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Users\ysy\Desktop\0207更新数据\粪便 中国\"/>
    </mc:Choice>
  </mc:AlternateContent>
  <xr:revisionPtr revIDLastSave="0" documentId="13_ncr:1_{06AAF7E6-F053-4B88-B7FC-6ECBC7F9536D}" xr6:coauthVersionLast="47" xr6:coauthVersionMax="47" xr10:uidLastSave="{00000000-0000-0000-0000-000000000000}"/>
  <bookViews>
    <workbookView xWindow="-120" yWindow="-120" windowWidth="29040" windowHeight="15840" firstSheet="10" activeTab="28" xr2:uid="{00000000-000D-0000-FFFF-FFFF00000000}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91029"/>
</workbook>
</file>

<file path=xl/calcChain.xml><?xml version="1.0" encoding="utf-8"?>
<calcChain xmlns="http://schemas.openxmlformats.org/spreadsheetml/2006/main">
  <c r="E118" i="30" l="1"/>
  <c r="AW117" i="30"/>
  <c r="AV117" i="30"/>
  <c r="AU117" i="30"/>
  <c r="AS117" i="30"/>
  <c r="AG117" i="30"/>
  <c r="R117" i="30"/>
  <c r="K117" i="30"/>
  <c r="L117" i="30" s="1"/>
  <c r="J117" i="30"/>
  <c r="H117" i="30"/>
  <c r="I117" i="30" s="1"/>
  <c r="E117" i="30"/>
  <c r="AW116" i="30"/>
  <c r="AV116" i="30"/>
  <c r="AU116" i="30"/>
  <c r="AS116" i="30"/>
  <c r="AG116" i="30"/>
  <c r="K116" i="30"/>
  <c r="L116" i="30" s="1"/>
  <c r="H116" i="30"/>
  <c r="I116" i="30" s="1"/>
  <c r="J116" i="30" s="1"/>
  <c r="E116" i="30"/>
  <c r="AW115" i="30"/>
  <c r="AV115" i="30"/>
  <c r="AS115" i="30"/>
  <c r="AG115" i="30"/>
  <c r="K115" i="30"/>
  <c r="L115" i="30" s="1"/>
  <c r="H115" i="30"/>
  <c r="I115" i="30" s="1"/>
  <c r="J115" i="30" s="1"/>
  <c r="E115" i="30"/>
  <c r="AW114" i="30"/>
  <c r="AV114" i="30"/>
  <c r="AS114" i="30"/>
  <c r="AG114" i="30"/>
  <c r="H114" i="30"/>
  <c r="I114" i="30" s="1"/>
  <c r="J114" i="30" s="1"/>
  <c r="E114" i="30"/>
  <c r="H113" i="30" s="1"/>
  <c r="I113" i="30" s="1"/>
  <c r="AW113" i="30"/>
  <c r="AV113" i="30"/>
  <c r="AU113" i="30"/>
  <c r="AS113" i="30"/>
  <c r="AG113" i="30"/>
  <c r="J113" i="30"/>
  <c r="E113" i="30"/>
  <c r="AW112" i="30"/>
  <c r="AV112" i="30"/>
  <c r="AU112" i="30"/>
  <c r="AS112" i="30"/>
  <c r="AG112" i="30"/>
  <c r="K112" i="30"/>
  <c r="L112" i="30" s="1"/>
  <c r="H112" i="30"/>
  <c r="I112" i="30" s="1"/>
  <c r="J112" i="30" s="1"/>
  <c r="E112" i="30"/>
  <c r="AW111" i="30"/>
  <c r="AV111" i="30"/>
  <c r="AU111" i="30"/>
  <c r="AS111" i="30"/>
  <c r="AG111" i="30"/>
  <c r="K111" i="30"/>
  <c r="L111" i="30" s="1"/>
  <c r="I111" i="30"/>
  <c r="J111" i="30" s="1"/>
  <c r="H111" i="30"/>
  <c r="E111" i="30"/>
  <c r="AW110" i="30"/>
  <c r="AV110" i="30"/>
  <c r="AU110" i="30"/>
  <c r="AS110" i="30"/>
  <c r="AG110" i="30"/>
  <c r="K110" i="30"/>
  <c r="L110" i="30" s="1"/>
  <c r="R110" i="30" s="1"/>
  <c r="H110" i="30"/>
  <c r="I110" i="30" s="1"/>
  <c r="J110" i="30" s="1"/>
  <c r="E110" i="30"/>
  <c r="AW109" i="30"/>
  <c r="AV109" i="30"/>
  <c r="AS109" i="30"/>
  <c r="AG109" i="30"/>
  <c r="H109" i="30"/>
  <c r="I109" i="30" s="1"/>
  <c r="J109" i="30" s="1"/>
  <c r="E109" i="30"/>
  <c r="H108" i="30" s="1"/>
  <c r="I108" i="30" s="1"/>
  <c r="J108" i="30" s="1"/>
  <c r="AW108" i="30"/>
  <c r="AV108" i="30"/>
  <c r="AU108" i="30"/>
  <c r="AS108" i="30"/>
  <c r="AG108" i="30"/>
  <c r="E108" i="30"/>
  <c r="H107" i="30" s="1"/>
  <c r="I107" i="30" s="1"/>
  <c r="J107" i="30" s="1"/>
  <c r="AW107" i="30"/>
  <c r="AV107" i="30"/>
  <c r="AU107" i="30"/>
  <c r="AS107" i="30"/>
  <c r="AG107" i="30"/>
  <c r="R107" i="30"/>
  <c r="K107" i="30"/>
  <c r="L107" i="30" s="1"/>
  <c r="E107" i="30"/>
  <c r="AW106" i="30"/>
  <c r="AV106" i="30"/>
  <c r="AU106" i="30"/>
  <c r="AS106" i="30"/>
  <c r="AG106" i="30"/>
  <c r="L106" i="30"/>
  <c r="K106" i="30"/>
  <c r="I106" i="30"/>
  <c r="J106" i="30" s="1"/>
  <c r="H106" i="30"/>
  <c r="B106" i="30"/>
  <c r="AU115" i="30" s="1"/>
  <c r="E103" i="30"/>
  <c r="H102" i="30" s="1"/>
  <c r="I102" i="30" s="1"/>
  <c r="AZ102" i="30"/>
  <c r="AW102" i="30"/>
  <c r="AU102" i="30"/>
  <c r="AS102" i="30"/>
  <c r="AG102" i="30"/>
  <c r="R102" i="30"/>
  <c r="K102" i="30"/>
  <c r="L102" i="30" s="1"/>
  <c r="J102" i="30"/>
  <c r="E102" i="30"/>
  <c r="AZ101" i="30"/>
  <c r="AW101" i="30"/>
  <c r="AS101" i="30"/>
  <c r="AG101" i="30"/>
  <c r="H101" i="30"/>
  <c r="I101" i="30" s="1"/>
  <c r="J101" i="30" s="1"/>
  <c r="E101" i="30"/>
  <c r="H100" i="30" s="1"/>
  <c r="I100" i="30" s="1"/>
  <c r="J100" i="30" s="1"/>
  <c r="AZ100" i="30"/>
  <c r="AW100" i="30"/>
  <c r="AU100" i="30"/>
  <c r="AS100" i="30"/>
  <c r="AG100" i="30"/>
  <c r="L100" i="30"/>
  <c r="K100" i="30"/>
  <c r="E100" i="30"/>
  <c r="AZ99" i="30"/>
  <c r="AW99" i="30"/>
  <c r="AU99" i="30"/>
  <c r="AS99" i="30"/>
  <c r="AG99" i="30"/>
  <c r="H99" i="30"/>
  <c r="I99" i="30" s="1"/>
  <c r="J99" i="30" s="1"/>
  <c r="E99" i="30"/>
  <c r="H98" i="30" s="1"/>
  <c r="I98" i="30" s="1"/>
  <c r="AZ98" i="30"/>
  <c r="AW98" i="30"/>
  <c r="AU98" i="30"/>
  <c r="AS98" i="30"/>
  <c r="AG98" i="30"/>
  <c r="K98" i="30"/>
  <c r="L98" i="30" s="1"/>
  <c r="J98" i="30"/>
  <c r="E98" i="30"/>
  <c r="H97" i="30" s="1"/>
  <c r="AZ97" i="30"/>
  <c r="AW97" i="30"/>
  <c r="AU97" i="30"/>
  <c r="AS97" i="30"/>
  <c r="AG97" i="30"/>
  <c r="I97" i="30"/>
  <c r="J97" i="30" s="1"/>
  <c r="E97" i="30"/>
  <c r="H96" i="30" s="1"/>
  <c r="I96" i="30" s="1"/>
  <c r="J96" i="30" s="1"/>
  <c r="AZ96" i="30"/>
  <c r="AW96" i="30"/>
  <c r="AU96" i="30"/>
  <c r="AS96" i="30"/>
  <c r="AG96" i="30"/>
  <c r="R96" i="30"/>
  <c r="L96" i="30"/>
  <c r="K96" i="30"/>
  <c r="E96" i="30"/>
  <c r="AZ95" i="30"/>
  <c r="AW95" i="30"/>
  <c r="AU95" i="30"/>
  <c r="AS95" i="30"/>
  <c r="AG95" i="30"/>
  <c r="K95" i="30"/>
  <c r="L95" i="30" s="1"/>
  <c r="I95" i="30"/>
  <c r="J95" i="30" s="1"/>
  <c r="H95" i="30"/>
  <c r="E95" i="30"/>
  <c r="AZ94" i="30"/>
  <c r="AW94" i="30"/>
  <c r="AS94" i="30"/>
  <c r="AG94" i="30"/>
  <c r="L94" i="30"/>
  <c r="K94" i="30"/>
  <c r="H94" i="30"/>
  <c r="I94" i="30" s="1"/>
  <c r="J94" i="30" s="1"/>
  <c r="E94" i="30"/>
  <c r="H93" i="30" s="1"/>
  <c r="I93" i="30" s="1"/>
  <c r="AZ93" i="30"/>
  <c r="AW93" i="30"/>
  <c r="AU93" i="30"/>
  <c r="AS93" i="30"/>
  <c r="AG93" i="30"/>
  <c r="K93" i="30"/>
  <c r="L93" i="30" s="1"/>
  <c r="J93" i="30"/>
  <c r="E93" i="30"/>
  <c r="B93" i="30"/>
  <c r="AZ92" i="30"/>
  <c r="AW92" i="30"/>
  <c r="AS92" i="30"/>
  <c r="AG92" i="30"/>
  <c r="L92" i="30"/>
  <c r="K92" i="30"/>
  <c r="I92" i="30"/>
  <c r="J92" i="30" s="1"/>
  <c r="H92" i="30"/>
  <c r="E92" i="30"/>
  <c r="H91" i="30" s="1"/>
  <c r="AZ91" i="30"/>
  <c r="AW91" i="30"/>
  <c r="AU91" i="30"/>
  <c r="AS91" i="30"/>
  <c r="AG91" i="30"/>
  <c r="K91" i="30"/>
  <c r="L91" i="30" s="1"/>
  <c r="I91" i="30"/>
  <c r="J91" i="30" s="1"/>
  <c r="B91" i="30"/>
  <c r="AU94" i="30" s="1"/>
  <c r="E87" i="30"/>
  <c r="AW86" i="30"/>
  <c r="AS86" i="30"/>
  <c r="AG86" i="30"/>
  <c r="H86" i="30"/>
  <c r="I86" i="30" s="1"/>
  <c r="J86" i="30" s="1"/>
  <c r="E86" i="30"/>
  <c r="AW85" i="30"/>
  <c r="AU85" i="30"/>
  <c r="AS85" i="30"/>
  <c r="AG85" i="30"/>
  <c r="K85" i="30"/>
  <c r="L85" i="30" s="1"/>
  <c r="H85" i="30"/>
  <c r="I85" i="30" s="1"/>
  <c r="J85" i="30" s="1"/>
  <c r="E85" i="30"/>
  <c r="AW84" i="30"/>
  <c r="AU84" i="30"/>
  <c r="AS84" i="30"/>
  <c r="AG84" i="30"/>
  <c r="R84" i="30"/>
  <c r="L84" i="30"/>
  <c r="K84" i="30"/>
  <c r="I84" i="30"/>
  <c r="J84" i="30" s="1"/>
  <c r="H84" i="30"/>
  <c r="E84" i="30"/>
  <c r="AW83" i="30"/>
  <c r="AU83" i="30"/>
  <c r="AS83" i="30"/>
  <c r="AG83" i="30"/>
  <c r="J83" i="30"/>
  <c r="I83" i="30"/>
  <c r="H83" i="30"/>
  <c r="E83" i="30"/>
  <c r="AW82" i="30"/>
  <c r="AS82" i="30"/>
  <c r="AG82" i="30"/>
  <c r="H82" i="30"/>
  <c r="I82" i="30" s="1"/>
  <c r="J82" i="30" s="1"/>
  <c r="E82" i="30"/>
  <c r="AW81" i="30"/>
  <c r="AS81" i="30"/>
  <c r="AG81" i="30"/>
  <c r="H81" i="30"/>
  <c r="I81" i="30" s="1"/>
  <c r="J81" i="30" s="1"/>
  <c r="E81" i="30"/>
  <c r="AW80" i="30"/>
  <c r="AS80" i="30"/>
  <c r="AG80" i="30"/>
  <c r="H80" i="30"/>
  <c r="I80" i="30" s="1"/>
  <c r="J80" i="30" s="1"/>
  <c r="E80" i="30"/>
  <c r="H79" i="30" s="1"/>
  <c r="AW79" i="30"/>
  <c r="AV79" i="30"/>
  <c r="AU79" i="30"/>
  <c r="AS79" i="30"/>
  <c r="AG79" i="30"/>
  <c r="L79" i="30"/>
  <c r="K79" i="30"/>
  <c r="I79" i="30"/>
  <c r="J79" i="30" s="1"/>
  <c r="E79" i="30"/>
  <c r="AW78" i="30"/>
  <c r="AS78" i="30"/>
  <c r="AG78" i="30"/>
  <c r="K78" i="30"/>
  <c r="L78" i="30" s="1"/>
  <c r="H78" i="30"/>
  <c r="I78" i="30" s="1"/>
  <c r="J78" i="30" s="1"/>
  <c r="E78" i="30"/>
  <c r="AW77" i="30"/>
  <c r="AS77" i="30"/>
  <c r="AG77" i="30"/>
  <c r="K77" i="30"/>
  <c r="L77" i="30" s="1"/>
  <c r="H77" i="30"/>
  <c r="I77" i="30" s="1"/>
  <c r="J77" i="30" s="1"/>
  <c r="E77" i="30"/>
  <c r="B77" i="30"/>
  <c r="AW76" i="30"/>
  <c r="AU76" i="30"/>
  <c r="AS76" i="30"/>
  <c r="AG76" i="30"/>
  <c r="H76" i="30"/>
  <c r="I76" i="30" s="1"/>
  <c r="J76" i="30" s="1"/>
  <c r="E76" i="30"/>
  <c r="AW75" i="30"/>
  <c r="AV75" i="30"/>
  <c r="AU75" i="30"/>
  <c r="AS75" i="30"/>
  <c r="AG75" i="30"/>
  <c r="K75" i="30"/>
  <c r="L75" i="30" s="1"/>
  <c r="I75" i="30"/>
  <c r="J75" i="30" s="1"/>
  <c r="H75" i="30"/>
  <c r="B75" i="30"/>
  <c r="K82" i="30" s="1"/>
  <c r="L82" i="30" s="1"/>
  <c r="E71" i="30"/>
  <c r="H70" i="30" s="1"/>
  <c r="AE70" i="30"/>
  <c r="AD70" i="30"/>
  <c r="I70" i="30"/>
  <c r="J70" i="30" s="1"/>
  <c r="E70" i="30"/>
  <c r="H69" i="30" s="1"/>
  <c r="AE69" i="30"/>
  <c r="AD69" i="30"/>
  <c r="AC69" i="30"/>
  <c r="J69" i="30"/>
  <c r="I69" i="30"/>
  <c r="E69" i="30"/>
  <c r="AE68" i="30"/>
  <c r="AC68" i="30"/>
  <c r="K68" i="30"/>
  <c r="L68" i="30" s="1"/>
  <c r="H68" i="30"/>
  <c r="I68" i="30" s="1"/>
  <c r="J68" i="30" s="1"/>
  <c r="E68" i="30"/>
  <c r="AE67" i="30"/>
  <c r="AC67" i="30"/>
  <c r="K67" i="30"/>
  <c r="L67" i="30" s="1"/>
  <c r="H67" i="30"/>
  <c r="I67" i="30" s="1"/>
  <c r="J67" i="30" s="1"/>
  <c r="E67" i="30"/>
  <c r="H66" i="30" s="1"/>
  <c r="I66" i="30" s="1"/>
  <c r="AE66" i="30"/>
  <c r="J66" i="30"/>
  <c r="E66" i="30"/>
  <c r="AE65" i="30"/>
  <c r="AC65" i="30"/>
  <c r="K65" i="30"/>
  <c r="L65" i="30" s="1"/>
  <c r="H65" i="30"/>
  <c r="I65" i="30" s="1"/>
  <c r="J65" i="30" s="1"/>
  <c r="E65" i="30"/>
  <c r="AE64" i="30"/>
  <c r="AC64" i="30"/>
  <c r="K64" i="30"/>
  <c r="L64" i="30" s="1"/>
  <c r="H64" i="30"/>
  <c r="I64" i="30" s="1"/>
  <c r="J64" i="30" s="1"/>
  <c r="E64" i="30"/>
  <c r="H63" i="30" s="1"/>
  <c r="I63" i="30" s="1"/>
  <c r="J63" i="30" s="1"/>
  <c r="AE63" i="30"/>
  <c r="K63" i="30"/>
  <c r="L63" i="30" s="1"/>
  <c r="E63" i="30"/>
  <c r="H62" i="30" s="1"/>
  <c r="AE62" i="30"/>
  <c r="I62" i="30"/>
  <c r="J62" i="30" s="1"/>
  <c r="E62" i="30"/>
  <c r="H61" i="30" s="1"/>
  <c r="AE61" i="30"/>
  <c r="AC61" i="30"/>
  <c r="K61" i="30"/>
  <c r="L61" i="30" s="1"/>
  <c r="I61" i="30"/>
  <c r="J61" i="30" s="1"/>
  <c r="E61" i="30"/>
  <c r="H60" i="30" s="1"/>
  <c r="B61" i="30"/>
  <c r="AE60" i="30"/>
  <c r="AD60" i="30"/>
  <c r="K60" i="30"/>
  <c r="L60" i="30" s="1"/>
  <c r="I60" i="30"/>
  <c r="J60" i="30" s="1"/>
  <c r="E60" i="30"/>
  <c r="AE59" i="30"/>
  <c r="AF59" i="30" s="1"/>
  <c r="AD59" i="30"/>
  <c r="AC59" i="30"/>
  <c r="R59" i="30"/>
  <c r="K59" i="30"/>
  <c r="L59" i="30" s="1"/>
  <c r="O59" i="30" s="1"/>
  <c r="J59" i="30"/>
  <c r="P59" i="30" s="1"/>
  <c r="Q59" i="30" s="1"/>
  <c r="S59" i="30" s="1"/>
  <c r="U59" i="30" s="1"/>
  <c r="AB59" i="30" s="1"/>
  <c r="H59" i="30"/>
  <c r="I59" i="30" s="1"/>
  <c r="B59" i="30"/>
  <c r="E55" i="30"/>
  <c r="AT54" i="30"/>
  <c r="AS54" i="30"/>
  <c r="AP54" i="30"/>
  <c r="AA54" i="30"/>
  <c r="H54" i="30"/>
  <c r="I54" i="30" s="1"/>
  <c r="J54" i="30" s="1"/>
  <c r="E54" i="30"/>
  <c r="H53" i="30" s="1"/>
  <c r="AT53" i="30"/>
  <c r="AP53" i="30"/>
  <c r="AA53" i="30"/>
  <c r="I53" i="30"/>
  <c r="J53" i="30" s="1"/>
  <c r="E53" i="30"/>
  <c r="H52" i="30" s="1"/>
  <c r="I52" i="30" s="1"/>
  <c r="J52" i="30" s="1"/>
  <c r="AT52" i="30"/>
  <c r="AP52" i="30"/>
  <c r="AA52" i="30"/>
  <c r="E52" i="30"/>
  <c r="AT51" i="30"/>
  <c r="AP51" i="30"/>
  <c r="AA51" i="30"/>
  <c r="I51" i="30"/>
  <c r="J51" i="30" s="1"/>
  <c r="H51" i="30"/>
  <c r="E51" i="30"/>
  <c r="AT50" i="30"/>
  <c r="AP50" i="30"/>
  <c r="AA50" i="30"/>
  <c r="H50" i="30"/>
  <c r="I50" i="30" s="1"/>
  <c r="J50" i="30" s="1"/>
  <c r="E50" i="30"/>
  <c r="AT49" i="30"/>
  <c r="AP49" i="30"/>
  <c r="AA49" i="30"/>
  <c r="H49" i="30"/>
  <c r="I49" i="30" s="1"/>
  <c r="J49" i="30" s="1"/>
  <c r="E49" i="30"/>
  <c r="AT48" i="30"/>
  <c r="AP48" i="30"/>
  <c r="AA48" i="30"/>
  <c r="H48" i="30"/>
  <c r="I48" i="30" s="1"/>
  <c r="J48" i="30" s="1"/>
  <c r="E48" i="30"/>
  <c r="AT47" i="30"/>
  <c r="AP47" i="30"/>
  <c r="AA47" i="30"/>
  <c r="H47" i="30"/>
  <c r="I47" i="30" s="1"/>
  <c r="J47" i="30" s="1"/>
  <c r="E47" i="30"/>
  <c r="AT46" i="30"/>
  <c r="AP46" i="30"/>
  <c r="AA46" i="30"/>
  <c r="I46" i="30"/>
  <c r="J46" i="30" s="1"/>
  <c r="H46" i="30"/>
  <c r="E46" i="30"/>
  <c r="AT45" i="30"/>
  <c r="AP45" i="30"/>
  <c r="AA45" i="30"/>
  <c r="J45" i="30"/>
  <c r="H45" i="30"/>
  <c r="I45" i="30" s="1"/>
  <c r="E45" i="30"/>
  <c r="AT44" i="30"/>
  <c r="AP44" i="30"/>
  <c r="AA44" i="30"/>
  <c r="H44" i="30"/>
  <c r="I44" i="30" s="1"/>
  <c r="J44" i="30" s="1"/>
  <c r="E44" i="30"/>
  <c r="AT43" i="30"/>
  <c r="AP43" i="30"/>
  <c r="AA43" i="30"/>
  <c r="I43" i="30"/>
  <c r="J43" i="30" s="1"/>
  <c r="H43" i="30"/>
  <c r="E39" i="30"/>
  <c r="AT38" i="30"/>
  <c r="AP38" i="30"/>
  <c r="AM38" i="30"/>
  <c r="AD38" i="30"/>
  <c r="AA38" i="30"/>
  <c r="H38" i="30"/>
  <c r="I38" i="30" s="1"/>
  <c r="J38" i="30" s="1"/>
  <c r="E38" i="30"/>
  <c r="AT37" i="30"/>
  <c r="AP37" i="30"/>
  <c r="AM37" i="30"/>
  <c r="AD37" i="30"/>
  <c r="AA37" i="30"/>
  <c r="J37" i="30"/>
  <c r="H37" i="30"/>
  <c r="I37" i="30" s="1"/>
  <c r="E37" i="30"/>
  <c r="H36" i="30" s="1"/>
  <c r="AT36" i="30"/>
  <c r="AP36" i="30"/>
  <c r="AM36" i="30"/>
  <c r="AD36" i="30"/>
  <c r="AA36" i="30"/>
  <c r="I36" i="30"/>
  <c r="J36" i="30" s="1"/>
  <c r="E36" i="30"/>
  <c r="H35" i="30" s="1"/>
  <c r="I35" i="30" s="1"/>
  <c r="AT35" i="30"/>
  <c r="AP35" i="30"/>
  <c r="AM35" i="30"/>
  <c r="AD35" i="30"/>
  <c r="AA35" i="30"/>
  <c r="J35" i="30"/>
  <c r="E35" i="30"/>
  <c r="H34" i="30" s="1"/>
  <c r="I34" i="30" s="1"/>
  <c r="J34" i="30" s="1"/>
  <c r="AT34" i="30"/>
  <c r="AP34" i="30"/>
  <c r="AM34" i="30"/>
  <c r="AD34" i="30"/>
  <c r="AA34" i="30"/>
  <c r="E34" i="30"/>
  <c r="H33" i="30" s="1"/>
  <c r="I33" i="30" s="1"/>
  <c r="J33" i="30" s="1"/>
  <c r="AT33" i="30"/>
  <c r="AP33" i="30"/>
  <c r="AM33" i="30"/>
  <c r="AD33" i="30"/>
  <c r="AA33" i="30"/>
  <c r="E33" i="30"/>
  <c r="H32" i="30" s="1"/>
  <c r="I32" i="30" s="1"/>
  <c r="J32" i="30" s="1"/>
  <c r="AT32" i="30"/>
  <c r="AP32" i="30"/>
  <c r="AM32" i="30"/>
  <c r="AD32" i="30"/>
  <c r="AA32" i="30"/>
  <c r="E32" i="30"/>
  <c r="AT31" i="30"/>
  <c r="AS31" i="30"/>
  <c r="AP31" i="30"/>
  <c r="AM31" i="30"/>
  <c r="AD31" i="30"/>
  <c r="AA31" i="30"/>
  <c r="H31" i="30"/>
  <c r="I31" i="30" s="1"/>
  <c r="J31" i="30" s="1"/>
  <c r="E31" i="30"/>
  <c r="H30" i="30" s="1"/>
  <c r="I30" i="30" s="1"/>
  <c r="J30" i="30" s="1"/>
  <c r="AT30" i="30"/>
  <c r="AP30" i="30"/>
  <c r="AM30" i="30"/>
  <c r="AD30" i="30"/>
  <c r="AA30" i="30"/>
  <c r="E30" i="30"/>
  <c r="AT29" i="30"/>
  <c r="AP29" i="30"/>
  <c r="AM29" i="30"/>
  <c r="AD29" i="30"/>
  <c r="AA29" i="30"/>
  <c r="I29" i="30"/>
  <c r="J29" i="30" s="1"/>
  <c r="H29" i="30"/>
  <c r="E29" i="30"/>
  <c r="H28" i="30" s="1"/>
  <c r="AT28" i="30"/>
  <c r="AP28" i="30"/>
  <c r="AM28" i="30"/>
  <c r="AD28" i="30"/>
  <c r="AA28" i="30"/>
  <c r="K28" i="30"/>
  <c r="L28" i="30" s="1"/>
  <c r="R28" i="30" s="1"/>
  <c r="I28" i="30"/>
  <c r="J28" i="30" s="1"/>
  <c r="E28" i="30"/>
  <c r="H27" i="30" s="1"/>
  <c r="I27" i="30" s="1"/>
  <c r="AT27" i="30"/>
  <c r="AS27" i="30"/>
  <c r="AP27" i="30"/>
  <c r="AM27" i="30"/>
  <c r="AD27" i="30"/>
  <c r="AA27" i="30"/>
  <c r="J27" i="30"/>
  <c r="K15" i="30"/>
  <c r="I5" i="30"/>
  <c r="B45" i="30" s="1"/>
  <c r="G5" i="30"/>
  <c r="B43" i="30" s="1"/>
  <c r="I2" i="30"/>
  <c r="B29" i="30" s="1"/>
  <c r="AS36" i="30" s="1"/>
  <c r="G2" i="30"/>
  <c r="B27" i="30" s="1"/>
  <c r="E117" i="29"/>
  <c r="AW116" i="29"/>
  <c r="AS116" i="29"/>
  <c r="AG116" i="29"/>
  <c r="I116" i="29"/>
  <c r="J116" i="29" s="1"/>
  <c r="H116" i="29"/>
  <c r="E116" i="29"/>
  <c r="H115" i="29" s="1"/>
  <c r="I115" i="29" s="1"/>
  <c r="J115" i="29" s="1"/>
  <c r="AW115" i="29"/>
  <c r="AU115" i="29"/>
  <c r="AS115" i="29"/>
  <c r="AG115" i="29"/>
  <c r="R115" i="29"/>
  <c r="K115" i="29"/>
  <c r="L115" i="29" s="1"/>
  <c r="E115" i="29"/>
  <c r="AW114" i="29"/>
  <c r="AU114" i="29"/>
  <c r="AS114" i="29"/>
  <c r="AG114" i="29"/>
  <c r="J114" i="29"/>
  <c r="H114" i="29"/>
  <c r="I114" i="29" s="1"/>
  <c r="E114" i="29"/>
  <c r="AW113" i="29"/>
  <c r="AS113" i="29"/>
  <c r="AG113" i="29"/>
  <c r="K113" i="29"/>
  <c r="L113" i="29" s="1"/>
  <c r="H113" i="29"/>
  <c r="I113" i="29" s="1"/>
  <c r="J113" i="29" s="1"/>
  <c r="E113" i="29"/>
  <c r="AW112" i="29"/>
  <c r="AS112" i="29"/>
  <c r="AG112" i="29"/>
  <c r="H112" i="29"/>
  <c r="I112" i="29" s="1"/>
  <c r="J112" i="29" s="1"/>
  <c r="E112" i="29"/>
  <c r="AW111" i="29"/>
  <c r="AS111" i="29"/>
  <c r="AG111" i="29"/>
  <c r="I111" i="29"/>
  <c r="J111" i="29" s="1"/>
  <c r="H111" i="29"/>
  <c r="E111" i="29"/>
  <c r="H110" i="29" s="1"/>
  <c r="I110" i="29" s="1"/>
  <c r="AW110" i="29"/>
  <c r="AU110" i="29"/>
  <c r="AS110" i="29"/>
  <c r="AG110" i="29"/>
  <c r="J110" i="29"/>
  <c r="E110" i="29"/>
  <c r="AW109" i="29"/>
  <c r="AS109" i="29"/>
  <c r="AG109" i="29"/>
  <c r="H109" i="29"/>
  <c r="I109" i="29" s="1"/>
  <c r="J109" i="29" s="1"/>
  <c r="E109" i="29"/>
  <c r="AW108" i="29"/>
  <c r="AS108" i="29"/>
  <c r="AG108" i="29"/>
  <c r="K108" i="29"/>
  <c r="L108" i="29" s="1"/>
  <c r="H108" i="29"/>
  <c r="I108" i="29" s="1"/>
  <c r="J108" i="29" s="1"/>
  <c r="E108" i="29"/>
  <c r="AW107" i="29"/>
  <c r="AS107" i="29"/>
  <c r="AG107" i="29"/>
  <c r="H107" i="29"/>
  <c r="I107" i="29" s="1"/>
  <c r="J107" i="29" s="1"/>
  <c r="E107" i="29"/>
  <c r="B107" i="29"/>
  <c r="AV113" i="29" s="1"/>
  <c r="AW106" i="29"/>
  <c r="AU106" i="29"/>
  <c r="AS106" i="29"/>
  <c r="AG106" i="29"/>
  <c r="K106" i="29"/>
  <c r="L106" i="29" s="1"/>
  <c r="H106" i="29"/>
  <c r="I106" i="29" s="1"/>
  <c r="J106" i="29" s="1"/>
  <c r="E106" i="29"/>
  <c r="AW105" i="29"/>
  <c r="AV105" i="29"/>
  <c r="AS105" i="29"/>
  <c r="AG105" i="29"/>
  <c r="K105" i="29"/>
  <c r="L105" i="29" s="1"/>
  <c r="I105" i="29"/>
  <c r="J105" i="29" s="1"/>
  <c r="H105" i="29"/>
  <c r="B105" i="29"/>
  <c r="K114" i="29" s="1"/>
  <c r="L114" i="29" s="1"/>
  <c r="E102" i="29"/>
  <c r="H101" i="29" s="1"/>
  <c r="AZ101" i="29"/>
  <c r="AW101" i="29"/>
  <c r="AV101" i="29"/>
  <c r="AS101" i="29"/>
  <c r="AG101" i="29"/>
  <c r="K101" i="29"/>
  <c r="L101" i="29" s="1"/>
  <c r="I101" i="29"/>
  <c r="J101" i="29" s="1"/>
  <c r="E101" i="29"/>
  <c r="H100" i="29" s="1"/>
  <c r="I100" i="29" s="1"/>
  <c r="J100" i="29" s="1"/>
  <c r="AZ100" i="29"/>
  <c r="AW100" i="29"/>
  <c r="AS100" i="29"/>
  <c r="AG100" i="29"/>
  <c r="E100" i="29"/>
  <c r="H99" i="29" s="1"/>
  <c r="I99" i="29" s="1"/>
  <c r="AZ99" i="29"/>
  <c r="AW99" i="29"/>
  <c r="AU99" i="29"/>
  <c r="AS99" i="29"/>
  <c r="AG99" i="29"/>
  <c r="J99" i="29"/>
  <c r="E99" i="29"/>
  <c r="H98" i="29" s="1"/>
  <c r="AZ98" i="29"/>
  <c r="AW98" i="29"/>
  <c r="AS98" i="29"/>
  <c r="AG98" i="29"/>
  <c r="I98" i="29"/>
  <c r="J98" i="29" s="1"/>
  <c r="E98" i="29"/>
  <c r="H97" i="29" s="1"/>
  <c r="I97" i="29" s="1"/>
  <c r="J97" i="29" s="1"/>
  <c r="AZ97" i="29"/>
  <c r="AW97" i="29"/>
  <c r="AU97" i="29"/>
  <c r="AS97" i="29"/>
  <c r="AG97" i="29"/>
  <c r="E97" i="29"/>
  <c r="H96" i="29" s="1"/>
  <c r="AZ96" i="29"/>
  <c r="AW96" i="29"/>
  <c r="AS96" i="29"/>
  <c r="AG96" i="29"/>
  <c r="I96" i="29"/>
  <c r="J96" i="29" s="1"/>
  <c r="E96" i="29"/>
  <c r="H95" i="29" s="1"/>
  <c r="I95" i="29" s="1"/>
  <c r="AZ95" i="29"/>
  <c r="AW95" i="29"/>
  <c r="AU95" i="29"/>
  <c r="AS95" i="29"/>
  <c r="AG95" i="29"/>
  <c r="J95" i="29"/>
  <c r="E95" i="29"/>
  <c r="AZ94" i="29"/>
  <c r="AW94" i="29"/>
  <c r="AS94" i="29"/>
  <c r="AG94" i="29"/>
  <c r="H94" i="29"/>
  <c r="I94" i="29" s="1"/>
  <c r="J94" i="29" s="1"/>
  <c r="E94" i="29"/>
  <c r="AZ93" i="29"/>
  <c r="AW93" i="29"/>
  <c r="AV93" i="29"/>
  <c r="AS93" i="29"/>
  <c r="AG93" i="29"/>
  <c r="K93" i="29"/>
  <c r="L93" i="29" s="1"/>
  <c r="R93" i="29" s="1"/>
  <c r="H93" i="29"/>
  <c r="I93" i="29" s="1"/>
  <c r="J93" i="29" s="1"/>
  <c r="E93" i="29"/>
  <c r="H92" i="29" s="1"/>
  <c r="I92" i="29" s="1"/>
  <c r="J92" i="29" s="1"/>
  <c r="AZ92" i="29"/>
  <c r="AW92" i="29"/>
  <c r="AV92" i="29"/>
  <c r="AU92" i="29"/>
  <c r="AS92" i="29"/>
  <c r="AG92" i="29"/>
  <c r="K92" i="29"/>
  <c r="L92" i="29" s="1"/>
  <c r="E92" i="29"/>
  <c r="B92" i="29"/>
  <c r="AZ91" i="29"/>
  <c r="AW91" i="29"/>
  <c r="AS91" i="29"/>
  <c r="AG91" i="29"/>
  <c r="H91" i="29"/>
  <c r="I91" i="29" s="1"/>
  <c r="J91" i="29" s="1"/>
  <c r="E91" i="29"/>
  <c r="AZ90" i="29"/>
  <c r="AW90" i="29"/>
  <c r="AV90" i="29"/>
  <c r="AS90" i="29"/>
  <c r="AG90" i="29"/>
  <c r="K90" i="29"/>
  <c r="L90" i="29" s="1"/>
  <c r="I90" i="29"/>
  <c r="J90" i="29" s="1"/>
  <c r="H90" i="29"/>
  <c r="B90" i="29"/>
  <c r="AU101" i="29" s="1"/>
  <c r="E86" i="29"/>
  <c r="AW85" i="29"/>
  <c r="AS85" i="29"/>
  <c r="AG85" i="29"/>
  <c r="H85" i="29"/>
  <c r="I85" i="29" s="1"/>
  <c r="J85" i="29" s="1"/>
  <c r="E85" i="29"/>
  <c r="AW84" i="29"/>
  <c r="AV84" i="29"/>
  <c r="AU84" i="29"/>
  <c r="AS84" i="29"/>
  <c r="AG84" i="29"/>
  <c r="K84" i="29"/>
  <c r="L84" i="29" s="1"/>
  <c r="R84" i="29" s="1"/>
  <c r="H84" i="29"/>
  <c r="I84" i="29" s="1"/>
  <c r="J84" i="29" s="1"/>
  <c r="E84" i="29"/>
  <c r="AW83" i="29"/>
  <c r="AV83" i="29"/>
  <c r="AS83" i="29"/>
  <c r="AG83" i="29"/>
  <c r="K83" i="29"/>
  <c r="L83" i="29" s="1"/>
  <c r="I83" i="29"/>
  <c r="J83" i="29" s="1"/>
  <c r="H83" i="29"/>
  <c r="E83" i="29"/>
  <c r="AW82" i="29"/>
  <c r="AU82" i="29"/>
  <c r="AS82" i="29"/>
  <c r="AG82" i="29"/>
  <c r="H82" i="29"/>
  <c r="I82" i="29" s="1"/>
  <c r="J82" i="29" s="1"/>
  <c r="E82" i="29"/>
  <c r="AW81" i="29"/>
  <c r="AV81" i="29"/>
  <c r="AS81" i="29"/>
  <c r="AG81" i="29"/>
  <c r="K81" i="29"/>
  <c r="L81" i="29" s="1"/>
  <c r="R81" i="29" s="1"/>
  <c r="H81" i="29"/>
  <c r="I81" i="29" s="1"/>
  <c r="J81" i="29" s="1"/>
  <c r="E81" i="29"/>
  <c r="H80" i="29" s="1"/>
  <c r="I80" i="29" s="1"/>
  <c r="J80" i="29" s="1"/>
  <c r="AW80" i="29"/>
  <c r="AU80" i="29"/>
  <c r="AS80" i="29"/>
  <c r="AG80" i="29"/>
  <c r="E80" i="29"/>
  <c r="AW79" i="29"/>
  <c r="AV79" i="29"/>
  <c r="AU79" i="29"/>
  <c r="AS79" i="29"/>
  <c r="AG79" i="29"/>
  <c r="K79" i="29"/>
  <c r="L79" i="29" s="1"/>
  <c r="I79" i="29"/>
  <c r="J79" i="29" s="1"/>
  <c r="H79" i="29"/>
  <c r="E79" i="29"/>
  <c r="H78" i="29" s="1"/>
  <c r="AW78" i="29"/>
  <c r="AV78" i="29"/>
  <c r="AU78" i="29"/>
  <c r="AS78" i="29"/>
  <c r="AG78" i="29"/>
  <c r="K78" i="29"/>
  <c r="L78" i="29" s="1"/>
  <c r="I78" i="29"/>
  <c r="J78" i="29" s="1"/>
  <c r="E78" i="29"/>
  <c r="AW77" i="29"/>
  <c r="AU77" i="29"/>
  <c r="AS77" i="29"/>
  <c r="AG77" i="29"/>
  <c r="J77" i="29"/>
  <c r="H77" i="29"/>
  <c r="I77" i="29" s="1"/>
  <c r="E77" i="29"/>
  <c r="AW76" i="29"/>
  <c r="AV76" i="29"/>
  <c r="AS76" i="29"/>
  <c r="AG76" i="29"/>
  <c r="K76" i="29"/>
  <c r="L76" i="29" s="1"/>
  <c r="R76" i="29" s="1"/>
  <c r="H76" i="29"/>
  <c r="I76" i="29" s="1"/>
  <c r="J76" i="29" s="1"/>
  <c r="E76" i="29"/>
  <c r="H75" i="29" s="1"/>
  <c r="B76" i="29"/>
  <c r="AV99" i="29" s="1"/>
  <c r="AW75" i="29"/>
  <c r="AV75" i="29"/>
  <c r="AU75" i="29"/>
  <c r="AS75" i="29"/>
  <c r="AG75" i="29"/>
  <c r="K75" i="29"/>
  <c r="L75" i="29" s="1"/>
  <c r="R75" i="29" s="1"/>
  <c r="J75" i="29"/>
  <c r="I75" i="29"/>
  <c r="E75" i="29"/>
  <c r="AW74" i="29"/>
  <c r="AV74" i="29"/>
  <c r="AU74" i="29"/>
  <c r="AS74" i="29"/>
  <c r="AG74" i="29"/>
  <c r="R74" i="29"/>
  <c r="K74" i="29"/>
  <c r="L74" i="29" s="1"/>
  <c r="O74" i="29" s="1"/>
  <c r="J74" i="29"/>
  <c r="P74" i="29" s="1"/>
  <c r="H74" i="29"/>
  <c r="I74" i="29" s="1"/>
  <c r="B74" i="29"/>
  <c r="AU83" i="29" s="1"/>
  <c r="E70" i="29"/>
  <c r="H69" i="29" s="1"/>
  <c r="AE69" i="29"/>
  <c r="AD69" i="29"/>
  <c r="K69" i="29"/>
  <c r="L69" i="29" s="1"/>
  <c r="I69" i="29"/>
  <c r="J69" i="29" s="1"/>
  <c r="E69" i="29"/>
  <c r="H68" i="29" s="1"/>
  <c r="AE68" i="29"/>
  <c r="I68" i="29"/>
  <c r="J68" i="29" s="1"/>
  <c r="E68" i="29"/>
  <c r="AE67" i="29"/>
  <c r="K67" i="29"/>
  <c r="L67" i="29" s="1"/>
  <c r="H67" i="29"/>
  <c r="I67" i="29" s="1"/>
  <c r="J67" i="29" s="1"/>
  <c r="E67" i="29"/>
  <c r="H66" i="29" s="1"/>
  <c r="AE66" i="29"/>
  <c r="AD66" i="29"/>
  <c r="I66" i="29"/>
  <c r="J66" i="29" s="1"/>
  <c r="E66" i="29"/>
  <c r="AE65" i="29"/>
  <c r="H65" i="29"/>
  <c r="I65" i="29" s="1"/>
  <c r="J65" i="29" s="1"/>
  <c r="E65" i="29"/>
  <c r="AE64" i="29"/>
  <c r="AC64" i="29"/>
  <c r="K64" i="29"/>
  <c r="L64" i="29" s="1"/>
  <c r="I64" i="29"/>
  <c r="J64" i="29" s="1"/>
  <c r="H64" i="29"/>
  <c r="E64" i="29"/>
  <c r="AE63" i="29"/>
  <c r="J63" i="29"/>
  <c r="H63" i="29"/>
  <c r="I63" i="29" s="1"/>
  <c r="E63" i="29"/>
  <c r="AE62" i="29"/>
  <c r="J62" i="29"/>
  <c r="H62" i="29"/>
  <c r="I62" i="29" s="1"/>
  <c r="E62" i="29"/>
  <c r="H61" i="29" s="1"/>
  <c r="I61" i="29" s="1"/>
  <c r="J61" i="29" s="1"/>
  <c r="AE61" i="29"/>
  <c r="AD61" i="29"/>
  <c r="L61" i="29"/>
  <c r="K61" i="29"/>
  <c r="E61" i="29"/>
  <c r="H60" i="29" s="1"/>
  <c r="I60" i="29" s="1"/>
  <c r="AE60" i="29"/>
  <c r="AC60" i="29"/>
  <c r="K60" i="29"/>
  <c r="L60" i="29" s="1"/>
  <c r="J60" i="29"/>
  <c r="E60" i="29"/>
  <c r="B60" i="29"/>
  <c r="AD64" i="29" s="1"/>
  <c r="AE59" i="29"/>
  <c r="AC59" i="29"/>
  <c r="L59" i="29"/>
  <c r="K59" i="29"/>
  <c r="H59" i="29"/>
  <c r="I59" i="29" s="1"/>
  <c r="J59" i="29" s="1"/>
  <c r="E59" i="29"/>
  <c r="H58" i="29" s="1"/>
  <c r="I58" i="29" s="1"/>
  <c r="J58" i="29" s="1"/>
  <c r="AE58" i="29"/>
  <c r="AD58" i="29"/>
  <c r="O58" i="29"/>
  <c r="P58" i="29" s="1"/>
  <c r="Q58" i="29" s="1"/>
  <c r="S58" i="29" s="1"/>
  <c r="U58" i="29" s="1"/>
  <c r="AB58" i="29" s="1"/>
  <c r="K58" i="29"/>
  <c r="L58" i="29" s="1"/>
  <c r="R58" i="29" s="1"/>
  <c r="B58" i="29"/>
  <c r="AC68" i="29" s="1"/>
  <c r="E54" i="29"/>
  <c r="AT53" i="29"/>
  <c r="AP53" i="29"/>
  <c r="AA53" i="29"/>
  <c r="H53" i="29"/>
  <c r="I53" i="29" s="1"/>
  <c r="J53" i="29" s="1"/>
  <c r="E53" i="29"/>
  <c r="H52" i="29" s="1"/>
  <c r="I52" i="29" s="1"/>
  <c r="J52" i="29" s="1"/>
  <c r="AT52" i="29"/>
  <c r="AP52" i="29"/>
  <c r="AA52" i="29"/>
  <c r="E52" i="29"/>
  <c r="AT51" i="29"/>
  <c r="AS51" i="29"/>
  <c r="AP51" i="29"/>
  <c r="AA51" i="29"/>
  <c r="J51" i="29"/>
  <c r="I51" i="29"/>
  <c r="H51" i="29"/>
  <c r="E51" i="29"/>
  <c r="AT50" i="29"/>
  <c r="AS50" i="29"/>
  <c r="AP50" i="29"/>
  <c r="AA50" i="29"/>
  <c r="H50" i="29"/>
  <c r="I50" i="29" s="1"/>
  <c r="J50" i="29" s="1"/>
  <c r="E50" i="29"/>
  <c r="AT49" i="29"/>
  <c r="AP49" i="29"/>
  <c r="AA49" i="29"/>
  <c r="I49" i="29"/>
  <c r="J49" i="29" s="1"/>
  <c r="H49" i="29"/>
  <c r="E49" i="29"/>
  <c r="AT48" i="29"/>
  <c r="AR48" i="29"/>
  <c r="AP48" i="29"/>
  <c r="AA48" i="29"/>
  <c r="J48" i="29"/>
  <c r="H48" i="29"/>
  <c r="I48" i="29" s="1"/>
  <c r="E48" i="29"/>
  <c r="H47" i="29" s="1"/>
  <c r="I47" i="29" s="1"/>
  <c r="J47" i="29" s="1"/>
  <c r="AT47" i="29"/>
  <c r="AP47" i="29"/>
  <c r="AA47" i="29"/>
  <c r="K47" i="29"/>
  <c r="L47" i="29" s="1"/>
  <c r="E47" i="29"/>
  <c r="AT46" i="29"/>
  <c r="AP46" i="29"/>
  <c r="AA46" i="29"/>
  <c r="H46" i="29"/>
  <c r="I46" i="29" s="1"/>
  <c r="J46" i="29" s="1"/>
  <c r="E46" i="29"/>
  <c r="H45" i="29" s="1"/>
  <c r="AT45" i="29"/>
  <c r="AS45" i="29"/>
  <c r="AP45" i="29"/>
  <c r="AA45" i="29"/>
  <c r="I45" i="29"/>
  <c r="J45" i="29" s="1"/>
  <c r="E45" i="29"/>
  <c r="AT44" i="29"/>
  <c r="AP44" i="29"/>
  <c r="AA44" i="29"/>
  <c r="I44" i="29"/>
  <c r="J44" i="29" s="1"/>
  <c r="H44" i="29"/>
  <c r="E44" i="29"/>
  <c r="B44" i="29"/>
  <c r="AT43" i="29"/>
  <c r="AS43" i="29"/>
  <c r="AP43" i="29"/>
  <c r="AA43" i="29"/>
  <c r="H43" i="29"/>
  <c r="I43" i="29" s="1"/>
  <c r="J43" i="29" s="1"/>
  <c r="E43" i="29"/>
  <c r="AT42" i="29"/>
  <c r="AP42" i="29"/>
  <c r="AA42" i="29"/>
  <c r="J42" i="29"/>
  <c r="I42" i="29"/>
  <c r="H42" i="29"/>
  <c r="E39" i="29"/>
  <c r="AT38" i="29"/>
  <c r="AP38" i="29"/>
  <c r="AM38" i="29"/>
  <c r="AD38" i="29"/>
  <c r="AA38" i="29"/>
  <c r="H38" i="29"/>
  <c r="I38" i="29" s="1"/>
  <c r="J38" i="29" s="1"/>
  <c r="E38" i="29"/>
  <c r="AT37" i="29"/>
  <c r="AP37" i="29"/>
  <c r="AM37" i="29"/>
  <c r="AD37" i="29"/>
  <c r="AA37" i="29"/>
  <c r="I37" i="29"/>
  <c r="J37" i="29" s="1"/>
  <c r="H37" i="29"/>
  <c r="E37" i="29"/>
  <c r="H36" i="29" s="1"/>
  <c r="I36" i="29" s="1"/>
  <c r="J36" i="29" s="1"/>
  <c r="AT36" i="29"/>
  <c r="AP36" i="29"/>
  <c r="AM36" i="29"/>
  <c r="AD36" i="29"/>
  <c r="AA36" i="29"/>
  <c r="E36" i="29"/>
  <c r="AT35" i="29"/>
  <c r="AP35" i="29"/>
  <c r="AM35" i="29"/>
  <c r="AD35" i="29"/>
  <c r="AA35" i="29"/>
  <c r="H35" i="29"/>
  <c r="I35" i="29" s="1"/>
  <c r="J35" i="29" s="1"/>
  <c r="E35" i="29"/>
  <c r="H34" i="29" s="1"/>
  <c r="AT34" i="29"/>
  <c r="AP34" i="29"/>
  <c r="AM34" i="29"/>
  <c r="AD34" i="29"/>
  <c r="AA34" i="29"/>
  <c r="J34" i="29"/>
  <c r="I34" i="29"/>
  <c r="E34" i="29"/>
  <c r="H33" i="29" s="1"/>
  <c r="I33" i="29" s="1"/>
  <c r="J33" i="29" s="1"/>
  <c r="AT33" i="29"/>
  <c r="AP33" i="29"/>
  <c r="AM33" i="29"/>
  <c r="AD33" i="29"/>
  <c r="AA33" i="29"/>
  <c r="E33" i="29"/>
  <c r="H32" i="29" s="1"/>
  <c r="AT32" i="29"/>
  <c r="AP32" i="29"/>
  <c r="AM32" i="29"/>
  <c r="AD32" i="29"/>
  <c r="AA32" i="29"/>
  <c r="I32" i="29"/>
  <c r="J32" i="29" s="1"/>
  <c r="E32" i="29"/>
  <c r="AT31" i="29"/>
  <c r="AP31" i="29"/>
  <c r="AM31" i="29"/>
  <c r="AD31" i="29"/>
  <c r="AA31" i="29"/>
  <c r="H31" i="29"/>
  <c r="I31" i="29" s="1"/>
  <c r="J31" i="29" s="1"/>
  <c r="E31" i="29"/>
  <c r="AT30" i="29"/>
  <c r="AP30" i="29"/>
  <c r="AM30" i="29"/>
  <c r="AD30" i="29"/>
  <c r="AA30" i="29"/>
  <c r="H30" i="29"/>
  <c r="I30" i="29" s="1"/>
  <c r="J30" i="29" s="1"/>
  <c r="E30" i="29"/>
  <c r="H29" i="29" s="1"/>
  <c r="I29" i="29" s="1"/>
  <c r="AT29" i="29"/>
  <c r="AP29" i="29"/>
  <c r="AM29" i="29"/>
  <c r="AD29" i="29"/>
  <c r="AA29" i="29"/>
  <c r="J29" i="29"/>
  <c r="E29" i="29"/>
  <c r="B29" i="29"/>
  <c r="AS31" i="29" s="1"/>
  <c r="AT28" i="29"/>
  <c r="AP28" i="29"/>
  <c r="AM28" i="29"/>
  <c r="AD28" i="29"/>
  <c r="AA28" i="29"/>
  <c r="I28" i="29"/>
  <c r="J28" i="29" s="1"/>
  <c r="H28" i="29"/>
  <c r="E28" i="29"/>
  <c r="AT27" i="29"/>
  <c r="AP27" i="29"/>
  <c r="AM27" i="29"/>
  <c r="AD27" i="29"/>
  <c r="AA27" i="29"/>
  <c r="H27" i="29"/>
  <c r="I27" i="29" s="1"/>
  <c r="J27" i="29" s="1"/>
  <c r="K15" i="29"/>
  <c r="I5" i="29"/>
  <c r="G5" i="29"/>
  <c r="B42" i="29" s="1"/>
  <c r="I2" i="29"/>
  <c r="G2" i="29"/>
  <c r="B27" i="29" s="1"/>
  <c r="E117" i="28"/>
  <c r="H116" i="28" s="1"/>
  <c r="I116" i="28" s="1"/>
  <c r="AW116" i="28"/>
  <c r="AV116" i="28"/>
  <c r="AS116" i="28"/>
  <c r="AG116" i="28"/>
  <c r="J116" i="28"/>
  <c r="E116" i="28"/>
  <c r="AW115" i="28"/>
  <c r="AV115" i="28"/>
  <c r="AU115" i="28"/>
  <c r="AS115" i="28"/>
  <c r="AG115" i="28"/>
  <c r="L115" i="28"/>
  <c r="K115" i="28"/>
  <c r="H115" i="28"/>
  <c r="I115" i="28" s="1"/>
  <c r="J115" i="28" s="1"/>
  <c r="E115" i="28"/>
  <c r="AW114" i="28"/>
  <c r="AS114" i="28"/>
  <c r="AG114" i="28"/>
  <c r="I114" i="28"/>
  <c r="J114" i="28" s="1"/>
  <c r="H114" i="28"/>
  <c r="E114" i="28"/>
  <c r="H113" i="28" s="1"/>
  <c r="I113" i="28" s="1"/>
  <c r="J113" i="28" s="1"/>
  <c r="AW113" i="28"/>
  <c r="AS113" i="28"/>
  <c r="AG113" i="28"/>
  <c r="E113" i="28"/>
  <c r="H112" i="28" s="1"/>
  <c r="I112" i="28" s="1"/>
  <c r="J112" i="28" s="1"/>
  <c r="AW112" i="28"/>
  <c r="AV112" i="28"/>
  <c r="AS112" i="28"/>
  <c r="AG112" i="28"/>
  <c r="E112" i="28"/>
  <c r="AW111" i="28"/>
  <c r="AV111" i="28"/>
  <c r="AU111" i="28"/>
  <c r="AS111" i="28"/>
  <c r="AG111" i="28"/>
  <c r="J111" i="28"/>
  <c r="I111" i="28"/>
  <c r="H111" i="28"/>
  <c r="E111" i="28"/>
  <c r="AW110" i="28"/>
  <c r="AV110" i="28"/>
  <c r="AS110" i="28"/>
  <c r="AG110" i="28"/>
  <c r="J110" i="28"/>
  <c r="H110" i="28"/>
  <c r="I110" i="28" s="1"/>
  <c r="E110" i="28"/>
  <c r="H109" i="28" s="1"/>
  <c r="I109" i="28" s="1"/>
  <c r="J109" i="28" s="1"/>
  <c r="AW109" i="28"/>
  <c r="AV109" i="28"/>
  <c r="AS109" i="28"/>
  <c r="AG109" i="28"/>
  <c r="E109" i="28"/>
  <c r="H108" i="28" s="1"/>
  <c r="I108" i="28" s="1"/>
  <c r="J108" i="28" s="1"/>
  <c r="AW108" i="28"/>
  <c r="AS108" i="28"/>
  <c r="AG108" i="28"/>
  <c r="E108" i="28"/>
  <c r="AW107" i="28"/>
  <c r="AV107" i="28"/>
  <c r="AS107" i="28"/>
  <c r="AG107" i="28"/>
  <c r="K107" i="28"/>
  <c r="L107" i="28" s="1"/>
  <c r="J107" i="28"/>
  <c r="H107" i="28"/>
  <c r="I107" i="28" s="1"/>
  <c r="E107" i="28"/>
  <c r="B107" i="28"/>
  <c r="AV114" i="28" s="1"/>
  <c r="AW106" i="28"/>
  <c r="AV106" i="28"/>
  <c r="AU106" i="28"/>
  <c r="AS106" i="28"/>
  <c r="AG106" i="28"/>
  <c r="K106" i="28"/>
  <c r="L106" i="28" s="1"/>
  <c r="R106" i="28" s="1"/>
  <c r="H106" i="28"/>
  <c r="I106" i="28" s="1"/>
  <c r="J106" i="28" s="1"/>
  <c r="E106" i="28"/>
  <c r="AW105" i="28"/>
  <c r="AV105" i="28"/>
  <c r="AS105" i="28"/>
  <c r="AG105" i="28"/>
  <c r="O105" i="28"/>
  <c r="L105" i="28"/>
  <c r="R105" i="28" s="1"/>
  <c r="K105" i="28"/>
  <c r="H105" i="28"/>
  <c r="I105" i="28" s="1"/>
  <c r="J105" i="28" s="1"/>
  <c r="B105" i="28"/>
  <c r="E102" i="28"/>
  <c r="AZ101" i="28"/>
  <c r="AW101" i="28"/>
  <c r="AS101" i="28"/>
  <c r="AG101" i="28"/>
  <c r="H101" i="28"/>
  <c r="I101" i="28" s="1"/>
  <c r="J101" i="28" s="1"/>
  <c r="E101" i="28"/>
  <c r="H100" i="28" s="1"/>
  <c r="AZ100" i="28"/>
  <c r="AW100" i="28"/>
  <c r="AV100" i="28"/>
  <c r="AS100" i="28"/>
  <c r="AG100" i="28"/>
  <c r="J100" i="28"/>
  <c r="I100" i="28"/>
  <c r="E100" i="28"/>
  <c r="AZ99" i="28"/>
  <c r="AW99" i="28"/>
  <c r="AS99" i="28"/>
  <c r="AG99" i="28"/>
  <c r="H99" i="28"/>
  <c r="I99" i="28" s="1"/>
  <c r="J99" i="28" s="1"/>
  <c r="E99" i="28"/>
  <c r="AZ98" i="28"/>
  <c r="AW98" i="28"/>
  <c r="AS98" i="28"/>
  <c r="AG98" i="28"/>
  <c r="K98" i="28"/>
  <c r="L98" i="28" s="1"/>
  <c r="I98" i="28"/>
  <c r="J98" i="28" s="1"/>
  <c r="H98" i="28"/>
  <c r="E98" i="28"/>
  <c r="AZ97" i="28"/>
  <c r="AW97" i="28"/>
  <c r="AS97" i="28"/>
  <c r="AG97" i="28"/>
  <c r="I97" i="28"/>
  <c r="J97" i="28" s="1"/>
  <c r="H97" i="28"/>
  <c r="E97" i="28"/>
  <c r="AZ96" i="28"/>
  <c r="AW96" i="28"/>
  <c r="AV96" i="28"/>
  <c r="AS96" i="28"/>
  <c r="AG96" i="28"/>
  <c r="H96" i="28"/>
  <c r="I96" i="28" s="1"/>
  <c r="J96" i="28" s="1"/>
  <c r="E96" i="28"/>
  <c r="AZ95" i="28"/>
  <c r="AW95" i="28"/>
  <c r="AV95" i="28"/>
  <c r="AS95" i="28"/>
  <c r="AG95" i="28"/>
  <c r="K95" i="28"/>
  <c r="L95" i="28" s="1"/>
  <c r="R95" i="28" s="1"/>
  <c r="H95" i="28"/>
  <c r="I95" i="28" s="1"/>
  <c r="J95" i="28" s="1"/>
  <c r="E95" i="28"/>
  <c r="H94" i="28" s="1"/>
  <c r="I94" i="28" s="1"/>
  <c r="J94" i="28" s="1"/>
  <c r="AZ94" i="28"/>
  <c r="AW94" i="28"/>
  <c r="AU94" i="28"/>
  <c r="AS94" i="28"/>
  <c r="AG94" i="28"/>
  <c r="E94" i="28"/>
  <c r="H93" i="28" s="1"/>
  <c r="I93" i="28" s="1"/>
  <c r="J93" i="28" s="1"/>
  <c r="AZ93" i="28"/>
  <c r="AW93" i="28"/>
  <c r="AS93" i="28"/>
  <c r="AG93" i="28"/>
  <c r="E93" i="28"/>
  <c r="H92" i="28" s="1"/>
  <c r="I92" i="28" s="1"/>
  <c r="J92" i="28" s="1"/>
  <c r="AZ92" i="28"/>
  <c r="AW92" i="28"/>
  <c r="AV92" i="28"/>
  <c r="AS92" i="28"/>
  <c r="AG92" i="28"/>
  <c r="K92" i="28"/>
  <c r="L92" i="28" s="1"/>
  <c r="E92" i="28"/>
  <c r="B92" i="28"/>
  <c r="AZ91" i="28"/>
  <c r="AW91" i="28"/>
  <c r="AS91" i="28"/>
  <c r="AG91" i="28"/>
  <c r="J91" i="28"/>
  <c r="H91" i="28"/>
  <c r="I91" i="28" s="1"/>
  <c r="E91" i="28"/>
  <c r="AZ90" i="28"/>
  <c r="AW90" i="28"/>
  <c r="AV90" i="28"/>
  <c r="AS90" i="28"/>
  <c r="AG90" i="28"/>
  <c r="J90" i="28"/>
  <c r="H90" i="28"/>
  <c r="I90" i="28" s="1"/>
  <c r="B90" i="28"/>
  <c r="AU93" i="28" s="1"/>
  <c r="E86" i="28"/>
  <c r="AW85" i="28"/>
  <c r="AV85" i="28"/>
  <c r="AU85" i="28"/>
  <c r="AS85" i="28"/>
  <c r="AG85" i="28"/>
  <c r="K85" i="28"/>
  <c r="L85" i="28" s="1"/>
  <c r="R85" i="28" s="1"/>
  <c r="J85" i="28"/>
  <c r="H85" i="28"/>
  <c r="I85" i="28" s="1"/>
  <c r="E85" i="28"/>
  <c r="H84" i="28" s="1"/>
  <c r="AW84" i="28"/>
  <c r="AV84" i="28"/>
  <c r="AU84" i="28"/>
  <c r="AS84" i="28"/>
  <c r="AG84" i="28"/>
  <c r="J84" i="28"/>
  <c r="I84" i="28"/>
  <c r="E84" i="28"/>
  <c r="AW83" i="28"/>
  <c r="AV83" i="28"/>
  <c r="AS83" i="28"/>
  <c r="AG83" i="28"/>
  <c r="H83" i="28"/>
  <c r="I83" i="28" s="1"/>
  <c r="J83" i="28" s="1"/>
  <c r="E83" i="28"/>
  <c r="H82" i="28" s="1"/>
  <c r="I82" i="28" s="1"/>
  <c r="J82" i="28" s="1"/>
  <c r="AW82" i="28"/>
  <c r="AS82" i="28"/>
  <c r="AG82" i="28"/>
  <c r="E82" i="28"/>
  <c r="H81" i="28" s="1"/>
  <c r="I81" i="28" s="1"/>
  <c r="J81" i="28" s="1"/>
  <c r="AW81" i="28"/>
  <c r="AS81" i="28"/>
  <c r="AG81" i="28"/>
  <c r="E81" i="28"/>
  <c r="AW80" i="28"/>
  <c r="AV80" i="28"/>
  <c r="AU80" i="28"/>
  <c r="AS80" i="28"/>
  <c r="AG80" i="28"/>
  <c r="H80" i="28"/>
  <c r="I80" i="28" s="1"/>
  <c r="J80" i="28" s="1"/>
  <c r="E80" i="28"/>
  <c r="AW79" i="28"/>
  <c r="AU79" i="28"/>
  <c r="AS79" i="28"/>
  <c r="AG79" i="28"/>
  <c r="H79" i="28"/>
  <c r="I79" i="28" s="1"/>
  <c r="J79" i="28" s="1"/>
  <c r="E79" i="28"/>
  <c r="AW78" i="28"/>
  <c r="AU78" i="28"/>
  <c r="AS78" i="28"/>
  <c r="AG78" i="28"/>
  <c r="H78" i="28"/>
  <c r="I78" i="28" s="1"/>
  <c r="J78" i="28" s="1"/>
  <c r="E78" i="28"/>
  <c r="H77" i="28" s="1"/>
  <c r="I77" i="28" s="1"/>
  <c r="J77" i="28" s="1"/>
  <c r="AW77" i="28"/>
  <c r="AS77" i="28"/>
  <c r="AG77" i="28"/>
  <c r="E77" i="28"/>
  <c r="H76" i="28" s="1"/>
  <c r="I76" i="28" s="1"/>
  <c r="J76" i="28" s="1"/>
  <c r="AW76" i="28"/>
  <c r="AS76" i="28"/>
  <c r="AG76" i="28"/>
  <c r="E76" i="28"/>
  <c r="H75" i="28" s="1"/>
  <c r="B76" i="28"/>
  <c r="AW75" i="28"/>
  <c r="AV75" i="28"/>
  <c r="AS75" i="28"/>
  <c r="AG75" i="28"/>
  <c r="R75" i="28"/>
  <c r="K75" i="28"/>
  <c r="L75" i="28" s="1"/>
  <c r="J75" i="28"/>
  <c r="I75" i="28"/>
  <c r="E75" i="28"/>
  <c r="AW74" i="28"/>
  <c r="AV74" i="28"/>
  <c r="AU74" i="28"/>
  <c r="AS74" i="28"/>
  <c r="AG74" i="28"/>
  <c r="K74" i="28"/>
  <c r="L74" i="28" s="1"/>
  <c r="J74" i="28"/>
  <c r="I74" i="28"/>
  <c r="H74" i="28"/>
  <c r="B74" i="28"/>
  <c r="E70" i="28"/>
  <c r="AE69" i="28"/>
  <c r="J69" i="28"/>
  <c r="H69" i="28"/>
  <c r="I69" i="28" s="1"/>
  <c r="E69" i="28"/>
  <c r="AE68" i="28"/>
  <c r="H68" i="28"/>
  <c r="I68" i="28" s="1"/>
  <c r="J68" i="28" s="1"/>
  <c r="E68" i="28"/>
  <c r="H67" i="28" s="1"/>
  <c r="AE67" i="28"/>
  <c r="I67" i="28"/>
  <c r="J67" i="28" s="1"/>
  <c r="E67" i="28"/>
  <c r="H66" i="28" s="1"/>
  <c r="I66" i="28" s="1"/>
  <c r="J66" i="28" s="1"/>
  <c r="AE66" i="28"/>
  <c r="E66" i="28"/>
  <c r="AE65" i="28"/>
  <c r="J65" i="28"/>
  <c r="H65" i="28"/>
  <c r="I65" i="28" s="1"/>
  <c r="E65" i="28"/>
  <c r="H64" i="28" s="1"/>
  <c r="AE64" i="28"/>
  <c r="I64" i="28"/>
  <c r="J64" i="28" s="1"/>
  <c r="E64" i="28"/>
  <c r="AE63" i="28"/>
  <c r="K63" i="28"/>
  <c r="L63" i="28" s="1"/>
  <c r="J63" i="28"/>
  <c r="H63" i="28"/>
  <c r="I63" i="28" s="1"/>
  <c r="E63" i="28"/>
  <c r="AE62" i="28"/>
  <c r="AD62" i="28"/>
  <c r="J62" i="28"/>
  <c r="H62" i="28"/>
  <c r="I62" i="28" s="1"/>
  <c r="E62" i="28"/>
  <c r="AE61" i="28"/>
  <c r="J61" i="28"/>
  <c r="I61" i="28"/>
  <c r="H61" i="28"/>
  <c r="E61" i="28"/>
  <c r="H60" i="28" s="1"/>
  <c r="I60" i="28" s="1"/>
  <c r="J60" i="28" s="1"/>
  <c r="AE60" i="28"/>
  <c r="E60" i="28"/>
  <c r="B60" i="28"/>
  <c r="AD65" i="28" s="1"/>
  <c r="AE59" i="28"/>
  <c r="H59" i="28"/>
  <c r="I59" i="28" s="1"/>
  <c r="J59" i="28" s="1"/>
  <c r="E59" i="28"/>
  <c r="AE58" i="28"/>
  <c r="H58" i="28"/>
  <c r="I58" i="28" s="1"/>
  <c r="J58" i="28" s="1"/>
  <c r="B58" i="28"/>
  <c r="K64" i="28" s="1"/>
  <c r="L64" i="28" s="1"/>
  <c r="E54" i="28"/>
  <c r="AT53" i="28"/>
  <c r="AP53" i="28"/>
  <c r="AA53" i="28"/>
  <c r="J53" i="28"/>
  <c r="H53" i="28"/>
  <c r="I53" i="28" s="1"/>
  <c r="E53" i="28"/>
  <c r="AT52" i="28"/>
  <c r="AP52" i="28"/>
  <c r="AA52" i="28"/>
  <c r="H52" i="28"/>
  <c r="I52" i="28" s="1"/>
  <c r="J52" i="28" s="1"/>
  <c r="E52" i="28"/>
  <c r="H51" i="28" s="1"/>
  <c r="I51" i="28" s="1"/>
  <c r="J51" i="28" s="1"/>
  <c r="AT51" i="28"/>
  <c r="AP51" i="28"/>
  <c r="AA51" i="28"/>
  <c r="E51" i="28"/>
  <c r="AT50" i="28"/>
  <c r="AP50" i="28"/>
  <c r="AA50" i="28"/>
  <c r="H50" i="28"/>
  <c r="I50" i="28" s="1"/>
  <c r="J50" i="28" s="1"/>
  <c r="E50" i="28"/>
  <c r="AT49" i="28"/>
  <c r="AP49" i="28"/>
  <c r="AA49" i="28"/>
  <c r="J49" i="28"/>
  <c r="I49" i="28"/>
  <c r="H49" i="28"/>
  <c r="E49" i="28"/>
  <c r="AT48" i="28"/>
  <c r="AR48" i="28"/>
  <c r="AP48" i="28"/>
  <c r="AA48" i="28"/>
  <c r="H48" i="28"/>
  <c r="I48" i="28" s="1"/>
  <c r="J48" i="28" s="1"/>
  <c r="E48" i="28"/>
  <c r="AT47" i="28"/>
  <c r="AP47" i="28"/>
  <c r="AA47" i="28"/>
  <c r="K47" i="28"/>
  <c r="L47" i="28" s="1"/>
  <c r="I47" i="28"/>
  <c r="J47" i="28" s="1"/>
  <c r="H47" i="28"/>
  <c r="E47" i="28"/>
  <c r="H46" i="28" s="1"/>
  <c r="I46" i="28" s="1"/>
  <c r="J46" i="28" s="1"/>
  <c r="AT46" i="28"/>
  <c r="AP46" i="28"/>
  <c r="AA46" i="28"/>
  <c r="E46" i="28"/>
  <c r="AT45" i="28"/>
  <c r="AR45" i="28"/>
  <c r="AP45" i="28"/>
  <c r="AA45" i="28"/>
  <c r="H45" i="28"/>
  <c r="I45" i="28" s="1"/>
  <c r="J45" i="28" s="1"/>
  <c r="E45" i="28"/>
  <c r="AT44" i="28"/>
  <c r="AP44" i="28"/>
  <c r="AA44" i="28"/>
  <c r="K44" i="28"/>
  <c r="L44" i="28" s="1"/>
  <c r="J44" i="28"/>
  <c r="I44" i="28"/>
  <c r="H44" i="28"/>
  <c r="E44" i="28"/>
  <c r="H43" i="28" s="1"/>
  <c r="AT43" i="28"/>
  <c r="AP43" i="28"/>
  <c r="AA43" i="28"/>
  <c r="I43" i="28"/>
  <c r="J43" i="28" s="1"/>
  <c r="E43" i="28"/>
  <c r="H42" i="28" s="1"/>
  <c r="I42" i="28" s="1"/>
  <c r="J42" i="28" s="1"/>
  <c r="AT42" i="28"/>
  <c r="AP42" i="28"/>
  <c r="AA42" i="28"/>
  <c r="E39" i="28"/>
  <c r="H38" i="28" s="1"/>
  <c r="I38" i="28" s="1"/>
  <c r="AT38" i="28"/>
  <c r="AS38" i="28"/>
  <c r="AP38" i="28"/>
  <c r="AM38" i="28"/>
  <c r="AD38" i="28"/>
  <c r="AA38" i="28"/>
  <c r="K38" i="28"/>
  <c r="L38" i="28" s="1"/>
  <c r="J38" i="28"/>
  <c r="E38" i="28"/>
  <c r="H37" i="28" s="1"/>
  <c r="I37" i="28" s="1"/>
  <c r="AT37" i="28"/>
  <c r="AR37" i="28"/>
  <c r="AP37" i="28"/>
  <c r="AM37" i="28"/>
  <c r="AD37" i="28"/>
  <c r="AA37" i="28"/>
  <c r="J37" i="28"/>
  <c r="E37" i="28"/>
  <c r="H36" i="28" s="1"/>
  <c r="I36" i="28" s="1"/>
  <c r="J36" i="28" s="1"/>
  <c r="AT36" i="28"/>
  <c r="AP36" i="28"/>
  <c r="AM36" i="28"/>
  <c r="AD36" i="28"/>
  <c r="AA36" i="28"/>
  <c r="E36" i="28"/>
  <c r="H35" i="28" s="1"/>
  <c r="I35" i="28" s="1"/>
  <c r="AT35" i="28"/>
  <c r="AS35" i="28"/>
  <c r="AR35" i="28"/>
  <c r="AP35" i="28"/>
  <c r="AM35" i="28"/>
  <c r="AD35" i="28"/>
  <c r="AA35" i="28"/>
  <c r="K35" i="28"/>
  <c r="L35" i="28" s="1"/>
  <c r="J35" i="28"/>
  <c r="E35" i="28"/>
  <c r="H34" i="28" s="1"/>
  <c r="I34" i="28" s="1"/>
  <c r="J34" i="28" s="1"/>
  <c r="AT34" i="28"/>
  <c r="AP34" i="28"/>
  <c r="AM34" i="28"/>
  <c r="AD34" i="28"/>
  <c r="AA34" i="28"/>
  <c r="E34" i="28"/>
  <c r="H33" i="28" s="1"/>
  <c r="I33" i="28" s="1"/>
  <c r="AT33" i="28"/>
  <c r="AS33" i="28"/>
  <c r="AP33" i="28"/>
  <c r="AM33" i="28"/>
  <c r="AD33" i="28"/>
  <c r="AA33" i="28"/>
  <c r="K33" i="28"/>
  <c r="L33" i="28" s="1"/>
  <c r="J33" i="28"/>
  <c r="E33" i="28"/>
  <c r="H32" i="28" s="1"/>
  <c r="I32" i="28" s="1"/>
  <c r="J32" i="28" s="1"/>
  <c r="AT32" i="28"/>
  <c r="AS32" i="28"/>
  <c r="AP32" i="28"/>
  <c r="AM32" i="28"/>
  <c r="AD32" i="28"/>
  <c r="AA32" i="28"/>
  <c r="E32" i="28"/>
  <c r="H31" i="28" s="1"/>
  <c r="I31" i="28" s="1"/>
  <c r="J31" i="28" s="1"/>
  <c r="AT31" i="28"/>
  <c r="AR31" i="28"/>
  <c r="AP31" i="28"/>
  <c r="AM31" i="28"/>
  <c r="AD31" i="28"/>
  <c r="AA31" i="28"/>
  <c r="K31" i="28"/>
  <c r="L31" i="28" s="1"/>
  <c r="E31" i="28"/>
  <c r="AT30" i="28"/>
  <c r="AP30" i="28"/>
  <c r="AM30" i="28"/>
  <c r="AD30" i="28"/>
  <c r="AA30" i="28"/>
  <c r="J30" i="28"/>
  <c r="I30" i="28"/>
  <c r="H30" i="28"/>
  <c r="E30" i="28"/>
  <c r="AT29" i="28"/>
  <c r="AR29" i="28"/>
  <c r="AP29" i="28"/>
  <c r="AM29" i="28"/>
  <c r="AD29" i="28"/>
  <c r="AA29" i="28"/>
  <c r="H29" i="28"/>
  <c r="I29" i="28" s="1"/>
  <c r="J29" i="28" s="1"/>
  <c r="E29" i="28"/>
  <c r="H28" i="28" s="1"/>
  <c r="AT28" i="28"/>
  <c r="AP28" i="28"/>
  <c r="AM28" i="28"/>
  <c r="AD28" i="28"/>
  <c r="AA28" i="28"/>
  <c r="I28" i="28"/>
  <c r="J28" i="28" s="1"/>
  <c r="E28" i="28"/>
  <c r="AT27" i="28"/>
  <c r="AP27" i="28"/>
  <c r="AM27" i="28"/>
  <c r="AD27" i="28"/>
  <c r="AA27" i="28"/>
  <c r="I27" i="28"/>
  <c r="J27" i="28" s="1"/>
  <c r="H27" i="28"/>
  <c r="B27" i="28"/>
  <c r="K15" i="28"/>
  <c r="I5" i="28"/>
  <c r="B44" i="28" s="1"/>
  <c r="G5" i="28"/>
  <c r="B42" i="28" s="1"/>
  <c r="AR53" i="28" s="1"/>
  <c r="I2" i="28"/>
  <c r="B29" i="28" s="1"/>
  <c r="G2" i="28"/>
  <c r="E117" i="27"/>
  <c r="AW116" i="27"/>
  <c r="AU116" i="27"/>
  <c r="AS116" i="27"/>
  <c r="AG116" i="27"/>
  <c r="J116" i="27"/>
  <c r="H116" i="27"/>
  <c r="I116" i="27" s="1"/>
  <c r="E116" i="27"/>
  <c r="AW115" i="27"/>
  <c r="AS115" i="27"/>
  <c r="AG115" i="27"/>
  <c r="H115" i="27"/>
  <c r="I115" i="27" s="1"/>
  <c r="J115" i="27" s="1"/>
  <c r="E115" i="27"/>
  <c r="AW114" i="27"/>
  <c r="AU114" i="27"/>
  <c r="AS114" i="27"/>
  <c r="AG114" i="27"/>
  <c r="J114" i="27"/>
  <c r="H114" i="27"/>
  <c r="I114" i="27" s="1"/>
  <c r="E114" i="27"/>
  <c r="H113" i="27" s="1"/>
  <c r="AW113" i="27"/>
  <c r="AU113" i="27"/>
  <c r="AS113" i="27"/>
  <c r="AG113" i="27"/>
  <c r="I113" i="27"/>
  <c r="J113" i="27" s="1"/>
  <c r="E113" i="27"/>
  <c r="AW112" i="27"/>
  <c r="AU112" i="27"/>
  <c r="AS112" i="27"/>
  <c r="AG112" i="27"/>
  <c r="R112" i="27"/>
  <c r="K112" i="27"/>
  <c r="L112" i="27" s="1"/>
  <c r="I112" i="27"/>
  <c r="J112" i="27" s="1"/>
  <c r="H112" i="27"/>
  <c r="E112" i="27"/>
  <c r="AW111" i="27"/>
  <c r="AS111" i="27"/>
  <c r="AG111" i="27"/>
  <c r="K111" i="27"/>
  <c r="L111" i="27" s="1"/>
  <c r="H111" i="27"/>
  <c r="I111" i="27" s="1"/>
  <c r="J111" i="27" s="1"/>
  <c r="E111" i="27"/>
  <c r="AW110" i="27"/>
  <c r="AV110" i="27"/>
  <c r="AS110" i="27"/>
  <c r="AG110" i="27"/>
  <c r="K110" i="27"/>
  <c r="L110" i="27" s="1"/>
  <c r="H110" i="27"/>
  <c r="I110" i="27" s="1"/>
  <c r="J110" i="27" s="1"/>
  <c r="E110" i="27"/>
  <c r="AW109" i="27"/>
  <c r="AS109" i="27"/>
  <c r="AG109" i="27"/>
  <c r="H109" i="27"/>
  <c r="I109" i="27" s="1"/>
  <c r="J109" i="27" s="1"/>
  <c r="E109" i="27"/>
  <c r="AW108" i="27"/>
  <c r="AV108" i="27"/>
  <c r="AS108" i="27"/>
  <c r="AG108" i="27"/>
  <c r="K108" i="27"/>
  <c r="L108" i="27" s="1"/>
  <c r="H108" i="27"/>
  <c r="I108" i="27" s="1"/>
  <c r="J108" i="27" s="1"/>
  <c r="E108" i="27"/>
  <c r="AW107" i="27"/>
  <c r="AV107" i="27"/>
  <c r="AU107" i="27"/>
  <c r="AS107" i="27"/>
  <c r="AG107" i="27"/>
  <c r="I107" i="27"/>
  <c r="J107" i="27" s="1"/>
  <c r="H107" i="27"/>
  <c r="E107" i="27"/>
  <c r="B107" i="27"/>
  <c r="AW106" i="27"/>
  <c r="AV106" i="27"/>
  <c r="AS106" i="27"/>
  <c r="AG106" i="27"/>
  <c r="L106" i="27"/>
  <c r="K106" i="27"/>
  <c r="H106" i="27"/>
  <c r="I106" i="27" s="1"/>
  <c r="J106" i="27" s="1"/>
  <c r="E106" i="27"/>
  <c r="AW105" i="27"/>
  <c r="AS105" i="27"/>
  <c r="AG105" i="27"/>
  <c r="I105" i="27"/>
  <c r="J105" i="27" s="1"/>
  <c r="H105" i="27"/>
  <c r="B105" i="27"/>
  <c r="E102" i="27"/>
  <c r="H101" i="27" s="1"/>
  <c r="I101" i="27" s="1"/>
  <c r="J101" i="27" s="1"/>
  <c r="AZ101" i="27"/>
  <c r="AW101" i="27"/>
  <c r="AS101" i="27"/>
  <c r="AG101" i="27"/>
  <c r="E101" i="27"/>
  <c r="H100" i="27" s="1"/>
  <c r="I100" i="27" s="1"/>
  <c r="AZ100" i="27"/>
  <c r="AW100" i="27"/>
  <c r="AV100" i="27"/>
  <c r="AU100" i="27"/>
  <c r="AS100" i="27"/>
  <c r="AG100" i="27"/>
  <c r="K100" i="27"/>
  <c r="L100" i="27" s="1"/>
  <c r="J100" i="27"/>
  <c r="E100" i="27"/>
  <c r="H99" i="27" s="1"/>
  <c r="I99" i="27" s="1"/>
  <c r="AZ99" i="27"/>
  <c r="AW99" i="27"/>
  <c r="AU99" i="27"/>
  <c r="AS99" i="27"/>
  <c r="AG99" i="27"/>
  <c r="J99" i="27"/>
  <c r="E99" i="27"/>
  <c r="H98" i="27" s="1"/>
  <c r="I98" i="27" s="1"/>
  <c r="J98" i="27" s="1"/>
  <c r="AZ98" i="27"/>
  <c r="AW98" i="27"/>
  <c r="AV98" i="27"/>
  <c r="AS98" i="27"/>
  <c r="AG98" i="27"/>
  <c r="L98" i="27"/>
  <c r="K98" i="27"/>
  <c r="E98" i="27"/>
  <c r="H97" i="27" s="1"/>
  <c r="I97" i="27" s="1"/>
  <c r="J97" i="27" s="1"/>
  <c r="AZ97" i="27"/>
  <c r="AW97" i="27"/>
  <c r="AU97" i="27"/>
  <c r="AS97" i="27"/>
  <c r="AG97" i="27"/>
  <c r="E97" i="27"/>
  <c r="H96" i="27" s="1"/>
  <c r="I96" i="27" s="1"/>
  <c r="J96" i="27" s="1"/>
  <c r="AZ96" i="27"/>
  <c r="AW96" i="27"/>
  <c r="AV96" i="27"/>
  <c r="AU96" i="27"/>
  <c r="AS96" i="27"/>
  <c r="AG96" i="27"/>
  <c r="L96" i="27"/>
  <c r="K96" i="27"/>
  <c r="E96" i="27"/>
  <c r="AZ95" i="27"/>
  <c r="AW95" i="27"/>
  <c r="AU95" i="27"/>
  <c r="AS95" i="27"/>
  <c r="AG95" i="27"/>
  <c r="I95" i="27"/>
  <c r="J95" i="27" s="1"/>
  <c r="H95" i="27"/>
  <c r="E95" i="27"/>
  <c r="H94" i="27" s="1"/>
  <c r="I94" i="27" s="1"/>
  <c r="J94" i="27" s="1"/>
  <c r="AZ94" i="27"/>
  <c r="AW94" i="27"/>
  <c r="AV94" i="27"/>
  <c r="AU94" i="27"/>
  <c r="AS94" i="27"/>
  <c r="AG94" i="27"/>
  <c r="E94" i="27"/>
  <c r="H93" i="27" s="1"/>
  <c r="AZ93" i="27"/>
  <c r="AW93" i="27"/>
  <c r="AV93" i="27"/>
  <c r="AU93" i="27"/>
  <c r="AS93" i="27"/>
  <c r="AG93" i="27"/>
  <c r="K93" i="27"/>
  <c r="L93" i="27" s="1"/>
  <c r="I93" i="27"/>
  <c r="J93" i="27" s="1"/>
  <c r="E93" i="27"/>
  <c r="AZ92" i="27"/>
  <c r="AW92" i="27"/>
  <c r="AV92" i="27"/>
  <c r="AS92" i="27"/>
  <c r="AG92" i="27"/>
  <c r="K92" i="27"/>
  <c r="L92" i="27" s="1"/>
  <c r="R92" i="27" s="1"/>
  <c r="H92" i="27"/>
  <c r="I92" i="27" s="1"/>
  <c r="J92" i="27" s="1"/>
  <c r="E92" i="27"/>
  <c r="H91" i="27" s="1"/>
  <c r="B92" i="27"/>
  <c r="AZ91" i="27"/>
  <c r="AW91" i="27"/>
  <c r="AV91" i="27"/>
  <c r="AU91" i="27"/>
  <c r="AS91" i="27"/>
  <c r="AG91" i="27"/>
  <c r="I91" i="27"/>
  <c r="J91" i="27" s="1"/>
  <c r="E91" i="27"/>
  <c r="AZ90" i="27"/>
  <c r="AW90" i="27"/>
  <c r="AS90" i="27"/>
  <c r="AG90" i="27"/>
  <c r="H90" i="27"/>
  <c r="I90" i="27" s="1"/>
  <c r="J90" i="27" s="1"/>
  <c r="B90" i="27"/>
  <c r="AU98" i="27" s="1"/>
  <c r="E86" i="27"/>
  <c r="H85" i="27" s="1"/>
  <c r="AW85" i="27"/>
  <c r="AV85" i="27"/>
  <c r="AS85" i="27"/>
  <c r="AG85" i="27"/>
  <c r="J85" i="27"/>
  <c r="I85" i="27"/>
  <c r="E85" i="27"/>
  <c r="AW84" i="27"/>
  <c r="AV84" i="27"/>
  <c r="AU84" i="27"/>
  <c r="AS84" i="27"/>
  <c r="AG84" i="27"/>
  <c r="H84" i="27"/>
  <c r="I84" i="27" s="1"/>
  <c r="J84" i="27" s="1"/>
  <c r="E84" i="27"/>
  <c r="AW83" i="27"/>
  <c r="AS83" i="27"/>
  <c r="AG83" i="27"/>
  <c r="H83" i="27"/>
  <c r="I83" i="27" s="1"/>
  <c r="J83" i="27" s="1"/>
  <c r="E83" i="27"/>
  <c r="AW82" i="27"/>
  <c r="AS82" i="27"/>
  <c r="AG82" i="27"/>
  <c r="H82" i="27"/>
  <c r="I82" i="27" s="1"/>
  <c r="J82" i="27" s="1"/>
  <c r="E82" i="27"/>
  <c r="H81" i="27" s="1"/>
  <c r="AW81" i="27"/>
  <c r="AV81" i="27"/>
  <c r="AS81" i="27"/>
  <c r="AG81" i="27"/>
  <c r="I81" i="27"/>
  <c r="J81" i="27" s="1"/>
  <c r="E81" i="27"/>
  <c r="AW80" i="27"/>
  <c r="AV80" i="27"/>
  <c r="AS80" i="27"/>
  <c r="AG80" i="27"/>
  <c r="J80" i="27"/>
  <c r="I80" i="27"/>
  <c r="H80" i="27"/>
  <c r="E80" i="27"/>
  <c r="AW79" i="27"/>
  <c r="AV79" i="27"/>
  <c r="AU79" i="27"/>
  <c r="AS79" i="27"/>
  <c r="AG79" i="27"/>
  <c r="H79" i="27"/>
  <c r="I79" i="27" s="1"/>
  <c r="J79" i="27" s="1"/>
  <c r="E79" i="27"/>
  <c r="H78" i="27" s="1"/>
  <c r="AW78" i="27"/>
  <c r="AV78" i="27"/>
  <c r="AS78" i="27"/>
  <c r="AG78" i="27"/>
  <c r="I78" i="27"/>
  <c r="J78" i="27" s="1"/>
  <c r="E78" i="27"/>
  <c r="AW77" i="27"/>
  <c r="AS77" i="27"/>
  <c r="AG77" i="27"/>
  <c r="J77" i="27"/>
  <c r="H77" i="27"/>
  <c r="I77" i="27" s="1"/>
  <c r="E77" i="27"/>
  <c r="AW76" i="27"/>
  <c r="AV76" i="27"/>
  <c r="AS76" i="27"/>
  <c r="AG76" i="27"/>
  <c r="R76" i="27"/>
  <c r="K76" i="27"/>
  <c r="L76" i="27" s="1"/>
  <c r="H76" i="27"/>
  <c r="I76" i="27" s="1"/>
  <c r="J76" i="27" s="1"/>
  <c r="E76" i="27"/>
  <c r="B76" i="27"/>
  <c r="AV101" i="27" s="1"/>
  <c r="AW75" i="27"/>
  <c r="AV75" i="27"/>
  <c r="AS75" i="27"/>
  <c r="AG75" i="27"/>
  <c r="J75" i="27"/>
  <c r="I75" i="27"/>
  <c r="H75" i="27"/>
  <c r="E75" i="27"/>
  <c r="H74" i="27" s="1"/>
  <c r="I74" i="27" s="1"/>
  <c r="J74" i="27" s="1"/>
  <c r="AW74" i="27"/>
  <c r="AV74" i="27"/>
  <c r="AS74" i="27"/>
  <c r="AG74" i="27"/>
  <c r="B74" i="27"/>
  <c r="E70" i="27"/>
  <c r="AE69" i="27"/>
  <c r="AC69" i="27"/>
  <c r="I69" i="27"/>
  <c r="J69" i="27" s="1"/>
  <c r="H69" i="27"/>
  <c r="E69" i="27"/>
  <c r="H68" i="27" s="1"/>
  <c r="I68" i="27" s="1"/>
  <c r="J68" i="27" s="1"/>
  <c r="AE68" i="27"/>
  <c r="AC68" i="27"/>
  <c r="E68" i="27"/>
  <c r="AE67" i="27"/>
  <c r="AC67" i="27"/>
  <c r="L67" i="27"/>
  <c r="K67" i="27"/>
  <c r="H67" i="27"/>
  <c r="I67" i="27" s="1"/>
  <c r="J67" i="27" s="1"/>
  <c r="E67" i="27"/>
  <c r="H66" i="27" s="1"/>
  <c r="I66" i="27" s="1"/>
  <c r="AE66" i="27"/>
  <c r="L66" i="27"/>
  <c r="K66" i="27"/>
  <c r="J66" i="27"/>
  <c r="E66" i="27"/>
  <c r="H65" i="27" s="1"/>
  <c r="I65" i="27" s="1"/>
  <c r="AE65" i="27"/>
  <c r="K65" i="27"/>
  <c r="L65" i="27" s="1"/>
  <c r="J65" i="27"/>
  <c r="E65" i="27"/>
  <c r="AE64" i="27"/>
  <c r="AD64" i="27"/>
  <c r="AC64" i="27"/>
  <c r="K64" i="27"/>
  <c r="L64" i="27" s="1"/>
  <c r="J64" i="27"/>
  <c r="H64" i="27"/>
  <c r="I64" i="27" s="1"/>
  <c r="E64" i="27"/>
  <c r="AE63" i="27"/>
  <c r="AC63" i="27"/>
  <c r="J63" i="27"/>
  <c r="H63" i="27"/>
  <c r="I63" i="27" s="1"/>
  <c r="E63" i="27"/>
  <c r="AE62" i="27"/>
  <c r="AC62" i="27"/>
  <c r="I62" i="27"/>
  <c r="J62" i="27" s="1"/>
  <c r="H62" i="27"/>
  <c r="E62" i="27"/>
  <c r="H61" i="27" s="1"/>
  <c r="AE61" i="27"/>
  <c r="AC61" i="27"/>
  <c r="I61" i="27"/>
  <c r="J61" i="27" s="1"/>
  <c r="E61" i="27"/>
  <c r="H60" i="27" s="1"/>
  <c r="I60" i="27" s="1"/>
  <c r="J60" i="27" s="1"/>
  <c r="AE60" i="27"/>
  <c r="AC60" i="27"/>
  <c r="K60" i="27"/>
  <c r="L60" i="27" s="1"/>
  <c r="E60" i="27"/>
  <c r="B60" i="27"/>
  <c r="AE59" i="27"/>
  <c r="AC59" i="27"/>
  <c r="H59" i="27"/>
  <c r="I59" i="27" s="1"/>
  <c r="J59" i="27" s="1"/>
  <c r="E59" i="27"/>
  <c r="H58" i="27" s="1"/>
  <c r="I58" i="27" s="1"/>
  <c r="J58" i="27" s="1"/>
  <c r="AE58" i="27"/>
  <c r="R58" i="27"/>
  <c r="K58" i="27"/>
  <c r="L58" i="27" s="1"/>
  <c r="O58" i="27" s="1"/>
  <c r="P58" i="27" s="1"/>
  <c r="Q58" i="27" s="1"/>
  <c r="B58" i="27"/>
  <c r="E54" i="27"/>
  <c r="H53" i="27" s="1"/>
  <c r="I53" i="27" s="1"/>
  <c r="AT53" i="27"/>
  <c r="AP53" i="27"/>
  <c r="AA53" i="27"/>
  <c r="J53" i="27"/>
  <c r="E53" i="27"/>
  <c r="H52" i="27" s="1"/>
  <c r="I52" i="27" s="1"/>
  <c r="J52" i="27" s="1"/>
  <c r="AT52" i="27"/>
  <c r="AR52" i="27"/>
  <c r="AP52" i="27"/>
  <c r="AA52" i="27"/>
  <c r="K52" i="27"/>
  <c r="L52" i="27" s="1"/>
  <c r="E52" i="27"/>
  <c r="AT51" i="27"/>
  <c r="AS51" i="27"/>
  <c r="AP51" i="27"/>
  <c r="AA51" i="27"/>
  <c r="K51" i="27"/>
  <c r="L51" i="27" s="1"/>
  <c r="J51" i="27"/>
  <c r="H51" i="27"/>
  <c r="I51" i="27" s="1"/>
  <c r="E51" i="27"/>
  <c r="H50" i="27" s="1"/>
  <c r="I50" i="27" s="1"/>
  <c r="J50" i="27" s="1"/>
  <c r="AT50" i="27"/>
  <c r="AP50" i="27"/>
  <c r="AA50" i="27"/>
  <c r="L50" i="27"/>
  <c r="K50" i="27"/>
  <c r="E50" i="27"/>
  <c r="AT49" i="27"/>
  <c r="AP49" i="27"/>
  <c r="AA49" i="27"/>
  <c r="I49" i="27"/>
  <c r="J49" i="27" s="1"/>
  <c r="H49" i="27"/>
  <c r="E49" i="27"/>
  <c r="AT48" i="27"/>
  <c r="AR48" i="27"/>
  <c r="AP48" i="27"/>
  <c r="AA48" i="27"/>
  <c r="H48" i="27"/>
  <c r="I48" i="27" s="1"/>
  <c r="J48" i="27" s="1"/>
  <c r="E48" i="27"/>
  <c r="AT47" i="27"/>
  <c r="AP47" i="27"/>
  <c r="AA47" i="27"/>
  <c r="K47" i="27"/>
  <c r="L47" i="27" s="1"/>
  <c r="H47" i="27"/>
  <c r="I47" i="27" s="1"/>
  <c r="J47" i="27" s="1"/>
  <c r="E47" i="27"/>
  <c r="AT46" i="27"/>
  <c r="AR46" i="27"/>
  <c r="AP46" i="27"/>
  <c r="AA46" i="27"/>
  <c r="J46" i="27"/>
  <c r="I46" i="27"/>
  <c r="H46" i="27"/>
  <c r="E46" i="27"/>
  <c r="AT45" i="27"/>
  <c r="AP45" i="27"/>
  <c r="AA45" i="27"/>
  <c r="L45" i="27"/>
  <c r="K45" i="27"/>
  <c r="H45" i="27"/>
  <c r="I45" i="27" s="1"/>
  <c r="J45" i="27" s="1"/>
  <c r="E45" i="27"/>
  <c r="AT44" i="27"/>
  <c r="AP44" i="27"/>
  <c r="AA44" i="27"/>
  <c r="I44" i="27"/>
  <c r="J44" i="27" s="1"/>
  <c r="H44" i="27"/>
  <c r="E44" i="27"/>
  <c r="AT43" i="27"/>
  <c r="AR43" i="27"/>
  <c r="AP43" i="27"/>
  <c r="AA43" i="27"/>
  <c r="J43" i="27"/>
  <c r="I43" i="27"/>
  <c r="H43" i="27"/>
  <c r="E43" i="27"/>
  <c r="AT42" i="27"/>
  <c r="AR42" i="27"/>
  <c r="AP42" i="27"/>
  <c r="AA42" i="27"/>
  <c r="K42" i="27"/>
  <c r="L42" i="27" s="1"/>
  <c r="O42" i="27" s="1"/>
  <c r="I42" i="27"/>
  <c r="J42" i="27" s="1"/>
  <c r="H42" i="27"/>
  <c r="E39" i="27"/>
  <c r="H38" i="27" s="1"/>
  <c r="I38" i="27" s="1"/>
  <c r="AT38" i="27"/>
  <c r="AP38" i="27"/>
  <c r="AM38" i="27"/>
  <c r="AD38" i="27"/>
  <c r="AA38" i="27"/>
  <c r="J38" i="27"/>
  <c r="E38" i="27"/>
  <c r="AT37" i="27"/>
  <c r="AS37" i="27"/>
  <c r="AP37" i="27"/>
  <c r="AM37" i="27"/>
  <c r="AD37" i="27"/>
  <c r="AA37" i="27"/>
  <c r="I37" i="27"/>
  <c r="J37" i="27" s="1"/>
  <c r="H37" i="27"/>
  <c r="E37" i="27"/>
  <c r="H36" i="27" s="1"/>
  <c r="AT36" i="27"/>
  <c r="AP36" i="27"/>
  <c r="AM36" i="27"/>
  <c r="AD36" i="27"/>
  <c r="AA36" i="27"/>
  <c r="I36" i="27"/>
  <c r="J36" i="27" s="1"/>
  <c r="E36" i="27"/>
  <c r="AT35" i="27"/>
  <c r="AS35" i="27"/>
  <c r="AP35" i="27"/>
  <c r="AM35" i="27"/>
  <c r="AD35" i="27"/>
  <c r="AA35" i="27"/>
  <c r="I35" i="27"/>
  <c r="J35" i="27" s="1"/>
  <c r="H35" i="27"/>
  <c r="E35" i="27"/>
  <c r="H34" i="27" s="1"/>
  <c r="AT34" i="27"/>
  <c r="AP34" i="27"/>
  <c r="AM34" i="27"/>
  <c r="AD34" i="27"/>
  <c r="AA34" i="27"/>
  <c r="I34" i="27"/>
  <c r="J34" i="27" s="1"/>
  <c r="E34" i="27"/>
  <c r="AT33" i="27"/>
  <c r="AP33" i="27"/>
  <c r="AM33" i="27"/>
  <c r="AD33" i="27"/>
  <c r="AA33" i="27"/>
  <c r="I33" i="27"/>
  <c r="J33" i="27" s="1"/>
  <c r="H33" i="27"/>
  <c r="E33" i="27"/>
  <c r="H32" i="27" s="1"/>
  <c r="AT32" i="27"/>
  <c r="AP32" i="27"/>
  <c r="AM32" i="27"/>
  <c r="AD32" i="27"/>
  <c r="AA32" i="27"/>
  <c r="I32" i="27"/>
  <c r="J32" i="27" s="1"/>
  <c r="E32" i="27"/>
  <c r="AT31" i="27"/>
  <c r="AS31" i="27"/>
  <c r="AP31" i="27"/>
  <c r="AM31" i="27"/>
  <c r="AD31" i="27"/>
  <c r="AA31" i="27"/>
  <c r="I31" i="27"/>
  <c r="J31" i="27" s="1"/>
  <c r="H31" i="27"/>
  <c r="E31" i="27"/>
  <c r="H30" i="27" s="1"/>
  <c r="I30" i="27" s="1"/>
  <c r="J30" i="27" s="1"/>
  <c r="AT30" i="27"/>
  <c r="AP30" i="27"/>
  <c r="AM30" i="27"/>
  <c r="AD30" i="27"/>
  <c r="AA30" i="27"/>
  <c r="E30" i="27"/>
  <c r="H29" i="27" s="1"/>
  <c r="I29" i="27" s="1"/>
  <c r="J29" i="27" s="1"/>
  <c r="AT29" i="27"/>
  <c r="AP29" i="27"/>
  <c r="AM29" i="27"/>
  <c r="AD29" i="27"/>
  <c r="AA29" i="27"/>
  <c r="E29" i="27"/>
  <c r="AT28" i="27"/>
  <c r="AS28" i="27"/>
  <c r="AP28" i="27"/>
  <c r="AM28" i="27"/>
  <c r="AD28" i="27"/>
  <c r="AA28" i="27"/>
  <c r="H28" i="27"/>
  <c r="I28" i="27" s="1"/>
  <c r="J28" i="27" s="1"/>
  <c r="E28" i="27"/>
  <c r="H27" i="27" s="1"/>
  <c r="I27" i="27" s="1"/>
  <c r="AT27" i="27"/>
  <c r="AP27" i="27"/>
  <c r="AM27" i="27"/>
  <c r="AD27" i="27"/>
  <c r="AA27" i="27"/>
  <c r="J27" i="27"/>
  <c r="K15" i="27"/>
  <c r="I5" i="27"/>
  <c r="B44" i="27" s="1"/>
  <c r="R51" i="27" s="1"/>
  <c r="G5" i="27"/>
  <c r="B42" i="27" s="1"/>
  <c r="K46" i="27" s="1"/>
  <c r="L46" i="27" s="1"/>
  <c r="I2" i="27"/>
  <c r="B29" i="27" s="1"/>
  <c r="G2" i="27"/>
  <c r="B27" i="27" s="1"/>
  <c r="E102" i="26"/>
  <c r="H101" i="26" s="1"/>
  <c r="I101" i="26" s="1"/>
  <c r="J101" i="26" s="1"/>
  <c r="AZ101" i="26"/>
  <c r="AW101" i="26"/>
  <c r="AS101" i="26"/>
  <c r="AG101" i="26"/>
  <c r="E101" i="26"/>
  <c r="AZ100" i="26"/>
  <c r="AW100" i="26"/>
  <c r="AS100" i="26"/>
  <c r="AG100" i="26"/>
  <c r="I100" i="26"/>
  <c r="J100" i="26" s="1"/>
  <c r="H100" i="26"/>
  <c r="E100" i="26"/>
  <c r="H99" i="26" s="1"/>
  <c r="I99" i="26" s="1"/>
  <c r="AZ99" i="26"/>
  <c r="AW99" i="26"/>
  <c r="AS99" i="26"/>
  <c r="AG99" i="26"/>
  <c r="K99" i="26"/>
  <c r="L99" i="26" s="1"/>
  <c r="J99" i="26"/>
  <c r="E99" i="26"/>
  <c r="H98" i="26" s="1"/>
  <c r="I98" i="26" s="1"/>
  <c r="AZ98" i="26"/>
  <c r="AW98" i="26"/>
  <c r="AU98" i="26"/>
  <c r="AS98" i="26"/>
  <c r="AG98" i="26"/>
  <c r="J98" i="26"/>
  <c r="E98" i="26"/>
  <c r="H97" i="26" s="1"/>
  <c r="I97" i="26" s="1"/>
  <c r="AZ97" i="26"/>
  <c r="AW97" i="26"/>
  <c r="AS97" i="26"/>
  <c r="AG97" i="26"/>
  <c r="J97" i="26"/>
  <c r="E97" i="26"/>
  <c r="AZ96" i="26"/>
  <c r="AW96" i="26"/>
  <c r="AS96" i="26"/>
  <c r="AG96" i="26"/>
  <c r="H96" i="26"/>
  <c r="I96" i="26" s="1"/>
  <c r="J96" i="26" s="1"/>
  <c r="E96" i="26"/>
  <c r="H95" i="26" s="1"/>
  <c r="I95" i="26" s="1"/>
  <c r="J95" i="26" s="1"/>
  <c r="AZ95" i="26"/>
  <c r="AW95" i="26"/>
  <c r="AS95" i="26"/>
  <c r="AG95" i="26"/>
  <c r="E95" i="26"/>
  <c r="AZ94" i="26"/>
  <c r="AW94" i="26"/>
  <c r="AS94" i="26"/>
  <c r="AG94" i="26"/>
  <c r="K94" i="26"/>
  <c r="L94" i="26" s="1"/>
  <c r="H94" i="26"/>
  <c r="I94" i="26" s="1"/>
  <c r="J94" i="26" s="1"/>
  <c r="E94" i="26"/>
  <c r="AZ93" i="26"/>
  <c r="AW93" i="26"/>
  <c r="AU93" i="26"/>
  <c r="AS93" i="26"/>
  <c r="AG93" i="26"/>
  <c r="I93" i="26"/>
  <c r="J93" i="26" s="1"/>
  <c r="H93" i="26"/>
  <c r="E93" i="26"/>
  <c r="AZ92" i="26"/>
  <c r="AW92" i="26"/>
  <c r="AS92" i="26"/>
  <c r="AG92" i="26"/>
  <c r="I92" i="26"/>
  <c r="J92" i="26" s="1"/>
  <c r="H92" i="26"/>
  <c r="E92" i="26"/>
  <c r="H91" i="26" s="1"/>
  <c r="I91" i="26" s="1"/>
  <c r="J91" i="26" s="1"/>
  <c r="B92" i="26"/>
  <c r="AZ91" i="26"/>
  <c r="AW91" i="26"/>
  <c r="AU91" i="26"/>
  <c r="AS91" i="26"/>
  <c r="AG91" i="26"/>
  <c r="K91" i="26"/>
  <c r="L91" i="26" s="1"/>
  <c r="E91" i="26"/>
  <c r="H90" i="26" s="1"/>
  <c r="I90" i="26" s="1"/>
  <c r="J90" i="26" s="1"/>
  <c r="AZ90" i="26"/>
  <c r="AW90" i="26"/>
  <c r="AU90" i="26"/>
  <c r="AS90" i="26"/>
  <c r="AG90" i="26"/>
  <c r="B90" i="26"/>
  <c r="E86" i="26"/>
  <c r="AW85" i="26"/>
  <c r="AS85" i="26"/>
  <c r="AG85" i="26"/>
  <c r="J85" i="26"/>
  <c r="H85" i="26"/>
  <c r="I85" i="26" s="1"/>
  <c r="E85" i="26"/>
  <c r="AW84" i="26"/>
  <c r="AS84" i="26"/>
  <c r="AG84" i="26"/>
  <c r="I84" i="26"/>
  <c r="J84" i="26" s="1"/>
  <c r="H84" i="26"/>
  <c r="E84" i="26"/>
  <c r="H83" i="26" s="1"/>
  <c r="AW83" i="26"/>
  <c r="AS83" i="26"/>
  <c r="AG83" i="26"/>
  <c r="I83" i="26"/>
  <c r="J83" i="26" s="1"/>
  <c r="E83" i="26"/>
  <c r="AW82" i="26"/>
  <c r="AS82" i="26"/>
  <c r="AG82" i="26"/>
  <c r="H82" i="26"/>
  <c r="I82" i="26" s="1"/>
  <c r="J82" i="26" s="1"/>
  <c r="E82" i="26"/>
  <c r="AW81" i="26"/>
  <c r="AS81" i="26"/>
  <c r="AG81" i="26"/>
  <c r="J81" i="26"/>
  <c r="I81" i="26"/>
  <c r="H81" i="26"/>
  <c r="E81" i="26"/>
  <c r="AW80" i="26"/>
  <c r="AS80" i="26"/>
  <c r="AG80" i="26"/>
  <c r="J80" i="26"/>
  <c r="H80" i="26"/>
  <c r="I80" i="26" s="1"/>
  <c r="E80" i="26"/>
  <c r="AW79" i="26"/>
  <c r="AS79" i="26"/>
  <c r="AG79" i="26"/>
  <c r="H79" i="26"/>
  <c r="I79" i="26" s="1"/>
  <c r="J79" i="26" s="1"/>
  <c r="E79" i="26"/>
  <c r="AW78" i="26"/>
  <c r="AS78" i="26"/>
  <c r="AG78" i="26"/>
  <c r="H78" i="26"/>
  <c r="I78" i="26" s="1"/>
  <c r="J78" i="26" s="1"/>
  <c r="E78" i="26"/>
  <c r="AW77" i="26"/>
  <c r="AS77" i="26"/>
  <c r="AG77" i="26"/>
  <c r="H77" i="26"/>
  <c r="I77" i="26" s="1"/>
  <c r="J77" i="26" s="1"/>
  <c r="E77" i="26"/>
  <c r="AW76" i="26"/>
  <c r="AS76" i="26"/>
  <c r="AG76" i="26"/>
  <c r="J76" i="26"/>
  <c r="I76" i="26"/>
  <c r="H76" i="26"/>
  <c r="E76" i="26"/>
  <c r="B76" i="26"/>
  <c r="AW75" i="26"/>
  <c r="AS75" i="26"/>
  <c r="AG75" i="26"/>
  <c r="H75" i="26"/>
  <c r="I75" i="26" s="1"/>
  <c r="J75" i="26" s="1"/>
  <c r="E75" i="26"/>
  <c r="H74" i="26" s="1"/>
  <c r="I74" i="26" s="1"/>
  <c r="J74" i="26" s="1"/>
  <c r="AW74" i="26"/>
  <c r="AS74" i="26"/>
  <c r="AG74" i="26"/>
  <c r="B74" i="26"/>
  <c r="E70" i="26"/>
  <c r="H69" i="26" s="1"/>
  <c r="I69" i="26" s="1"/>
  <c r="J69" i="26" s="1"/>
  <c r="AE69" i="26"/>
  <c r="E69" i="26"/>
  <c r="H68" i="26" s="1"/>
  <c r="I68" i="26" s="1"/>
  <c r="J68" i="26" s="1"/>
  <c r="AE68" i="26"/>
  <c r="E68" i="26"/>
  <c r="AE67" i="26"/>
  <c r="I67" i="26"/>
  <c r="J67" i="26" s="1"/>
  <c r="H67" i="26"/>
  <c r="E67" i="26"/>
  <c r="AE66" i="26"/>
  <c r="H66" i="26"/>
  <c r="I66" i="26" s="1"/>
  <c r="J66" i="26" s="1"/>
  <c r="E66" i="26"/>
  <c r="H65" i="26" s="1"/>
  <c r="I65" i="26" s="1"/>
  <c r="AE65" i="26"/>
  <c r="K65" i="26"/>
  <c r="L65" i="26" s="1"/>
  <c r="J65" i="26"/>
  <c r="E65" i="26"/>
  <c r="H64" i="26" s="1"/>
  <c r="I64" i="26" s="1"/>
  <c r="J64" i="26" s="1"/>
  <c r="AE64" i="26"/>
  <c r="E64" i="26"/>
  <c r="AE63" i="26"/>
  <c r="K63" i="26"/>
  <c r="L63" i="26" s="1"/>
  <c r="I63" i="26"/>
  <c r="J63" i="26" s="1"/>
  <c r="H63" i="26"/>
  <c r="E63" i="26"/>
  <c r="AE62" i="26"/>
  <c r="H62" i="26"/>
  <c r="I62" i="26" s="1"/>
  <c r="J62" i="26" s="1"/>
  <c r="E62" i="26"/>
  <c r="AE61" i="26"/>
  <c r="H61" i="26"/>
  <c r="I61" i="26" s="1"/>
  <c r="J61" i="26" s="1"/>
  <c r="E61" i="26"/>
  <c r="H60" i="26" s="1"/>
  <c r="I60" i="26" s="1"/>
  <c r="J60" i="26" s="1"/>
  <c r="AE60" i="26"/>
  <c r="E60" i="26"/>
  <c r="H59" i="26" s="1"/>
  <c r="I59" i="26" s="1"/>
  <c r="J59" i="26" s="1"/>
  <c r="B60" i="26"/>
  <c r="AD62" i="26" s="1"/>
  <c r="AE59" i="26"/>
  <c r="E59" i="26"/>
  <c r="AE58" i="26"/>
  <c r="H58" i="26"/>
  <c r="I58" i="26" s="1"/>
  <c r="J58" i="26" s="1"/>
  <c r="B58" i="26"/>
  <c r="E54" i="26"/>
  <c r="H53" i="26" s="1"/>
  <c r="I53" i="26" s="1"/>
  <c r="J53" i="26" s="1"/>
  <c r="AT53" i="26"/>
  <c r="AR53" i="26"/>
  <c r="AP53" i="26"/>
  <c r="AA53" i="26"/>
  <c r="E53" i="26"/>
  <c r="AT52" i="26"/>
  <c r="AP52" i="26"/>
  <c r="AA52" i="26"/>
  <c r="L52" i="26"/>
  <c r="K52" i="26"/>
  <c r="H52" i="26"/>
  <c r="I52" i="26" s="1"/>
  <c r="J52" i="26" s="1"/>
  <c r="E52" i="26"/>
  <c r="AT51" i="26"/>
  <c r="AP51" i="26"/>
  <c r="AA51" i="26"/>
  <c r="H51" i="26"/>
  <c r="I51" i="26" s="1"/>
  <c r="J51" i="26" s="1"/>
  <c r="E51" i="26"/>
  <c r="AT50" i="26"/>
  <c r="AP50" i="26"/>
  <c r="AA50" i="26"/>
  <c r="I50" i="26"/>
  <c r="J50" i="26" s="1"/>
  <c r="H50" i="26"/>
  <c r="E50" i="26"/>
  <c r="H49" i="26" s="1"/>
  <c r="I49" i="26" s="1"/>
  <c r="J49" i="26" s="1"/>
  <c r="AT49" i="26"/>
  <c r="AP49" i="26"/>
  <c r="AA49" i="26"/>
  <c r="E49" i="26"/>
  <c r="H48" i="26" s="1"/>
  <c r="I48" i="26" s="1"/>
  <c r="J48" i="26" s="1"/>
  <c r="AT48" i="26"/>
  <c r="AP48" i="26"/>
  <c r="AA48" i="26"/>
  <c r="K48" i="26"/>
  <c r="L48" i="26" s="1"/>
  <c r="E48" i="26"/>
  <c r="AT47" i="26"/>
  <c r="AP47" i="26"/>
  <c r="AA47" i="26"/>
  <c r="J47" i="26"/>
  <c r="I47" i="26"/>
  <c r="H47" i="26"/>
  <c r="E47" i="26"/>
  <c r="AT46" i="26"/>
  <c r="AR46" i="26"/>
  <c r="AP46" i="26"/>
  <c r="AA46" i="26"/>
  <c r="R46" i="26"/>
  <c r="H46" i="26"/>
  <c r="I46" i="26" s="1"/>
  <c r="J46" i="26" s="1"/>
  <c r="E46" i="26"/>
  <c r="H45" i="26" s="1"/>
  <c r="I45" i="26" s="1"/>
  <c r="J45" i="26" s="1"/>
  <c r="AT45" i="26"/>
  <c r="AP45" i="26"/>
  <c r="AA45" i="26"/>
  <c r="E45" i="26"/>
  <c r="H44" i="26" s="1"/>
  <c r="I44" i="26" s="1"/>
  <c r="J44" i="26" s="1"/>
  <c r="AT44" i="26"/>
  <c r="AP44" i="26"/>
  <c r="AA44" i="26"/>
  <c r="E44" i="26"/>
  <c r="H43" i="26" s="1"/>
  <c r="I43" i="26" s="1"/>
  <c r="J43" i="26" s="1"/>
  <c r="AT43" i="26"/>
  <c r="AR43" i="26"/>
  <c r="AP43" i="26"/>
  <c r="AA43" i="26"/>
  <c r="E43" i="26"/>
  <c r="AT42" i="26"/>
  <c r="AP42" i="26"/>
  <c r="AA42" i="26"/>
  <c r="K42" i="26"/>
  <c r="L42" i="26" s="1"/>
  <c r="J42" i="26"/>
  <c r="H42" i="26"/>
  <c r="I42" i="26" s="1"/>
  <c r="B42" i="26"/>
  <c r="K46" i="26" s="1"/>
  <c r="L46" i="26" s="1"/>
  <c r="E39" i="26"/>
  <c r="H38" i="26" s="1"/>
  <c r="AT38" i="26"/>
  <c r="AP38" i="26"/>
  <c r="AM38" i="26"/>
  <c r="AD38" i="26"/>
  <c r="AA38" i="26"/>
  <c r="L38" i="26"/>
  <c r="K38" i="26"/>
  <c r="I38" i="26"/>
  <c r="J38" i="26" s="1"/>
  <c r="E38" i="26"/>
  <c r="AT37" i="26"/>
  <c r="AS37" i="26"/>
  <c r="AP37" i="26"/>
  <c r="AM37" i="26"/>
  <c r="AD37" i="26"/>
  <c r="AA37" i="26"/>
  <c r="I37" i="26"/>
  <c r="J37" i="26" s="1"/>
  <c r="H37" i="26"/>
  <c r="E37" i="26"/>
  <c r="AT36" i="26"/>
  <c r="AR36" i="26"/>
  <c r="AP36" i="26"/>
  <c r="AM36" i="26"/>
  <c r="AD36" i="26"/>
  <c r="AA36" i="26"/>
  <c r="K36" i="26"/>
  <c r="L36" i="26" s="1"/>
  <c r="H36" i="26"/>
  <c r="I36" i="26" s="1"/>
  <c r="J36" i="26" s="1"/>
  <c r="E36" i="26"/>
  <c r="AT35" i="26"/>
  <c r="AS35" i="26"/>
  <c r="AP35" i="26"/>
  <c r="AM35" i="26"/>
  <c r="AD35" i="26"/>
  <c r="AA35" i="26"/>
  <c r="H35" i="26"/>
  <c r="I35" i="26" s="1"/>
  <c r="J35" i="26" s="1"/>
  <c r="E35" i="26"/>
  <c r="H34" i="26" s="1"/>
  <c r="I34" i="26" s="1"/>
  <c r="AT34" i="26"/>
  <c r="AP34" i="26"/>
  <c r="AM34" i="26"/>
  <c r="AD34" i="26"/>
  <c r="AA34" i="26"/>
  <c r="R34" i="26"/>
  <c r="K34" i="26"/>
  <c r="L34" i="26" s="1"/>
  <c r="J34" i="26"/>
  <c r="E34" i="26"/>
  <c r="AT33" i="26"/>
  <c r="AS33" i="26"/>
  <c r="AP33" i="26"/>
  <c r="AM33" i="26"/>
  <c r="AD33" i="26"/>
  <c r="AA33" i="26"/>
  <c r="H33" i="26"/>
  <c r="I33" i="26" s="1"/>
  <c r="J33" i="26" s="1"/>
  <c r="E33" i="26"/>
  <c r="H32" i="26" s="1"/>
  <c r="I32" i="26" s="1"/>
  <c r="AT32" i="26"/>
  <c r="AP32" i="26"/>
  <c r="AM32" i="26"/>
  <c r="AD32" i="26"/>
  <c r="AA32" i="26"/>
  <c r="R32" i="26"/>
  <c r="K32" i="26"/>
  <c r="L32" i="26" s="1"/>
  <c r="J32" i="26"/>
  <c r="E32" i="26"/>
  <c r="AT31" i="26"/>
  <c r="AS31" i="26"/>
  <c r="AP31" i="26"/>
  <c r="AM31" i="26"/>
  <c r="AD31" i="26"/>
  <c r="AA31" i="26"/>
  <c r="I31" i="26"/>
  <c r="J31" i="26" s="1"/>
  <c r="H31" i="26"/>
  <c r="E31" i="26"/>
  <c r="H30" i="26" s="1"/>
  <c r="I30" i="26" s="1"/>
  <c r="J30" i="26" s="1"/>
  <c r="AT30" i="26"/>
  <c r="AR30" i="26"/>
  <c r="AP30" i="26"/>
  <c r="AM30" i="26"/>
  <c r="AD30" i="26"/>
  <c r="AA30" i="26"/>
  <c r="L30" i="26"/>
  <c r="K30" i="26"/>
  <c r="E30" i="26"/>
  <c r="AT29" i="26"/>
  <c r="AP29" i="26"/>
  <c r="AM29" i="26"/>
  <c r="AD29" i="26"/>
  <c r="AA29" i="26"/>
  <c r="H29" i="26"/>
  <c r="I29" i="26" s="1"/>
  <c r="J29" i="26" s="1"/>
  <c r="E29" i="26"/>
  <c r="H28" i="26" s="1"/>
  <c r="I28" i="26" s="1"/>
  <c r="J28" i="26" s="1"/>
  <c r="AT28" i="26"/>
  <c r="AS28" i="26"/>
  <c r="AR28" i="26"/>
  <c r="AP28" i="26"/>
  <c r="AM28" i="26"/>
  <c r="AD28" i="26"/>
  <c r="AA28" i="26"/>
  <c r="E28" i="26"/>
  <c r="H27" i="26" s="1"/>
  <c r="I27" i="26" s="1"/>
  <c r="J27" i="26" s="1"/>
  <c r="AT27" i="26"/>
  <c r="AP27" i="26"/>
  <c r="AM27" i="26"/>
  <c r="AD27" i="26"/>
  <c r="AA27" i="26"/>
  <c r="B27" i="26"/>
  <c r="K37" i="26" s="1"/>
  <c r="L37" i="26" s="1"/>
  <c r="K15" i="26"/>
  <c r="I5" i="26"/>
  <c r="B44" i="26" s="1"/>
  <c r="AS47" i="26" s="1"/>
  <c r="G5" i="26"/>
  <c r="I2" i="26"/>
  <c r="B29" i="26" s="1"/>
  <c r="G2" i="26"/>
  <c r="E102" i="25"/>
  <c r="AZ101" i="25"/>
  <c r="AW101" i="25"/>
  <c r="AV101" i="25"/>
  <c r="AU101" i="25"/>
  <c r="AS101" i="25"/>
  <c r="AG101" i="25"/>
  <c r="K101" i="25"/>
  <c r="L101" i="25" s="1"/>
  <c r="J101" i="25"/>
  <c r="H101" i="25"/>
  <c r="I101" i="25" s="1"/>
  <c r="E101" i="25"/>
  <c r="AZ100" i="25"/>
  <c r="AW100" i="25"/>
  <c r="AS100" i="25"/>
  <c r="AG100" i="25"/>
  <c r="H100" i="25"/>
  <c r="I100" i="25" s="1"/>
  <c r="J100" i="25" s="1"/>
  <c r="E100" i="25"/>
  <c r="H99" i="25" s="1"/>
  <c r="I99" i="25" s="1"/>
  <c r="J99" i="25" s="1"/>
  <c r="AZ99" i="25"/>
  <c r="AW99" i="25"/>
  <c r="AV99" i="25"/>
  <c r="AU99" i="25"/>
  <c r="AS99" i="25"/>
  <c r="AG99" i="25"/>
  <c r="L99" i="25"/>
  <c r="K99" i="25"/>
  <c r="E99" i="25"/>
  <c r="AZ98" i="25"/>
  <c r="AW98" i="25"/>
  <c r="AS98" i="25"/>
  <c r="AG98" i="25"/>
  <c r="H98" i="25"/>
  <c r="I98" i="25" s="1"/>
  <c r="J98" i="25" s="1"/>
  <c r="E98" i="25"/>
  <c r="H97" i="25" s="1"/>
  <c r="I97" i="25" s="1"/>
  <c r="J97" i="25" s="1"/>
  <c r="AZ97" i="25"/>
  <c r="AW97" i="25"/>
  <c r="AU97" i="25"/>
  <c r="AS97" i="25"/>
  <c r="AG97" i="25"/>
  <c r="K97" i="25"/>
  <c r="L97" i="25" s="1"/>
  <c r="E97" i="25"/>
  <c r="AZ96" i="25"/>
  <c r="AW96" i="25"/>
  <c r="AS96" i="25"/>
  <c r="AG96" i="25"/>
  <c r="I96" i="25"/>
  <c r="J96" i="25" s="1"/>
  <c r="H96" i="25"/>
  <c r="E96" i="25"/>
  <c r="H95" i="25" s="1"/>
  <c r="AZ95" i="25"/>
  <c r="AW95" i="25"/>
  <c r="AV95" i="25"/>
  <c r="AU95" i="25"/>
  <c r="AS95" i="25"/>
  <c r="AG95" i="25"/>
  <c r="L95" i="25"/>
  <c r="K95" i="25"/>
  <c r="I95" i="25"/>
  <c r="J95" i="25" s="1"/>
  <c r="E95" i="25"/>
  <c r="AZ94" i="25"/>
  <c r="AW94" i="25"/>
  <c r="AS94" i="25"/>
  <c r="AG94" i="25"/>
  <c r="I94" i="25"/>
  <c r="J94" i="25" s="1"/>
  <c r="H94" i="25"/>
  <c r="E94" i="25"/>
  <c r="H93" i="25" s="1"/>
  <c r="I93" i="25" s="1"/>
  <c r="AZ93" i="25"/>
  <c r="AW93" i="25"/>
  <c r="AU93" i="25"/>
  <c r="AS93" i="25"/>
  <c r="AG93" i="25"/>
  <c r="L93" i="25"/>
  <c r="K93" i="25"/>
  <c r="J93" i="25"/>
  <c r="E93" i="25"/>
  <c r="H92" i="25" s="1"/>
  <c r="I92" i="25" s="1"/>
  <c r="J92" i="25" s="1"/>
  <c r="AZ92" i="25"/>
  <c r="AW92" i="25"/>
  <c r="AU92" i="25"/>
  <c r="AS92" i="25"/>
  <c r="AG92" i="25"/>
  <c r="E92" i="25"/>
  <c r="B92" i="25"/>
  <c r="AZ91" i="25"/>
  <c r="AW91" i="25"/>
  <c r="AS91" i="25"/>
  <c r="AG91" i="25"/>
  <c r="K91" i="25"/>
  <c r="L91" i="25" s="1"/>
  <c r="H91" i="25"/>
  <c r="I91" i="25" s="1"/>
  <c r="J91" i="25" s="1"/>
  <c r="E91" i="25"/>
  <c r="AZ90" i="25"/>
  <c r="AW90" i="25"/>
  <c r="AV90" i="25"/>
  <c r="AU90" i="25"/>
  <c r="AS90" i="25"/>
  <c r="AG90" i="25"/>
  <c r="R90" i="25"/>
  <c r="K90" i="25"/>
  <c r="L90" i="25" s="1"/>
  <c r="O90" i="25" s="1"/>
  <c r="H90" i="25"/>
  <c r="I90" i="25" s="1"/>
  <c r="J90" i="25" s="1"/>
  <c r="P90" i="25" s="1"/>
  <c r="Q90" i="25" s="1"/>
  <c r="B90" i="25"/>
  <c r="AU100" i="25" s="1"/>
  <c r="E86" i="25"/>
  <c r="AW85" i="25"/>
  <c r="AV85" i="25"/>
  <c r="AS85" i="25"/>
  <c r="AG85" i="25"/>
  <c r="K85" i="25"/>
  <c r="L85" i="25" s="1"/>
  <c r="R85" i="25" s="1"/>
  <c r="H85" i="25"/>
  <c r="I85" i="25" s="1"/>
  <c r="J85" i="25" s="1"/>
  <c r="E85" i="25"/>
  <c r="H84" i="25" s="1"/>
  <c r="I84" i="25" s="1"/>
  <c r="J84" i="25" s="1"/>
  <c r="AW84" i="25"/>
  <c r="AS84" i="25"/>
  <c r="AG84" i="25"/>
  <c r="E84" i="25"/>
  <c r="AW83" i="25"/>
  <c r="AV83" i="25"/>
  <c r="AS83" i="25"/>
  <c r="AG83" i="25"/>
  <c r="H83" i="25"/>
  <c r="I83" i="25" s="1"/>
  <c r="J83" i="25" s="1"/>
  <c r="E83" i="25"/>
  <c r="AW82" i="25"/>
  <c r="AV82" i="25"/>
  <c r="AS82" i="25"/>
  <c r="AG82" i="25"/>
  <c r="I82" i="25"/>
  <c r="J82" i="25" s="1"/>
  <c r="H82" i="25"/>
  <c r="E82" i="25"/>
  <c r="AW81" i="25"/>
  <c r="AS81" i="25"/>
  <c r="AG81" i="25"/>
  <c r="J81" i="25"/>
  <c r="I81" i="25"/>
  <c r="H81" i="25"/>
  <c r="E81" i="25"/>
  <c r="H80" i="25" s="1"/>
  <c r="I80" i="25" s="1"/>
  <c r="J80" i="25" s="1"/>
  <c r="AW80" i="25"/>
  <c r="AV80" i="25"/>
  <c r="AS80" i="25"/>
  <c r="AG80" i="25"/>
  <c r="K80" i="25"/>
  <c r="L80" i="25" s="1"/>
  <c r="R80" i="25" s="1"/>
  <c r="E80" i="25"/>
  <c r="H79" i="25" s="1"/>
  <c r="I79" i="25" s="1"/>
  <c r="J79" i="25" s="1"/>
  <c r="AW79" i="25"/>
  <c r="AS79" i="25"/>
  <c r="AG79" i="25"/>
  <c r="E79" i="25"/>
  <c r="AW78" i="25"/>
  <c r="AS78" i="25"/>
  <c r="AG78" i="25"/>
  <c r="J78" i="25"/>
  <c r="H78" i="25"/>
  <c r="I78" i="25" s="1"/>
  <c r="E78" i="25"/>
  <c r="AW77" i="25"/>
  <c r="AS77" i="25"/>
  <c r="AG77" i="25"/>
  <c r="K77" i="25"/>
  <c r="L77" i="25" s="1"/>
  <c r="I77" i="25"/>
  <c r="J77" i="25" s="1"/>
  <c r="H77" i="25"/>
  <c r="E77" i="25"/>
  <c r="AW76" i="25"/>
  <c r="AU76" i="25"/>
  <c r="AS76" i="25"/>
  <c r="AG76" i="25"/>
  <c r="J76" i="25"/>
  <c r="I76" i="25"/>
  <c r="H76" i="25"/>
  <c r="E76" i="25"/>
  <c r="B76" i="25"/>
  <c r="AV97" i="25" s="1"/>
  <c r="AW75" i="25"/>
  <c r="AS75" i="25"/>
  <c r="AG75" i="25"/>
  <c r="I75" i="25"/>
  <c r="J75" i="25" s="1"/>
  <c r="H75" i="25"/>
  <c r="E75" i="25"/>
  <c r="AW74" i="25"/>
  <c r="AS74" i="25"/>
  <c r="AG74" i="25"/>
  <c r="J74" i="25"/>
  <c r="I74" i="25"/>
  <c r="H74" i="25"/>
  <c r="B74" i="25"/>
  <c r="AU74" i="25" s="1"/>
  <c r="E70" i="25"/>
  <c r="AE69" i="25"/>
  <c r="AD69" i="25"/>
  <c r="AC69" i="25"/>
  <c r="K69" i="25"/>
  <c r="L69" i="25" s="1"/>
  <c r="J69" i="25"/>
  <c r="H69" i="25"/>
  <c r="I69" i="25" s="1"/>
  <c r="E69" i="25"/>
  <c r="AE68" i="25"/>
  <c r="AD68" i="25"/>
  <c r="R68" i="25"/>
  <c r="K68" i="25"/>
  <c r="L68" i="25" s="1"/>
  <c r="H68" i="25"/>
  <c r="I68" i="25" s="1"/>
  <c r="J68" i="25" s="1"/>
  <c r="E68" i="25"/>
  <c r="AE67" i="25"/>
  <c r="AD67" i="25"/>
  <c r="I67" i="25"/>
  <c r="J67" i="25" s="1"/>
  <c r="H67" i="25"/>
  <c r="E67" i="25"/>
  <c r="AE66" i="25"/>
  <c r="AD66" i="25"/>
  <c r="AC66" i="25"/>
  <c r="I66" i="25"/>
  <c r="J66" i="25" s="1"/>
  <c r="H66" i="25"/>
  <c r="E66" i="25"/>
  <c r="AE65" i="25"/>
  <c r="AC65" i="25"/>
  <c r="K65" i="25"/>
  <c r="L65" i="25" s="1"/>
  <c r="R65" i="25" s="1"/>
  <c r="H65" i="25"/>
  <c r="I65" i="25" s="1"/>
  <c r="J65" i="25" s="1"/>
  <c r="E65" i="25"/>
  <c r="H64" i="25" s="1"/>
  <c r="I64" i="25" s="1"/>
  <c r="J64" i="25" s="1"/>
  <c r="AE64" i="25"/>
  <c r="E64" i="25"/>
  <c r="H63" i="25" s="1"/>
  <c r="AE63" i="25"/>
  <c r="AD63" i="25"/>
  <c r="L63" i="25"/>
  <c r="K63" i="25"/>
  <c r="I63" i="25"/>
  <c r="J63" i="25" s="1"/>
  <c r="E63" i="25"/>
  <c r="AE62" i="25"/>
  <c r="AD62" i="25"/>
  <c r="AC62" i="25"/>
  <c r="R62" i="25"/>
  <c r="K62" i="25"/>
  <c r="L62" i="25" s="1"/>
  <c r="I62" i="25"/>
  <c r="J62" i="25" s="1"/>
  <c r="H62" i="25"/>
  <c r="E62" i="25"/>
  <c r="AE61" i="25"/>
  <c r="AD61" i="25"/>
  <c r="AC61" i="25"/>
  <c r="R61" i="25"/>
  <c r="K61" i="25"/>
  <c r="L61" i="25" s="1"/>
  <c r="J61" i="25"/>
  <c r="H61" i="25"/>
  <c r="I61" i="25" s="1"/>
  <c r="E61" i="25"/>
  <c r="AE60" i="25"/>
  <c r="AD60" i="25"/>
  <c r="J60" i="25"/>
  <c r="I60" i="25"/>
  <c r="H60" i="25"/>
  <c r="E60" i="25"/>
  <c r="H59" i="25" s="1"/>
  <c r="B60" i="25"/>
  <c r="AD64" i="25" s="1"/>
  <c r="AE59" i="25"/>
  <c r="AD59" i="25"/>
  <c r="J59" i="25"/>
  <c r="I59" i="25"/>
  <c r="E59" i="25"/>
  <c r="H58" i="25" s="1"/>
  <c r="I58" i="25" s="1"/>
  <c r="J58" i="25" s="1"/>
  <c r="AE58" i="25"/>
  <c r="AD58" i="25"/>
  <c r="AC58" i="25"/>
  <c r="B58" i="25"/>
  <c r="AC68" i="25" s="1"/>
  <c r="E54" i="25"/>
  <c r="H53" i="25" s="1"/>
  <c r="I53" i="25" s="1"/>
  <c r="J53" i="25" s="1"/>
  <c r="AT53" i="25"/>
  <c r="AS53" i="25"/>
  <c r="AP53" i="25"/>
  <c r="AA53" i="25"/>
  <c r="E53" i="25"/>
  <c r="AT52" i="25"/>
  <c r="AR52" i="25"/>
  <c r="AP52" i="25"/>
  <c r="AA52" i="25"/>
  <c r="H52" i="25"/>
  <c r="I52" i="25" s="1"/>
  <c r="J52" i="25" s="1"/>
  <c r="E52" i="25"/>
  <c r="H51" i="25" s="1"/>
  <c r="I51" i="25" s="1"/>
  <c r="J51" i="25" s="1"/>
  <c r="AT51" i="25"/>
  <c r="AP51" i="25"/>
  <c r="AA51" i="25"/>
  <c r="E51" i="25"/>
  <c r="AT50" i="25"/>
  <c r="AR50" i="25"/>
  <c r="AP50" i="25"/>
  <c r="AA50" i="25"/>
  <c r="J50" i="25"/>
  <c r="I50" i="25"/>
  <c r="H50" i="25"/>
  <c r="E50" i="25"/>
  <c r="H49" i="25" s="1"/>
  <c r="I49" i="25" s="1"/>
  <c r="J49" i="25" s="1"/>
  <c r="AT49" i="25"/>
  <c r="AS49" i="25"/>
  <c r="AR49" i="25"/>
  <c r="AP49" i="25"/>
  <c r="AA49" i="25"/>
  <c r="K49" i="25"/>
  <c r="L49" i="25" s="1"/>
  <c r="R49" i="25" s="1"/>
  <c r="E49" i="25"/>
  <c r="AT48" i="25"/>
  <c r="AS48" i="25"/>
  <c r="AP48" i="25"/>
  <c r="AA48" i="25"/>
  <c r="I48" i="25"/>
  <c r="J48" i="25" s="1"/>
  <c r="H48" i="25"/>
  <c r="E48" i="25"/>
  <c r="AT47" i="25"/>
  <c r="AP47" i="25"/>
  <c r="AA47" i="25"/>
  <c r="J47" i="25"/>
  <c r="I47" i="25"/>
  <c r="H47" i="25"/>
  <c r="E47" i="25"/>
  <c r="H46" i="25" s="1"/>
  <c r="I46" i="25" s="1"/>
  <c r="J46" i="25" s="1"/>
  <c r="AT46" i="25"/>
  <c r="AS46" i="25"/>
  <c r="AP46" i="25"/>
  <c r="AA46" i="25"/>
  <c r="E46" i="25"/>
  <c r="AT45" i="25"/>
  <c r="AR45" i="25"/>
  <c r="AP45" i="25"/>
  <c r="AA45" i="25"/>
  <c r="J45" i="25"/>
  <c r="I45" i="25"/>
  <c r="H45" i="25"/>
  <c r="E45" i="25"/>
  <c r="H44" i="25" s="1"/>
  <c r="I44" i="25" s="1"/>
  <c r="J44" i="25" s="1"/>
  <c r="AT44" i="25"/>
  <c r="AS44" i="25"/>
  <c r="AR44" i="25"/>
  <c r="AP44" i="25"/>
  <c r="AA44" i="25"/>
  <c r="K44" i="25"/>
  <c r="L44" i="25" s="1"/>
  <c r="E44" i="25"/>
  <c r="H43" i="25" s="1"/>
  <c r="I43" i="25" s="1"/>
  <c r="J43" i="25" s="1"/>
  <c r="AT43" i="25"/>
  <c r="AR43" i="25"/>
  <c r="AP43" i="25"/>
  <c r="AA43" i="25"/>
  <c r="E43" i="25"/>
  <c r="AT42" i="25"/>
  <c r="AS42" i="25"/>
  <c r="AP42" i="25"/>
  <c r="AA42" i="25"/>
  <c r="K42" i="25"/>
  <c r="L42" i="25" s="1"/>
  <c r="H42" i="25"/>
  <c r="I42" i="25" s="1"/>
  <c r="J42" i="25" s="1"/>
  <c r="B42" i="25"/>
  <c r="E39" i="25"/>
  <c r="H38" i="25" s="1"/>
  <c r="I38" i="25" s="1"/>
  <c r="AT38" i="25"/>
  <c r="AS38" i="25"/>
  <c r="AP38" i="25"/>
  <c r="AM38" i="25"/>
  <c r="AD38" i="25"/>
  <c r="AA38" i="25"/>
  <c r="J38" i="25"/>
  <c r="E38" i="25"/>
  <c r="AT37" i="25"/>
  <c r="AP37" i="25"/>
  <c r="AM37" i="25"/>
  <c r="AD37" i="25"/>
  <c r="AA37" i="25"/>
  <c r="H37" i="25"/>
  <c r="I37" i="25" s="1"/>
  <c r="J37" i="25" s="1"/>
  <c r="E37" i="25"/>
  <c r="AT36" i="25"/>
  <c r="AP36" i="25"/>
  <c r="AM36" i="25"/>
  <c r="AD36" i="25"/>
  <c r="AA36" i="25"/>
  <c r="H36" i="25"/>
  <c r="I36" i="25" s="1"/>
  <c r="J36" i="25" s="1"/>
  <c r="E36" i="25"/>
  <c r="AT35" i="25"/>
  <c r="AP35" i="25"/>
  <c r="AM35" i="25"/>
  <c r="AD35" i="25"/>
  <c r="AA35" i="25"/>
  <c r="K35" i="25"/>
  <c r="L35" i="25" s="1"/>
  <c r="J35" i="25"/>
  <c r="H35" i="25"/>
  <c r="I35" i="25" s="1"/>
  <c r="E35" i="25"/>
  <c r="AT34" i="25"/>
  <c r="AP34" i="25"/>
  <c r="AM34" i="25"/>
  <c r="AD34" i="25"/>
  <c r="AA34" i="25"/>
  <c r="H34" i="25"/>
  <c r="I34" i="25" s="1"/>
  <c r="J34" i="25" s="1"/>
  <c r="E34" i="25"/>
  <c r="AT33" i="25"/>
  <c r="AP33" i="25"/>
  <c r="AM33" i="25"/>
  <c r="AD33" i="25"/>
  <c r="AA33" i="25"/>
  <c r="H33" i="25"/>
  <c r="I33" i="25" s="1"/>
  <c r="J33" i="25" s="1"/>
  <c r="E33" i="25"/>
  <c r="AT32" i="25"/>
  <c r="AP32" i="25"/>
  <c r="AM32" i="25"/>
  <c r="AD32" i="25"/>
  <c r="AA32" i="25"/>
  <c r="H32" i="25"/>
  <c r="I32" i="25" s="1"/>
  <c r="J32" i="25" s="1"/>
  <c r="E32" i="25"/>
  <c r="H31" i="25" s="1"/>
  <c r="AT31" i="25"/>
  <c r="AP31" i="25"/>
  <c r="AM31" i="25"/>
  <c r="AD31" i="25"/>
  <c r="AA31" i="25"/>
  <c r="I31" i="25"/>
  <c r="J31" i="25" s="1"/>
  <c r="E31" i="25"/>
  <c r="AT30" i="25"/>
  <c r="AP30" i="25"/>
  <c r="AM30" i="25"/>
  <c r="AD30" i="25"/>
  <c r="AA30" i="25"/>
  <c r="I30" i="25"/>
  <c r="J30" i="25" s="1"/>
  <c r="H30" i="25"/>
  <c r="E30" i="25"/>
  <c r="H29" i="25" s="1"/>
  <c r="AT29" i="25"/>
  <c r="AP29" i="25"/>
  <c r="AM29" i="25"/>
  <c r="AD29" i="25"/>
  <c r="AA29" i="25"/>
  <c r="I29" i="25"/>
  <c r="J29" i="25" s="1"/>
  <c r="E29" i="25"/>
  <c r="AT28" i="25"/>
  <c r="AP28" i="25"/>
  <c r="AM28" i="25"/>
  <c r="AD28" i="25"/>
  <c r="AA28" i="25"/>
  <c r="I28" i="25"/>
  <c r="J28" i="25" s="1"/>
  <c r="H28" i="25"/>
  <c r="E28" i="25"/>
  <c r="H27" i="25" s="1"/>
  <c r="I27" i="25" s="1"/>
  <c r="J27" i="25" s="1"/>
  <c r="AT27" i="25"/>
  <c r="AP27" i="25"/>
  <c r="AM27" i="25"/>
  <c r="AD27" i="25"/>
  <c r="AA27" i="25"/>
  <c r="B27" i="25"/>
  <c r="K15" i="25"/>
  <c r="I5" i="25"/>
  <c r="B44" i="25" s="1"/>
  <c r="G5" i="25"/>
  <c r="I2" i="25"/>
  <c r="B29" i="25" s="1"/>
  <c r="G2" i="25"/>
  <c r="E102" i="24"/>
  <c r="H101" i="24" s="1"/>
  <c r="I101" i="24" s="1"/>
  <c r="J101" i="24" s="1"/>
  <c r="AZ101" i="24"/>
  <c r="AW101" i="24"/>
  <c r="AV101" i="24"/>
  <c r="AS101" i="24"/>
  <c r="AG101" i="24"/>
  <c r="E101" i="24"/>
  <c r="H100" i="24" s="1"/>
  <c r="I100" i="24" s="1"/>
  <c r="J100" i="24" s="1"/>
  <c r="AZ100" i="24"/>
  <c r="AW100" i="24"/>
  <c r="AS100" i="24"/>
  <c r="AG100" i="24"/>
  <c r="K100" i="24"/>
  <c r="L100" i="24" s="1"/>
  <c r="E100" i="24"/>
  <c r="AZ99" i="24"/>
  <c r="AW99" i="24"/>
  <c r="AS99" i="24"/>
  <c r="AG99" i="24"/>
  <c r="I99" i="24"/>
  <c r="J99" i="24" s="1"/>
  <c r="H99" i="24"/>
  <c r="E99" i="24"/>
  <c r="H98" i="24" s="1"/>
  <c r="AZ98" i="24"/>
  <c r="AW98" i="24"/>
  <c r="AV98" i="24"/>
  <c r="AS98" i="24"/>
  <c r="AG98" i="24"/>
  <c r="I98" i="24"/>
  <c r="J98" i="24" s="1"/>
  <c r="E98" i="24"/>
  <c r="AZ97" i="24"/>
  <c r="AW97" i="24"/>
  <c r="AS97" i="24"/>
  <c r="AG97" i="24"/>
  <c r="H97" i="24"/>
  <c r="I97" i="24" s="1"/>
  <c r="J97" i="24" s="1"/>
  <c r="E97" i="24"/>
  <c r="H96" i="24" s="1"/>
  <c r="AZ96" i="24"/>
  <c r="AW96" i="24"/>
  <c r="AV96" i="24"/>
  <c r="AU96" i="24"/>
  <c r="AS96" i="24"/>
  <c r="AG96" i="24"/>
  <c r="K96" i="24"/>
  <c r="L96" i="24" s="1"/>
  <c r="I96" i="24"/>
  <c r="J96" i="24" s="1"/>
  <c r="E96" i="24"/>
  <c r="AZ95" i="24"/>
  <c r="AW95" i="24"/>
  <c r="AS95" i="24"/>
  <c r="AG95" i="24"/>
  <c r="H95" i="24"/>
  <c r="I95" i="24" s="1"/>
  <c r="J95" i="24" s="1"/>
  <c r="E95" i="24"/>
  <c r="H94" i="24" s="1"/>
  <c r="I94" i="24" s="1"/>
  <c r="J94" i="24" s="1"/>
  <c r="AZ94" i="24"/>
  <c r="AW94" i="24"/>
  <c r="AS94" i="24"/>
  <c r="AG94" i="24"/>
  <c r="E94" i="24"/>
  <c r="AZ93" i="24"/>
  <c r="AW93" i="24"/>
  <c r="AS93" i="24"/>
  <c r="AG93" i="24"/>
  <c r="J93" i="24"/>
  <c r="H93" i="24"/>
  <c r="I93" i="24" s="1"/>
  <c r="E93" i="24"/>
  <c r="H92" i="24" s="1"/>
  <c r="I92" i="24" s="1"/>
  <c r="J92" i="24" s="1"/>
  <c r="AZ92" i="24"/>
  <c r="AW92" i="24"/>
  <c r="AU92" i="24"/>
  <c r="AS92" i="24"/>
  <c r="AG92" i="24"/>
  <c r="E92" i="24"/>
  <c r="H91" i="24" s="1"/>
  <c r="I91" i="24" s="1"/>
  <c r="J91" i="24" s="1"/>
  <c r="B92" i="24"/>
  <c r="AZ91" i="24"/>
  <c r="AW91" i="24"/>
  <c r="AU91" i="24"/>
  <c r="AS91" i="24"/>
  <c r="AG91" i="24"/>
  <c r="E91" i="24"/>
  <c r="AZ90" i="24"/>
  <c r="AW90" i="24"/>
  <c r="AS90" i="24"/>
  <c r="AG90" i="24"/>
  <c r="K90" i="24"/>
  <c r="L90" i="24" s="1"/>
  <c r="H90" i="24"/>
  <c r="I90" i="24" s="1"/>
  <c r="J90" i="24" s="1"/>
  <c r="B90" i="24"/>
  <c r="E86" i="24"/>
  <c r="AW85" i="24"/>
  <c r="AV85" i="24"/>
  <c r="AS85" i="24"/>
  <c r="AG85" i="24"/>
  <c r="K85" i="24"/>
  <c r="L85" i="24" s="1"/>
  <c r="H85" i="24"/>
  <c r="I85" i="24" s="1"/>
  <c r="J85" i="24" s="1"/>
  <c r="E85" i="24"/>
  <c r="AW84" i="24"/>
  <c r="AV84" i="24"/>
  <c r="AU84" i="24"/>
  <c r="AS84" i="24"/>
  <c r="AG84" i="24"/>
  <c r="K84" i="24"/>
  <c r="L84" i="24" s="1"/>
  <c r="J84" i="24"/>
  <c r="I84" i="24"/>
  <c r="H84" i="24"/>
  <c r="E84" i="24"/>
  <c r="AW83" i="24"/>
  <c r="AV83" i="24"/>
  <c r="AS83" i="24"/>
  <c r="AG83" i="24"/>
  <c r="K83" i="24"/>
  <c r="L83" i="24" s="1"/>
  <c r="H83" i="24"/>
  <c r="I83" i="24" s="1"/>
  <c r="J83" i="24" s="1"/>
  <c r="E83" i="24"/>
  <c r="AW82" i="24"/>
  <c r="AS82" i="24"/>
  <c r="AG82" i="24"/>
  <c r="I82" i="24"/>
  <c r="J82" i="24" s="1"/>
  <c r="H82" i="24"/>
  <c r="E82" i="24"/>
  <c r="AW81" i="24"/>
  <c r="AU81" i="24"/>
  <c r="AS81" i="24"/>
  <c r="AG81" i="24"/>
  <c r="I81" i="24"/>
  <c r="J81" i="24" s="1"/>
  <c r="H81" i="24"/>
  <c r="E81" i="24"/>
  <c r="AW80" i="24"/>
  <c r="AV80" i="24"/>
  <c r="AS80" i="24"/>
  <c r="AG80" i="24"/>
  <c r="K80" i="24"/>
  <c r="L80" i="24" s="1"/>
  <c r="H80" i="24"/>
  <c r="I80" i="24" s="1"/>
  <c r="J80" i="24" s="1"/>
  <c r="E80" i="24"/>
  <c r="AW79" i="24"/>
  <c r="AV79" i="24"/>
  <c r="AU79" i="24"/>
  <c r="AS79" i="24"/>
  <c r="AG79" i="24"/>
  <c r="I79" i="24"/>
  <c r="J79" i="24" s="1"/>
  <c r="H79" i="24"/>
  <c r="E79" i="24"/>
  <c r="AW78" i="24"/>
  <c r="AV78" i="24"/>
  <c r="AU78" i="24"/>
  <c r="AS78" i="24"/>
  <c r="AG78" i="24"/>
  <c r="K78" i="24"/>
  <c r="L78" i="24" s="1"/>
  <c r="H78" i="24"/>
  <c r="I78" i="24" s="1"/>
  <c r="J78" i="24" s="1"/>
  <c r="E78" i="24"/>
  <c r="H77" i="24" s="1"/>
  <c r="I77" i="24" s="1"/>
  <c r="J77" i="24" s="1"/>
  <c r="AW77" i="24"/>
  <c r="AV77" i="24"/>
  <c r="AS77" i="24"/>
  <c r="AG77" i="24"/>
  <c r="R77" i="24"/>
  <c r="K77" i="24"/>
  <c r="L77" i="24" s="1"/>
  <c r="E77" i="24"/>
  <c r="AW76" i="24"/>
  <c r="AV76" i="24"/>
  <c r="AS76" i="24"/>
  <c r="AG76" i="24"/>
  <c r="K76" i="24"/>
  <c r="L76" i="24" s="1"/>
  <c r="H76" i="24"/>
  <c r="I76" i="24" s="1"/>
  <c r="J76" i="24" s="1"/>
  <c r="E76" i="24"/>
  <c r="B76" i="24"/>
  <c r="AV92" i="24" s="1"/>
  <c r="AW75" i="24"/>
  <c r="AV75" i="24"/>
  <c r="AU75" i="24"/>
  <c r="AS75" i="24"/>
  <c r="AG75" i="24"/>
  <c r="K75" i="24"/>
  <c r="L75" i="24" s="1"/>
  <c r="H75" i="24"/>
  <c r="I75" i="24" s="1"/>
  <c r="J75" i="24" s="1"/>
  <c r="E75" i="24"/>
  <c r="AW74" i="24"/>
  <c r="AV74" i="24"/>
  <c r="AU74" i="24"/>
  <c r="AS74" i="24"/>
  <c r="AG74" i="24"/>
  <c r="L74" i="24"/>
  <c r="K74" i="24"/>
  <c r="H74" i="24"/>
  <c r="I74" i="24" s="1"/>
  <c r="J74" i="24" s="1"/>
  <c r="B74" i="24"/>
  <c r="E70" i="24"/>
  <c r="H69" i="24" s="1"/>
  <c r="AE69" i="24"/>
  <c r="I69" i="24"/>
  <c r="J69" i="24" s="1"/>
  <c r="E69" i="24"/>
  <c r="H68" i="24" s="1"/>
  <c r="I68" i="24" s="1"/>
  <c r="J68" i="24" s="1"/>
  <c r="AE68" i="24"/>
  <c r="E68" i="24"/>
  <c r="H67" i="24" s="1"/>
  <c r="I67" i="24" s="1"/>
  <c r="J67" i="24" s="1"/>
  <c r="AE67" i="24"/>
  <c r="AC67" i="24"/>
  <c r="K67" i="24"/>
  <c r="L67" i="24" s="1"/>
  <c r="E67" i="24"/>
  <c r="AE66" i="24"/>
  <c r="J66" i="24"/>
  <c r="H66" i="24"/>
  <c r="I66" i="24" s="1"/>
  <c r="E66" i="24"/>
  <c r="H65" i="24" s="1"/>
  <c r="I65" i="24" s="1"/>
  <c r="J65" i="24" s="1"/>
  <c r="AE65" i="24"/>
  <c r="E65" i="24"/>
  <c r="AE64" i="24"/>
  <c r="AC64" i="24"/>
  <c r="K64" i="24"/>
  <c r="L64" i="24" s="1"/>
  <c r="I64" i="24"/>
  <c r="J64" i="24" s="1"/>
  <c r="H64" i="24"/>
  <c r="E64" i="24"/>
  <c r="AE63" i="24"/>
  <c r="J63" i="24"/>
  <c r="H63" i="24"/>
  <c r="I63" i="24" s="1"/>
  <c r="E63" i="24"/>
  <c r="AE62" i="24"/>
  <c r="J62" i="24"/>
  <c r="H62" i="24"/>
  <c r="I62" i="24" s="1"/>
  <c r="E62" i="24"/>
  <c r="H61" i="24" s="1"/>
  <c r="I61" i="24" s="1"/>
  <c r="J61" i="24" s="1"/>
  <c r="AE61" i="24"/>
  <c r="AD61" i="24"/>
  <c r="L61" i="24"/>
  <c r="K61" i="24"/>
  <c r="E61" i="24"/>
  <c r="H60" i="24" s="1"/>
  <c r="I60" i="24" s="1"/>
  <c r="J60" i="24" s="1"/>
  <c r="AE60" i="24"/>
  <c r="AC60" i="24"/>
  <c r="K60" i="24"/>
  <c r="L60" i="24" s="1"/>
  <c r="E60" i="24"/>
  <c r="B60" i="24"/>
  <c r="AE59" i="24"/>
  <c r="AC59" i="24"/>
  <c r="L59" i="24"/>
  <c r="K59" i="24"/>
  <c r="H59" i="24"/>
  <c r="I59" i="24" s="1"/>
  <c r="J59" i="24" s="1"/>
  <c r="E59" i="24"/>
  <c r="AE58" i="24"/>
  <c r="O58" i="24"/>
  <c r="K58" i="24"/>
  <c r="L58" i="24" s="1"/>
  <c r="I58" i="24"/>
  <c r="J58" i="24" s="1"/>
  <c r="H58" i="24"/>
  <c r="B58" i="24"/>
  <c r="E54" i="24"/>
  <c r="AT53" i="24"/>
  <c r="AP53" i="24"/>
  <c r="AA53" i="24"/>
  <c r="J53" i="24"/>
  <c r="H53" i="24"/>
  <c r="I53" i="24" s="1"/>
  <c r="E53" i="24"/>
  <c r="AT52" i="24"/>
  <c r="AP52" i="24"/>
  <c r="AA52" i="24"/>
  <c r="H52" i="24"/>
  <c r="I52" i="24" s="1"/>
  <c r="J52" i="24" s="1"/>
  <c r="E52" i="24"/>
  <c r="AT51" i="24"/>
  <c r="AP51" i="24"/>
  <c r="AA51" i="24"/>
  <c r="J51" i="24"/>
  <c r="I51" i="24"/>
  <c r="H51" i="24"/>
  <c r="E51" i="24"/>
  <c r="AT50" i="24"/>
  <c r="AR50" i="24"/>
  <c r="AP50" i="24"/>
  <c r="AA50" i="24"/>
  <c r="H50" i="24"/>
  <c r="I50" i="24" s="1"/>
  <c r="J50" i="24" s="1"/>
  <c r="E50" i="24"/>
  <c r="AT49" i="24"/>
  <c r="AP49" i="24"/>
  <c r="AA49" i="24"/>
  <c r="I49" i="24"/>
  <c r="J49" i="24" s="1"/>
  <c r="H49" i="24"/>
  <c r="E49" i="24"/>
  <c r="AT48" i="24"/>
  <c r="AP48" i="24"/>
  <c r="AA48" i="24"/>
  <c r="J48" i="24"/>
  <c r="H48" i="24"/>
  <c r="I48" i="24" s="1"/>
  <c r="E48" i="24"/>
  <c r="AT47" i="24"/>
  <c r="AP47" i="24"/>
  <c r="AA47" i="24"/>
  <c r="H47" i="24"/>
  <c r="I47" i="24" s="1"/>
  <c r="J47" i="24" s="1"/>
  <c r="E47" i="24"/>
  <c r="H46" i="24" s="1"/>
  <c r="AT46" i="24"/>
  <c r="AP46" i="24"/>
  <c r="AA46" i="24"/>
  <c r="I46" i="24"/>
  <c r="J46" i="24" s="1"/>
  <c r="E46" i="24"/>
  <c r="H45" i="24" s="1"/>
  <c r="I45" i="24" s="1"/>
  <c r="J45" i="24" s="1"/>
  <c r="AT45" i="24"/>
  <c r="AP45" i="24"/>
  <c r="AA45" i="24"/>
  <c r="E45" i="24"/>
  <c r="AT44" i="24"/>
  <c r="AS44" i="24"/>
  <c r="AP44" i="24"/>
  <c r="AA44" i="24"/>
  <c r="I44" i="24"/>
  <c r="J44" i="24" s="1"/>
  <c r="H44" i="24"/>
  <c r="E44" i="24"/>
  <c r="H43" i="24" s="1"/>
  <c r="I43" i="24" s="1"/>
  <c r="J43" i="24" s="1"/>
  <c r="AT43" i="24"/>
  <c r="AP43" i="24"/>
  <c r="AA43" i="24"/>
  <c r="E43" i="24"/>
  <c r="AT42" i="24"/>
  <c r="AP42" i="24"/>
  <c r="AA42" i="24"/>
  <c r="I42" i="24"/>
  <c r="J42" i="24" s="1"/>
  <c r="H42" i="24"/>
  <c r="B42" i="24"/>
  <c r="E39" i="24"/>
  <c r="AT38" i="24"/>
  <c r="AS38" i="24"/>
  <c r="AP38" i="24"/>
  <c r="AM38" i="24"/>
  <c r="AD38" i="24"/>
  <c r="AA38" i="24"/>
  <c r="I38" i="24"/>
  <c r="J38" i="24" s="1"/>
  <c r="H38" i="24"/>
  <c r="E38" i="24"/>
  <c r="H37" i="24" s="1"/>
  <c r="AT37" i="24"/>
  <c r="AP37" i="24"/>
  <c r="AM37" i="24"/>
  <c r="AD37" i="24"/>
  <c r="AA37" i="24"/>
  <c r="J37" i="24"/>
  <c r="I37" i="24"/>
  <c r="E37" i="24"/>
  <c r="H36" i="24" s="1"/>
  <c r="I36" i="24" s="1"/>
  <c r="J36" i="24" s="1"/>
  <c r="AT36" i="24"/>
  <c r="AS36" i="24"/>
  <c r="AP36" i="24"/>
  <c r="AM36" i="24"/>
  <c r="AD36" i="24"/>
  <c r="AA36" i="24"/>
  <c r="E36" i="24"/>
  <c r="H35" i="24" s="1"/>
  <c r="AT35" i="24"/>
  <c r="AS35" i="24"/>
  <c r="AP35" i="24"/>
  <c r="AM35" i="24"/>
  <c r="AD35" i="24"/>
  <c r="AA35" i="24"/>
  <c r="I35" i="24"/>
  <c r="J35" i="24" s="1"/>
  <c r="E35" i="24"/>
  <c r="H34" i="24" s="1"/>
  <c r="I34" i="24" s="1"/>
  <c r="J34" i="24" s="1"/>
  <c r="AT34" i="24"/>
  <c r="AP34" i="24"/>
  <c r="AM34" i="24"/>
  <c r="AD34" i="24"/>
  <c r="AA34" i="24"/>
  <c r="E34" i="24"/>
  <c r="H33" i="24" s="1"/>
  <c r="I33" i="24" s="1"/>
  <c r="J33" i="24" s="1"/>
  <c r="AT33" i="24"/>
  <c r="AP33" i="24"/>
  <c r="AM33" i="24"/>
  <c r="AD33" i="24"/>
  <c r="AA33" i="24"/>
  <c r="E33" i="24"/>
  <c r="AT32" i="24"/>
  <c r="AP32" i="24"/>
  <c r="AM32" i="24"/>
  <c r="AD32" i="24"/>
  <c r="AA32" i="24"/>
  <c r="H32" i="24"/>
  <c r="I32" i="24" s="1"/>
  <c r="J32" i="24" s="1"/>
  <c r="E32" i="24"/>
  <c r="AT31" i="24"/>
  <c r="AP31" i="24"/>
  <c r="AM31" i="24"/>
  <c r="AD31" i="24"/>
  <c r="AA31" i="24"/>
  <c r="K31" i="24"/>
  <c r="L31" i="24" s="1"/>
  <c r="H31" i="24"/>
  <c r="I31" i="24" s="1"/>
  <c r="J31" i="24" s="1"/>
  <c r="E31" i="24"/>
  <c r="AT30" i="24"/>
  <c r="AS30" i="24"/>
  <c r="AP30" i="24"/>
  <c r="AM30" i="24"/>
  <c r="AD30" i="24"/>
  <c r="AA30" i="24"/>
  <c r="H30" i="24"/>
  <c r="I30" i="24" s="1"/>
  <c r="J30" i="24" s="1"/>
  <c r="E30" i="24"/>
  <c r="AT29" i="24"/>
  <c r="AP29" i="24"/>
  <c r="AM29" i="24"/>
  <c r="AD29" i="24"/>
  <c r="AA29" i="24"/>
  <c r="H29" i="24"/>
  <c r="I29" i="24" s="1"/>
  <c r="J29" i="24" s="1"/>
  <c r="E29" i="24"/>
  <c r="H28" i="24" s="1"/>
  <c r="I28" i="24" s="1"/>
  <c r="J28" i="24" s="1"/>
  <c r="AT28" i="24"/>
  <c r="AP28" i="24"/>
  <c r="AM28" i="24"/>
  <c r="AD28" i="24"/>
  <c r="AA28" i="24"/>
  <c r="E28" i="24"/>
  <c r="AT27" i="24"/>
  <c r="AS27" i="24"/>
  <c r="AP27" i="24"/>
  <c r="AM27" i="24"/>
  <c r="AD27" i="24"/>
  <c r="AA27" i="24"/>
  <c r="H27" i="24"/>
  <c r="I27" i="24" s="1"/>
  <c r="J27" i="24" s="1"/>
  <c r="K15" i="24"/>
  <c r="I5" i="24"/>
  <c r="B44" i="24" s="1"/>
  <c r="G5" i="24"/>
  <c r="I2" i="24"/>
  <c r="B29" i="24" s="1"/>
  <c r="G2" i="24"/>
  <c r="B27" i="24" s="1"/>
  <c r="E102" i="23"/>
  <c r="AZ101" i="23"/>
  <c r="AW101" i="23"/>
  <c r="AS101" i="23"/>
  <c r="AG101" i="23"/>
  <c r="I101" i="23"/>
  <c r="J101" i="23" s="1"/>
  <c r="H101" i="23"/>
  <c r="E101" i="23"/>
  <c r="H100" i="23" s="1"/>
  <c r="I100" i="23" s="1"/>
  <c r="AZ100" i="23"/>
  <c r="AW100" i="23"/>
  <c r="AV100" i="23"/>
  <c r="AU100" i="23"/>
  <c r="AS100" i="23"/>
  <c r="AG100" i="23"/>
  <c r="J100" i="23"/>
  <c r="E100" i="23"/>
  <c r="AZ99" i="23"/>
  <c r="AW99" i="23"/>
  <c r="AV99" i="23"/>
  <c r="AS99" i="23"/>
  <c r="AG99" i="23"/>
  <c r="J99" i="23"/>
  <c r="I99" i="23"/>
  <c r="H99" i="23"/>
  <c r="E99" i="23"/>
  <c r="AZ98" i="23"/>
  <c r="AW98" i="23"/>
  <c r="AV98" i="23"/>
  <c r="AS98" i="23"/>
  <c r="AG98" i="23"/>
  <c r="J98" i="23"/>
  <c r="H98" i="23"/>
  <c r="I98" i="23" s="1"/>
  <c r="E98" i="23"/>
  <c r="AZ97" i="23"/>
  <c r="AW97" i="23"/>
  <c r="AV97" i="23"/>
  <c r="AS97" i="23"/>
  <c r="AG97" i="23"/>
  <c r="J97" i="23"/>
  <c r="I97" i="23"/>
  <c r="H97" i="23"/>
  <c r="E97" i="23"/>
  <c r="AZ96" i="23"/>
  <c r="AW96" i="23"/>
  <c r="AV96" i="23"/>
  <c r="AS96" i="23"/>
  <c r="AG96" i="23"/>
  <c r="J96" i="23"/>
  <c r="H96" i="23"/>
  <c r="I96" i="23" s="1"/>
  <c r="E96" i="23"/>
  <c r="AZ95" i="23"/>
  <c r="AW95" i="23"/>
  <c r="AV95" i="23"/>
  <c r="AS95" i="23"/>
  <c r="AG95" i="23"/>
  <c r="J95" i="23"/>
  <c r="I95" i="23"/>
  <c r="H95" i="23"/>
  <c r="E95" i="23"/>
  <c r="H94" i="23" s="1"/>
  <c r="I94" i="23" s="1"/>
  <c r="J94" i="23" s="1"/>
  <c r="AZ94" i="23"/>
  <c r="AW94" i="23"/>
  <c r="AV94" i="23"/>
  <c r="AS94" i="23"/>
  <c r="AG94" i="23"/>
  <c r="E94" i="23"/>
  <c r="AZ93" i="23"/>
  <c r="AW93" i="23"/>
  <c r="AV93" i="23"/>
  <c r="AS93" i="23"/>
  <c r="AG93" i="23"/>
  <c r="K93" i="23"/>
  <c r="L93" i="23" s="1"/>
  <c r="H93" i="23"/>
  <c r="I93" i="23" s="1"/>
  <c r="J93" i="23" s="1"/>
  <c r="E93" i="23"/>
  <c r="AZ92" i="23"/>
  <c r="AW92" i="23"/>
  <c r="AS92" i="23"/>
  <c r="AG92" i="23"/>
  <c r="H92" i="23"/>
  <c r="I92" i="23" s="1"/>
  <c r="J92" i="23" s="1"/>
  <c r="E92" i="23"/>
  <c r="H91" i="23" s="1"/>
  <c r="I91" i="23" s="1"/>
  <c r="J91" i="23" s="1"/>
  <c r="B92" i="23"/>
  <c r="AZ91" i="23"/>
  <c r="AW91" i="23"/>
  <c r="AV91" i="23"/>
  <c r="AS91" i="23"/>
  <c r="AG91" i="23"/>
  <c r="E91" i="23"/>
  <c r="H90" i="23" s="1"/>
  <c r="I90" i="23" s="1"/>
  <c r="J90" i="23" s="1"/>
  <c r="AZ90" i="23"/>
  <c r="AW90" i="23"/>
  <c r="AS90" i="23"/>
  <c r="AG90" i="23"/>
  <c r="B90" i="23"/>
  <c r="E86" i="23"/>
  <c r="H85" i="23" s="1"/>
  <c r="I85" i="23" s="1"/>
  <c r="AW85" i="23"/>
  <c r="AV85" i="23"/>
  <c r="AS85" i="23"/>
  <c r="AG85" i="23"/>
  <c r="J85" i="23"/>
  <c r="E85" i="23"/>
  <c r="H84" i="23" s="1"/>
  <c r="I84" i="23" s="1"/>
  <c r="J84" i="23" s="1"/>
  <c r="AW84" i="23"/>
  <c r="AU84" i="23"/>
  <c r="AS84" i="23"/>
  <c r="AG84" i="23"/>
  <c r="E84" i="23"/>
  <c r="H83" i="23" s="1"/>
  <c r="I83" i="23" s="1"/>
  <c r="J83" i="23" s="1"/>
  <c r="AW83" i="23"/>
  <c r="AS83" i="23"/>
  <c r="AG83" i="23"/>
  <c r="E83" i="23"/>
  <c r="AW82" i="23"/>
  <c r="AV82" i="23"/>
  <c r="AU82" i="23"/>
  <c r="AS82" i="23"/>
  <c r="AG82" i="23"/>
  <c r="R82" i="23"/>
  <c r="K82" i="23"/>
  <c r="L82" i="23" s="1"/>
  <c r="I82" i="23"/>
  <c r="J82" i="23" s="1"/>
  <c r="H82" i="23"/>
  <c r="E82" i="23"/>
  <c r="AW81" i="23"/>
  <c r="AV81" i="23"/>
  <c r="AS81" i="23"/>
  <c r="AG81" i="23"/>
  <c r="J81" i="23"/>
  <c r="H81" i="23"/>
  <c r="I81" i="23" s="1"/>
  <c r="E81" i="23"/>
  <c r="AW80" i="23"/>
  <c r="AV80" i="23"/>
  <c r="AS80" i="23"/>
  <c r="AG80" i="23"/>
  <c r="J80" i="23"/>
  <c r="I80" i="23"/>
  <c r="H80" i="23"/>
  <c r="E80" i="23"/>
  <c r="AW79" i="23"/>
  <c r="AV79" i="23"/>
  <c r="AS79" i="23"/>
  <c r="AG79" i="23"/>
  <c r="H79" i="23"/>
  <c r="I79" i="23" s="1"/>
  <c r="J79" i="23" s="1"/>
  <c r="E79" i="23"/>
  <c r="H78" i="23" s="1"/>
  <c r="I78" i="23" s="1"/>
  <c r="J78" i="23" s="1"/>
  <c r="AW78" i="23"/>
  <c r="AS78" i="23"/>
  <c r="AG78" i="23"/>
  <c r="E78" i="23"/>
  <c r="H77" i="23" s="1"/>
  <c r="I77" i="23" s="1"/>
  <c r="AW77" i="23"/>
  <c r="AV77" i="23"/>
  <c r="AS77" i="23"/>
  <c r="AG77" i="23"/>
  <c r="J77" i="23"/>
  <c r="E77" i="23"/>
  <c r="AW76" i="23"/>
  <c r="AV76" i="23"/>
  <c r="AU76" i="23"/>
  <c r="AS76" i="23"/>
  <c r="AG76" i="23"/>
  <c r="K76" i="23"/>
  <c r="L76" i="23" s="1"/>
  <c r="I76" i="23"/>
  <c r="J76" i="23" s="1"/>
  <c r="H76" i="23"/>
  <c r="E76" i="23"/>
  <c r="B76" i="23"/>
  <c r="AW75" i="23"/>
  <c r="AV75" i="23"/>
  <c r="AU75" i="23"/>
  <c r="AS75" i="23"/>
  <c r="AG75" i="23"/>
  <c r="K75" i="23"/>
  <c r="L75" i="23" s="1"/>
  <c r="R75" i="23" s="1"/>
  <c r="H75" i="23"/>
  <c r="I75" i="23" s="1"/>
  <c r="J75" i="23" s="1"/>
  <c r="E75" i="23"/>
  <c r="H74" i="23" s="1"/>
  <c r="I74" i="23" s="1"/>
  <c r="J74" i="23" s="1"/>
  <c r="AW74" i="23"/>
  <c r="AV74" i="23"/>
  <c r="AS74" i="23"/>
  <c r="AG74" i="23"/>
  <c r="L74" i="23"/>
  <c r="K74" i="23"/>
  <c r="B74" i="23"/>
  <c r="E70" i="23"/>
  <c r="H69" i="23" s="1"/>
  <c r="AE69" i="23"/>
  <c r="AD69" i="23"/>
  <c r="I69" i="23"/>
  <c r="J69" i="23" s="1"/>
  <c r="E69" i="23"/>
  <c r="H68" i="23" s="1"/>
  <c r="AE68" i="23"/>
  <c r="I68" i="23"/>
  <c r="J68" i="23" s="1"/>
  <c r="E68" i="23"/>
  <c r="H67" i="23" s="1"/>
  <c r="I67" i="23" s="1"/>
  <c r="J67" i="23" s="1"/>
  <c r="AE67" i="23"/>
  <c r="AC67" i="23"/>
  <c r="E67" i="23"/>
  <c r="H66" i="23" s="1"/>
  <c r="I66" i="23" s="1"/>
  <c r="J66" i="23" s="1"/>
  <c r="AE66" i="23"/>
  <c r="E66" i="23"/>
  <c r="H65" i="23" s="1"/>
  <c r="I65" i="23" s="1"/>
  <c r="J65" i="23" s="1"/>
  <c r="AE65" i="23"/>
  <c r="E65" i="23"/>
  <c r="AE64" i="23"/>
  <c r="K64" i="23"/>
  <c r="L64" i="23" s="1"/>
  <c r="I64" i="23"/>
  <c r="J64" i="23" s="1"/>
  <c r="H64" i="23"/>
  <c r="E64" i="23"/>
  <c r="AE63" i="23"/>
  <c r="H63" i="23"/>
  <c r="I63" i="23" s="1"/>
  <c r="J63" i="23" s="1"/>
  <c r="E63" i="23"/>
  <c r="AE62" i="23"/>
  <c r="J62" i="23"/>
  <c r="H62" i="23"/>
  <c r="I62" i="23" s="1"/>
  <c r="E62" i="23"/>
  <c r="H61" i="23" s="1"/>
  <c r="AE61" i="23"/>
  <c r="I61" i="23"/>
  <c r="J61" i="23" s="1"/>
  <c r="E61" i="23"/>
  <c r="AE60" i="23"/>
  <c r="AC60" i="23"/>
  <c r="H60" i="23"/>
  <c r="I60" i="23" s="1"/>
  <c r="J60" i="23" s="1"/>
  <c r="E60" i="23"/>
  <c r="B60" i="23"/>
  <c r="AE59" i="23"/>
  <c r="H59" i="23"/>
  <c r="I59" i="23" s="1"/>
  <c r="J59" i="23" s="1"/>
  <c r="E59" i="23"/>
  <c r="H58" i="23" s="1"/>
  <c r="I58" i="23" s="1"/>
  <c r="J58" i="23" s="1"/>
  <c r="AE58" i="23"/>
  <c r="O58" i="23"/>
  <c r="P58" i="23" s="1"/>
  <c r="Q58" i="23" s="1"/>
  <c r="S58" i="23" s="1"/>
  <c r="U58" i="23" s="1"/>
  <c r="K58" i="23"/>
  <c r="L58" i="23" s="1"/>
  <c r="R58" i="23" s="1"/>
  <c r="B58" i="23"/>
  <c r="E54" i="23"/>
  <c r="AT53" i="23"/>
  <c r="AR53" i="23"/>
  <c r="AP53" i="23"/>
  <c r="AA53" i="23"/>
  <c r="H53" i="23"/>
  <c r="I53" i="23" s="1"/>
  <c r="J53" i="23" s="1"/>
  <c r="E53" i="23"/>
  <c r="H52" i="23" s="1"/>
  <c r="I52" i="23" s="1"/>
  <c r="J52" i="23" s="1"/>
  <c r="AT52" i="23"/>
  <c r="AP52" i="23"/>
  <c r="AA52" i="23"/>
  <c r="E52" i="23"/>
  <c r="AT51" i="23"/>
  <c r="AP51" i="23"/>
  <c r="AA51" i="23"/>
  <c r="H51" i="23"/>
  <c r="I51" i="23" s="1"/>
  <c r="J51" i="23" s="1"/>
  <c r="E51" i="23"/>
  <c r="H50" i="23" s="1"/>
  <c r="I50" i="23" s="1"/>
  <c r="J50" i="23" s="1"/>
  <c r="AT50" i="23"/>
  <c r="AP50" i="23"/>
  <c r="AA50" i="23"/>
  <c r="E50" i="23"/>
  <c r="AT49" i="23"/>
  <c r="AP49" i="23"/>
  <c r="AA49" i="23"/>
  <c r="I49" i="23"/>
  <c r="J49" i="23" s="1"/>
  <c r="H49" i="23"/>
  <c r="E49" i="23"/>
  <c r="H48" i="23" s="1"/>
  <c r="I48" i="23" s="1"/>
  <c r="J48" i="23" s="1"/>
  <c r="AT48" i="23"/>
  <c r="AP48" i="23"/>
  <c r="AA48" i="23"/>
  <c r="E48" i="23"/>
  <c r="H47" i="23" s="1"/>
  <c r="I47" i="23" s="1"/>
  <c r="J47" i="23" s="1"/>
  <c r="AT47" i="23"/>
  <c r="AS47" i="23"/>
  <c r="AP47" i="23"/>
  <c r="AA47" i="23"/>
  <c r="E47" i="23"/>
  <c r="AT46" i="23"/>
  <c r="AR46" i="23"/>
  <c r="AP46" i="23"/>
  <c r="AA46" i="23"/>
  <c r="H46" i="23"/>
  <c r="I46" i="23" s="1"/>
  <c r="J46" i="23" s="1"/>
  <c r="E46" i="23"/>
  <c r="H45" i="23" s="1"/>
  <c r="I45" i="23" s="1"/>
  <c r="J45" i="23" s="1"/>
  <c r="AT45" i="23"/>
  <c r="AP45" i="23"/>
  <c r="AA45" i="23"/>
  <c r="E45" i="23"/>
  <c r="AT44" i="23"/>
  <c r="AP44" i="23"/>
  <c r="AA44" i="23"/>
  <c r="I44" i="23"/>
  <c r="J44" i="23" s="1"/>
  <c r="H44" i="23"/>
  <c r="E44" i="23"/>
  <c r="B44" i="23"/>
  <c r="AT43" i="23"/>
  <c r="AP43" i="23"/>
  <c r="AA43" i="23"/>
  <c r="H43" i="23"/>
  <c r="I43" i="23" s="1"/>
  <c r="J43" i="23" s="1"/>
  <c r="E43" i="23"/>
  <c r="AT42" i="23"/>
  <c r="AP42" i="23"/>
  <c r="AA42" i="23"/>
  <c r="I42" i="23"/>
  <c r="J42" i="23" s="1"/>
  <c r="H42" i="23"/>
  <c r="E39" i="23"/>
  <c r="H38" i="23" s="1"/>
  <c r="AT38" i="23"/>
  <c r="AP38" i="23"/>
  <c r="AM38" i="23"/>
  <c r="AD38" i="23"/>
  <c r="AA38" i="23"/>
  <c r="K38" i="23"/>
  <c r="L38" i="23" s="1"/>
  <c r="I38" i="23"/>
  <c r="J38" i="23" s="1"/>
  <c r="E38" i="23"/>
  <c r="AT37" i="23"/>
  <c r="AP37" i="23"/>
  <c r="AM37" i="23"/>
  <c r="AD37" i="23"/>
  <c r="AA37" i="23"/>
  <c r="I37" i="23"/>
  <c r="J37" i="23" s="1"/>
  <c r="H37" i="23"/>
  <c r="E37" i="23"/>
  <c r="H36" i="23" s="1"/>
  <c r="I36" i="23" s="1"/>
  <c r="J36" i="23" s="1"/>
  <c r="AT36" i="23"/>
  <c r="AP36" i="23"/>
  <c r="AM36" i="23"/>
  <c r="AD36" i="23"/>
  <c r="AA36" i="23"/>
  <c r="E36" i="23"/>
  <c r="AT35" i="23"/>
  <c r="AR35" i="23"/>
  <c r="AP35" i="23"/>
  <c r="AM35" i="23"/>
  <c r="AD35" i="23"/>
  <c r="AA35" i="23"/>
  <c r="I35" i="23"/>
  <c r="J35" i="23" s="1"/>
  <c r="H35" i="23"/>
  <c r="E35" i="23"/>
  <c r="H34" i="23" s="1"/>
  <c r="AT34" i="23"/>
  <c r="AP34" i="23"/>
  <c r="AM34" i="23"/>
  <c r="AD34" i="23"/>
  <c r="AA34" i="23"/>
  <c r="I34" i="23"/>
  <c r="J34" i="23" s="1"/>
  <c r="E34" i="23"/>
  <c r="AT33" i="23"/>
  <c r="AP33" i="23"/>
  <c r="AM33" i="23"/>
  <c r="AD33" i="23"/>
  <c r="AA33" i="23"/>
  <c r="I33" i="23"/>
  <c r="J33" i="23" s="1"/>
  <c r="H33" i="23"/>
  <c r="E33" i="23"/>
  <c r="H32" i="23" s="1"/>
  <c r="AT32" i="23"/>
  <c r="AR32" i="23"/>
  <c r="AP32" i="23"/>
  <c r="AM32" i="23"/>
  <c r="AD32" i="23"/>
  <c r="AA32" i="23"/>
  <c r="I32" i="23"/>
  <c r="J32" i="23" s="1"/>
  <c r="E32" i="23"/>
  <c r="AT31" i="23"/>
  <c r="AP31" i="23"/>
  <c r="AM31" i="23"/>
  <c r="AD31" i="23"/>
  <c r="AA31" i="23"/>
  <c r="J31" i="23"/>
  <c r="H31" i="23"/>
  <c r="I31" i="23" s="1"/>
  <c r="E31" i="23"/>
  <c r="H30" i="23" s="1"/>
  <c r="I30" i="23" s="1"/>
  <c r="AT30" i="23"/>
  <c r="AP30" i="23"/>
  <c r="AM30" i="23"/>
  <c r="AD30" i="23"/>
  <c r="AA30" i="23"/>
  <c r="J30" i="23"/>
  <c r="E30" i="23"/>
  <c r="AT29" i="23"/>
  <c r="AP29" i="23"/>
  <c r="AM29" i="23"/>
  <c r="AD29" i="23"/>
  <c r="AA29" i="23"/>
  <c r="H29" i="23"/>
  <c r="I29" i="23" s="1"/>
  <c r="J29" i="23" s="1"/>
  <c r="E29" i="23"/>
  <c r="AT28" i="23"/>
  <c r="AR28" i="23"/>
  <c r="AP28" i="23"/>
  <c r="AM28" i="23"/>
  <c r="AD28" i="23"/>
  <c r="AA28" i="23"/>
  <c r="H28" i="23"/>
  <c r="I28" i="23" s="1"/>
  <c r="J28" i="23" s="1"/>
  <c r="E28" i="23"/>
  <c r="AT27" i="23"/>
  <c r="AP27" i="23"/>
  <c r="AM27" i="23"/>
  <c r="AD27" i="23"/>
  <c r="AA27" i="23"/>
  <c r="H27" i="23"/>
  <c r="I27" i="23" s="1"/>
  <c r="J27" i="23" s="1"/>
  <c r="K15" i="23"/>
  <c r="I5" i="23"/>
  <c r="G5" i="23"/>
  <c r="B42" i="23" s="1"/>
  <c r="I2" i="23"/>
  <c r="B29" i="23" s="1"/>
  <c r="G2" i="23"/>
  <c r="B27" i="23" s="1"/>
  <c r="E102" i="22"/>
  <c r="H101" i="22" s="1"/>
  <c r="AZ101" i="22"/>
  <c r="AW101" i="22"/>
  <c r="AU101" i="22"/>
  <c r="AS101" i="22"/>
  <c r="AG101" i="22"/>
  <c r="L101" i="22"/>
  <c r="K101" i="22"/>
  <c r="J101" i="22"/>
  <c r="I101" i="22"/>
  <c r="E101" i="22"/>
  <c r="AZ100" i="22"/>
  <c r="AW100" i="22"/>
  <c r="AS100" i="22"/>
  <c r="AG100" i="22"/>
  <c r="H100" i="22"/>
  <c r="I100" i="22" s="1"/>
  <c r="J100" i="22" s="1"/>
  <c r="E100" i="22"/>
  <c r="H99" i="22" s="1"/>
  <c r="I99" i="22" s="1"/>
  <c r="AZ99" i="22"/>
  <c r="AW99" i="22"/>
  <c r="AU99" i="22"/>
  <c r="AS99" i="22"/>
  <c r="AG99" i="22"/>
  <c r="K99" i="22"/>
  <c r="L99" i="22" s="1"/>
  <c r="J99" i="22"/>
  <c r="E99" i="22"/>
  <c r="AZ98" i="22"/>
  <c r="AW98" i="22"/>
  <c r="AU98" i="22"/>
  <c r="AS98" i="22"/>
  <c r="AG98" i="22"/>
  <c r="J98" i="22"/>
  <c r="H98" i="22"/>
  <c r="I98" i="22" s="1"/>
  <c r="E98" i="22"/>
  <c r="H97" i="22" s="1"/>
  <c r="I97" i="22" s="1"/>
  <c r="AZ97" i="22"/>
  <c r="AW97" i="22"/>
  <c r="AU97" i="22"/>
  <c r="AS97" i="22"/>
  <c r="AG97" i="22"/>
  <c r="K97" i="22"/>
  <c r="L97" i="22" s="1"/>
  <c r="J97" i="22"/>
  <c r="E97" i="22"/>
  <c r="H96" i="22" s="1"/>
  <c r="I96" i="22" s="1"/>
  <c r="J96" i="22" s="1"/>
  <c r="AZ96" i="22"/>
  <c r="AW96" i="22"/>
  <c r="AU96" i="22"/>
  <c r="AS96" i="22"/>
  <c r="AG96" i="22"/>
  <c r="E96" i="22"/>
  <c r="H95" i="22" s="1"/>
  <c r="I95" i="22" s="1"/>
  <c r="AZ95" i="22"/>
  <c r="AW95" i="22"/>
  <c r="AU95" i="22"/>
  <c r="AS95" i="22"/>
  <c r="AG95" i="22"/>
  <c r="K95" i="22"/>
  <c r="L95" i="22" s="1"/>
  <c r="J95" i="22"/>
  <c r="E95" i="22"/>
  <c r="AZ94" i="22"/>
  <c r="AW94" i="22"/>
  <c r="AU94" i="22"/>
  <c r="AS94" i="22"/>
  <c r="AG94" i="22"/>
  <c r="K94" i="22"/>
  <c r="L94" i="22" s="1"/>
  <c r="I94" i="22"/>
  <c r="J94" i="22" s="1"/>
  <c r="H94" i="22"/>
  <c r="E94" i="22"/>
  <c r="AZ93" i="22"/>
  <c r="AW93" i="22"/>
  <c r="AS93" i="22"/>
  <c r="AG93" i="22"/>
  <c r="K93" i="22"/>
  <c r="L93" i="22" s="1"/>
  <c r="H93" i="22"/>
  <c r="I93" i="22" s="1"/>
  <c r="J93" i="22" s="1"/>
  <c r="E93" i="22"/>
  <c r="AZ92" i="22"/>
  <c r="AW92" i="22"/>
  <c r="AU92" i="22"/>
  <c r="AS92" i="22"/>
  <c r="AG92" i="22"/>
  <c r="K92" i="22"/>
  <c r="L92" i="22" s="1"/>
  <c r="I92" i="22"/>
  <c r="J92" i="22" s="1"/>
  <c r="H92" i="22"/>
  <c r="E92" i="22"/>
  <c r="B92" i="22"/>
  <c r="AZ91" i="22"/>
  <c r="AW91" i="22"/>
  <c r="AS91" i="22"/>
  <c r="AG91" i="22"/>
  <c r="I91" i="22"/>
  <c r="J91" i="22" s="1"/>
  <c r="H91" i="22"/>
  <c r="E91" i="22"/>
  <c r="H90" i="22" s="1"/>
  <c r="AZ90" i="22"/>
  <c r="AW90" i="22"/>
  <c r="AU90" i="22"/>
  <c r="AS90" i="22"/>
  <c r="AG90" i="22"/>
  <c r="L90" i="22"/>
  <c r="O90" i="22" s="1"/>
  <c r="K90" i="22"/>
  <c r="I90" i="22"/>
  <c r="J90" i="22" s="1"/>
  <c r="B90" i="22"/>
  <c r="AU93" i="22" s="1"/>
  <c r="E86" i="22"/>
  <c r="H85" i="22" s="1"/>
  <c r="AW85" i="22"/>
  <c r="AS85" i="22"/>
  <c r="AG85" i="22"/>
  <c r="L85" i="22"/>
  <c r="I85" i="22"/>
  <c r="J85" i="22" s="1"/>
  <c r="E85" i="22"/>
  <c r="AW84" i="22"/>
  <c r="AU84" i="22"/>
  <c r="AS84" i="22"/>
  <c r="AG84" i="22"/>
  <c r="K84" i="22"/>
  <c r="L84" i="22" s="1"/>
  <c r="R84" i="22" s="1"/>
  <c r="I84" i="22"/>
  <c r="J84" i="22" s="1"/>
  <c r="H84" i="22"/>
  <c r="E84" i="22"/>
  <c r="AW83" i="22"/>
  <c r="AU83" i="22"/>
  <c r="AS83" i="22"/>
  <c r="AG83" i="22"/>
  <c r="L83" i="22"/>
  <c r="K83" i="22"/>
  <c r="J83" i="22"/>
  <c r="I83" i="22"/>
  <c r="H83" i="22"/>
  <c r="E83" i="22"/>
  <c r="AW82" i="22"/>
  <c r="AU82" i="22"/>
  <c r="AS82" i="22"/>
  <c r="AG82" i="22"/>
  <c r="K82" i="22"/>
  <c r="L82" i="22" s="1"/>
  <c r="J82" i="22"/>
  <c r="I82" i="22"/>
  <c r="H82" i="22"/>
  <c r="E82" i="22"/>
  <c r="H81" i="22" s="1"/>
  <c r="I81" i="22" s="1"/>
  <c r="J81" i="22" s="1"/>
  <c r="AW81" i="22"/>
  <c r="AS81" i="22"/>
  <c r="AG81" i="22"/>
  <c r="K81" i="22"/>
  <c r="L81" i="22" s="1"/>
  <c r="E81" i="22"/>
  <c r="AW80" i="22"/>
  <c r="AS80" i="22"/>
  <c r="AG80" i="22"/>
  <c r="I80" i="22"/>
  <c r="J80" i="22" s="1"/>
  <c r="H80" i="22"/>
  <c r="E80" i="22"/>
  <c r="H79" i="22" s="1"/>
  <c r="I79" i="22" s="1"/>
  <c r="J79" i="22" s="1"/>
  <c r="AW79" i="22"/>
  <c r="AU79" i="22"/>
  <c r="AS79" i="22"/>
  <c r="AG79" i="22"/>
  <c r="E79" i="22"/>
  <c r="H78" i="22" s="1"/>
  <c r="AW78" i="22"/>
  <c r="AU78" i="22"/>
  <c r="AS78" i="22"/>
  <c r="AG78" i="22"/>
  <c r="L78" i="22"/>
  <c r="K78" i="22"/>
  <c r="I78" i="22"/>
  <c r="J78" i="22" s="1"/>
  <c r="E78" i="22"/>
  <c r="AW77" i="22"/>
  <c r="AU77" i="22"/>
  <c r="AS77" i="22"/>
  <c r="AG77" i="22"/>
  <c r="K77" i="22"/>
  <c r="L77" i="22" s="1"/>
  <c r="J77" i="22"/>
  <c r="I77" i="22"/>
  <c r="H77" i="22"/>
  <c r="E77" i="22"/>
  <c r="AW76" i="22"/>
  <c r="AS76" i="22"/>
  <c r="AG76" i="22"/>
  <c r="K76" i="22"/>
  <c r="L76" i="22" s="1"/>
  <c r="H76" i="22"/>
  <c r="I76" i="22" s="1"/>
  <c r="J76" i="22" s="1"/>
  <c r="E76" i="22"/>
  <c r="B76" i="22"/>
  <c r="AW75" i="22"/>
  <c r="AU75" i="22"/>
  <c r="AS75" i="22"/>
  <c r="AG75" i="22"/>
  <c r="I75" i="22"/>
  <c r="J75" i="22" s="1"/>
  <c r="H75" i="22"/>
  <c r="E75" i="22"/>
  <c r="AW74" i="22"/>
  <c r="AU74" i="22"/>
  <c r="AS74" i="22"/>
  <c r="AG74" i="22"/>
  <c r="K74" i="22"/>
  <c r="L74" i="22" s="1"/>
  <c r="I74" i="22"/>
  <c r="J74" i="22" s="1"/>
  <c r="H74" i="22"/>
  <c r="B74" i="22"/>
  <c r="K85" i="22" s="1"/>
  <c r="E70" i="22"/>
  <c r="AE69" i="22"/>
  <c r="AD69" i="22"/>
  <c r="I69" i="22"/>
  <c r="J69" i="22" s="1"/>
  <c r="H69" i="22"/>
  <c r="E69" i="22"/>
  <c r="AE68" i="22"/>
  <c r="AD68" i="22"/>
  <c r="J68" i="22"/>
  <c r="I68" i="22"/>
  <c r="H68" i="22"/>
  <c r="E68" i="22"/>
  <c r="AE67" i="22"/>
  <c r="AD67" i="22"/>
  <c r="I67" i="22"/>
  <c r="J67" i="22" s="1"/>
  <c r="H67" i="22"/>
  <c r="E67" i="22"/>
  <c r="AE66" i="22"/>
  <c r="AD66" i="22"/>
  <c r="I66" i="22"/>
  <c r="J66" i="22" s="1"/>
  <c r="H66" i="22"/>
  <c r="E66" i="22"/>
  <c r="H65" i="22" s="1"/>
  <c r="I65" i="22" s="1"/>
  <c r="J65" i="22" s="1"/>
  <c r="AE65" i="22"/>
  <c r="AD65" i="22"/>
  <c r="E65" i="22"/>
  <c r="H64" i="22" s="1"/>
  <c r="I64" i="22" s="1"/>
  <c r="J64" i="22" s="1"/>
  <c r="AE64" i="22"/>
  <c r="E64" i="22"/>
  <c r="H63" i="22" s="1"/>
  <c r="I63" i="22" s="1"/>
  <c r="J63" i="22" s="1"/>
  <c r="AE63" i="22"/>
  <c r="E63" i="22"/>
  <c r="H62" i="22" s="1"/>
  <c r="I62" i="22" s="1"/>
  <c r="AE62" i="22"/>
  <c r="AD62" i="22"/>
  <c r="J62" i="22"/>
  <c r="E62" i="22"/>
  <c r="H61" i="22" s="1"/>
  <c r="AE61" i="22"/>
  <c r="AD61" i="22"/>
  <c r="I61" i="22"/>
  <c r="J61" i="22" s="1"/>
  <c r="E61" i="22"/>
  <c r="AE60" i="22"/>
  <c r="AD60" i="22"/>
  <c r="I60" i="22"/>
  <c r="J60" i="22" s="1"/>
  <c r="H60" i="22"/>
  <c r="E60" i="22"/>
  <c r="B60" i="22"/>
  <c r="AD63" i="22" s="1"/>
  <c r="AE59" i="22"/>
  <c r="AD59" i="22"/>
  <c r="H59" i="22"/>
  <c r="I59" i="22" s="1"/>
  <c r="J59" i="22" s="1"/>
  <c r="E59" i="22"/>
  <c r="AE58" i="22"/>
  <c r="AD58" i="22"/>
  <c r="H58" i="22"/>
  <c r="I58" i="22" s="1"/>
  <c r="J58" i="22" s="1"/>
  <c r="B58" i="22"/>
  <c r="E54" i="22"/>
  <c r="AT53" i="22"/>
  <c r="AR53" i="22"/>
  <c r="AP53" i="22"/>
  <c r="AA53" i="22"/>
  <c r="J53" i="22"/>
  <c r="H53" i="22"/>
  <c r="I53" i="22" s="1"/>
  <c r="E53" i="22"/>
  <c r="AT52" i="22"/>
  <c r="AP52" i="22"/>
  <c r="AA52" i="22"/>
  <c r="H52" i="22"/>
  <c r="I52" i="22" s="1"/>
  <c r="J52" i="22" s="1"/>
  <c r="E52" i="22"/>
  <c r="H51" i="22" s="1"/>
  <c r="I51" i="22" s="1"/>
  <c r="AT51" i="22"/>
  <c r="AP51" i="22"/>
  <c r="AA51" i="22"/>
  <c r="J51" i="22"/>
  <c r="E51" i="22"/>
  <c r="AT50" i="22"/>
  <c r="AR50" i="22"/>
  <c r="AP50" i="22"/>
  <c r="AA50" i="22"/>
  <c r="H50" i="22"/>
  <c r="I50" i="22" s="1"/>
  <c r="J50" i="22" s="1"/>
  <c r="E50" i="22"/>
  <c r="AT49" i="22"/>
  <c r="AP49" i="22"/>
  <c r="AA49" i="22"/>
  <c r="L49" i="22"/>
  <c r="K49" i="22"/>
  <c r="J49" i="22"/>
  <c r="I49" i="22"/>
  <c r="H49" i="22"/>
  <c r="E49" i="22"/>
  <c r="AT48" i="22"/>
  <c r="AP48" i="22"/>
  <c r="AA48" i="22"/>
  <c r="J48" i="22"/>
  <c r="I48" i="22"/>
  <c r="H48" i="22"/>
  <c r="E48" i="22"/>
  <c r="AT47" i="22"/>
  <c r="AP47" i="22"/>
  <c r="AA47" i="22"/>
  <c r="K47" i="22"/>
  <c r="L47" i="22" s="1"/>
  <c r="H47" i="22"/>
  <c r="I47" i="22" s="1"/>
  <c r="J47" i="22" s="1"/>
  <c r="E47" i="22"/>
  <c r="H46" i="22" s="1"/>
  <c r="I46" i="22" s="1"/>
  <c r="J46" i="22" s="1"/>
  <c r="AT46" i="22"/>
  <c r="AP46" i="22"/>
  <c r="AA46" i="22"/>
  <c r="E46" i="22"/>
  <c r="AT45" i="22"/>
  <c r="AP45" i="22"/>
  <c r="AA45" i="22"/>
  <c r="I45" i="22"/>
  <c r="J45" i="22" s="1"/>
  <c r="H45" i="22"/>
  <c r="E45" i="22"/>
  <c r="AT44" i="22"/>
  <c r="AP44" i="22"/>
  <c r="AA44" i="22"/>
  <c r="J44" i="22"/>
  <c r="I44" i="22"/>
  <c r="H44" i="22"/>
  <c r="E44" i="22"/>
  <c r="AT43" i="22"/>
  <c r="AP43" i="22"/>
  <c r="AA43" i="22"/>
  <c r="L43" i="22"/>
  <c r="K43" i="22"/>
  <c r="H43" i="22"/>
  <c r="I43" i="22" s="1"/>
  <c r="J43" i="22" s="1"/>
  <c r="E43" i="22"/>
  <c r="AT42" i="22"/>
  <c r="AP42" i="22"/>
  <c r="AA42" i="22"/>
  <c r="I42" i="22"/>
  <c r="J42" i="22" s="1"/>
  <c r="H42" i="22"/>
  <c r="E39" i="22"/>
  <c r="AT38" i="22"/>
  <c r="AR38" i="22"/>
  <c r="AP38" i="22"/>
  <c r="AM38" i="22"/>
  <c r="AD38" i="22"/>
  <c r="AA38" i="22"/>
  <c r="K38" i="22"/>
  <c r="L38" i="22" s="1"/>
  <c r="H38" i="22"/>
  <c r="I38" i="22" s="1"/>
  <c r="J38" i="22" s="1"/>
  <c r="E38" i="22"/>
  <c r="H37" i="22" s="1"/>
  <c r="AT37" i="22"/>
  <c r="AP37" i="22"/>
  <c r="AM37" i="22"/>
  <c r="AD37" i="22"/>
  <c r="AA37" i="22"/>
  <c r="I37" i="22"/>
  <c r="J37" i="22" s="1"/>
  <c r="E37" i="22"/>
  <c r="AT36" i="22"/>
  <c r="AP36" i="22"/>
  <c r="AM36" i="22"/>
  <c r="AD36" i="22"/>
  <c r="AA36" i="22"/>
  <c r="H36" i="22"/>
  <c r="I36" i="22" s="1"/>
  <c r="J36" i="22" s="1"/>
  <c r="E36" i="22"/>
  <c r="H35" i="22" s="1"/>
  <c r="I35" i="22" s="1"/>
  <c r="J35" i="22" s="1"/>
  <c r="AT35" i="22"/>
  <c r="AR35" i="22"/>
  <c r="AP35" i="22"/>
  <c r="AM35" i="22"/>
  <c r="AD35" i="22"/>
  <c r="AA35" i="22"/>
  <c r="E35" i="22"/>
  <c r="AT34" i="22"/>
  <c r="AS34" i="22"/>
  <c r="AR34" i="22"/>
  <c r="AP34" i="22"/>
  <c r="AM34" i="22"/>
  <c r="AD34" i="22"/>
  <c r="AA34" i="22"/>
  <c r="H34" i="22"/>
  <c r="I34" i="22" s="1"/>
  <c r="J34" i="22" s="1"/>
  <c r="E34" i="22"/>
  <c r="AT33" i="22"/>
  <c r="AP33" i="22"/>
  <c r="AM33" i="22"/>
  <c r="AD33" i="22"/>
  <c r="AA33" i="22"/>
  <c r="H33" i="22"/>
  <c r="I33" i="22" s="1"/>
  <c r="J33" i="22" s="1"/>
  <c r="E33" i="22"/>
  <c r="AT32" i="22"/>
  <c r="AP32" i="22"/>
  <c r="AM32" i="22"/>
  <c r="AD32" i="22"/>
  <c r="AA32" i="22"/>
  <c r="I32" i="22"/>
  <c r="J32" i="22" s="1"/>
  <c r="H32" i="22"/>
  <c r="E32" i="22"/>
  <c r="AT31" i="22"/>
  <c r="AR31" i="22"/>
  <c r="AP31" i="22"/>
  <c r="AM31" i="22"/>
  <c r="AD31" i="22"/>
  <c r="AA31" i="22"/>
  <c r="H31" i="22"/>
  <c r="I31" i="22" s="1"/>
  <c r="J31" i="22" s="1"/>
  <c r="E31" i="22"/>
  <c r="H30" i="22" s="1"/>
  <c r="I30" i="22" s="1"/>
  <c r="J30" i="22" s="1"/>
  <c r="AT30" i="22"/>
  <c r="AP30" i="22"/>
  <c r="AM30" i="22"/>
  <c r="AD30" i="22"/>
  <c r="AA30" i="22"/>
  <c r="K30" i="22"/>
  <c r="L30" i="22" s="1"/>
  <c r="E30" i="22"/>
  <c r="AT29" i="22"/>
  <c r="AR29" i="22"/>
  <c r="AP29" i="22"/>
  <c r="AM29" i="22"/>
  <c r="AD29" i="22"/>
  <c r="AA29" i="22"/>
  <c r="H29" i="22"/>
  <c r="I29" i="22" s="1"/>
  <c r="J29" i="22" s="1"/>
  <c r="E29" i="22"/>
  <c r="H28" i="22" s="1"/>
  <c r="I28" i="22" s="1"/>
  <c r="AT28" i="22"/>
  <c r="AR28" i="22"/>
  <c r="AP28" i="22"/>
  <c r="AM28" i="22"/>
  <c r="AD28" i="22"/>
  <c r="AA28" i="22"/>
  <c r="J28" i="22"/>
  <c r="E28" i="22"/>
  <c r="AT27" i="22"/>
  <c r="AP27" i="22"/>
  <c r="AM27" i="22"/>
  <c r="AD27" i="22"/>
  <c r="AA27" i="22"/>
  <c r="H27" i="22"/>
  <c r="I27" i="22" s="1"/>
  <c r="J27" i="22" s="1"/>
  <c r="B27" i="22"/>
  <c r="K35" i="22" s="1"/>
  <c r="L35" i="22" s="1"/>
  <c r="K15" i="22"/>
  <c r="I5" i="22"/>
  <c r="B44" i="22" s="1"/>
  <c r="G5" i="22"/>
  <c r="B42" i="22" s="1"/>
  <c r="I2" i="22"/>
  <c r="B29" i="22" s="1"/>
  <c r="G2" i="22"/>
  <c r="E102" i="21"/>
  <c r="AZ101" i="21"/>
  <c r="AW101" i="21"/>
  <c r="AU101" i="21"/>
  <c r="AS101" i="21"/>
  <c r="AG101" i="21"/>
  <c r="L101" i="21"/>
  <c r="K101" i="21"/>
  <c r="H101" i="21"/>
  <c r="I101" i="21" s="1"/>
  <c r="J101" i="21" s="1"/>
  <c r="E101" i="21"/>
  <c r="AZ100" i="21"/>
  <c r="AW100" i="21"/>
  <c r="AS100" i="21"/>
  <c r="AG100" i="21"/>
  <c r="H100" i="21"/>
  <c r="I100" i="21" s="1"/>
  <c r="J100" i="21" s="1"/>
  <c r="E100" i="21"/>
  <c r="H99" i="21" s="1"/>
  <c r="I99" i="21" s="1"/>
  <c r="J99" i="21" s="1"/>
  <c r="AZ99" i="21"/>
  <c r="AW99" i="21"/>
  <c r="AU99" i="21"/>
  <c r="AS99" i="21"/>
  <c r="AG99" i="21"/>
  <c r="K99" i="21"/>
  <c r="L99" i="21" s="1"/>
  <c r="E99" i="21"/>
  <c r="AZ98" i="21"/>
  <c r="AW98" i="21"/>
  <c r="AU98" i="21"/>
  <c r="AS98" i="21"/>
  <c r="AG98" i="21"/>
  <c r="H98" i="21"/>
  <c r="I98" i="21" s="1"/>
  <c r="J98" i="21" s="1"/>
  <c r="E98" i="21"/>
  <c r="H97" i="21" s="1"/>
  <c r="AZ97" i="21"/>
  <c r="AW97" i="21"/>
  <c r="AV97" i="21"/>
  <c r="AU97" i="21"/>
  <c r="AS97" i="21"/>
  <c r="AG97" i="21"/>
  <c r="R97" i="21"/>
  <c r="K97" i="21"/>
  <c r="L97" i="21" s="1"/>
  <c r="I97" i="21"/>
  <c r="J97" i="21" s="1"/>
  <c r="E97" i="21"/>
  <c r="H96" i="21" s="1"/>
  <c r="I96" i="21" s="1"/>
  <c r="AZ96" i="21"/>
  <c r="AW96" i="21"/>
  <c r="AU96" i="21"/>
  <c r="AS96" i="21"/>
  <c r="AG96" i="21"/>
  <c r="J96" i="21"/>
  <c r="E96" i="21"/>
  <c r="H95" i="21" s="1"/>
  <c r="AZ95" i="21"/>
  <c r="AW95" i="21"/>
  <c r="AU95" i="21"/>
  <c r="AS95" i="21"/>
  <c r="AG95" i="21"/>
  <c r="K95" i="21"/>
  <c r="L95" i="21" s="1"/>
  <c r="I95" i="21"/>
  <c r="J95" i="21" s="1"/>
  <c r="E95" i="21"/>
  <c r="AZ94" i="21"/>
  <c r="AW94" i="21"/>
  <c r="AU94" i="21"/>
  <c r="AS94" i="21"/>
  <c r="AG94" i="21"/>
  <c r="K94" i="21"/>
  <c r="L94" i="21" s="1"/>
  <c r="I94" i="21"/>
  <c r="J94" i="21" s="1"/>
  <c r="H94" i="21"/>
  <c r="E94" i="21"/>
  <c r="AZ93" i="21"/>
  <c r="AW93" i="21"/>
  <c r="AU93" i="21"/>
  <c r="AS93" i="21"/>
  <c r="AG93" i="21"/>
  <c r="L93" i="21"/>
  <c r="K93" i="21"/>
  <c r="H93" i="21"/>
  <c r="I93" i="21" s="1"/>
  <c r="J93" i="21" s="1"/>
  <c r="E93" i="21"/>
  <c r="AZ92" i="21"/>
  <c r="AW92" i="21"/>
  <c r="AV92" i="21"/>
  <c r="AU92" i="21"/>
  <c r="AS92" i="21"/>
  <c r="AG92" i="21"/>
  <c r="K92" i="21"/>
  <c r="L92" i="21" s="1"/>
  <c r="H92" i="21"/>
  <c r="I92" i="21" s="1"/>
  <c r="J92" i="21" s="1"/>
  <c r="E92" i="21"/>
  <c r="H91" i="21" s="1"/>
  <c r="I91" i="21" s="1"/>
  <c r="J91" i="21" s="1"/>
  <c r="B92" i="21"/>
  <c r="AZ91" i="21"/>
  <c r="AW91" i="21"/>
  <c r="AV91" i="21"/>
  <c r="AS91" i="21"/>
  <c r="AG91" i="21"/>
  <c r="L91" i="21"/>
  <c r="K91" i="21"/>
  <c r="E91" i="21"/>
  <c r="H90" i="21" s="1"/>
  <c r="I90" i="21" s="1"/>
  <c r="J90" i="21" s="1"/>
  <c r="AZ90" i="21"/>
  <c r="AW90" i="21"/>
  <c r="AU90" i="21"/>
  <c r="AS90" i="21"/>
  <c r="AG90" i="21"/>
  <c r="R90" i="21"/>
  <c r="L90" i="21"/>
  <c r="O90" i="21" s="1"/>
  <c r="K90" i="21"/>
  <c r="B90" i="21"/>
  <c r="AU100" i="21" s="1"/>
  <c r="E86" i="21"/>
  <c r="H85" i="21" s="1"/>
  <c r="AW85" i="21"/>
  <c r="AV85" i="21"/>
  <c r="AS85" i="21"/>
  <c r="AG85" i="21"/>
  <c r="K85" i="21"/>
  <c r="L85" i="21" s="1"/>
  <c r="I85" i="21"/>
  <c r="J85" i="21" s="1"/>
  <c r="E85" i="21"/>
  <c r="AW84" i="21"/>
  <c r="AS84" i="21"/>
  <c r="AG84" i="21"/>
  <c r="R84" i="21"/>
  <c r="K84" i="21"/>
  <c r="L84" i="21" s="1"/>
  <c r="H84" i="21"/>
  <c r="I84" i="21" s="1"/>
  <c r="J84" i="21" s="1"/>
  <c r="E84" i="21"/>
  <c r="H83" i="21" s="1"/>
  <c r="I83" i="21" s="1"/>
  <c r="J83" i="21" s="1"/>
  <c r="AW83" i="21"/>
  <c r="AU83" i="21"/>
  <c r="AS83" i="21"/>
  <c r="AG83" i="21"/>
  <c r="E83" i="21"/>
  <c r="AW82" i="21"/>
  <c r="AV82" i="21"/>
  <c r="AU82" i="21"/>
  <c r="AS82" i="21"/>
  <c r="AG82" i="21"/>
  <c r="R82" i="21"/>
  <c r="K82" i="21"/>
  <c r="L82" i="21" s="1"/>
  <c r="J82" i="21"/>
  <c r="I82" i="21"/>
  <c r="H82" i="21"/>
  <c r="E82" i="21"/>
  <c r="H81" i="21" s="1"/>
  <c r="I81" i="21" s="1"/>
  <c r="J81" i="21" s="1"/>
  <c r="AW81" i="21"/>
  <c r="AU81" i="21"/>
  <c r="AS81" i="21"/>
  <c r="AG81" i="21"/>
  <c r="K81" i="21"/>
  <c r="L81" i="21" s="1"/>
  <c r="E81" i="21"/>
  <c r="AW80" i="21"/>
  <c r="AV80" i="21"/>
  <c r="AS80" i="21"/>
  <c r="AG80" i="21"/>
  <c r="K80" i="21"/>
  <c r="L80" i="21" s="1"/>
  <c r="I80" i="21"/>
  <c r="J80" i="21" s="1"/>
  <c r="H80" i="21"/>
  <c r="E80" i="21"/>
  <c r="AW79" i="21"/>
  <c r="AU79" i="21"/>
  <c r="AS79" i="21"/>
  <c r="AG79" i="21"/>
  <c r="H79" i="21"/>
  <c r="I79" i="21" s="1"/>
  <c r="J79" i="21" s="1"/>
  <c r="E79" i="21"/>
  <c r="AW78" i="21"/>
  <c r="AV78" i="21"/>
  <c r="AS78" i="21"/>
  <c r="AG78" i="21"/>
  <c r="H78" i="21"/>
  <c r="I78" i="21" s="1"/>
  <c r="J78" i="21" s="1"/>
  <c r="E78" i="21"/>
  <c r="AW77" i="21"/>
  <c r="AS77" i="21"/>
  <c r="AG77" i="21"/>
  <c r="K77" i="21"/>
  <c r="L77" i="21" s="1"/>
  <c r="I77" i="21"/>
  <c r="J77" i="21" s="1"/>
  <c r="H77" i="21"/>
  <c r="E77" i="21"/>
  <c r="AW76" i="21"/>
  <c r="AV76" i="21"/>
  <c r="AU76" i="21"/>
  <c r="AS76" i="21"/>
  <c r="AG76" i="21"/>
  <c r="L76" i="21"/>
  <c r="K76" i="21"/>
  <c r="H76" i="21"/>
  <c r="I76" i="21" s="1"/>
  <c r="J76" i="21" s="1"/>
  <c r="E76" i="21"/>
  <c r="B76" i="21"/>
  <c r="R94" i="21" s="1"/>
  <c r="AW75" i="21"/>
  <c r="AS75" i="21"/>
  <c r="AG75" i="21"/>
  <c r="J75" i="21"/>
  <c r="H75" i="21"/>
  <c r="I75" i="21" s="1"/>
  <c r="E75" i="21"/>
  <c r="H74" i="21" s="1"/>
  <c r="I74" i="21" s="1"/>
  <c r="J74" i="21" s="1"/>
  <c r="AW74" i="21"/>
  <c r="AS74" i="21"/>
  <c r="AG74" i="21"/>
  <c r="O74" i="21"/>
  <c r="K74" i="21"/>
  <c r="L74" i="21" s="1"/>
  <c r="R74" i="21" s="1"/>
  <c r="B74" i="21"/>
  <c r="E70" i="21"/>
  <c r="AE69" i="21"/>
  <c r="AD69" i="21"/>
  <c r="H69" i="21"/>
  <c r="I69" i="21" s="1"/>
  <c r="J69" i="21" s="1"/>
  <c r="E69" i="21"/>
  <c r="AE68" i="21"/>
  <c r="AD68" i="21"/>
  <c r="I68" i="21"/>
  <c r="J68" i="21" s="1"/>
  <c r="H68" i="21"/>
  <c r="E68" i="21"/>
  <c r="AE67" i="21"/>
  <c r="AD67" i="21"/>
  <c r="AC67" i="21"/>
  <c r="K67" i="21"/>
  <c r="L67" i="21" s="1"/>
  <c r="H67" i="21"/>
  <c r="I67" i="21" s="1"/>
  <c r="J67" i="21" s="1"/>
  <c r="E67" i="21"/>
  <c r="AE66" i="21"/>
  <c r="J66" i="21"/>
  <c r="H66" i="21"/>
  <c r="I66" i="21" s="1"/>
  <c r="E66" i="21"/>
  <c r="H65" i="21" s="1"/>
  <c r="I65" i="21" s="1"/>
  <c r="J65" i="21" s="1"/>
  <c r="AE65" i="21"/>
  <c r="AD65" i="21"/>
  <c r="K65" i="21"/>
  <c r="L65" i="21" s="1"/>
  <c r="E65" i="21"/>
  <c r="H64" i="21" s="1"/>
  <c r="I64" i="21" s="1"/>
  <c r="J64" i="21" s="1"/>
  <c r="AE64" i="21"/>
  <c r="E64" i="21"/>
  <c r="H63" i="21" s="1"/>
  <c r="I63" i="21" s="1"/>
  <c r="AE63" i="21"/>
  <c r="AD63" i="21"/>
  <c r="J63" i="21"/>
  <c r="E63" i="21"/>
  <c r="H62" i="21" s="1"/>
  <c r="I62" i="21" s="1"/>
  <c r="AE62" i="21"/>
  <c r="AD62" i="21"/>
  <c r="J62" i="21"/>
  <c r="E62" i="21"/>
  <c r="H61" i="21" s="1"/>
  <c r="AE61" i="21"/>
  <c r="AD61" i="21"/>
  <c r="I61" i="21"/>
  <c r="J61" i="21" s="1"/>
  <c r="E61" i="21"/>
  <c r="AE60" i="21"/>
  <c r="AD60" i="21"/>
  <c r="AC60" i="21"/>
  <c r="K60" i="21"/>
  <c r="L60" i="21" s="1"/>
  <c r="H60" i="21"/>
  <c r="I60" i="21" s="1"/>
  <c r="J60" i="21" s="1"/>
  <c r="E60" i="21"/>
  <c r="H59" i="21" s="1"/>
  <c r="I59" i="21" s="1"/>
  <c r="J59" i="21" s="1"/>
  <c r="B60" i="21"/>
  <c r="AD64" i="21" s="1"/>
  <c r="AE59" i="21"/>
  <c r="AD59" i="21"/>
  <c r="AC59" i="21"/>
  <c r="K59" i="21"/>
  <c r="L59" i="21" s="1"/>
  <c r="E59" i="21"/>
  <c r="H58" i="21" s="1"/>
  <c r="I58" i="21" s="1"/>
  <c r="J58" i="21" s="1"/>
  <c r="AE58" i="21"/>
  <c r="AD58" i="21"/>
  <c r="AC58" i="21"/>
  <c r="B58" i="21"/>
  <c r="E54" i="21"/>
  <c r="H53" i="21" s="1"/>
  <c r="AT53" i="21"/>
  <c r="AP53" i="21"/>
  <c r="AA53" i="21"/>
  <c r="I53" i="21"/>
  <c r="J53" i="21" s="1"/>
  <c r="E53" i="21"/>
  <c r="H52" i="21" s="1"/>
  <c r="I52" i="21" s="1"/>
  <c r="J52" i="21" s="1"/>
  <c r="AT52" i="21"/>
  <c r="AP52" i="21"/>
  <c r="AA52" i="21"/>
  <c r="E52" i="21"/>
  <c r="AT51" i="21"/>
  <c r="AP51" i="21"/>
  <c r="AA51" i="21"/>
  <c r="H51" i="21"/>
  <c r="I51" i="21" s="1"/>
  <c r="J51" i="21" s="1"/>
  <c r="E51" i="21"/>
  <c r="H50" i="21" s="1"/>
  <c r="AT50" i="21"/>
  <c r="AP50" i="21"/>
  <c r="AA50" i="21"/>
  <c r="I50" i="21"/>
  <c r="J50" i="21" s="1"/>
  <c r="E50" i="21"/>
  <c r="H49" i="21" s="1"/>
  <c r="AT49" i="21"/>
  <c r="AP49" i="21"/>
  <c r="AA49" i="21"/>
  <c r="I49" i="21"/>
  <c r="J49" i="21" s="1"/>
  <c r="E49" i="21"/>
  <c r="AT48" i="21"/>
  <c r="AR48" i="21"/>
  <c r="AP48" i="21"/>
  <c r="AA48" i="21"/>
  <c r="I48" i="21"/>
  <c r="J48" i="21" s="1"/>
  <c r="H48" i="21"/>
  <c r="E48" i="21"/>
  <c r="H47" i="21" s="1"/>
  <c r="I47" i="21" s="1"/>
  <c r="AT47" i="21"/>
  <c r="AP47" i="21"/>
  <c r="AA47" i="21"/>
  <c r="J47" i="21"/>
  <c r="E47" i="21"/>
  <c r="AT46" i="21"/>
  <c r="AP46" i="21"/>
  <c r="AA46" i="21"/>
  <c r="H46" i="21"/>
  <c r="I46" i="21" s="1"/>
  <c r="J46" i="21" s="1"/>
  <c r="E46" i="21"/>
  <c r="AT45" i="21"/>
  <c r="AP45" i="21"/>
  <c r="AA45" i="21"/>
  <c r="K45" i="21"/>
  <c r="L45" i="21" s="1"/>
  <c r="H45" i="21"/>
  <c r="I45" i="21" s="1"/>
  <c r="J45" i="21" s="1"/>
  <c r="E45" i="21"/>
  <c r="H44" i="21" s="1"/>
  <c r="I44" i="21" s="1"/>
  <c r="AT44" i="21"/>
  <c r="AP44" i="21"/>
  <c r="AA44" i="21"/>
  <c r="J44" i="21"/>
  <c r="E44" i="21"/>
  <c r="B44" i="21"/>
  <c r="AT43" i="21"/>
  <c r="AS43" i="21"/>
  <c r="AP43" i="21"/>
  <c r="AA43" i="21"/>
  <c r="J43" i="21"/>
  <c r="H43" i="21"/>
  <c r="I43" i="21" s="1"/>
  <c r="E43" i="21"/>
  <c r="AT42" i="21"/>
  <c r="AP42" i="21"/>
  <c r="AA42" i="21"/>
  <c r="O42" i="21"/>
  <c r="P42" i="21" s="1"/>
  <c r="Q42" i="21" s="1"/>
  <c r="S42" i="21" s="1"/>
  <c r="U42" i="21" s="1"/>
  <c r="K42" i="21"/>
  <c r="L42" i="21" s="1"/>
  <c r="R42" i="21" s="1"/>
  <c r="I42" i="21"/>
  <c r="J42" i="21" s="1"/>
  <c r="H42" i="21"/>
  <c r="E39" i="21"/>
  <c r="H38" i="21" s="1"/>
  <c r="I38" i="21" s="1"/>
  <c r="J38" i="21" s="1"/>
  <c r="AT38" i="21"/>
  <c r="AP38" i="21"/>
  <c r="AM38" i="21"/>
  <c r="AD38" i="21"/>
  <c r="AA38" i="21"/>
  <c r="E38" i="21"/>
  <c r="AT37" i="21"/>
  <c r="AP37" i="21"/>
  <c r="AM37" i="21"/>
  <c r="AD37" i="21"/>
  <c r="AA37" i="21"/>
  <c r="I37" i="21"/>
  <c r="J37" i="21" s="1"/>
  <c r="H37" i="21"/>
  <c r="E37" i="21"/>
  <c r="AT36" i="21"/>
  <c r="AP36" i="21"/>
  <c r="AM36" i="21"/>
  <c r="AD36" i="21"/>
  <c r="AA36" i="21"/>
  <c r="I36" i="21"/>
  <c r="J36" i="21" s="1"/>
  <c r="H36" i="21"/>
  <c r="E36" i="21"/>
  <c r="AT35" i="21"/>
  <c r="AP35" i="21"/>
  <c r="AM35" i="21"/>
  <c r="AD35" i="21"/>
  <c r="AA35" i="21"/>
  <c r="I35" i="21"/>
  <c r="J35" i="21" s="1"/>
  <c r="H35" i="21"/>
  <c r="E35" i="21"/>
  <c r="AT34" i="21"/>
  <c r="AP34" i="21"/>
  <c r="AM34" i="21"/>
  <c r="AD34" i="21"/>
  <c r="AA34" i="21"/>
  <c r="I34" i="21"/>
  <c r="J34" i="21" s="1"/>
  <c r="H34" i="21"/>
  <c r="E34" i="21"/>
  <c r="H33" i="21" s="1"/>
  <c r="I33" i="21" s="1"/>
  <c r="J33" i="21" s="1"/>
  <c r="AT33" i="21"/>
  <c r="AP33" i="21"/>
  <c r="AM33" i="21"/>
  <c r="AD33" i="21"/>
  <c r="AA33" i="21"/>
  <c r="E33" i="21"/>
  <c r="AT32" i="21"/>
  <c r="AP32" i="21"/>
  <c r="AM32" i="21"/>
  <c r="AD32" i="21"/>
  <c r="AA32" i="21"/>
  <c r="I32" i="21"/>
  <c r="J32" i="21" s="1"/>
  <c r="H32" i="21"/>
  <c r="E32" i="21"/>
  <c r="H31" i="21" s="1"/>
  <c r="AT31" i="21"/>
  <c r="AP31" i="21"/>
  <c r="AM31" i="21"/>
  <c r="AD31" i="21"/>
  <c r="AA31" i="21"/>
  <c r="I31" i="21"/>
  <c r="J31" i="21" s="1"/>
  <c r="E31" i="21"/>
  <c r="AT30" i="21"/>
  <c r="AP30" i="21"/>
  <c r="AM30" i="21"/>
  <c r="AD30" i="21"/>
  <c r="AA30" i="21"/>
  <c r="H30" i="21"/>
  <c r="I30" i="21" s="1"/>
  <c r="J30" i="21" s="1"/>
  <c r="E30" i="21"/>
  <c r="H29" i="21" s="1"/>
  <c r="AT29" i="21"/>
  <c r="AP29" i="21"/>
  <c r="AM29" i="21"/>
  <c r="AD29" i="21"/>
  <c r="AA29" i="21"/>
  <c r="I29" i="21"/>
  <c r="J29" i="21" s="1"/>
  <c r="E29" i="21"/>
  <c r="AT28" i="21"/>
  <c r="AP28" i="21"/>
  <c r="AM28" i="21"/>
  <c r="AD28" i="21"/>
  <c r="AA28" i="21"/>
  <c r="J28" i="21"/>
  <c r="H28" i="21"/>
  <c r="I28" i="21" s="1"/>
  <c r="E28" i="21"/>
  <c r="H27" i="21" s="1"/>
  <c r="I27" i="21" s="1"/>
  <c r="AT27" i="21"/>
  <c r="AP27" i="21"/>
  <c r="AM27" i="21"/>
  <c r="AD27" i="21"/>
  <c r="AA27" i="21"/>
  <c r="J27" i="21"/>
  <c r="B27" i="21"/>
  <c r="K38" i="21" s="1"/>
  <c r="L38" i="21" s="1"/>
  <c r="K15" i="21"/>
  <c r="I5" i="21"/>
  <c r="G5" i="21"/>
  <c r="B42" i="21" s="1"/>
  <c r="K53" i="21" s="1"/>
  <c r="L53" i="21" s="1"/>
  <c r="I2" i="21"/>
  <c r="B29" i="21" s="1"/>
  <c r="G2" i="21"/>
  <c r="E102" i="20"/>
  <c r="H101" i="20" s="1"/>
  <c r="I101" i="20" s="1"/>
  <c r="J101" i="20" s="1"/>
  <c r="AZ101" i="20"/>
  <c r="AW101" i="20"/>
  <c r="AV101" i="20"/>
  <c r="AS101" i="20"/>
  <c r="AG101" i="20"/>
  <c r="K101" i="20"/>
  <c r="L101" i="20" s="1"/>
  <c r="E101" i="20"/>
  <c r="H100" i="20" s="1"/>
  <c r="I100" i="20" s="1"/>
  <c r="J100" i="20" s="1"/>
  <c r="AZ100" i="20"/>
  <c r="AW100" i="20"/>
  <c r="AV100" i="20"/>
  <c r="AS100" i="20"/>
  <c r="AG100" i="20"/>
  <c r="E100" i="20"/>
  <c r="AZ99" i="20"/>
  <c r="AW99" i="20"/>
  <c r="AS99" i="20"/>
  <c r="AG99" i="20"/>
  <c r="I99" i="20"/>
  <c r="J99" i="20" s="1"/>
  <c r="H99" i="20"/>
  <c r="E99" i="20"/>
  <c r="H98" i="20" s="1"/>
  <c r="I98" i="20" s="1"/>
  <c r="J98" i="20" s="1"/>
  <c r="AZ98" i="20"/>
  <c r="AW98" i="20"/>
  <c r="AV98" i="20"/>
  <c r="AU98" i="20"/>
  <c r="AS98" i="20"/>
  <c r="AG98" i="20"/>
  <c r="E98" i="20"/>
  <c r="AZ97" i="20"/>
  <c r="AW97" i="20"/>
  <c r="AS97" i="20"/>
  <c r="AG97" i="20"/>
  <c r="I97" i="20"/>
  <c r="J97" i="20" s="1"/>
  <c r="H97" i="20"/>
  <c r="E97" i="20"/>
  <c r="H96" i="20" s="1"/>
  <c r="AZ96" i="20"/>
  <c r="AW96" i="20"/>
  <c r="AV96" i="20"/>
  <c r="AU96" i="20"/>
  <c r="AS96" i="20"/>
  <c r="AG96" i="20"/>
  <c r="J96" i="20"/>
  <c r="I96" i="20"/>
  <c r="E96" i="20"/>
  <c r="AZ95" i="20"/>
  <c r="AW95" i="20"/>
  <c r="AS95" i="20"/>
  <c r="AG95" i="20"/>
  <c r="I95" i="20"/>
  <c r="J95" i="20" s="1"/>
  <c r="H95" i="20"/>
  <c r="E95" i="20"/>
  <c r="H94" i="20" s="1"/>
  <c r="I94" i="20" s="1"/>
  <c r="AZ94" i="20"/>
  <c r="AW94" i="20"/>
  <c r="AV94" i="20"/>
  <c r="AU94" i="20"/>
  <c r="AS94" i="20"/>
  <c r="AG94" i="20"/>
  <c r="R94" i="20"/>
  <c r="K94" i="20"/>
  <c r="L94" i="20" s="1"/>
  <c r="J94" i="20"/>
  <c r="E94" i="20"/>
  <c r="AZ93" i="20"/>
  <c r="AW93" i="20"/>
  <c r="AV93" i="20"/>
  <c r="AU93" i="20"/>
  <c r="AS93" i="20"/>
  <c r="AG93" i="20"/>
  <c r="H93" i="20"/>
  <c r="I93" i="20" s="1"/>
  <c r="J93" i="20" s="1"/>
  <c r="E93" i="20"/>
  <c r="H92" i="20" s="1"/>
  <c r="I92" i="20" s="1"/>
  <c r="AZ92" i="20"/>
  <c r="AW92" i="20"/>
  <c r="AV92" i="20"/>
  <c r="AU92" i="20"/>
  <c r="AS92" i="20"/>
  <c r="AG92" i="20"/>
  <c r="K92" i="20"/>
  <c r="L92" i="20" s="1"/>
  <c r="R92" i="20" s="1"/>
  <c r="J92" i="20"/>
  <c r="E92" i="20"/>
  <c r="B92" i="20"/>
  <c r="AZ91" i="20"/>
  <c r="AW91" i="20"/>
  <c r="AV91" i="20"/>
  <c r="AS91" i="20"/>
  <c r="AG91" i="20"/>
  <c r="K91" i="20"/>
  <c r="L91" i="20" s="1"/>
  <c r="I91" i="20"/>
  <c r="J91" i="20" s="1"/>
  <c r="H91" i="20"/>
  <c r="E91" i="20"/>
  <c r="AZ90" i="20"/>
  <c r="AW90" i="20"/>
  <c r="AV90" i="20"/>
  <c r="AS90" i="20"/>
  <c r="AG90" i="20"/>
  <c r="K90" i="20"/>
  <c r="L90" i="20" s="1"/>
  <c r="H90" i="20"/>
  <c r="I90" i="20" s="1"/>
  <c r="J90" i="20" s="1"/>
  <c r="B90" i="20"/>
  <c r="AU100" i="20" s="1"/>
  <c r="E86" i="20"/>
  <c r="AW85" i="20"/>
  <c r="AV85" i="20"/>
  <c r="AS85" i="20"/>
  <c r="AG85" i="20"/>
  <c r="H85" i="20"/>
  <c r="I85" i="20" s="1"/>
  <c r="J85" i="20" s="1"/>
  <c r="E85" i="20"/>
  <c r="AW84" i="20"/>
  <c r="AV84" i="20"/>
  <c r="AS84" i="20"/>
  <c r="AG84" i="20"/>
  <c r="K84" i="20"/>
  <c r="L84" i="20" s="1"/>
  <c r="J84" i="20"/>
  <c r="H84" i="20"/>
  <c r="I84" i="20" s="1"/>
  <c r="E84" i="20"/>
  <c r="H83" i="20" s="1"/>
  <c r="I83" i="20" s="1"/>
  <c r="J83" i="20" s="1"/>
  <c r="AW83" i="20"/>
  <c r="AV83" i="20"/>
  <c r="AS83" i="20"/>
  <c r="AG83" i="20"/>
  <c r="L83" i="20"/>
  <c r="K83" i="20"/>
  <c r="E83" i="20"/>
  <c r="AW82" i="20"/>
  <c r="AS82" i="20"/>
  <c r="AG82" i="20"/>
  <c r="I82" i="20"/>
  <c r="J82" i="20" s="1"/>
  <c r="H82" i="20"/>
  <c r="E82" i="20"/>
  <c r="AW81" i="20"/>
  <c r="AV81" i="20"/>
  <c r="AU81" i="20"/>
  <c r="AS81" i="20"/>
  <c r="AG81" i="20"/>
  <c r="J81" i="20"/>
  <c r="H81" i="20"/>
  <c r="I81" i="20" s="1"/>
  <c r="E81" i="20"/>
  <c r="AW80" i="20"/>
  <c r="AV80" i="20"/>
  <c r="AS80" i="20"/>
  <c r="AG80" i="20"/>
  <c r="K80" i="20"/>
  <c r="L80" i="20" s="1"/>
  <c r="I80" i="20"/>
  <c r="J80" i="20" s="1"/>
  <c r="H80" i="20"/>
  <c r="E80" i="20"/>
  <c r="AW79" i="20"/>
  <c r="AV79" i="20"/>
  <c r="AU79" i="20"/>
  <c r="AS79" i="20"/>
  <c r="AG79" i="20"/>
  <c r="J79" i="20"/>
  <c r="I79" i="20"/>
  <c r="H79" i="20"/>
  <c r="E79" i="20"/>
  <c r="AW78" i="20"/>
  <c r="AV78" i="20"/>
  <c r="AS78" i="20"/>
  <c r="AG78" i="20"/>
  <c r="K78" i="20"/>
  <c r="L78" i="20" s="1"/>
  <c r="R78" i="20" s="1"/>
  <c r="H78" i="20"/>
  <c r="I78" i="20" s="1"/>
  <c r="J78" i="20" s="1"/>
  <c r="E78" i="20"/>
  <c r="AW77" i="20"/>
  <c r="AS77" i="20"/>
  <c r="AG77" i="20"/>
  <c r="I77" i="20"/>
  <c r="J77" i="20" s="1"/>
  <c r="H77" i="20"/>
  <c r="E77" i="20"/>
  <c r="H76" i="20" s="1"/>
  <c r="I76" i="20" s="1"/>
  <c r="J76" i="20" s="1"/>
  <c r="AW76" i="20"/>
  <c r="AV76" i="20"/>
  <c r="AU76" i="20"/>
  <c r="AS76" i="20"/>
  <c r="AG76" i="20"/>
  <c r="E76" i="20"/>
  <c r="H75" i="20" s="1"/>
  <c r="B76" i="20"/>
  <c r="AV99" i="20" s="1"/>
  <c r="AW75" i="20"/>
  <c r="AV75" i="20"/>
  <c r="AU75" i="20"/>
  <c r="AS75" i="20"/>
  <c r="AG75" i="20"/>
  <c r="I75" i="20"/>
  <c r="J75" i="20" s="1"/>
  <c r="E75" i="20"/>
  <c r="AW74" i="20"/>
  <c r="AV74" i="20"/>
  <c r="AU74" i="20"/>
  <c r="AS74" i="20"/>
  <c r="AG74" i="20"/>
  <c r="K74" i="20"/>
  <c r="L74" i="20" s="1"/>
  <c r="J74" i="20"/>
  <c r="H74" i="20"/>
  <c r="I74" i="20" s="1"/>
  <c r="B74" i="20"/>
  <c r="K85" i="20" s="1"/>
  <c r="L85" i="20" s="1"/>
  <c r="E70" i="20"/>
  <c r="AE69" i="20"/>
  <c r="AC69" i="20"/>
  <c r="L69" i="20"/>
  <c r="K69" i="20"/>
  <c r="H69" i="20"/>
  <c r="I69" i="20" s="1"/>
  <c r="J69" i="20" s="1"/>
  <c r="E69" i="20"/>
  <c r="AE68" i="20"/>
  <c r="L68" i="20"/>
  <c r="K68" i="20"/>
  <c r="H68" i="20"/>
  <c r="I68" i="20" s="1"/>
  <c r="J68" i="20" s="1"/>
  <c r="E68" i="20"/>
  <c r="H67" i="20" s="1"/>
  <c r="I67" i="20" s="1"/>
  <c r="J67" i="20" s="1"/>
  <c r="AE67" i="20"/>
  <c r="R67" i="20"/>
  <c r="K67" i="20"/>
  <c r="L67" i="20" s="1"/>
  <c r="E67" i="20"/>
  <c r="H66" i="20" s="1"/>
  <c r="AE66" i="20"/>
  <c r="AD66" i="20"/>
  <c r="I66" i="20"/>
  <c r="J66" i="20" s="1"/>
  <c r="E66" i="20"/>
  <c r="AE65" i="20"/>
  <c r="AD65" i="20"/>
  <c r="AC65" i="20"/>
  <c r="K65" i="20"/>
  <c r="L65" i="20" s="1"/>
  <c r="I65" i="20"/>
  <c r="J65" i="20" s="1"/>
  <c r="H65" i="20"/>
  <c r="E65" i="20"/>
  <c r="AE64" i="20"/>
  <c r="AC64" i="20"/>
  <c r="J64" i="20"/>
  <c r="H64" i="20"/>
  <c r="I64" i="20" s="1"/>
  <c r="E64" i="20"/>
  <c r="H63" i="20" s="1"/>
  <c r="AE63" i="20"/>
  <c r="AD63" i="20"/>
  <c r="I63" i="20"/>
  <c r="J63" i="20" s="1"/>
  <c r="E63" i="20"/>
  <c r="H62" i="20" s="1"/>
  <c r="I62" i="20" s="1"/>
  <c r="J62" i="20" s="1"/>
  <c r="AE62" i="20"/>
  <c r="AC62" i="20"/>
  <c r="E62" i="20"/>
  <c r="AE61" i="20"/>
  <c r="AC61" i="20"/>
  <c r="K61" i="20"/>
  <c r="L61" i="20" s="1"/>
  <c r="H61" i="20"/>
  <c r="I61" i="20" s="1"/>
  <c r="J61" i="20" s="1"/>
  <c r="E61" i="20"/>
  <c r="H60" i="20" s="1"/>
  <c r="I60" i="20" s="1"/>
  <c r="AE60" i="20"/>
  <c r="R60" i="20"/>
  <c r="K60" i="20"/>
  <c r="L60" i="20" s="1"/>
  <c r="J60" i="20"/>
  <c r="E60" i="20"/>
  <c r="H59" i="20" s="1"/>
  <c r="I59" i="20" s="1"/>
  <c r="B60" i="20"/>
  <c r="AD64" i="20" s="1"/>
  <c r="AE59" i="20"/>
  <c r="K59" i="20"/>
  <c r="L59" i="20" s="1"/>
  <c r="J59" i="20"/>
  <c r="E59" i="20"/>
  <c r="H58" i="20" s="1"/>
  <c r="AE58" i="20"/>
  <c r="AD58" i="20"/>
  <c r="R58" i="20"/>
  <c r="L58" i="20"/>
  <c r="O58" i="20" s="1"/>
  <c r="K58" i="20"/>
  <c r="I58" i="20"/>
  <c r="J58" i="20" s="1"/>
  <c r="B58" i="20"/>
  <c r="K66" i="20" s="1"/>
  <c r="L66" i="20" s="1"/>
  <c r="E54" i="20"/>
  <c r="H53" i="20" s="1"/>
  <c r="AT53" i="20"/>
  <c r="AP53" i="20"/>
  <c r="AA53" i="20"/>
  <c r="I53" i="20"/>
  <c r="J53" i="20" s="1"/>
  <c r="E53" i="20"/>
  <c r="AT52" i="20"/>
  <c r="AP52" i="20"/>
  <c r="AA52" i="20"/>
  <c r="H52" i="20"/>
  <c r="I52" i="20" s="1"/>
  <c r="J52" i="20" s="1"/>
  <c r="E52" i="20"/>
  <c r="AT51" i="20"/>
  <c r="AP51" i="20"/>
  <c r="AA51" i="20"/>
  <c r="I51" i="20"/>
  <c r="J51" i="20" s="1"/>
  <c r="H51" i="20"/>
  <c r="E51" i="20"/>
  <c r="AT50" i="20"/>
  <c r="AR50" i="20"/>
  <c r="AP50" i="20"/>
  <c r="AA50" i="20"/>
  <c r="K50" i="20"/>
  <c r="L50" i="20" s="1"/>
  <c r="J50" i="20"/>
  <c r="H50" i="20"/>
  <c r="I50" i="20" s="1"/>
  <c r="E50" i="20"/>
  <c r="AT49" i="20"/>
  <c r="AP49" i="20"/>
  <c r="AA49" i="20"/>
  <c r="K49" i="20"/>
  <c r="L49" i="20" s="1"/>
  <c r="H49" i="20"/>
  <c r="I49" i="20" s="1"/>
  <c r="J49" i="20" s="1"/>
  <c r="E49" i="20"/>
  <c r="AT48" i="20"/>
  <c r="AP48" i="20"/>
  <c r="AA48" i="20"/>
  <c r="I48" i="20"/>
  <c r="J48" i="20" s="1"/>
  <c r="H48" i="20"/>
  <c r="E48" i="20"/>
  <c r="AT47" i="20"/>
  <c r="AP47" i="20"/>
  <c r="AA47" i="20"/>
  <c r="H47" i="20"/>
  <c r="I47" i="20" s="1"/>
  <c r="J47" i="20" s="1"/>
  <c r="E47" i="20"/>
  <c r="H46" i="20" s="1"/>
  <c r="I46" i="20" s="1"/>
  <c r="J46" i="20" s="1"/>
  <c r="AT46" i="20"/>
  <c r="AP46" i="20"/>
  <c r="AA46" i="20"/>
  <c r="E46" i="20"/>
  <c r="AT45" i="20"/>
  <c r="AS45" i="20"/>
  <c r="AP45" i="20"/>
  <c r="AA45" i="20"/>
  <c r="H45" i="20"/>
  <c r="I45" i="20" s="1"/>
  <c r="J45" i="20" s="1"/>
  <c r="E45" i="20"/>
  <c r="AT44" i="20"/>
  <c r="AS44" i="20"/>
  <c r="AP44" i="20"/>
  <c r="AA44" i="20"/>
  <c r="H44" i="20"/>
  <c r="I44" i="20" s="1"/>
  <c r="J44" i="20" s="1"/>
  <c r="E44" i="20"/>
  <c r="B44" i="20"/>
  <c r="AT43" i="20"/>
  <c r="AP43" i="20"/>
  <c r="AA43" i="20"/>
  <c r="H43" i="20"/>
  <c r="I43" i="20" s="1"/>
  <c r="J43" i="20" s="1"/>
  <c r="E43" i="20"/>
  <c r="AT42" i="20"/>
  <c r="AP42" i="20"/>
  <c r="AA42" i="20"/>
  <c r="H42" i="20"/>
  <c r="I42" i="20" s="1"/>
  <c r="J42" i="20" s="1"/>
  <c r="E39" i="20"/>
  <c r="AT38" i="20"/>
  <c r="AP38" i="20"/>
  <c r="AM38" i="20"/>
  <c r="AD38" i="20"/>
  <c r="AA38" i="20"/>
  <c r="H38" i="20"/>
  <c r="I38" i="20" s="1"/>
  <c r="J38" i="20" s="1"/>
  <c r="E38" i="20"/>
  <c r="H37" i="20" s="1"/>
  <c r="I37" i="20" s="1"/>
  <c r="J37" i="20" s="1"/>
  <c r="AT37" i="20"/>
  <c r="AP37" i="20"/>
  <c r="AM37" i="20"/>
  <c r="AD37" i="20"/>
  <c r="AA37" i="20"/>
  <c r="E37" i="20"/>
  <c r="AT36" i="20"/>
  <c r="AP36" i="20"/>
  <c r="AM36" i="20"/>
  <c r="AD36" i="20"/>
  <c r="AA36" i="20"/>
  <c r="I36" i="20"/>
  <c r="J36" i="20" s="1"/>
  <c r="H36" i="20"/>
  <c r="E36" i="20"/>
  <c r="AT35" i="20"/>
  <c r="AP35" i="20"/>
  <c r="AM35" i="20"/>
  <c r="AD35" i="20"/>
  <c r="AA35" i="20"/>
  <c r="H35" i="20"/>
  <c r="I35" i="20" s="1"/>
  <c r="J35" i="20" s="1"/>
  <c r="E35" i="20"/>
  <c r="AT34" i="20"/>
  <c r="AP34" i="20"/>
  <c r="AM34" i="20"/>
  <c r="AD34" i="20"/>
  <c r="AA34" i="20"/>
  <c r="I34" i="20"/>
  <c r="J34" i="20" s="1"/>
  <c r="H34" i="20"/>
  <c r="E34" i="20"/>
  <c r="AT33" i="20"/>
  <c r="AR33" i="20"/>
  <c r="AP33" i="20"/>
  <c r="AM33" i="20"/>
  <c r="AD33" i="20"/>
  <c r="AA33" i="20"/>
  <c r="H33" i="20"/>
  <c r="I33" i="20" s="1"/>
  <c r="J33" i="20" s="1"/>
  <c r="E33" i="20"/>
  <c r="AT32" i="20"/>
  <c r="AP32" i="20"/>
  <c r="AM32" i="20"/>
  <c r="AD32" i="20"/>
  <c r="AA32" i="20"/>
  <c r="H32" i="20"/>
  <c r="I32" i="20" s="1"/>
  <c r="J32" i="20" s="1"/>
  <c r="E32" i="20"/>
  <c r="AT31" i="20"/>
  <c r="AP31" i="20"/>
  <c r="AM31" i="20"/>
  <c r="AD31" i="20"/>
  <c r="AA31" i="20"/>
  <c r="I31" i="20"/>
  <c r="J31" i="20" s="1"/>
  <c r="H31" i="20"/>
  <c r="E31" i="20"/>
  <c r="H30" i="20" s="1"/>
  <c r="AT30" i="20"/>
  <c r="AP30" i="20"/>
  <c r="AM30" i="20"/>
  <c r="AD30" i="20"/>
  <c r="AA30" i="20"/>
  <c r="I30" i="20"/>
  <c r="J30" i="20" s="1"/>
  <c r="E30" i="20"/>
  <c r="AT29" i="20"/>
  <c r="AP29" i="20"/>
  <c r="AM29" i="20"/>
  <c r="AD29" i="20"/>
  <c r="AA29" i="20"/>
  <c r="I29" i="20"/>
  <c r="J29" i="20" s="1"/>
  <c r="H29" i="20"/>
  <c r="E29" i="20"/>
  <c r="H28" i="20" s="1"/>
  <c r="I28" i="20" s="1"/>
  <c r="J28" i="20" s="1"/>
  <c r="AT28" i="20"/>
  <c r="AP28" i="20"/>
  <c r="AM28" i="20"/>
  <c r="AD28" i="20"/>
  <c r="AA28" i="20"/>
  <c r="E28" i="20"/>
  <c r="H27" i="20" s="1"/>
  <c r="I27" i="20" s="1"/>
  <c r="J27" i="20" s="1"/>
  <c r="AT27" i="20"/>
  <c r="AP27" i="20"/>
  <c r="AM27" i="20"/>
  <c r="AD27" i="20"/>
  <c r="AA27" i="20"/>
  <c r="B27" i="20"/>
  <c r="K35" i="20" s="1"/>
  <c r="L35" i="20" s="1"/>
  <c r="K15" i="20"/>
  <c r="I5" i="20"/>
  <c r="G5" i="20"/>
  <c r="B42" i="20" s="1"/>
  <c r="AR47" i="20" s="1"/>
  <c r="I2" i="20"/>
  <c r="B29" i="20" s="1"/>
  <c r="G2" i="20"/>
  <c r="E102" i="31"/>
  <c r="AZ101" i="31"/>
  <c r="AW101" i="31"/>
  <c r="AU101" i="31"/>
  <c r="AS101" i="31"/>
  <c r="AG101" i="31"/>
  <c r="K101" i="31"/>
  <c r="L101" i="31" s="1"/>
  <c r="H101" i="31"/>
  <c r="I101" i="31" s="1"/>
  <c r="J101" i="31" s="1"/>
  <c r="E101" i="31"/>
  <c r="AZ100" i="31"/>
  <c r="AW100" i="31"/>
  <c r="AS100" i="31"/>
  <c r="AG100" i="31"/>
  <c r="I100" i="31"/>
  <c r="J100" i="31" s="1"/>
  <c r="H100" i="31"/>
  <c r="E100" i="31"/>
  <c r="H99" i="31" s="1"/>
  <c r="I99" i="31" s="1"/>
  <c r="AZ99" i="31"/>
  <c r="AW99" i="31"/>
  <c r="AU99" i="31"/>
  <c r="AS99" i="31"/>
  <c r="AG99" i="31"/>
  <c r="L99" i="31"/>
  <c r="K99" i="31"/>
  <c r="J99" i="31"/>
  <c r="E99" i="31"/>
  <c r="AZ98" i="31"/>
  <c r="AW98" i="31"/>
  <c r="AU98" i="31"/>
  <c r="AS98" i="31"/>
  <c r="AG98" i="31"/>
  <c r="I98" i="31"/>
  <c r="J98" i="31" s="1"/>
  <c r="H98" i="31"/>
  <c r="E98" i="31"/>
  <c r="H97" i="31" s="1"/>
  <c r="I97" i="31" s="1"/>
  <c r="J97" i="31" s="1"/>
  <c r="AZ97" i="31"/>
  <c r="AW97" i="31"/>
  <c r="AU97" i="31"/>
  <c r="AS97" i="31"/>
  <c r="AG97" i="31"/>
  <c r="L97" i="31"/>
  <c r="K97" i="31"/>
  <c r="E97" i="31"/>
  <c r="AZ96" i="31"/>
  <c r="AW96" i="31"/>
  <c r="AU96" i="31"/>
  <c r="AS96" i="31"/>
  <c r="AG96" i="31"/>
  <c r="I96" i="31"/>
  <c r="J96" i="31" s="1"/>
  <c r="H96" i="31"/>
  <c r="E96" i="31"/>
  <c r="H95" i="31" s="1"/>
  <c r="AZ95" i="31"/>
  <c r="AW95" i="31"/>
  <c r="AU95" i="31"/>
  <c r="AS95" i="31"/>
  <c r="AG95" i="31"/>
  <c r="L95" i="31"/>
  <c r="K95" i="31"/>
  <c r="I95" i="31"/>
  <c r="J95" i="31" s="1"/>
  <c r="E95" i="31"/>
  <c r="AZ94" i="31"/>
  <c r="AW94" i="31"/>
  <c r="AU94" i="31"/>
  <c r="AS94" i="31"/>
  <c r="AG94" i="31"/>
  <c r="K94" i="31"/>
  <c r="L94" i="31" s="1"/>
  <c r="I94" i="31"/>
  <c r="J94" i="31" s="1"/>
  <c r="H94" i="31"/>
  <c r="E94" i="31"/>
  <c r="H93" i="31" s="1"/>
  <c r="I93" i="31" s="1"/>
  <c r="AZ93" i="31"/>
  <c r="AW93" i="31"/>
  <c r="AU93" i="31"/>
  <c r="AS93" i="31"/>
  <c r="AG93" i="31"/>
  <c r="R93" i="31"/>
  <c r="L93" i="31"/>
  <c r="K93" i="31"/>
  <c r="J93" i="31"/>
  <c r="E93" i="31"/>
  <c r="H92" i="31" s="1"/>
  <c r="I92" i="31" s="1"/>
  <c r="AZ92" i="31"/>
  <c r="AW92" i="31"/>
  <c r="AU92" i="31"/>
  <c r="AS92" i="31"/>
  <c r="AG92" i="31"/>
  <c r="K92" i="31"/>
  <c r="L92" i="31" s="1"/>
  <c r="J92" i="31"/>
  <c r="E92" i="31"/>
  <c r="B92" i="31"/>
  <c r="AZ91" i="31"/>
  <c r="AW91" i="31"/>
  <c r="AS91" i="31"/>
  <c r="AG91" i="31"/>
  <c r="L91" i="31"/>
  <c r="K91" i="31"/>
  <c r="H91" i="31"/>
  <c r="I91" i="31" s="1"/>
  <c r="J91" i="31" s="1"/>
  <c r="E91" i="31"/>
  <c r="H90" i="31" s="1"/>
  <c r="AZ90" i="31"/>
  <c r="AW90" i="31"/>
  <c r="AU90" i="31"/>
  <c r="AS90" i="31"/>
  <c r="AG90" i="31"/>
  <c r="K90" i="31"/>
  <c r="L90" i="31" s="1"/>
  <c r="O90" i="31" s="1"/>
  <c r="I90" i="31"/>
  <c r="J90" i="31" s="1"/>
  <c r="P90" i="31" s="1"/>
  <c r="B90" i="31"/>
  <c r="AU100" i="31" s="1"/>
  <c r="E86" i="31"/>
  <c r="AW85" i="31"/>
  <c r="AS85" i="31"/>
  <c r="AG85" i="31"/>
  <c r="K85" i="31"/>
  <c r="L85" i="31" s="1"/>
  <c r="H85" i="31"/>
  <c r="I85" i="31" s="1"/>
  <c r="J85" i="31" s="1"/>
  <c r="E85" i="31"/>
  <c r="AW84" i="31"/>
  <c r="AU84" i="31"/>
  <c r="AS84" i="31"/>
  <c r="AG84" i="31"/>
  <c r="K84" i="31"/>
  <c r="L84" i="31" s="1"/>
  <c r="H84" i="31"/>
  <c r="I84" i="31" s="1"/>
  <c r="J84" i="31" s="1"/>
  <c r="E84" i="31"/>
  <c r="AW83" i="31"/>
  <c r="AU83" i="31"/>
  <c r="AS83" i="31"/>
  <c r="AG83" i="31"/>
  <c r="H83" i="31"/>
  <c r="I83" i="31" s="1"/>
  <c r="J83" i="31" s="1"/>
  <c r="E83" i="31"/>
  <c r="AW82" i="31"/>
  <c r="AU82" i="31"/>
  <c r="AS82" i="31"/>
  <c r="AG82" i="31"/>
  <c r="J82" i="31"/>
  <c r="I82" i="31"/>
  <c r="H82" i="31"/>
  <c r="E82" i="31"/>
  <c r="H81" i="31" s="1"/>
  <c r="I81" i="31" s="1"/>
  <c r="J81" i="31" s="1"/>
  <c r="AW81" i="31"/>
  <c r="AU81" i="31"/>
  <c r="AS81" i="31"/>
  <c r="AG81" i="31"/>
  <c r="R81" i="31"/>
  <c r="L81" i="31"/>
  <c r="K81" i="31"/>
  <c r="E81" i="31"/>
  <c r="AW80" i="31"/>
  <c r="AS80" i="31"/>
  <c r="AG80" i="31"/>
  <c r="K80" i="31"/>
  <c r="L80" i="31" s="1"/>
  <c r="I80" i="31"/>
  <c r="J80" i="31" s="1"/>
  <c r="H80" i="31"/>
  <c r="E80" i="31"/>
  <c r="AW79" i="31"/>
  <c r="AU79" i="31"/>
  <c r="AS79" i="31"/>
  <c r="AG79" i="31"/>
  <c r="J79" i="31"/>
  <c r="H79" i="31"/>
  <c r="I79" i="31" s="1"/>
  <c r="E79" i="31"/>
  <c r="H78" i="31" s="1"/>
  <c r="I78" i="31" s="1"/>
  <c r="J78" i="31" s="1"/>
  <c r="AW78" i="31"/>
  <c r="AV78" i="31"/>
  <c r="AU78" i="31"/>
  <c r="AS78" i="31"/>
  <c r="AG78" i="31"/>
  <c r="E78" i="31"/>
  <c r="AW77" i="31"/>
  <c r="AU77" i="31"/>
  <c r="AS77" i="31"/>
  <c r="AG77" i="31"/>
  <c r="J77" i="31"/>
  <c r="I77" i="31"/>
  <c r="H77" i="31"/>
  <c r="E77" i="31"/>
  <c r="H76" i="31" s="1"/>
  <c r="I76" i="31" s="1"/>
  <c r="J76" i="31" s="1"/>
  <c r="AW76" i="31"/>
  <c r="AU76" i="31"/>
  <c r="AS76" i="31"/>
  <c r="AG76" i="31"/>
  <c r="R76" i="31"/>
  <c r="L76" i="31"/>
  <c r="K76" i="31"/>
  <c r="E76" i="31"/>
  <c r="H75" i="31" s="1"/>
  <c r="I75" i="31" s="1"/>
  <c r="B76" i="31"/>
  <c r="AW75" i="31"/>
  <c r="AS75" i="31"/>
  <c r="AG75" i="31"/>
  <c r="J75" i="31"/>
  <c r="E75" i="31"/>
  <c r="H74" i="31" s="1"/>
  <c r="AW74" i="31"/>
  <c r="AU74" i="31"/>
  <c r="AS74" i="31"/>
  <c r="AG74" i="31"/>
  <c r="O74" i="31"/>
  <c r="P74" i="31" s="1"/>
  <c r="Q74" i="31" s="1"/>
  <c r="K74" i="31"/>
  <c r="L74" i="31" s="1"/>
  <c r="I74" i="31"/>
  <c r="J74" i="31" s="1"/>
  <c r="B74" i="31"/>
  <c r="E70" i="31"/>
  <c r="AE69" i="31"/>
  <c r="AD69" i="31"/>
  <c r="K69" i="31"/>
  <c r="L69" i="31" s="1"/>
  <c r="I69" i="31"/>
  <c r="J69" i="31" s="1"/>
  <c r="H69" i="31"/>
  <c r="E69" i="31"/>
  <c r="AE68" i="31"/>
  <c r="AD68" i="31"/>
  <c r="AC68" i="31"/>
  <c r="L68" i="31"/>
  <c r="R68" i="31" s="1"/>
  <c r="K68" i="31"/>
  <c r="I68" i="31"/>
  <c r="J68" i="31" s="1"/>
  <c r="H68" i="31"/>
  <c r="E68" i="31"/>
  <c r="AE67" i="31"/>
  <c r="AD67" i="31"/>
  <c r="AC67" i="31"/>
  <c r="R67" i="31"/>
  <c r="K67" i="31"/>
  <c r="L67" i="31" s="1"/>
  <c r="I67" i="31"/>
  <c r="J67" i="31" s="1"/>
  <c r="H67" i="31"/>
  <c r="E67" i="31"/>
  <c r="AE66" i="31"/>
  <c r="AD66" i="31"/>
  <c r="AC66" i="31"/>
  <c r="H66" i="31"/>
  <c r="I66" i="31" s="1"/>
  <c r="J66" i="31" s="1"/>
  <c r="E66" i="31"/>
  <c r="AE65" i="31"/>
  <c r="AD65" i="31"/>
  <c r="L65" i="31"/>
  <c r="K65" i="31"/>
  <c r="H65" i="31"/>
  <c r="I65" i="31" s="1"/>
  <c r="J65" i="31" s="1"/>
  <c r="E65" i="31"/>
  <c r="H64" i="31" s="1"/>
  <c r="I64" i="31" s="1"/>
  <c r="J64" i="31" s="1"/>
  <c r="AE64" i="31"/>
  <c r="AC64" i="31"/>
  <c r="K64" i="31"/>
  <c r="L64" i="31" s="1"/>
  <c r="E64" i="31"/>
  <c r="H63" i="31" s="1"/>
  <c r="I63" i="31" s="1"/>
  <c r="J63" i="31" s="1"/>
  <c r="AE63" i="31"/>
  <c r="AD63" i="31"/>
  <c r="E63" i="31"/>
  <c r="H62" i="31" s="1"/>
  <c r="I62" i="31" s="1"/>
  <c r="J62" i="31" s="1"/>
  <c r="AE62" i="31"/>
  <c r="AD62" i="31"/>
  <c r="AC62" i="31"/>
  <c r="R62" i="31"/>
  <c r="K62" i="31"/>
  <c r="L62" i="31" s="1"/>
  <c r="E62" i="31"/>
  <c r="AE61" i="31"/>
  <c r="AD61" i="31"/>
  <c r="AC61" i="31"/>
  <c r="L61" i="31"/>
  <c r="K61" i="31"/>
  <c r="I61" i="31"/>
  <c r="J61" i="31" s="1"/>
  <c r="H61" i="31"/>
  <c r="E61" i="31"/>
  <c r="AE60" i="31"/>
  <c r="AD60" i="31"/>
  <c r="AC60" i="31"/>
  <c r="R60" i="31"/>
  <c r="K60" i="31"/>
  <c r="L60" i="31" s="1"/>
  <c r="J60" i="31"/>
  <c r="I60" i="31"/>
  <c r="H60" i="31"/>
  <c r="E60" i="31"/>
  <c r="B60" i="31"/>
  <c r="AD64" i="31" s="1"/>
  <c r="AE59" i="31"/>
  <c r="AD59" i="31"/>
  <c r="AC59" i="31"/>
  <c r="H59" i="31"/>
  <c r="I59" i="31" s="1"/>
  <c r="J59" i="31" s="1"/>
  <c r="E59" i="31"/>
  <c r="H58" i="31" s="1"/>
  <c r="I58" i="31" s="1"/>
  <c r="AE58" i="31"/>
  <c r="AD58" i="31"/>
  <c r="AC58" i="31"/>
  <c r="J58" i="31"/>
  <c r="B58" i="31"/>
  <c r="E54" i="31"/>
  <c r="H53" i="31" s="1"/>
  <c r="I53" i="31" s="1"/>
  <c r="AT53" i="31"/>
  <c r="AP53" i="31"/>
  <c r="AA53" i="31"/>
  <c r="K53" i="31"/>
  <c r="L53" i="31" s="1"/>
  <c r="J53" i="31"/>
  <c r="E53" i="31"/>
  <c r="AT52" i="31"/>
  <c r="AR52" i="31"/>
  <c r="AP52" i="31"/>
  <c r="AA52" i="31"/>
  <c r="I52" i="31"/>
  <c r="J52" i="31" s="1"/>
  <c r="H52" i="31"/>
  <c r="E52" i="31"/>
  <c r="H51" i="31" s="1"/>
  <c r="AT51" i="31"/>
  <c r="AP51" i="31"/>
  <c r="AA51" i="31"/>
  <c r="I51" i="31"/>
  <c r="J51" i="31" s="1"/>
  <c r="E51" i="31"/>
  <c r="H50" i="31" s="1"/>
  <c r="I50" i="31" s="1"/>
  <c r="J50" i="31" s="1"/>
  <c r="AT50" i="31"/>
  <c r="AR50" i="31"/>
  <c r="AP50" i="31"/>
  <c r="AA50" i="31"/>
  <c r="E50" i="31"/>
  <c r="H49" i="31" s="1"/>
  <c r="I49" i="31" s="1"/>
  <c r="AT49" i="31"/>
  <c r="AP49" i="31"/>
  <c r="AA49" i="31"/>
  <c r="K49" i="31"/>
  <c r="L49" i="31" s="1"/>
  <c r="J49" i="31"/>
  <c r="E49" i="31"/>
  <c r="AT48" i="31"/>
  <c r="AP48" i="31"/>
  <c r="AA48" i="31"/>
  <c r="K48" i="31"/>
  <c r="L48" i="31" s="1"/>
  <c r="J48" i="31"/>
  <c r="I48" i="31"/>
  <c r="H48" i="31"/>
  <c r="E48" i="31"/>
  <c r="AT47" i="31"/>
  <c r="AS47" i="31"/>
  <c r="AP47" i="31"/>
  <c r="AA47" i="31"/>
  <c r="H47" i="31"/>
  <c r="I47" i="31" s="1"/>
  <c r="J47" i="31" s="1"/>
  <c r="E47" i="31"/>
  <c r="AT46" i="31"/>
  <c r="AP46" i="31"/>
  <c r="AA46" i="31"/>
  <c r="H46" i="31"/>
  <c r="I46" i="31" s="1"/>
  <c r="J46" i="31" s="1"/>
  <c r="E46" i="31"/>
  <c r="H45" i="31" s="1"/>
  <c r="I45" i="31" s="1"/>
  <c r="J45" i="31" s="1"/>
  <c r="AT45" i="31"/>
  <c r="AP45" i="31"/>
  <c r="AA45" i="31"/>
  <c r="E45" i="31"/>
  <c r="AT44" i="31"/>
  <c r="AP44" i="31"/>
  <c r="AA44" i="31"/>
  <c r="K44" i="31"/>
  <c r="L44" i="31" s="1"/>
  <c r="H44" i="31"/>
  <c r="I44" i="31" s="1"/>
  <c r="J44" i="31" s="1"/>
  <c r="E44" i="31"/>
  <c r="B44" i="31"/>
  <c r="AS52" i="31" s="1"/>
  <c r="AT43" i="31"/>
  <c r="AR43" i="31"/>
  <c r="AP43" i="31"/>
  <c r="AA43" i="31"/>
  <c r="K43" i="31"/>
  <c r="L43" i="31" s="1"/>
  <c r="J43" i="31"/>
  <c r="H43" i="31"/>
  <c r="I43" i="31" s="1"/>
  <c r="E43" i="31"/>
  <c r="H42" i="31" s="1"/>
  <c r="I42" i="31" s="1"/>
  <c r="J42" i="31" s="1"/>
  <c r="AT42" i="31"/>
  <c r="AP42" i="31"/>
  <c r="AA42" i="31"/>
  <c r="E39" i="31"/>
  <c r="AT38" i="31"/>
  <c r="AP38" i="31"/>
  <c r="AM38" i="31"/>
  <c r="AD38" i="31"/>
  <c r="AA38" i="31"/>
  <c r="J38" i="31"/>
  <c r="H38" i="31"/>
  <c r="I38" i="31" s="1"/>
  <c r="E38" i="31"/>
  <c r="AT37" i="31"/>
  <c r="AP37" i="31"/>
  <c r="AM37" i="31"/>
  <c r="AD37" i="31"/>
  <c r="AA37" i="31"/>
  <c r="H37" i="31"/>
  <c r="I37" i="31" s="1"/>
  <c r="J37" i="31" s="1"/>
  <c r="E37" i="31"/>
  <c r="AT36" i="31"/>
  <c r="AP36" i="31"/>
  <c r="AM36" i="31"/>
  <c r="AD36" i="31"/>
  <c r="AA36" i="31"/>
  <c r="I36" i="31"/>
  <c r="J36" i="31" s="1"/>
  <c r="H36" i="31"/>
  <c r="E36" i="31"/>
  <c r="AT35" i="31"/>
  <c r="AP35" i="31"/>
  <c r="AM35" i="31"/>
  <c r="AD35" i="31"/>
  <c r="AA35" i="31"/>
  <c r="H35" i="31"/>
  <c r="I35" i="31" s="1"/>
  <c r="J35" i="31" s="1"/>
  <c r="E35" i="31"/>
  <c r="AT34" i="31"/>
  <c r="AP34" i="31"/>
  <c r="AM34" i="31"/>
  <c r="AD34" i="31"/>
  <c r="AA34" i="31"/>
  <c r="H34" i="31"/>
  <c r="I34" i="31" s="1"/>
  <c r="J34" i="31" s="1"/>
  <c r="E34" i="31"/>
  <c r="AT33" i="31"/>
  <c r="AP33" i="31"/>
  <c r="AM33" i="31"/>
  <c r="AD33" i="31"/>
  <c r="AA33" i="31"/>
  <c r="I33" i="31"/>
  <c r="J33" i="31" s="1"/>
  <c r="H33" i="31"/>
  <c r="E33" i="31"/>
  <c r="AT32" i="31"/>
  <c r="AR32" i="31"/>
  <c r="AP32" i="31"/>
  <c r="AM32" i="31"/>
  <c r="AD32" i="31"/>
  <c r="AA32" i="31"/>
  <c r="I32" i="31"/>
  <c r="J32" i="31" s="1"/>
  <c r="H32" i="31"/>
  <c r="E32" i="31"/>
  <c r="H31" i="31" s="1"/>
  <c r="I31" i="31" s="1"/>
  <c r="J31" i="31" s="1"/>
  <c r="AT31" i="31"/>
  <c r="AR31" i="31"/>
  <c r="AP31" i="31"/>
  <c r="AM31" i="31"/>
  <c r="AD31" i="31"/>
  <c r="AA31" i="31"/>
  <c r="E31" i="31"/>
  <c r="AT30" i="31"/>
  <c r="AP30" i="31"/>
  <c r="AM30" i="31"/>
  <c r="AD30" i="31"/>
  <c r="AA30" i="31"/>
  <c r="H30" i="31"/>
  <c r="I30" i="31" s="1"/>
  <c r="J30" i="31" s="1"/>
  <c r="E30" i="31"/>
  <c r="H29" i="31" s="1"/>
  <c r="AT29" i="31"/>
  <c r="AP29" i="31"/>
  <c r="AM29" i="31"/>
  <c r="AD29" i="31"/>
  <c r="AA29" i="31"/>
  <c r="J29" i="31"/>
  <c r="I29" i="31"/>
  <c r="E29" i="31"/>
  <c r="B29" i="31"/>
  <c r="AT28" i="31"/>
  <c r="AP28" i="31"/>
  <c r="AM28" i="31"/>
  <c r="AD28" i="31"/>
  <c r="AA28" i="31"/>
  <c r="H28" i="31"/>
  <c r="I28" i="31" s="1"/>
  <c r="J28" i="31" s="1"/>
  <c r="E28" i="31"/>
  <c r="H27" i="31" s="1"/>
  <c r="I27" i="31" s="1"/>
  <c r="J27" i="31" s="1"/>
  <c r="AT27" i="31"/>
  <c r="AP27" i="31"/>
  <c r="AM27" i="31"/>
  <c r="AD27" i="31"/>
  <c r="AA27" i="31"/>
  <c r="B27" i="31"/>
  <c r="K15" i="31"/>
  <c r="I5" i="31"/>
  <c r="G5" i="31"/>
  <c r="B42" i="31" s="1"/>
  <c r="I2" i="31"/>
  <c r="G2" i="31"/>
  <c r="E102" i="19"/>
  <c r="AZ101" i="19"/>
  <c r="AW101" i="19"/>
  <c r="AV101" i="19"/>
  <c r="AS101" i="19"/>
  <c r="AG101" i="19"/>
  <c r="L101" i="19"/>
  <c r="K101" i="19"/>
  <c r="I101" i="19"/>
  <c r="J101" i="19" s="1"/>
  <c r="H101" i="19"/>
  <c r="E101" i="19"/>
  <c r="H100" i="19" s="1"/>
  <c r="AZ100" i="19"/>
  <c r="AW100" i="19"/>
  <c r="AV100" i="19"/>
  <c r="AS100" i="19"/>
  <c r="AG100" i="19"/>
  <c r="L100" i="19"/>
  <c r="K100" i="19"/>
  <c r="I100" i="19"/>
  <c r="J100" i="19" s="1"/>
  <c r="E100" i="19"/>
  <c r="AZ99" i="19"/>
  <c r="AW99" i="19"/>
  <c r="AU99" i="19"/>
  <c r="AS99" i="19"/>
  <c r="AG99" i="19"/>
  <c r="H99" i="19"/>
  <c r="I99" i="19" s="1"/>
  <c r="J99" i="19" s="1"/>
  <c r="E99" i="19"/>
  <c r="H98" i="19" s="1"/>
  <c r="AZ98" i="19"/>
  <c r="AW98" i="19"/>
  <c r="AV98" i="19"/>
  <c r="AS98" i="19"/>
  <c r="AG98" i="19"/>
  <c r="J98" i="19"/>
  <c r="I98" i="19"/>
  <c r="E98" i="19"/>
  <c r="H97" i="19" s="1"/>
  <c r="I97" i="19" s="1"/>
  <c r="J97" i="19" s="1"/>
  <c r="AZ97" i="19"/>
  <c r="AW97" i="19"/>
  <c r="AS97" i="19"/>
  <c r="AG97" i="19"/>
  <c r="E97" i="19"/>
  <c r="H96" i="19" s="1"/>
  <c r="AZ96" i="19"/>
  <c r="AW96" i="19"/>
  <c r="AV96" i="19"/>
  <c r="AU96" i="19"/>
  <c r="AS96" i="19"/>
  <c r="AG96" i="19"/>
  <c r="R96" i="19"/>
  <c r="K96" i="19"/>
  <c r="L96" i="19" s="1"/>
  <c r="I96" i="19"/>
  <c r="J96" i="19" s="1"/>
  <c r="E96" i="19"/>
  <c r="H95" i="19" s="1"/>
  <c r="I95" i="19" s="1"/>
  <c r="J95" i="19" s="1"/>
  <c r="AZ95" i="19"/>
  <c r="AW95" i="19"/>
  <c r="AU95" i="19"/>
  <c r="AS95" i="19"/>
  <c r="AG95" i="19"/>
  <c r="E95" i="19"/>
  <c r="H94" i="19" s="1"/>
  <c r="I94" i="19" s="1"/>
  <c r="AZ94" i="19"/>
  <c r="AW94" i="19"/>
  <c r="AV94" i="19"/>
  <c r="AU94" i="19"/>
  <c r="AS94" i="19"/>
  <c r="AG94" i="19"/>
  <c r="K94" i="19"/>
  <c r="L94" i="19" s="1"/>
  <c r="J94" i="19"/>
  <c r="E94" i="19"/>
  <c r="AZ93" i="19"/>
  <c r="AW93" i="19"/>
  <c r="AV93" i="19"/>
  <c r="AS93" i="19"/>
  <c r="AG93" i="19"/>
  <c r="K93" i="19"/>
  <c r="L93" i="19" s="1"/>
  <c r="J93" i="19"/>
  <c r="I93" i="19"/>
  <c r="H93" i="19"/>
  <c r="E93" i="19"/>
  <c r="H92" i="19" s="1"/>
  <c r="I92" i="19" s="1"/>
  <c r="J92" i="19" s="1"/>
  <c r="AZ92" i="19"/>
  <c r="AW92" i="19"/>
  <c r="AV92" i="19"/>
  <c r="AS92" i="19"/>
  <c r="AG92" i="19"/>
  <c r="K92" i="19"/>
  <c r="L92" i="19" s="1"/>
  <c r="R92" i="19" s="1"/>
  <c r="E92" i="19"/>
  <c r="B92" i="19"/>
  <c r="AZ91" i="19"/>
  <c r="AW91" i="19"/>
  <c r="AV91" i="19"/>
  <c r="AS91" i="19"/>
  <c r="AG91" i="19"/>
  <c r="K91" i="19"/>
  <c r="L91" i="19" s="1"/>
  <c r="H91" i="19"/>
  <c r="I91" i="19" s="1"/>
  <c r="J91" i="19" s="1"/>
  <c r="E91" i="19"/>
  <c r="AZ90" i="19"/>
  <c r="AW90" i="19"/>
  <c r="AV90" i="19"/>
  <c r="AS90" i="19"/>
  <c r="AG90" i="19"/>
  <c r="O90" i="19"/>
  <c r="P90" i="19" s="1"/>
  <c r="Q90" i="19" s="1"/>
  <c r="S90" i="19" s="1"/>
  <c r="U90" i="19" s="1"/>
  <c r="L90" i="19"/>
  <c r="R90" i="19" s="1"/>
  <c r="K90" i="19"/>
  <c r="H90" i="19"/>
  <c r="I90" i="19" s="1"/>
  <c r="J90" i="19" s="1"/>
  <c r="B90" i="19"/>
  <c r="E86" i="19"/>
  <c r="H85" i="19" s="1"/>
  <c r="AW85" i="19"/>
  <c r="AV85" i="19"/>
  <c r="AU85" i="19"/>
  <c r="AS85" i="19"/>
  <c r="AG85" i="19"/>
  <c r="R85" i="19"/>
  <c r="L85" i="19"/>
  <c r="K85" i="19"/>
  <c r="I85" i="19"/>
  <c r="J85" i="19" s="1"/>
  <c r="E85" i="19"/>
  <c r="AW84" i="19"/>
  <c r="AV84" i="19"/>
  <c r="AU84" i="19"/>
  <c r="AS84" i="19"/>
  <c r="AG84" i="19"/>
  <c r="J84" i="19"/>
  <c r="H84" i="19"/>
  <c r="I84" i="19" s="1"/>
  <c r="E84" i="19"/>
  <c r="H83" i="19" s="1"/>
  <c r="I83" i="19" s="1"/>
  <c r="J83" i="19" s="1"/>
  <c r="AW83" i="19"/>
  <c r="AV83" i="19"/>
  <c r="AS83" i="19"/>
  <c r="AG83" i="19"/>
  <c r="K83" i="19"/>
  <c r="L83" i="19" s="1"/>
  <c r="E83" i="19"/>
  <c r="H82" i="19" s="1"/>
  <c r="I82" i="19" s="1"/>
  <c r="J82" i="19" s="1"/>
  <c r="AW82" i="19"/>
  <c r="AU82" i="19"/>
  <c r="AS82" i="19"/>
  <c r="AG82" i="19"/>
  <c r="E82" i="19"/>
  <c r="AW81" i="19"/>
  <c r="AV81" i="19"/>
  <c r="AU81" i="19"/>
  <c r="AS81" i="19"/>
  <c r="AG81" i="19"/>
  <c r="J81" i="19"/>
  <c r="H81" i="19"/>
  <c r="I81" i="19" s="1"/>
  <c r="E81" i="19"/>
  <c r="H80" i="19" s="1"/>
  <c r="AW80" i="19"/>
  <c r="AV80" i="19"/>
  <c r="AU80" i="19"/>
  <c r="AS80" i="19"/>
  <c r="AG80" i="19"/>
  <c r="L80" i="19"/>
  <c r="K80" i="19"/>
  <c r="I80" i="19"/>
  <c r="J80" i="19" s="1"/>
  <c r="E80" i="19"/>
  <c r="AW79" i="19"/>
  <c r="AV79" i="19"/>
  <c r="AU79" i="19"/>
  <c r="AS79" i="19"/>
  <c r="AG79" i="19"/>
  <c r="L79" i="19"/>
  <c r="K79" i="19"/>
  <c r="I79" i="19"/>
  <c r="J79" i="19" s="1"/>
  <c r="H79" i="19"/>
  <c r="E79" i="19"/>
  <c r="AW78" i="19"/>
  <c r="AV78" i="19"/>
  <c r="AU78" i="19"/>
  <c r="AS78" i="19"/>
  <c r="AG78" i="19"/>
  <c r="L78" i="19"/>
  <c r="K78" i="19"/>
  <c r="H78" i="19"/>
  <c r="I78" i="19" s="1"/>
  <c r="J78" i="19" s="1"/>
  <c r="E78" i="19"/>
  <c r="AW77" i="19"/>
  <c r="AU77" i="19"/>
  <c r="AS77" i="19"/>
  <c r="AG77" i="19"/>
  <c r="J77" i="19"/>
  <c r="I77" i="19"/>
  <c r="H77" i="19"/>
  <c r="E77" i="19"/>
  <c r="AW76" i="19"/>
  <c r="AV76" i="19"/>
  <c r="AU76" i="19"/>
  <c r="AS76" i="19"/>
  <c r="AG76" i="19"/>
  <c r="K76" i="19"/>
  <c r="L76" i="19" s="1"/>
  <c r="H76" i="19"/>
  <c r="I76" i="19" s="1"/>
  <c r="J76" i="19" s="1"/>
  <c r="E76" i="19"/>
  <c r="H75" i="19" s="1"/>
  <c r="I75" i="19" s="1"/>
  <c r="J75" i="19" s="1"/>
  <c r="B76" i="19"/>
  <c r="AV99" i="19" s="1"/>
  <c r="AW75" i="19"/>
  <c r="AV75" i="19"/>
  <c r="AU75" i="19"/>
  <c r="AS75" i="19"/>
  <c r="AG75" i="19"/>
  <c r="R75" i="19"/>
  <c r="K75" i="19"/>
  <c r="L75" i="19" s="1"/>
  <c r="E75" i="19"/>
  <c r="H74" i="19" s="1"/>
  <c r="I74" i="19" s="1"/>
  <c r="J74" i="19" s="1"/>
  <c r="AW74" i="19"/>
  <c r="AV74" i="19"/>
  <c r="AU74" i="19"/>
  <c r="AS74" i="19"/>
  <c r="AG74" i="19"/>
  <c r="K74" i="19"/>
  <c r="L74" i="19" s="1"/>
  <c r="B74" i="19"/>
  <c r="E70" i="19"/>
  <c r="H69" i="19" s="1"/>
  <c r="I69" i="19" s="1"/>
  <c r="J69" i="19" s="1"/>
  <c r="AE69" i="19"/>
  <c r="AD69" i="19"/>
  <c r="E69" i="19"/>
  <c r="H68" i="19" s="1"/>
  <c r="AE68" i="19"/>
  <c r="AC68" i="19"/>
  <c r="I68" i="19"/>
  <c r="J68" i="19" s="1"/>
  <c r="E68" i="19"/>
  <c r="AE67" i="19"/>
  <c r="AC67" i="19"/>
  <c r="K67" i="19"/>
  <c r="L67" i="19" s="1"/>
  <c r="H67" i="19"/>
  <c r="I67" i="19" s="1"/>
  <c r="J67" i="19" s="1"/>
  <c r="E67" i="19"/>
  <c r="H66" i="19" s="1"/>
  <c r="I66" i="19" s="1"/>
  <c r="J66" i="19" s="1"/>
  <c r="AE66" i="19"/>
  <c r="K66" i="19"/>
  <c r="L66" i="19" s="1"/>
  <c r="E66" i="19"/>
  <c r="H65" i="19" s="1"/>
  <c r="AE65" i="19"/>
  <c r="AD65" i="19"/>
  <c r="I65" i="19"/>
  <c r="J65" i="19" s="1"/>
  <c r="E65" i="19"/>
  <c r="AE64" i="19"/>
  <c r="AD64" i="19"/>
  <c r="AC64" i="19"/>
  <c r="H64" i="19"/>
  <c r="I64" i="19" s="1"/>
  <c r="J64" i="19" s="1"/>
  <c r="E64" i="19"/>
  <c r="AE63" i="19"/>
  <c r="AC63" i="19"/>
  <c r="H63" i="19"/>
  <c r="I63" i="19" s="1"/>
  <c r="J63" i="19" s="1"/>
  <c r="E63" i="19"/>
  <c r="AE62" i="19"/>
  <c r="AD62" i="19"/>
  <c r="J62" i="19"/>
  <c r="H62" i="19"/>
  <c r="I62" i="19" s="1"/>
  <c r="E62" i="19"/>
  <c r="H61" i="19" s="1"/>
  <c r="I61" i="19" s="1"/>
  <c r="J61" i="19" s="1"/>
  <c r="AE61" i="19"/>
  <c r="E61" i="19"/>
  <c r="AE60" i="19"/>
  <c r="AC60" i="19"/>
  <c r="L60" i="19"/>
  <c r="K60" i="19"/>
  <c r="H60" i="19"/>
  <c r="I60" i="19" s="1"/>
  <c r="J60" i="19" s="1"/>
  <c r="E60" i="19"/>
  <c r="B60" i="19"/>
  <c r="AE59" i="19"/>
  <c r="AC59" i="19"/>
  <c r="K59" i="19"/>
  <c r="L59" i="19" s="1"/>
  <c r="H59" i="19"/>
  <c r="I59" i="19" s="1"/>
  <c r="J59" i="19" s="1"/>
  <c r="E59" i="19"/>
  <c r="H58" i="19" s="1"/>
  <c r="I58" i="19" s="1"/>
  <c r="J58" i="19" s="1"/>
  <c r="AE58" i="19"/>
  <c r="K58" i="19"/>
  <c r="L58" i="19" s="1"/>
  <c r="O58" i="19" s="1"/>
  <c r="B58" i="19"/>
  <c r="E54" i="19"/>
  <c r="AT53" i="19"/>
  <c r="AP53" i="19"/>
  <c r="AA53" i="19"/>
  <c r="H53" i="19"/>
  <c r="I53" i="19" s="1"/>
  <c r="J53" i="19" s="1"/>
  <c r="E53" i="19"/>
  <c r="H52" i="19" s="1"/>
  <c r="I52" i="19" s="1"/>
  <c r="J52" i="19" s="1"/>
  <c r="AT52" i="19"/>
  <c r="AP52" i="19"/>
  <c r="AA52" i="19"/>
  <c r="E52" i="19"/>
  <c r="AT51" i="19"/>
  <c r="AS51" i="19"/>
  <c r="AP51" i="19"/>
  <c r="AA51" i="19"/>
  <c r="J51" i="19"/>
  <c r="I51" i="19"/>
  <c r="H51" i="19"/>
  <c r="E51" i="19"/>
  <c r="AT50" i="19"/>
  <c r="AP50" i="19"/>
  <c r="AA50" i="19"/>
  <c r="H50" i="19"/>
  <c r="I50" i="19" s="1"/>
  <c r="J50" i="19" s="1"/>
  <c r="E50" i="19"/>
  <c r="AT49" i="19"/>
  <c r="AP49" i="19"/>
  <c r="AA49" i="19"/>
  <c r="I49" i="19"/>
  <c r="J49" i="19" s="1"/>
  <c r="H49" i="19"/>
  <c r="E49" i="19"/>
  <c r="H48" i="19" s="1"/>
  <c r="I48" i="19" s="1"/>
  <c r="J48" i="19" s="1"/>
  <c r="AT48" i="19"/>
  <c r="AP48" i="19"/>
  <c r="AA48" i="19"/>
  <c r="E48" i="19"/>
  <c r="H47" i="19" s="1"/>
  <c r="I47" i="19" s="1"/>
  <c r="J47" i="19" s="1"/>
  <c r="AT47" i="19"/>
  <c r="AP47" i="19"/>
  <c r="AA47" i="19"/>
  <c r="E47" i="19"/>
  <c r="H46" i="19" s="1"/>
  <c r="I46" i="19" s="1"/>
  <c r="J46" i="19" s="1"/>
  <c r="AT46" i="19"/>
  <c r="AP46" i="19"/>
  <c r="AA46" i="19"/>
  <c r="E46" i="19"/>
  <c r="H45" i="19" s="1"/>
  <c r="I45" i="19" s="1"/>
  <c r="J45" i="19" s="1"/>
  <c r="AT45" i="19"/>
  <c r="AP45" i="19"/>
  <c r="AA45" i="19"/>
  <c r="E45" i="19"/>
  <c r="AT44" i="19"/>
  <c r="AP44" i="19"/>
  <c r="AA44" i="19"/>
  <c r="I44" i="19"/>
  <c r="J44" i="19" s="1"/>
  <c r="H44" i="19"/>
  <c r="E44" i="19"/>
  <c r="B44" i="19"/>
  <c r="AT43" i="19"/>
  <c r="AP43" i="19"/>
  <c r="AA43" i="19"/>
  <c r="H43" i="19"/>
  <c r="I43" i="19" s="1"/>
  <c r="J43" i="19" s="1"/>
  <c r="E43" i="19"/>
  <c r="AT42" i="19"/>
  <c r="AP42" i="19"/>
  <c r="AA42" i="19"/>
  <c r="I42" i="19"/>
  <c r="J42" i="19" s="1"/>
  <c r="H42" i="19"/>
  <c r="E39" i="19"/>
  <c r="H38" i="19" s="1"/>
  <c r="AT38" i="19"/>
  <c r="AP38" i="19"/>
  <c r="AM38" i="19"/>
  <c r="AD38" i="19"/>
  <c r="AA38" i="19"/>
  <c r="K38" i="19"/>
  <c r="L38" i="19" s="1"/>
  <c r="I38" i="19"/>
  <c r="J38" i="19" s="1"/>
  <c r="E38" i="19"/>
  <c r="H37" i="19" s="1"/>
  <c r="I37" i="19" s="1"/>
  <c r="J37" i="19" s="1"/>
  <c r="AT37" i="19"/>
  <c r="AP37" i="19"/>
  <c r="AM37" i="19"/>
  <c r="AD37" i="19"/>
  <c r="AA37" i="19"/>
  <c r="E37" i="19"/>
  <c r="H36" i="19" s="1"/>
  <c r="AT36" i="19"/>
  <c r="AR36" i="19"/>
  <c r="AP36" i="19"/>
  <c r="AM36" i="19"/>
  <c r="AD36" i="19"/>
  <c r="AA36" i="19"/>
  <c r="I36" i="19"/>
  <c r="J36" i="19" s="1"/>
  <c r="E36" i="19"/>
  <c r="AT35" i="19"/>
  <c r="AP35" i="19"/>
  <c r="AM35" i="19"/>
  <c r="AD35" i="19"/>
  <c r="AA35" i="19"/>
  <c r="I35" i="19"/>
  <c r="J35" i="19" s="1"/>
  <c r="H35" i="19"/>
  <c r="E35" i="19"/>
  <c r="H34" i="19" s="1"/>
  <c r="AT34" i="19"/>
  <c r="AR34" i="19"/>
  <c r="AP34" i="19"/>
  <c r="AM34" i="19"/>
  <c r="AD34" i="19"/>
  <c r="AA34" i="19"/>
  <c r="I34" i="19"/>
  <c r="J34" i="19" s="1"/>
  <c r="E34" i="19"/>
  <c r="AT33" i="19"/>
  <c r="AS33" i="19"/>
  <c r="AP33" i="19"/>
  <c r="AM33" i="19"/>
  <c r="AD33" i="19"/>
  <c r="AA33" i="19"/>
  <c r="I33" i="19"/>
  <c r="J33" i="19" s="1"/>
  <c r="H33" i="19"/>
  <c r="E33" i="19"/>
  <c r="H32" i="19" s="1"/>
  <c r="I32" i="19" s="1"/>
  <c r="J32" i="19" s="1"/>
  <c r="AT32" i="19"/>
  <c r="AR32" i="19"/>
  <c r="AP32" i="19"/>
  <c r="AM32" i="19"/>
  <c r="AD32" i="19"/>
  <c r="AA32" i="19"/>
  <c r="E32" i="19"/>
  <c r="AT31" i="19"/>
  <c r="AS31" i="19"/>
  <c r="AR31" i="19"/>
  <c r="AP31" i="19"/>
  <c r="AM31" i="19"/>
  <c r="AD31" i="19"/>
  <c r="AA31" i="19"/>
  <c r="H31" i="19"/>
  <c r="I31" i="19" s="1"/>
  <c r="J31" i="19" s="1"/>
  <c r="E31" i="19"/>
  <c r="H30" i="19" s="1"/>
  <c r="I30" i="19" s="1"/>
  <c r="AT30" i="19"/>
  <c r="AP30" i="19"/>
  <c r="AM30" i="19"/>
  <c r="AD30" i="19"/>
  <c r="AA30" i="19"/>
  <c r="K30" i="19"/>
  <c r="L30" i="19" s="1"/>
  <c r="J30" i="19"/>
  <c r="E30" i="19"/>
  <c r="H29" i="19" s="1"/>
  <c r="I29" i="19" s="1"/>
  <c r="AT29" i="19"/>
  <c r="AS29" i="19"/>
  <c r="AP29" i="19"/>
  <c r="AM29" i="19"/>
  <c r="AD29" i="19"/>
  <c r="AA29" i="19"/>
  <c r="J29" i="19"/>
  <c r="E29" i="19"/>
  <c r="H28" i="19" s="1"/>
  <c r="I28" i="19" s="1"/>
  <c r="J28" i="19" s="1"/>
  <c r="AT28" i="19"/>
  <c r="AP28" i="19"/>
  <c r="AM28" i="19"/>
  <c r="AD28" i="19"/>
  <c r="AA28" i="19"/>
  <c r="E28" i="19"/>
  <c r="AT27" i="19"/>
  <c r="AP27" i="19"/>
  <c r="AM27" i="19"/>
  <c r="AD27" i="19"/>
  <c r="AA27" i="19"/>
  <c r="O27" i="19"/>
  <c r="P27" i="19" s="1"/>
  <c r="Q27" i="19" s="1"/>
  <c r="S27" i="19" s="1"/>
  <c r="U27" i="19" s="1"/>
  <c r="K27" i="19"/>
  <c r="L27" i="19" s="1"/>
  <c r="R27" i="19" s="1"/>
  <c r="I27" i="19"/>
  <c r="J27" i="19" s="1"/>
  <c r="H27" i="19"/>
  <c r="B27" i="19"/>
  <c r="K15" i="19"/>
  <c r="I5" i="19"/>
  <c r="G5" i="19"/>
  <c r="B42" i="19" s="1"/>
  <c r="I2" i="19"/>
  <c r="B29" i="19" s="1"/>
  <c r="G2" i="19"/>
  <c r="E102" i="18"/>
  <c r="H101" i="18" s="1"/>
  <c r="AZ101" i="18"/>
  <c r="AW101" i="18"/>
  <c r="AU101" i="18"/>
  <c r="AS101" i="18"/>
  <c r="AG101" i="18"/>
  <c r="I101" i="18"/>
  <c r="J101" i="18" s="1"/>
  <c r="E101" i="18"/>
  <c r="AZ100" i="18"/>
  <c r="AW100" i="18"/>
  <c r="AS100" i="18"/>
  <c r="AG100" i="18"/>
  <c r="H100" i="18"/>
  <c r="I100" i="18" s="1"/>
  <c r="J100" i="18" s="1"/>
  <c r="E100" i="18"/>
  <c r="H99" i="18" s="1"/>
  <c r="AZ99" i="18"/>
  <c r="AW99" i="18"/>
  <c r="AV99" i="18"/>
  <c r="AU99" i="18"/>
  <c r="AS99" i="18"/>
  <c r="AG99" i="18"/>
  <c r="K99" i="18"/>
  <c r="L99" i="18" s="1"/>
  <c r="J99" i="18"/>
  <c r="I99" i="18"/>
  <c r="E99" i="18"/>
  <c r="H98" i="18" s="1"/>
  <c r="I98" i="18" s="1"/>
  <c r="AZ98" i="18"/>
  <c r="AW98" i="18"/>
  <c r="AU98" i="18"/>
  <c r="AS98" i="18"/>
  <c r="AG98" i="18"/>
  <c r="J98" i="18"/>
  <c r="E98" i="18"/>
  <c r="H97" i="18" s="1"/>
  <c r="AZ97" i="18"/>
  <c r="AW97" i="18"/>
  <c r="AU97" i="18"/>
  <c r="AS97" i="18"/>
  <c r="AG97" i="18"/>
  <c r="K97" i="18"/>
  <c r="L97" i="18" s="1"/>
  <c r="R97" i="18" s="1"/>
  <c r="I97" i="18"/>
  <c r="J97" i="18" s="1"/>
  <c r="E97" i="18"/>
  <c r="AZ96" i="18"/>
  <c r="AW96" i="18"/>
  <c r="AU96" i="18"/>
  <c r="AS96" i="18"/>
  <c r="AG96" i="18"/>
  <c r="H96" i="18"/>
  <c r="I96" i="18" s="1"/>
  <c r="J96" i="18" s="1"/>
  <c r="E96" i="18"/>
  <c r="H95" i="18" s="1"/>
  <c r="I95" i="18" s="1"/>
  <c r="AZ95" i="18"/>
  <c r="AW95" i="18"/>
  <c r="AU95" i="18"/>
  <c r="AS95" i="18"/>
  <c r="AG95" i="18"/>
  <c r="K95" i="18"/>
  <c r="L95" i="18" s="1"/>
  <c r="R95" i="18" s="1"/>
  <c r="J95" i="18"/>
  <c r="E95" i="18"/>
  <c r="AZ94" i="18"/>
  <c r="AW94" i="18"/>
  <c r="AU94" i="18"/>
  <c r="AS94" i="18"/>
  <c r="AG94" i="18"/>
  <c r="R94" i="18"/>
  <c r="K94" i="18"/>
  <c r="L94" i="18" s="1"/>
  <c r="H94" i="18"/>
  <c r="I94" i="18" s="1"/>
  <c r="J94" i="18" s="1"/>
  <c r="E94" i="18"/>
  <c r="H93" i="18" s="1"/>
  <c r="I93" i="18" s="1"/>
  <c r="J93" i="18" s="1"/>
  <c r="AZ93" i="18"/>
  <c r="AW93" i="18"/>
  <c r="AU93" i="18"/>
  <c r="AS93" i="18"/>
  <c r="AG93" i="18"/>
  <c r="L93" i="18"/>
  <c r="K93" i="18"/>
  <c r="E93" i="18"/>
  <c r="AZ92" i="18"/>
  <c r="AW92" i="18"/>
  <c r="AU92" i="18"/>
  <c r="AS92" i="18"/>
  <c r="AG92" i="18"/>
  <c r="K92" i="18"/>
  <c r="L92" i="18" s="1"/>
  <c r="R92" i="18" s="1"/>
  <c r="H92" i="18"/>
  <c r="I92" i="18" s="1"/>
  <c r="J92" i="18" s="1"/>
  <c r="E92" i="18"/>
  <c r="H91" i="18" s="1"/>
  <c r="B92" i="18"/>
  <c r="AZ91" i="18"/>
  <c r="AW91" i="18"/>
  <c r="AS91" i="18"/>
  <c r="AG91" i="18"/>
  <c r="K91" i="18"/>
  <c r="L91" i="18" s="1"/>
  <c r="I91" i="18"/>
  <c r="J91" i="18" s="1"/>
  <c r="E91" i="18"/>
  <c r="H90" i="18" s="1"/>
  <c r="I90" i="18" s="1"/>
  <c r="J90" i="18" s="1"/>
  <c r="AZ90" i="18"/>
  <c r="AW90" i="18"/>
  <c r="AU90" i="18"/>
  <c r="AS90" i="18"/>
  <c r="AG90" i="18"/>
  <c r="L90" i="18"/>
  <c r="O90" i="18" s="1"/>
  <c r="K90" i="18"/>
  <c r="B90" i="18"/>
  <c r="AU100" i="18" s="1"/>
  <c r="E86" i="18"/>
  <c r="H85" i="18" s="1"/>
  <c r="I85" i="18" s="1"/>
  <c r="J85" i="18" s="1"/>
  <c r="AW85" i="18"/>
  <c r="AV85" i="18"/>
  <c r="AS85" i="18"/>
  <c r="AG85" i="18"/>
  <c r="K85" i="18"/>
  <c r="L85" i="18" s="1"/>
  <c r="R85" i="18" s="1"/>
  <c r="E85" i="18"/>
  <c r="AW84" i="18"/>
  <c r="AS84" i="18"/>
  <c r="AG84" i="18"/>
  <c r="H84" i="18"/>
  <c r="I84" i="18" s="1"/>
  <c r="J84" i="18" s="1"/>
  <c r="E84" i="18"/>
  <c r="H83" i="18" s="1"/>
  <c r="I83" i="18" s="1"/>
  <c r="J83" i="18" s="1"/>
  <c r="AW83" i="18"/>
  <c r="AU83" i="18"/>
  <c r="AS83" i="18"/>
  <c r="AG83" i="18"/>
  <c r="E83" i="18"/>
  <c r="AW82" i="18"/>
  <c r="AV82" i="18"/>
  <c r="AU82" i="18"/>
  <c r="AS82" i="18"/>
  <c r="AG82" i="18"/>
  <c r="K82" i="18"/>
  <c r="L82" i="18" s="1"/>
  <c r="I82" i="18"/>
  <c r="J82" i="18" s="1"/>
  <c r="H82" i="18"/>
  <c r="E82" i="18"/>
  <c r="H81" i="18" s="1"/>
  <c r="I81" i="18" s="1"/>
  <c r="AW81" i="18"/>
  <c r="AV81" i="18"/>
  <c r="AS81" i="18"/>
  <c r="AG81" i="18"/>
  <c r="K81" i="18"/>
  <c r="L81" i="18" s="1"/>
  <c r="J81" i="18"/>
  <c r="E81" i="18"/>
  <c r="AW80" i="18"/>
  <c r="AV80" i="18"/>
  <c r="AS80" i="18"/>
  <c r="AG80" i="18"/>
  <c r="K80" i="18"/>
  <c r="L80" i="18" s="1"/>
  <c r="R80" i="18" s="1"/>
  <c r="I80" i="18"/>
  <c r="J80" i="18" s="1"/>
  <c r="H80" i="18"/>
  <c r="E80" i="18"/>
  <c r="AW79" i="18"/>
  <c r="AU79" i="18"/>
  <c r="AS79" i="18"/>
  <c r="AG79" i="18"/>
  <c r="H79" i="18"/>
  <c r="I79" i="18" s="1"/>
  <c r="J79" i="18" s="1"/>
  <c r="E79" i="18"/>
  <c r="AW78" i="18"/>
  <c r="AS78" i="18"/>
  <c r="AG78" i="18"/>
  <c r="H78" i="18"/>
  <c r="I78" i="18" s="1"/>
  <c r="J78" i="18" s="1"/>
  <c r="E78" i="18"/>
  <c r="AW77" i="18"/>
  <c r="AV77" i="18"/>
  <c r="AS77" i="18"/>
  <c r="AG77" i="18"/>
  <c r="I77" i="18"/>
  <c r="J77" i="18" s="1"/>
  <c r="H77" i="18"/>
  <c r="E77" i="18"/>
  <c r="AW76" i="18"/>
  <c r="AS76" i="18"/>
  <c r="AG76" i="18"/>
  <c r="K76" i="18"/>
  <c r="L76" i="18" s="1"/>
  <c r="H76" i="18"/>
  <c r="I76" i="18" s="1"/>
  <c r="J76" i="18" s="1"/>
  <c r="E76" i="18"/>
  <c r="B76" i="18"/>
  <c r="AW75" i="18"/>
  <c r="AS75" i="18"/>
  <c r="AG75" i="18"/>
  <c r="H75" i="18"/>
  <c r="I75" i="18" s="1"/>
  <c r="J75" i="18" s="1"/>
  <c r="E75" i="18"/>
  <c r="AW74" i="18"/>
  <c r="AV74" i="18"/>
  <c r="AS74" i="18"/>
  <c r="AG74" i="18"/>
  <c r="H74" i="18"/>
  <c r="I74" i="18" s="1"/>
  <c r="J74" i="18" s="1"/>
  <c r="B74" i="18"/>
  <c r="E70" i="18"/>
  <c r="AE69" i="18"/>
  <c r="AD69" i="18"/>
  <c r="AC69" i="18"/>
  <c r="H69" i="18"/>
  <c r="I69" i="18" s="1"/>
  <c r="J69" i="18" s="1"/>
  <c r="E69" i="18"/>
  <c r="AE68" i="18"/>
  <c r="AD68" i="18"/>
  <c r="H68" i="18"/>
  <c r="I68" i="18" s="1"/>
  <c r="J68" i="18" s="1"/>
  <c r="E68" i="18"/>
  <c r="AE67" i="18"/>
  <c r="AD67" i="18"/>
  <c r="H67" i="18"/>
  <c r="I67" i="18" s="1"/>
  <c r="J67" i="18" s="1"/>
  <c r="E67" i="18"/>
  <c r="H66" i="18" s="1"/>
  <c r="I66" i="18" s="1"/>
  <c r="J66" i="18" s="1"/>
  <c r="AE66" i="18"/>
  <c r="AC66" i="18"/>
  <c r="E66" i="18"/>
  <c r="H65" i="18" s="1"/>
  <c r="I65" i="18" s="1"/>
  <c r="J65" i="18" s="1"/>
  <c r="AE65" i="18"/>
  <c r="AD65" i="18"/>
  <c r="E65" i="18"/>
  <c r="H64" i="18" s="1"/>
  <c r="I64" i="18" s="1"/>
  <c r="J64" i="18" s="1"/>
  <c r="AE64" i="18"/>
  <c r="AC64" i="18"/>
  <c r="E64" i="18"/>
  <c r="AE63" i="18"/>
  <c r="AD63" i="18"/>
  <c r="K63" i="18"/>
  <c r="L63" i="18" s="1"/>
  <c r="I63" i="18"/>
  <c r="J63" i="18" s="1"/>
  <c r="H63" i="18"/>
  <c r="E63" i="18"/>
  <c r="H62" i="18" s="1"/>
  <c r="AE62" i="18"/>
  <c r="AD62" i="18"/>
  <c r="I62" i="18"/>
  <c r="J62" i="18" s="1"/>
  <c r="E62" i="18"/>
  <c r="AE61" i="18"/>
  <c r="AD61" i="18"/>
  <c r="H61" i="18"/>
  <c r="I61" i="18" s="1"/>
  <c r="J61" i="18" s="1"/>
  <c r="E61" i="18"/>
  <c r="AE60" i="18"/>
  <c r="AC60" i="18"/>
  <c r="K60" i="18"/>
  <c r="L60" i="18" s="1"/>
  <c r="H60" i="18"/>
  <c r="I60" i="18" s="1"/>
  <c r="J60" i="18" s="1"/>
  <c r="E60" i="18"/>
  <c r="B60" i="18"/>
  <c r="AE59" i="18"/>
  <c r="AC59" i="18"/>
  <c r="K59" i="18"/>
  <c r="L59" i="18" s="1"/>
  <c r="R59" i="18" s="1"/>
  <c r="H59" i="18"/>
  <c r="I59" i="18" s="1"/>
  <c r="J59" i="18" s="1"/>
  <c r="E59" i="18"/>
  <c r="H58" i="18" s="1"/>
  <c r="I58" i="18" s="1"/>
  <c r="J58" i="18" s="1"/>
  <c r="AE58" i="18"/>
  <c r="B58" i="18"/>
  <c r="E54" i="18"/>
  <c r="H53" i="18" s="1"/>
  <c r="I53" i="18" s="1"/>
  <c r="J53" i="18" s="1"/>
  <c r="AT53" i="18"/>
  <c r="AR53" i="18"/>
  <c r="AP53" i="18"/>
  <c r="AA53" i="18"/>
  <c r="E53" i="18"/>
  <c r="H52" i="18" s="1"/>
  <c r="I52" i="18" s="1"/>
  <c r="J52" i="18" s="1"/>
  <c r="AT52" i="18"/>
  <c r="AS52" i="18"/>
  <c r="AR52" i="18"/>
  <c r="AP52" i="18"/>
  <c r="AA52" i="18"/>
  <c r="E52" i="18"/>
  <c r="AT51" i="18"/>
  <c r="AR51" i="18"/>
  <c r="AP51" i="18"/>
  <c r="AA51" i="18"/>
  <c r="H51" i="18"/>
  <c r="I51" i="18" s="1"/>
  <c r="J51" i="18" s="1"/>
  <c r="E51" i="18"/>
  <c r="H50" i="18" s="1"/>
  <c r="I50" i="18" s="1"/>
  <c r="J50" i="18" s="1"/>
  <c r="AT50" i="18"/>
  <c r="AP50" i="18"/>
  <c r="AA50" i="18"/>
  <c r="K50" i="18"/>
  <c r="L50" i="18" s="1"/>
  <c r="E50" i="18"/>
  <c r="AT49" i="18"/>
  <c r="AP49" i="18"/>
  <c r="AA49" i="18"/>
  <c r="I49" i="18"/>
  <c r="J49" i="18" s="1"/>
  <c r="H49" i="18"/>
  <c r="E49" i="18"/>
  <c r="AT48" i="18"/>
  <c r="AR48" i="18"/>
  <c r="AP48" i="18"/>
  <c r="AA48" i="18"/>
  <c r="J48" i="18"/>
  <c r="I48" i="18"/>
  <c r="H48" i="18"/>
  <c r="E48" i="18"/>
  <c r="H47" i="18" s="1"/>
  <c r="I47" i="18" s="1"/>
  <c r="J47" i="18" s="1"/>
  <c r="AT47" i="18"/>
  <c r="AR47" i="18"/>
  <c r="AP47" i="18"/>
  <c r="AA47" i="18"/>
  <c r="K47" i="18"/>
  <c r="L47" i="18" s="1"/>
  <c r="E47" i="18"/>
  <c r="AT46" i="18"/>
  <c r="AP46" i="18"/>
  <c r="AA46" i="18"/>
  <c r="H46" i="18"/>
  <c r="I46" i="18" s="1"/>
  <c r="J46" i="18" s="1"/>
  <c r="E46" i="18"/>
  <c r="H45" i="18" s="1"/>
  <c r="I45" i="18" s="1"/>
  <c r="J45" i="18" s="1"/>
  <c r="AT45" i="18"/>
  <c r="AP45" i="18"/>
  <c r="AA45" i="18"/>
  <c r="K45" i="18"/>
  <c r="L45" i="18" s="1"/>
  <c r="E45" i="18"/>
  <c r="H44" i="18" s="1"/>
  <c r="I44" i="18" s="1"/>
  <c r="J44" i="18" s="1"/>
  <c r="AT44" i="18"/>
  <c r="AP44" i="18"/>
  <c r="AA44" i="18"/>
  <c r="E44" i="18"/>
  <c r="AT43" i="18"/>
  <c r="AS43" i="18"/>
  <c r="AR43" i="18"/>
  <c r="AP43" i="18"/>
  <c r="AA43" i="18"/>
  <c r="K43" i="18"/>
  <c r="L43" i="18" s="1"/>
  <c r="H43" i="18"/>
  <c r="I43" i="18" s="1"/>
  <c r="J43" i="18" s="1"/>
  <c r="E43" i="18"/>
  <c r="AT42" i="18"/>
  <c r="AR42" i="18"/>
  <c r="AP42" i="18"/>
  <c r="AA42" i="18"/>
  <c r="L42" i="18"/>
  <c r="K42" i="18"/>
  <c r="I42" i="18"/>
  <c r="J42" i="18" s="1"/>
  <c r="H42" i="18"/>
  <c r="E39" i="18"/>
  <c r="H38" i="18" s="1"/>
  <c r="I38" i="18" s="1"/>
  <c r="J38" i="18" s="1"/>
  <c r="AT38" i="18"/>
  <c r="AP38" i="18"/>
  <c r="AM38" i="18"/>
  <c r="AD38" i="18"/>
  <c r="AA38" i="18"/>
  <c r="K38" i="18"/>
  <c r="L38" i="18" s="1"/>
  <c r="E38" i="18"/>
  <c r="AT37" i="18"/>
  <c r="AS37" i="18"/>
  <c r="AR37" i="18"/>
  <c r="AP37" i="18"/>
  <c r="AM37" i="18"/>
  <c r="AD37" i="18"/>
  <c r="AA37" i="18"/>
  <c r="I37" i="18"/>
  <c r="J37" i="18" s="1"/>
  <c r="H37" i="18"/>
  <c r="E37" i="18"/>
  <c r="H36" i="18" s="1"/>
  <c r="AT36" i="18"/>
  <c r="AR36" i="18"/>
  <c r="AP36" i="18"/>
  <c r="AM36" i="18"/>
  <c r="AD36" i="18"/>
  <c r="AA36" i="18"/>
  <c r="K36" i="18"/>
  <c r="L36" i="18" s="1"/>
  <c r="J36" i="18"/>
  <c r="I36" i="18"/>
  <c r="E36" i="18"/>
  <c r="AT35" i="18"/>
  <c r="AS35" i="18"/>
  <c r="AR35" i="18"/>
  <c r="AP35" i="18"/>
  <c r="AM35" i="18"/>
  <c r="AD35" i="18"/>
  <c r="AA35" i="18"/>
  <c r="H35" i="18"/>
  <c r="I35" i="18" s="1"/>
  <c r="J35" i="18" s="1"/>
  <c r="E35" i="18"/>
  <c r="H34" i="18" s="1"/>
  <c r="I34" i="18" s="1"/>
  <c r="J34" i="18" s="1"/>
  <c r="AT34" i="18"/>
  <c r="AP34" i="18"/>
  <c r="AM34" i="18"/>
  <c r="AD34" i="18"/>
  <c r="AA34" i="18"/>
  <c r="E34" i="18"/>
  <c r="AT33" i="18"/>
  <c r="AP33" i="18"/>
  <c r="AM33" i="18"/>
  <c r="AD33" i="18"/>
  <c r="AA33" i="18"/>
  <c r="I33" i="18"/>
  <c r="J33" i="18" s="1"/>
  <c r="H33" i="18"/>
  <c r="E33" i="18"/>
  <c r="H32" i="18" s="1"/>
  <c r="AT32" i="18"/>
  <c r="AR32" i="18"/>
  <c r="AP32" i="18"/>
  <c r="AM32" i="18"/>
  <c r="AD32" i="18"/>
  <c r="AA32" i="18"/>
  <c r="K32" i="18"/>
  <c r="L32" i="18" s="1"/>
  <c r="J32" i="18"/>
  <c r="I32" i="18"/>
  <c r="E32" i="18"/>
  <c r="AT31" i="18"/>
  <c r="AS31" i="18"/>
  <c r="AR31" i="18"/>
  <c r="AP31" i="18"/>
  <c r="AM31" i="18"/>
  <c r="AD31" i="18"/>
  <c r="AA31" i="18"/>
  <c r="H31" i="18"/>
  <c r="I31" i="18" s="1"/>
  <c r="J31" i="18" s="1"/>
  <c r="E31" i="18"/>
  <c r="H30" i="18" s="1"/>
  <c r="I30" i="18" s="1"/>
  <c r="J30" i="18" s="1"/>
  <c r="AT30" i="18"/>
  <c r="AP30" i="18"/>
  <c r="AM30" i="18"/>
  <c r="AD30" i="18"/>
  <c r="AA30" i="18"/>
  <c r="E30" i="18"/>
  <c r="AT29" i="18"/>
  <c r="AP29" i="18"/>
  <c r="AM29" i="18"/>
  <c r="AD29" i="18"/>
  <c r="AA29" i="18"/>
  <c r="I29" i="18"/>
  <c r="J29" i="18" s="1"/>
  <c r="H29" i="18"/>
  <c r="E29" i="18"/>
  <c r="AT28" i="18"/>
  <c r="AS28" i="18"/>
  <c r="AR28" i="18"/>
  <c r="AP28" i="18"/>
  <c r="AM28" i="18"/>
  <c r="AD28" i="18"/>
  <c r="AA28" i="18"/>
  <c r="H28" i="18"/>
  <c r="I28" i="18" s="1"/>
  <c r="J28" i="18" s="1"/>
  <c r="E28" i="18"/>
  <c r="H27" i="18" s="1"/>
  <c r="I27" i="18" s="1"/>
  <c r="J27" i="18" s="1"/>
  <c r="AT27" i="18"/>
  <c r="AP27" i="18"/>
  <c r="AM27" i="18"/>
  <c r="AD27" i="18"/>
  <c r="AA27" i="18"/>
  <c r="K27" i="18"/>
  <c r="L27" i="18" s="1"/>
  <c r="K15" i="18"/>
  <c r="I5" i="18"/>
  <c r="B44" i="18" s="1"/>
  <c r="G5" i="18"/>
  <c r="B42" i="18" s="1"/>
  <c r="I2" i="18"/>
  <c r="B29" i="18" s="1"/>
  <c r="G2" i="18"/>
  <c r="B27" i="18" s="1"/>
  <c r="E102" i="17"/>
  <c r="H101" i="17" s="1"/>
  <c r="I101" i="17" s="1"/>
  <c r="J101" i="17" s="1"/>
  <c r="AZ101" i="17"/>
  <c r="AW101" i="17"/>
  <c r="AU101" i="17"/>
  <c r="AS101" i="17"/>
  <c r="AG101" i="17"/>
  <c r="E101" i="17"/>
  <c r="AZ100" i="17"/>
  <c r="AW100" i="17"/>
  <c r="AS100" i="17"/>
  <c r="AG100" i="17"/>
  <c r="K100" i="17"/>
  <c r="L100" i="17" s="1"/>
  <c r="R100" i="17" s="1"/>
  <c r="H100" i="17"/>
  <c r="I100" i="17" s="1"/>
  <c r="J100" i="17" s="1"/>
  <c r="E100" i="17"/>
  <c r="H99" i="17" s="1"/>
  <c r="I99" i="17" s="1"/>
  <c r="J99" i="17" s="1"/>
  <c r="AZ99" i="17"/>
  <c r="AW99" i="17"/>
  <c r="AU99" i="17"/>
  <c r="AS99" i="17"/>
  <c r="AG99" i="17"/>
  <c r="L99" i="17"/>
  <c r="K99" i="17"/>
  <c r="E99" i="17"/>
  <c r="AZ98" i="17"/>
  <c r="AW98" i="17"/>
  <c r="AU98" i="17"/>
  <c r="AS98" i="17"/>
  <c r="AG98" i="17"/>
  <c r="K98" i="17"/>
  <c r="L98" i="17" s="1"/>
  <c r="R98" i="17" s="1"/>
  <c r="H98" i="17"/>
  <c r="I98" i="17" s="1"/>
  <c r="J98" i="17" s="1"/>
  <c r="E98" i="17"/>
  <c r="H97" i="17" s="1"/>
  <c r="I97" i="17" s="1"/>
  <c r="J97" i="17" s="1"/>
  <c r="AZ97" i="17"/>
  <c r="AW97" i="17"/>
  <c r="AU97" i="17"/>
  <c r="AS97" i="17"/>
  <c r="AG97" i="17"/>
  <c r="L97" i="17"/>
  <c r="K97" i="17"/>
  <c r="E97" i="17"/>
  <c r="AZ96" i="17"/>
  <c r="AW96" i="17"/>
  <c r="AU96" i="17"/>
  <c r="AS96" i="17"/>
  <c r="AG96" i="17"/>
  <c r="K96" i="17"/>
  <c r="L96" i="17" s="1"/>
  <c r="R96" i="17" s="1"/>
  <c r="H96" i="17"/>
  <c r="I96" i="17" s="1"/>
  <c r="J96" i="17" s="1"/>
  <c r="E96" i="17"/>
  <c r="H95" i="17" s="1"/>
  <c r="I95" i="17" s="1"/>
  <c r="J95" i="17" s="1"/>
  <c r="AZ95" i="17"/>
  <c r="AW95" i="17"/>
  <c r="AU95" i="17"/>
  <c r="AS95" i="17"/>
  <c r="AG95" i="17"/>
  <c r="L95" i="17"/>
  <c r="K95" i="17"/>
  <c r="E95" i="17"/>
  <c r="AZ94" i="17"/>
  <c r="AW94" i="17"/>
  <c r="AU94" i="17"/>
  <c r="AS94" i="17"/>
  <c r="AG94" i="17"/>
  <c r="H94" i="17"/>
  <c r="I94" i="17" s="1"/>
  <c r="J94" i="17" s="1"/>
  <c r="E94" i="17"/>
  <c r="AZ93" i="17"/>
  <c r="AW93" i="17"/>
  <c r="AS93" i="17"/>
  <c r="AG93" i="17"/>
  <c r="H93" i="17"/>
  <c r="I93" i="17" s="1"/>
  <c r="J93" i="17" s="1"/>
  <c r="E93" i="17"/>
  <c r="H92" i="17" s="1"/>
  <c r="I92" i="17" s="1"/>
  <c r="J92" i="17" s="1"/>
  <c r="AZ92" i="17"/>
  <c r="AW92" i="17"/>
  <c r="AU92" i="17"/>
  <c r="AS92" i="17"/>
  <c r="AG92" i="17"/>
  <c r="E92" i="17"/>
  <c r="B92" i="17"/>
  <c r="AZ91" i="17"/>
  <c r="AW91" i="17"/>
  <c r="AU91" i="17"/>
  <c r="AS91" i="17"/>
  <c r="AG91" i="17"/>
  <c r="I91" i="17"/>
  <c r="J91" i="17" s="1"/>
  <c r="H91" i="17"/>
  <c r="E91" i="17"/>
  <c r="H90" i="17" s="1"/>
  <c r="AZ90" i="17"/>
  <c r="AW90" i="17"/>
  <c r="AS90" i="17"/>
  <c r="AG90" i="17"/>
  <c r="K90" i="17"/>
  <c r="L90" i="17" s="1"/>
  <c r="J90" i="17"/>
  <c r="I90" i="17"/>
  <c r="B90" i="17"/>
  <c r="E86" i="17"/>
  <c r="H85" i="17" s="1"/>
  <c r="I85" i="17" s="1"/>
  <c r="AW85" i="17"/>
  <c r="AS85" i="17"/>
  <c r="AG85" i="17"/>
  <c r="J85" i="17"/>
  <c r="E85" i="17"/>
  <c r="H84" i="17" s="1"/>
  <c r="I84" i="17" s="1"/>
  <c r="J84" i="17" s="1"/>
  <c r="AW84" i="17"/>
  <c r="AV84" i="17"/>
  <c r="AU84" i="17"/>
  <c r="AS84" i="17"/>
  <c r="AG84" i="17"/>
  <c r="K84" i="17"/>
  <c r="L84" i="17" s="1"/>
  <c r="E84" i="17"/>
  <c r="AW83" i="17"/>
  <c r="AV83" i="17"/>
  <c r="AU83" i="17"/>
  <c r="AS83" i="17"/>
  <c r="AG83" i="17"/>
  <c r="K83" i="17"/>
  <c r="L83" i="17" s="1"/>
  <c r="J83" i="17"/>
  <c r="I83" i="17"/>
  <c r="H83" i="17"/>
  <c r="E83" i="17"/>
  <c r="AW82" i="17"/>
  <c r="AV82" i="17"/>
  <c r="AU82" i="17"/>
  <c r="AS82" i="17"/>
  <c r="AG82" i="17"/>
  <c r="K82" i="17"/>
  <c r="L82" i="17" s="1"/>
  <c r="R82" i="17" s="1"/>
  <c r="H82" i="17"/>
  <c r="I82" i="17" s="1"/>
  <c r="J82" i="17" s="1"/>
  <c r="E82" i="17"/>
  <c r="H81" i="17" s="1"/>
  <c r="I81" i="17" s="1"/>
  <c r="J81" i="17" s="1"/>
  <c r="AW81" i="17"/>
  <c r="AS81" i="17"/>
  <c r="AG81" i="17"/>
  <c r="E81" i="17"/>
  <c r="H80" i="17" s="1"/>
  <c r="I80" i="17" s="1"/>
  <c r="AW80" i="17"/>
  <c r="AS80" i="17"/>
  <c r="AG80" i="17"/>
  <c r="J80" i="17"/>
  <c r="E80" i="17"/>
  <c r="AW79" i="17"/>
  <c r="AV79" i="17"/>
  <c r="AU79" i="17"/>
  <c r="AS79" i="17"/>
  <c r="AG79" i="17"/>
  <c r="R79" i="17"/>
  <c r="K79" i="17"/>
  <c r="L79" i="17" s="1"/>
  <c r="I79" i="17"/>
  <c r="J79" i="17" s="1"/>
  <c r="H79" i="17"/>
  <c r="E79" i="17"/>
  <c r="H78" i="17" s="1"/>
  <c r="AW78" i="17"/>
  <c r="AU78" i="17"/>
  <c r="AS78" i="17"/>
  <c r="AG78" i="17"/>
  <c r="K78" i="17"/>
  <c r="L78" i="17" s="1"/>
  <c r="I78" i="17"/>
  <c r="J78" i="17" s="1"/>
  <c r="E78" i="17"/>
  <c r="H77" i="17" s="1"/>
  <c r="I77" i="17" s="1"/>
  <c r="J77" i="17" s="1"/>
  <c r="AW77" i="17"/>
  <c r="AU77" i="17"/>
  <c r="AS77" i="17"/>
  <c r="AG77" i="17"/>
  <c r="E77" i="17"/>
  <c r="AW76" i="17"/>
  <c r="AS76" i="17"/>
  <c r="AG76" i="17"/>
  <c r="H76" i="17"/>
  <c r="I76" i="17" s="1"/>
  <c r="J76" i="17" s="1"/>
  <c r="E76" i="17"/>
  <c r="H75" i="17" s="1"/>
  <c r="I75" i="17" s="1"/>
  <c r="J75" i="17" s="1"/>
  <c r="B76" i="17"/>
  <c r="AW75" i="17"/>
  <c r="AU75" i="17"/>
  <c r="AS75" i="17"/>
  <c r="AG75" i="17"/>
  <c r="K75" i="17"/>
  <c r="L75" i="17" s="1"/>
  <c r="E75" i="17"/>
  <c r="AW74" i="17"/>
  <c r="AU74" i="17"/>
  <c r="AS74" i="17"/>
  <c r="AG74" i="17"/>
  <c r="R74" i="17"/>
  <c r="K74" i="17"/>
  <c r="L74" i="17" s="1"/>
  <c r="O74" i="17" s="1"/>
  <c r="J74" i="17"/>
  <c r="I74" i="17"/>
  <c r="H74" i="17"/>
  <c r="B74" i="17"/>
  <c r="E70" i="17"/>
  <c r="H69" i="17" s="1"/>
  <c r="I69" i="17" s="1"/>
  <c r="J69" i="17" s="1"/>
  <c r="AE69" i="17"/>
  <c r="AC69" i="17"/>
  <c r="K69" i="17"/>
  <c r="L69" i="17" s="1"/>
  <c r="E69" i="17"/>
  <c r="H68" i="17" s="1"/>
  <c r="I68" i="17" s="1"/>
  <c r="J68" i="17" s="1"/>
  <c r="AE68" i="17"/>
  <c r="AD68" i="17"/>
  <c r="R68" i="17"/>
  <c r="K68" i="17"/>
  <c r="L68" i="17" s="1"/>
  <c r="E68" i="17"/>
  <c r="H67" i="17" s="1"/>
  <c r="I67" i="17" s="1"/>
  <c r="J67" i="17" s="1"/>
  <c r="AE67" i="17"/>
  <c r="AD67" i="17"/>
  <c r="R67" i="17"/>
  <c r="K67" i="17"/>
  <c r="L67" i="17" s="1"/>
  <c r="E67" i="17"/>
  <c r="AE66" i="17"/>
  <c r="AD66" i="17"/>
  <c r="AC66" i="17"/>
  <c r="K66" i="17"/>
  <c r="L66" i="17" s="1"/>
  <c r="I66" i="17"/>
  <c r="J66" i="17" s="1"/>
  <c r="H66" i="17"/>
  <c r="E66" i="17"/>
  <c r="AE65" i="17"/>
  <c r="AD65" i="17"/>
  <c r="AC65" i="17"/>
  <c r="K65" i="17"/>
  <c r="L65" i="17" s="1"/>
  <c r="H65" i="17"/>
  <c r="I65" i="17" s="1"/>
  <c r="J65" i="17" s="1"/>
  <c r="E65" i="17"/>
  <c r="H64" i="17" s="1"/>
  <c r="I64" i="17" s="1"/>
  <c r="J64" i="17" s="1"/>
  <c r="AE64" i="17"/>
  <c r="AC64" i="17"/>
  <c r="E64" i="17"/>
  <c r="H63" i="17" s="1"/>
  <c r="I63" i="17" s="1"/>
  <c r="J63" i="17" s="1"/>
  <c r="AE63" i="17"/>
  <c r="AC63" i="17"/>
  <c r="L63" i="17"/>
  <c r="K63" i="17"/>
  <c r="E63" i="17"/>
  <c r="H62" i="17" s="1"/>
  <c r="I62" i="17" s="1"/>
  <c r="J62" i="17" s="1"/>
  <c r="AE62" i="17"/>
  <c r="AC62" i="17"/>
  <c r="L62" i="17"/>
  <c r="K62" i="17"/>
  <c r="E62" i="17"/>
  <c r="H61" i="17" s="1"/>
  <c r="I61" i="17" s="1"/>
  <c r="J61" i="17" s="1"/>
  <c r="AE61" i="17"/>
  <c r="AC61" i="17"/>
  <c r="K61" i="17"/>
  <c r="L61" i="17" s="1"/>
  <c r="E61" i="17"/>
  <c r="H60" i="17" s="1"/>
  <c r="I60" i="17" s="1"/>
  <c r="J60" i="17" s="1"/>
  <c r="AE60" i="17"/>
  <c r="AD60" i="17"/>
  <c r="R60" i="17"/>
  <c r="K60" i="17"/>
  <c r="L60" i="17" s="1"/>
  <c r="E60" i="17"/>
  <c r="H59" i="17" s="1"/>
  <c r="I59" i="17" s="1"/>
  <c r="B60" i="17"/>
  <c r="AD69" i="17" s="1"/>
  <c r="AE59" i="17"/>
  <c r="AD59" i="17"/>
  <c r="R59" i="17"/>
  <c r="K59" i="17"/>
  <c r="L59" i="17" s="1"/>
  <c r="J59" i="17"/>
  <c r="E59" i="17"/>
  <c r="AE58" i="17"/>
  <c r="AD58" i="17"/>
  <c r="AC58" i="17"/>
  <c r="K58" i="17"/>
  <c r="L58" i="17" s="1"/>
  <c r="I58" i="17"/>
  <c r="J58" i="17" s="1"/>
  <c r="H58" i="17"/>
  <c r="B58" i="17"/>
  <c r="AC68" i="17" s="1"/>
  <c r="E54" i="17"/>
  <c r="AT53" i="17"/>
  <c r="AS53" i="17"/>
  <c r="AP53" i="17"/>
  <c r="AA53" i="17"/>
  <c r="H53" i="17"/>
  <c r="I53" i="17" s="1"/>
  <c r="J53" i="17" s="1"/>
  <c r="E53" i="17"/>
  <c r="AT52" i="17"/>
  <c r="AP52" i="17"/>
  <c r="AA52" i="17"/>
  <c r="H52" i="17"/>
  <c r="I52" i="17" s="1"/>
  <c r="J52" i="17" s="1"/>
  <c r="E52" i="17"/>
  <c r="AT51" i="17"/>
  <c r="AP51" i="17"/>
  <c r="AA51" i="17"/>
  <c r="I51" i="17"/>
  <c r="J51" i="17" s="1"/>
  <c r="H51" i="17"/>
  <c r="E51" i="17"/>
  <c r="AT50" i="17"/>
  <c r="AR50" i="17"/>
  <c r="AP50" i="17"/>
  <c r="AA50" i="17"/>
  <c r="J50" i="17"/>
  <c r="I50" i="17"/>
  <c r="H50" i="17"/>
  <c r="E50" i="17"/>
  <c r="AT49" i="17"/>
  <c r="AS49" i="17"/>
  <c r="AP49" i="17"/>
  <c r="AA49" i="17"/>
  <c r="K49" i="17"/>
  <c r="L49" i="17" s="1"/>
  <c r="H49" i="17"/>
  <c r="I49" i="17" s="1"/>
  <c r="J49" i="17" s="1"/>
  <c r="E49" i="17"/>
  <c r="AT48" i="17"/>
  <c r="AS48" i="17"/>
  <c r="AP48" i="17"/>
  <c r="AA48" i="17"/>
  <c r="H48" i="17"/>
  <c r="I48" i="17" s="1"/>
  <c r="J48" i="17" s="1"/>
  <c r="E48" i="17"/>
  <c r="AT47" i="17"/>
  <c r="AP47" i="17"/>
  <c r="AA47" i="17"/>
  <c r="H47" i="17"/>
  <c r="I47" i="17" s="1"/>
  <c r="J47" i="17" s="1"/>
  <c r="E47" i="17"/>
  <c r="H46" i="17" s="1"/>
  <c r="AT46" i="17"/>
  <c r="AP46" i="17"/>
  <c r="AA46" i="17"/>
  <c r="I46" i="17"/>
  <c r="J46" i="17" s="1"/>
  <c r="E46" i="17"/>
  <c r="AT45" i="17"/>
  <c r="AR45" i="17"/>
  <c r="AP45" i="17"/>
  <c r="AA45" i="17"/>
  <c r="J45" i="17"/>
  <c r="I45" i="17"/>
  <c r="H45" i="17"/>
  <c r="E45" i="17"/>
  <c r="AT44" i="17"/>
  <c r="AS44" i="17"/>
  <c r="AP44" i="17"/>
  <c r="AA44" i="17"/>
  <c r="K44" i="17"/>
  <c r="L44" i="17" s="1"/>
  <c r="H44" i="17"/>
  <c r="I44" i="17" s="1"/>
  <c r="J44" i="17" s="1"/>
  <c r="E44" i="17"/>
  <c r="B44" i="17"/>
  <c r="AS52" i="17" s="1"/>
  <c r="AT43" i="17"/>
  <c r="AP43" i="17"/>
  <c r="AA43" i="17"/>
  <c r="H43" i="17"/>
  <c r="I43" i="17" s="1"/>
  <c r="J43" i="17" s="1"/>
  <c r="E43" i="17"/>
  <c r="H42" i="17" s="1"/>
  <c r="I42" i="17" s="1"/>
  <c r="J42" i="17" s="1"/>
  <c r="AT42" i="17"/>
  <c r="AP42" i="17"/>
  <c r="AA42" i="17"/>
  <c r="B42" i="17"/>
  <c r="AR53" i="17" s="1"/>
  <c r="E39" i="17"/>
  <c r="AT38" i="17"/>
  <c r="AP38" i="17"/>
  <c r="AM38" i="17"/>
  <c r="AD38" i="17"/>
  <c r="AA38" i="17"/>
  <c r="H38" i="17"/>
  <c r="I38" i="17" s="1"/>
  <c r="J38" i="17" s="1"/>
  <c r="E38" i="17"/>
  <c r="H37" i="17" s="1"/>
  <c r="I37" i="17" s="1"/>
  <c r="J37" i="17" s="1"/>
  <c r="AT37" i="17"/>
  <c r="AP37" i="17"/>
  <c r="AM37" i="17"/>
  <c r="AD37" i="17"/>
  <c r="AA37" i="17"/>
  <c r="E37" i="17"/>
  <c r="AT36" i="17"/>
  <c r="AP36" i="17"/>
  <c r="AM36" i="17"/>
  <c r="AD36" i="17"/>
  <c r="AA36" i="17"/>
  <c r="H36" i="17"/>
  <c r="I36" i="17" s="1"/>
  <c r="J36" i="17" s="1"/>
  <c r="E36" i="17"/>
  <c r="H35" i="17" s="1"/>
  <c r="I35" i="17" s="1"/>
  <c r="J35" i="17" s="1"/>
  <c r="AT35" i="17"/>
  <c r="AP35" i="17"/>
  <c r="AM35" i="17"/>
  <c r="AD35" i="17"/>
  <c r="AA35" i="17"/>
  <c r="K35" i="17"/>
  <c r="L35" i="17" s="1"/>
  <c r="E35" i="17"/>
  <c r="AT34" i="17"/>
  <c r="AP34" i="17"/>
  <c r="AM34" i="17"/>
  <c r="AD34" i="17"/>
  <c r="AA34" i="17"/>
  <c r="H34" i="17"/>
  <c r="I34" i="17" s="1"/>
  <c r="J34" i="17" s="1"/>
  <c r="E34" i="17"/>
  <c r="H33" i="17" s="1"/>
  <c r="I33" i="17" s="1"/>
  <c r="J33" i="17" s="1"/>
  <c r="AT33" i="17"/>
  <c r="AP33" i="17"/>
  <c r="AM33" i="17"/>
  <c r="AD33" i="17"/>
  <c r="AA33" i="17"/>
  <c r="K33" i="17"/>
  <c r="L33" i="17" s="1"/>
  <c r="E33" i="17"/>
  <c r="AT32" i="17"/>
  <c r="AP32" i="17"/>
  <c r="AM32" i="17"/>
  <c r="AD32" i="17"/>
  <c r="AA32" i="17"/>
  <c r="H32" i="17"/>
  <c r="I32" i="17" s="1"/>
  <c r="J32" i="17" s="1"/>
  <c r="E32" i="17"/>
  <c r="H31" i="17" s="1"/>
  <c r="I31" i="17" s="1"/>
  <c r="J31" i="17" s="1"/>
  <c r="AT31" i="17"/>
  <c r="AP31" i="17"/>
  <c r="AM31" i="17"/>
  <c r="AD31" i="17"/>
  <c r="AA31" i="17"/>
  <c r="E31" i="17"/>
  <c r="AT30" i="17"/>
  <c r="AP30" i="17"/>
  <c r="AM30" i="17"/>
  <c r="AD30" i="17"/>
  <c r="AA30" i="17"/>
  <c r="I30" i="17"/>
  <c r="J30" i="17" s="1"/>
  <c r="H30" i="17"/>
  <c r="E30" i="17"/>
  <c r="AT29" i="17"/>
  <c r="AR29" i="17"/>
  <c r="AP29" i="17"/>
  <c r="AM29" i="17"/>
  <c r="AD29" i="17"/>
  <c r="AA29" i="17"/>
  <c r="H29" i="17"/>
  <c r="I29" i="17" s="1"/>
  <c r="J29" i="17" s="1"/>
  <c r="E29" i="17"/>
  <c r="H28" i="17" s="1"/>
  <c r="I28" i="17" s="1"/>
  <c r="B29" i="17"/>
  <c r="AT28" i="17"/>
  <c r="AP28" i="17"/>
  <c r="AM28" i="17"/>
  <c r="AD28" i="17"/>
  <c r="AA28" i="17"/>
  <c r="J28" i="17"/>
  <c r="E28" i="17"/>
  <c r="AT27" i="17"/>
  <c r="AP27" i="17"/>
  <c r="AM27" i="17"/>
  <c r="AD27" i="17"/>
  <c r="AA27" i="17"/>
  <c r="H27" i="17"/>
  <c r="I27" i="17" s="1"/>
  <c r="J27" i="17" s="1"/>
  <c r="B27" i="17"/>
  <c r="K15" i="17"/>
  <c r="I5" i="17"/>
  <c r="G5" i="17"/>
  <c r="I2" i="17"/>
  <c r="G2" i="17"/>
  <c r="E102" i="16"/>
  <c r="AZ101" i="16"/>
  <c r="AW101" i="16"/>
  <c r="AS101" i="16"/>
  <c r="AG101" i="16"/>
  <c r="H101" i="16"/>
  <c r="I101" i="16" s="1"/>
  <c r="J101" i="16" s="1"/>
  <c r="E101" i="16"/>
  <c r="H100" i="16" s="1"/>
  <c r="I100" i="16" s="1"/>
  <c r="J100" i="16" s="1"/>
  <c r="AZ100" i="16"/>
  <c r="AW100" i="16"/>
  <c r="AV100" i="16"/>
  <c r="AS100" i="16"/>
  <c r="AG100" i="16"/>
  <c r="E100" i="16"/>
  <c r="AZ99" i="16"/>
  <c r="AW99" i="16"/>
  <c r="AS99" i="16"/>
  <c r="AG99" i="16"/>
  <c r="I99" i="16"/>
  <c r="J99" i="16" s="1"/>
  <c r="H99" i="16"/>
  <c r="E99" i="16"/>
  <c r="AZ98" i="16"/>
  <c r="AW98" i="16"/>
  <c r="AV98" i="16"/>
  <c r="AS98" i="16"/>
  <c r="AG98" i="16"/>
  <c r="H98" i="16"/>
  <c r="I98" i="16" s="1"/>
  <c r="J98" i="16" s="1"/>
  <c r="E98" i="16"/>
  <c r="AZ97" i="16"/>
  <c r="AW97" i="16"/>
  <c r="AS97" i="16"/>
  <c r="AG97" i="16"/>
  <c r="I97" i="16"/>
  <c r="J97" i="16" s="1"/>
  <c r="H97" i="16"/>
  <c r="E97" i="16"/>
  <c r="AZ96" i="16"/>
  <c r="AW96" i="16"/>
  <c r="AV96" i="16"/>
  <c r="AS96" i="16"/>
  <c r="AG96" i="16"/>
  <c r="H96" i="16"/>
  <c r="I96" i="16" s="1"/>
  <c r="J96" i="16" s="1"/>
  <c r="E96" i="16"/>
  <c r="AZ95" i="16"/>
  <c r="AW95" i="16"/>
  <c r="AS95" i="16"/>
  <c r="AG95" i="16"/>
  <c r="I95" i="16"/>
  <c r="J95" i="16" s="1"/>
  <c r="H95" i="16"/>
  <c r="E95" i="16"/>
  <c r="AZ94" i="16"/>
  <c r="AW94" i="16"/>
  <c r="AV94" i="16"/>
  <c r="AS94" i="16"/>
  <c r="AG94" i="16"/>
  <c r="H94" i="16"/>
  <c r="I94" i="16" s="1"/>
  <c r="J94" i="16" s="1"/>
  <c r="E94" i="16"/>
  <c r="H93" i="16" s="1"/>
  <c r="I93" i="16" s="1"/>
  <c r="J93" i="16" s="1"/>
  <c r="AZ93" i="16"/>
  <c r="AW93" i="16"/>
  <c r="AV93" i="16"/>
  <c r="AU93" i="16"/>
  <c r="AS93" i="16"/>
  <c r="AG93" i="16"/>
  <c r="E93" i="16"/>
  <c r="AZ92" i="16"/>
  <c r="AW92" i="16"/>
  <c r="AS92" i="16"/>
  <c r="AG92" i="16"/>
  <c r="H92" i="16"/>
  <c r="I92" i="16" s="1"/>
  <c r="J92" i="16" s="1"/>
  <c r="E92" i="16"/>
  <c r="H91" i="16" s="1"/>
  <c r="I91" i="16" s="1"/>
  <c r="J91" i="16" s="1"/>
  <c r="B92" i="16"/>
  <c r="AZ91" i="16"/>
  <c r="AW91" i="16"/>
  <c r="AV91" i="16"/>
  <c r="AS91" i="16"/>
  <c r="AG91" i="16"/>
  <c r="K91" i="16"/>
  <c r="L91" i="16" s="1"/>
  <c r="E91" i="16"/>
  <c r="AZ90" i="16"/>
  <c r="AW90" i="16"/>
  <c r="AS90" i="16"/>
  <c r="AG90" i="16"/>
  <c r="H90" i="16"/>
  <c r="I90" i="16" s="1"/>
  <c r="J90" i="16" s="1"/>
  <c r="B90" i="16"/>
  <c r="AU98" i="16" s="1"/>
  <c r="E86" i="16"/>
  <c r="AW85" i="16"/>
  <c r="AV85" i="16"/>
  <c r="AS85" i="16"/>
  <c r="AG85" i="16"/>
  <c r="H85" i="16"/>
  <c r="I85" i="16" s="1"/>
  <c r="J85" i="16" s="1"/>
  <c r="E85" i="16"/>
  <c r="AW84" i="16"/>
  <c r="AV84" i="16"/>
  <c r="AS84" i="16"/>
  <c r="AG84" i="16"/>
  <c r="H84" i="16"/>
  <c r="I84" i="16" s="1"/>
  <c r="J84" i="16" s="1"/>
  <c r="E84" i="16"/>
  <c r="AW83" i="16"/>
  <c r="AS83" i="16"/>
  <c r="AG83" i="16"/>
  <c r="H83" i="16"/>
  <c r="I83" i="16" s="1"/>
  <c r="J83" i="16" s="1"/>
  <c r="E83" i="16"/>
  <c r="AW82" i="16"/>
  <c r="AS82" i="16"/>
  <c r="AG82" i="16"/>
  <c r="I82" i="16"/>
  <c r="J82" i="16" s="1"/>
  <c r="H82" i="16"/>
  <c r="E82" i="16"/>
  <c r="AW81" i="16"/>
  <c r="AV81" i="16"/>
  <c r="AU81" i="16"/>
  <c r="AS81" i="16"/>
  <c r="AG81" i="16"/>
  <c r="J81" i="16"/>
  <c r="I81" i="16"/>
  <c r="H81" i="16"/>
  <c r="E81" i="16"/>
  <c r="AW80" i="16"/>
  <c r="AV80" i="16"/>
  <c r="AS80" i="16"/>
  <c r="AG80" i="16"/>
  <c r="H80" i="16"/>
  <c r="I80" i="16" s="1"/>
  <c r="J80" i="16" s="1"/>
  <c r="E80" i="16"/>
  <c r="AW79" i="16"/>
  <c r="AV79" i="16"/>
  <c r="AS79" i="16"/>
  <c r="AG79" i="16"/>
  <c r="H79" i="16"/>
  <c r="I79" i="16" s="1"/>
  <c r="J79" i="16" s="1"/>
  <c r="E79" i="16"/>
  <c r="AW78" i="16"/>
  <c r="AS78" i="16"/>
  <c r="AG78" i="16"/>
  <c r="H78" i="16"/>
  <c r="I78" i="16" s="1"/>
  <c r="J78" i="16" s="1"/>
  <c r="E78" i="16"/>
  <c r="AW77" i="16"/>
  <c r="AS77" i="16"/>
  <c r="AG77" i="16"/>
  <c r="I77" i="16"/>
  <c r="J77" i="16" s="1"/>
  <c r="H77" i="16"/>
  <c r="E77" i="16"/>
  <c r="AW76" i="16"/>
  <c r="AV76" i="16"/>
  <c r="AS76" i="16"/>
  <c r="AG76" i="16"/>
  <c r="I76" i="16"/>
  <c r="J76" i="16" s="1"/>
  <c r="H76" i="16"/>
  <c r="E76" i="16"/>
  <c r="B76" i="16"/>
  <c r="AV92" i="16" s="1"/>
  <c r="AW75" i="16"/>
  <c r="AV75" i="16"/>
  <c r="AS75" i="16"/>
  <c r="AG75" i="16"/>
  <c r="H75" i="16"/>
  <c r="I75" i="16" s="1"/>
  <c r="J75" i="16" s="1"/>
  <c r="E75" i="16"/>
  <c r="AW74" i="16"/>
  <c r="AS74" i="16"/>
  <c r="AG74" i="16"/>
  <c r="H74" i="16"/>
  <c r="I74" i="16" s="1"/>
  <c r="J74" i="16" s="1"/>
  <c r="B74" i="16"/>
  <c r="E70" i="16"/>
  <c r="AE69" i="16"/>
  <c r="AC69" i="16"/>
  <c r="H69" i="16"/>
  <c r="I69" i="16" s="1"/>
  <c r="J69" i="16" s="1"/>
  <c r="E69" i="16"/>
  <c r="AE68" i="16"/>
  <c r="H68" i="16"/>
  <c r="I68" i="16" s="1"/>
  <c r="J68" i="16" s="1"/>
  <c r="E68" i="16"/>
  <c r="H67" i="16" s="1"/>
  <c r="I67" i="16" s="1"/>
  <c r="J67" i="16" s="1"/>
  <c r="AE67" i="16"/>
  <c r="L67" i="16"/>
  <c r="E67" i="16"/>
  <c r="H66" i="16" s="1"/>
  <c r="I66" i="16" s="1"/>
  <c r="J66" i="16" s="1"/>
  <c r="AE66" i="16"/>
  <c r="L66" i="16"/>
  <c r="K66" i="16"/>
  <c r="E66" i="16"/>
  <c r="H65" i="16" s="1"/>
  <c r="I65" i="16" s="1"/>
  <c r="AE65" i="16"/>
  <c r="K65" i="16"/>
  <c r="L65" i="16" s="1"/>
  <c r="J65" i="16"/>
  <c r="E65" i="16"/>
  <c r="H64" i="16" s="1"/>
  <c r="I64" i="16" s="1"/>
  <c r="J64" i="16" s="1"/>
  <c r="AE64" i="16"/>
  <c r="E64" i="16"/>
  <c r="AE63" i="16"/>
  <c r="AC63" i="16"/>
  <c r="I63" i="16"/>
  <c r="J63" i="16" s="1"/>
  <c r="H63" i="16"/>
  <c r="E63" i="16"/>
  <c r="AE62" i="16"/>
  <c r="AC62" i="16"/>
  <c r="I62" i="16"/>
  <c r="J62" i="16" s="1"/>
  <c r="H62" i="16"/>
  <c r="E62" i="16"/>
  <c r="AE61" i="16"/>
  <c r="AC61" i="16"/>
  <c r="H61" i="16"/>
  <c r="I61" i="16" s="1"/>
  <c r="J61" i="16" s="1"/>
  <c r="E61" i="16"/>
  <c r="H60" i="16" s="1"/>
  <c r="I60" i="16" s="1"/>
  <c r="J60" i="16" s="1"/>
  <c r="AE60" i="16"/>
  <c r="E60" i="16"/>
  <c r="H59" i="16" s="1"/>
  <c r="I59" i="16" s="1"/>
  <c r="J59" i="16" s="1"/>
  <c r="B60" i="16"/>
  <c r="AE59" i="16"/>
  <c r="E59" i="16"/>
  <c r="H58" i="16" s="1"/>
  <c r="I58" i="16" s="1"/>
  <c r="J58" i="16" s="1"/>
  <c r="AE58" i="16"/>
  <c r="K58" i="16"/>
  <c r="L58" i="16" s="1"/>
  <c r="B58" i="16"/>
  <c r="K67" i="16" s="1"/>
  <c r="E54" i="16"/>
  <c r="AT53" i="16"/>
  <c r="AR53" i="16"/>
  <c r="AP53" i="16"/>
  <c r="AA53" i="16"/>
  <c r="I53" i="16"/>
  <c r="J53" i="16" s="1"/>
  <c r="H53" i="16"/>
  <c r="E53" i="16"/>
  <c r="AT52" i="16"/>
  <c r="AR52" i="16"/>
  <c r="AP52" i="16"/>
  <c r="AA52" i="16"/>
  <c r="K52" i="16"/>
  <c r="L52" i="16" s="1"/>
  <c r="R52" i="16" s="1"/>
  <c r="H52" i="16"/>
  <c r="I52" i="16" s="1"/>
  <c r="J52" i="16" s="1"/>
  <c r="E52" i="16"/>
  <c r="AT51" i="16"/>
  <c r="AS51" i="16"/>
  <c r="AP51" i="16"/>
  <c r="AA51" i="16"/>
  <c r="K51" i="16"/>
  <c r="L51" i="16" s="1"/>
  <c r="H51" i="16"/>
  <c r="I51" i="16" s="1"/>
  <c r="J51" i="16" s="1"/>
  <c r="E51" i="16"/>
  <c r="AT50" i="16"/>
  <c r="AP50" i="16"/>
  <c r="AA50" i="16"/>
  <c r="H50" i="16"/>
  <c r="I50" i="16" s="1"/>
  <c r="J50" i="16" s="1"/>
  <c r="E50" i="16"/>
  <c r="AT49" i="16"/>
  <c r="AP49" i="16"/>
  <c r="AA49" i="16"/>
  <c r="H49" i="16"/>
  <c r="I49" i="16" s="1"/>
  <c r="J49" i="16" s="1"/>
  <c r="E49" i="16"/>
  <c r="AT48" i="16"/>
  <c r="AR48" i="16"/>
  <c r="AP48" i="16"/>
  <c r="AA48" i="16"/>
  <c r="I48" i="16"/>
  <c r="J48" i="16" s="1"/>
  <c r="H48" i="16"/>
  <c r="E48" i="16"/>
  <c r="AT47" i="16"/>
  <c r="AR47" i="16"/>
  <c r="AP47" i="16"/>
  <c r="AA47" i="16"/>
  <c r="K47" i="16"/>
  <c r="L47" i="16" s="1"/>
  <c r="R47" i="16" s="1"/>
  <c r="I47" i="16"/>
  <c r="J47" i="16" s="1"/>
  <c r="H47" i="16"/>
  <c r="E47" i="16"/>
  <c r="AT46" i="16"/>
  <c r="AR46" i="16"/>
  <c r="AP46" i="16"/>
  <c r="AA46" i="16"/>
  <c r="R46" i="16"/>
  <c r="L46" i="16"/>
  <c r="K46" i="16"/>
  <c r="H46" i="16"/>
  <c r="I46" i="16" s="1"/>
  <c r="J46" i="16" s="1"/>
  <c r="E46" i="16"/>
  <c r="AT45" i="16"/>
  <c r="AP45" i="16"/>
  <c r="AA45" i="16"/>
  <c r="H45" i="16"/>
  <c r="I45" i="16" s="1"/>
  <c r="J45" i="16" s="1"/>
  <c r="E45" i="16"/>
  <c r="H44" i="16" s="1"/>
  <c r="I44" i="16" s="1"/>
  <c r="J44" i="16" s="1"/>
  <c r="AT44" i="16"/>
  <c r="AP44" i="16"/>
  <c r="AA44" i="16"/>
  <c r="E44" i="16"/>
  <c r="H43" i="16" s="1"/>
  <c r="I43" i="16" s="1"/>
  <c r="J43" i="16" s="1"/>
  <c r="AT43" i="16"/>
  <c r="AR43" i="16"/>
  <c r="AP43" i="16"/>
  <c r="AA43" i="16"/>
  <c r="R43" i="16"/>
  <c r="K43" i="16"/>
  <c r="L43" i="16" s="1"/>
  <c r="E43" i="16"/>
  <c r="AT42" i="16"/>
  <c r="AS42" i="16"/>
  <c r="AR42" i="16"/>
  <c r="AP42" i="16"/>
  <c r="AA42" i="16"/>
  <c r="K42" i="16"/>
  <c r="L42" i="16" s="1"/>
  <c r="O42" i="16" s="1"/>
  <c r="H42" i="16"/>
  <c r="I42" i="16" s="1"/>
  <c r="J42" i="16" s="1"/>
  <c r="B42" i="16"/>
  <c r="AR51" i="16" s="1"/>
  <c r="E39" i="16"/>
  <c r="H38" i="16" s="1"/>
  <c r="AT38" i="16"/>
  <c r="AP38" i="16"/>
  <c r="AM38" i="16"/>
  <c r="AD38" i="16"/>
  <c r="AA38" i="16"/>
  <c r="J38" i="16"/>
  <c r="I38" i="16"/>
  <c r="E38" i="16"/>
  <c r="AT37" i="16"/>
  <c r="AP37" i="16"/>
  <c r="AM37" i="16"/>
  <c r="AD37" i="16"/>
  <c r="AA37" i="16"/>
  <c r="H37" i="16"/>
  <c r="I37" i="16" s="1"/>
  <c r="J37" i="16" s="1"/>
  <c r="E37" i="16"/>
  <c r="H36" i="16" s="1"/>
  <c r="I36" i="16" s="1"/>
  <c r="AT36" i="16"/>
  <c r="AP36" i="16"/>
  <c r="AM36" i="16"/>
  <c r="AD36" i="16"/>
  <c r="AA36" i="16"/>
  <c r="J36" i="16"/>
  <c r="E36" i="16"/>
  <c r="AT35" i="16"/>
  <c r="AP35" i="16"/>
  <c r="AM35" i="16"/>
  <c r="AD35" i="16"/>
  <c r="AA35" i="16"/>
  <c r="H35" i="16"/>
  <c r="I35" i="16" s="1"/>
  <c r="J35" i="16" s="1"/>
  <c r="E35" i="16"/>
  <c r="H34" i="16" s="1"/>
  <c r="I34" i="16" s="1"/>
  <c r="AT34" i="16"/>
  <c r="AP34" i="16"/>
  <c r="AM34" i="16"/>
  <c r="AD34" i="16"/>
  <c r="AA34" i="16"/>
  <c r="J34" i="16"/>
  <c r="E34" i="16"/>
  <c r="AT33" i="16"/>
  <c r="AP33" i="16"/>
  <c r="AM33" i="16"/>
  <c r="AD33" i="16"/>
  <c r="AA33" i="16"/>
  <c r="H33" i="16"/>
  <c r="I33" i="16" s="1"/>
  <c r="J33" i="16" s="1"/>
  <c r="E33" i="16"/>
  <c r="H32" i="16" s="1"/>
  <c r="I32" i="16" s="1"/>
  <c r="AT32" i="16"/>
  <c r="AP32" i="16"/>
  <c r="AM32" i="16"/>
  <c r="AD32" i="16"/>
  <c r="AA32" i="16"/>
  <c r="J32" i="16"/>
  <c r="E32" i="16"/>
  <c r="AT31" i="16"/>
  <c r="AP31" i="16"/>
  <c r="AM31" i="16"/>
  <c r="AD31" i="16"/>
  <c r="AA31" i="16"/>
  <c r="I31" i="16"/>
  <c r="J31" i="16" s="1"/>
  <c r="H31" i="16"/>
  <c r="E31" i="16"/>
  <c r="AT30" i="16"/>
  <c r="AP30" i="16"/>
  <c r="AM30" i="16"/>
  <c r="AD30" i="16"/>
  <c r="AA30" i="16"/>
  <c r="H30" i="16"/>
  <c r="I30" i="16" s="1"/>
  <c r="J30" i="16" s="1"/>
  <c r="E30" i="16"/>
  <c r="AT29" i="16"/>
  <c r="AP29" i="16"/>
  <c r="AM29" i="16"/>
  <c r="AD29" i="16"/>
  <c r="AA29" i="16"/>
  <c r="I29" i="16"/>
  <c r="J29" i="16" s="1"/>
  <c r="H29" i="16"/>
  <c r="E29" i="16"/>
  <c r="AT28" i="16"/>
  <c r="AR28" i="16"/>
  <c r="AP28" i="16"/>
  <c r="AM28" i="16"/>
  <c r="AD28" i="16"/>
  <c r="AA28" i="16"/>
  <c r="H28" i="16"/>
  <c r="I28" i="16" s="1"/>
  <c r="J28" i="16" s="1"/>
  <c r="E28" i="16"/>
  <c r="H27" i="16" s="1"/>
  <c r="AT27" i="16"/>
  <c r="AP27" i="16"/>
  <c r="AM27" i="16"/>
  <c r="AD27" i="16"/>
  <c r="AA27" i="16"/>
  <c r="J27" i="16"/>
  <c r="I27" i="16"/>
  <c r="K15" i="16"/>
  <c r="I5" i="16"/>
  <c r="B44" i="16" s="1"/>
  <c r="G5" i="16"/>
  <c r="I2" i="16"/>
  <c r="B29" i="16" s="1"/>
  <c r="G2" i="16"/>
  <c r="B27" i="16" s="1"/>
  <c r="E102" i="15"/>
  <c r="H101" i="15" s="1"/>
  <c r="I101" i="15" s="1"/>
  <c r="AZ101" i="15"/>
  <c r="AW101" i="15"/>
  <c r="AV101" i="15"/>
  <c r="AU101" i="15"/>
  <c r="AS101" i="15"/>
  <c r="AG101" i="15"/>
  <c r="K101" i="15"/>
  <c r="L101" i="15" s="1"/>
  <c r="J101" i="15"/>
  <c r="E101" i="15"/>
  <c r="AZ100" i="15"/>
  <c r="AW100" i="15"/>
  <c r="AS100" i="15"/>
  <c r="AG100" i="15"/>
  <c r="H100" i="15"/>
  <c r="I100" i="15" s="1"/>
  <c r="J100" i="15" s="1"/>
  <c r="E100" i="15"/>
  <c r="AZ99" i="15"/>
  <c r="AW99" i="15"/>
  <c r="AS99" i="15"/>
  <c r="AG99" i="15"/>
  <c r="L99" i="15"/>
  <c r="K99" i="15"/>
  <c r="H99" i="15"/>
  <c r="I99" i="15" s="1"/>
  <c r="J99" i="15" s="1"/>
  <c r="E99" i="15"/>
  <c r="AZ98" i="15"/>
  <c r="AW98" i="15"/>
  <c r="AU98" i="15"/>
  <c r="AS98" i="15"/>
  <c r="AG98" i="15"/>
  <c r="I98" i="15"/>
  <c r="J98" i="15" s="1"/>
  <c r="H98" i="15"/>
  <c r="E98" i="15"/>
  <c r="AZ97" i="15"/>
  <c r="AW97" i="15"/>
  <c r="AS97" i="15"/>
  <c r="AG97" i="15"/>
  <c r="K97" i="15"/>
  <c r="L97" i="15" s="1"/>
  <c r="H97" i="15"/>
  <c r="I97" i="15" s="1"/>
  <c r="J97" i="15" s="1"/>
  <c r="E97" i="15"/>
  <c r="AZ96" i="15"/>
  <c r="AW96" i="15"/>
  <c r="AU96" i="15"/>
  <c r="AS96" i="15"/>
  <c r="AG96" i="15"/>
  <c r="I96" i="15"/>
  <c r="J96" i="15" s="1"/>
  <c r="H96" i="15"/>
  <c r="E96" i="15"/>
  <c r="AZ95" i="15"/>
  <c r="AW95" i="15"/>
  <c r="AS95" i="15"/>
  <c r="AG95" i="15"/>
  <c r="L95" i="15"/>
  <c r="K95" i="15"/>
  <c r="H95" i="15"/>
  <c r="I95" i="15" s="1"/>
  <c r="J95" i="15" s="1"/>
  <c r="E95" i="15"/>
  <c r="H94" i="15" s="1"/>
  <c r="AZ94" i="15"/>
  <c r="AW94" i="15"/>
  <c r="AU94" i="15"/>
  <c r="AS94" i="15"/>
  <c r="AG94" i="15"/>
  <c r="K94" i="15"/>
  <c r="L94" i="15" s="1"/>
  <c r="J94" i="15"/>
  <c r="I94" i="15"/>
  <c r="E94" i="15"/>
  <c r="AZ93" i="15"/>
  <c r="AW93" i="15"/>
  <c r="AS93" i="15"/>
  <c r="AG93" i="15"/>
  <c r="H93" i="15"/>
  <c r="I93" i="15" s="1"/>
  <c r="J93" i="15" s="1"/>
  <c r="E93" i="15"/>
  <c r="H92" i="15" s="1"/>
  <c r="AZ92" i="15"/>
  <c r="AW92" i="15"/>
  <c r="AU92" i="15"/>
  <c r="AS92" i="15"/>
  <c r="AG92" i="15"/>
  <c r="K92" i="15"/>
  <c r="L92" i="15" s="1"/>
  <c r="I92" i="15"/>
  <c r="J92" i="15" s="1"/>
  <c r="E92" i="15"/>
  <c r="B92" i="15"/>
  <c r="AZ91" i="15"/>
  <c r="AW91" i="15"/>
  <c r="AS91" i="15"/>
  <c r="AG91" i="15"/>
  <c r="H91" i="15"/>
  <c r="I91" i="15" s="1"/>
  <c r="J91" i="15" s="1"/>
  <c r="E91" i="15"/>
  <c r="H90" i="15" s="1"/>
  <c r="I90" i="15" s="1"/>
  <c r="AZ90" i="15"/>
  <c r="AW90" i="15"/>
  <c r="AU90" i="15"/>
  <c r="AS90" i="15"/>
  <c r="AG90" i="15"/>
  <c r="K90" i="15"/>
  <c r="L90" i="15" s="1"/>
  <c r="O90" i="15" s="1"/>
  <c r="J90" i="15"/>
  <c r="B90" i="15"/>
  <c r="AU99" i="15" s="1"/>
  <c r="E86" i="15"/>
  <c r="AW85" i="15"/>
  <c r="AS85" i="15"/>
  <c r="AG85" i="15"/>
  <c r="H85" i="15"/>
  <c r="I85" i="15" s="1"/>
  <c r="J85" i="15" s="1"/>
  <c r="E85" i="15"/>
  <c r="H84" i="15" s="1"/>
  <c r="AW84" i="15"/>
  <c r="AU84" i="15"/>
  <c r="AS84" i="15"/>
  <c r="AG84" i="15"/>
  <c r="K84" i="15"/>
  <c r="L84" i="15" s="1"/>
  <c r="I84" i="15"/>
  <c r="J84" i="15" s="1"/>
  <c r="E84" i="15"/>
  <c r="AW83" i="15"/>
  <c r="AV83" i="15"/>
  <c r="AU83" i="15"/>
  <c r="AS83" i="15"/>
  <c r="AG83" i="15"/>
  <c r="K83" i="15"/>
  <c r="L83" i="15" s="1"/>
  <c r="J83" i="15"/>
  <c r="H83" i="15"/>
  <c r="I83" i="15" s="1"/>
  <c r="E83" i="15"/>
  <c r="AW82" i="15"/>
  <c r="AS82" i="15"/>
  <c r="AG82" i="15"/>
  <c r="L82" i="15"/>
  <c r="K82" i="15"/>
  <c r="H82" i="15"/>
  <c r="I82" i="15" s="1"/>
  <c r="J82" i="15" s="1"/>
  <c r="E82" i="15"/>
  <c r="AW81" i="15"/>
  <c r="AS81" i="15"/>
  <c r="AG81" i="15"/>
  <c r="H81" i="15"/>
  <c r="I81" i="15" s="1"/>
  <c r="J81" i="15" s="1"/>
  <c r="E81" i="15"/>
  <c r="H80" i="15" s="1"/>
  <c r="I80" i="15" s="1"/>
  <c r="J80" i="15" s="1"/>
  <c r="AW80" i="15"/>
  <c r="AS80" i="15"/>
  <c r="AG80" i="15"/>
  <c r="E80" i="15"/>
  <c r="H79" i="15" s="1"/>
  <c r="I79" i="15" s="1"/>
  <c r="J79" i="15" s="1"/>
  <c r="AW79" i="15"/>
  <c r="AU79" i="15"/>
  <c r="AS79" i="15"/>
  <c r="AG79" i="15"/>
  <c r="K79" i="15"/>
  <c r="L79" i="15" s="1"/>
  <c r="E79" i="15"/>
  <c r="AW78" i="15"/>
  <c r="AU78" i="15"/>
  <c r="AS78" i="15"/>
  <c r="AG78" i="15"/>
  <c r="K78" i="15"/>
  <c r="L78" i="15" s="1"/>
  <c r="H78" i="15"/>
  <c r="I78" i="15" s="1"/>
  <c r="J78" i="15" s="1"/>
  <c r="E78" i="15"/>
  <c r="AW77" i="15"/>
  <c r="AS77" i="15"/>
  <c r="AG77" i="15"/>
  <c r="K77" i="15"/>
  <c r="L77" i="15" s="1"/>
  <c r="H77" i="15"/>
  <c r="I77" i="15" s="1"/>
  <c r="J77" i="15" s="1"/>
  <c r="E77" i="15"/>
  <c r="AW76" i="15"/>
  <c r="AS76" i="15"/>
  <c r="AG76" i="15"/>
  <c r="H76" i="15"/>
  <c r="I76" i="15" s="1"/>
  <c r="J76" i="15" s="1"/>
  <c r="E76" i="15"/>
  <c r="B76" i="15"/>
  <c r="AW75" i="15"/>
  <c r="AU75" i="15"/>
  <c r="AS75" i="15"/>
  <c r="AG75" i="15"/>
  <c r="K75" i="15"/>
  <c r="L75" i="15" s="1"/>
  <c r="I75" i="15"/>
  <c r="J75" i="15" s="1"/>
  <c r="H75" i="15"/>
  <c r="E75" i="15"/>
  <c r="AW74" i="15"/>
  <c r="AU74" i="15"/>
  <c r="AS74" i="15"/>
  <c r="AG74" i="15"/>
  <c r="K74" i="15"/>
  <c r="L74" i="15" s="1"/>
  <c r="I74" i="15"/>
  <c r="J74" i="15" s="1"/>
  <c r="H74" i="15"/>
  <c r="B74" i="15"/>
  <c r="AU82" i="15" s="1"/>
  <c r="E70" i="15"/>
  <c r="H69" i="15" s="1"/>
  <c r="I69" i="15" s="1"/>
  <c r="J69" i="15" s="1"/>
  <c r="AE69" i="15"/>
  <c r="AC69" i="15"/>
  <c r="K69" i="15"/>
  <c r="L69" i="15" s="1"/>
  <c r="E69" i="15"/>
  <c r="H68" i="15" s="1"/>
  <c r="I68" i="15" s="1"/>
  <c r="AE68" i="15"/>
  <c r="AD68" i="15"/>
  <c r="K68" i="15"/>
  <c r="L68" i="15" s="1"/>
  <c r="J68" i="15"/>
  <c r="E68" i="15"/>
  <c r="H67" i="15" s="1"/>
  <c r="I67" i="15" s="1"/>
  <c r="J67" i="15" s="1"/>
  <c r="AE67" i="15"/>
  <c r="AD67" i="15"/>
  <c r="R67" i="15"/>
  <c r="K67" i="15"/>
  <c r="L67" i="15" s="1"/>
  <c r="E67" i="15"/>
  <c r="AE66" i="15"/>
  <c r="AD66" i="15"/>
  <c r="AC66" i="15"/>
  <c r="K66" i="15"/>
  <c r="L66" i="15" s="1"/>
  <c r="H66" i="15"/>
  <c r="I66" i="15" s="1"/>
  <c r="J66" i="15" s="1"/>
  <c r="E66" i="15"/>
  <c r="AE65" i="15"/>
  <c r="AD65" i="15"/>
  <c r="AC65" i="15"/>
  <c r="K65" i="15"/>
  <c r="L65" i="15" s="1"/>
  <c r="R65" i="15" s="1"/>
  <c r="H65" i="15"/>
  <c r="I65" i="15" s="1"/>
  <c r="J65" i="15" s="1"/>
  <c r="E65" i="15"/>
  <c r="H64" i="15" s="1"/>
  <c r="I64" i="15" s="1"/>
  <c r="J64" i="15" s="1"/>
  <c r="AE64" i="15"/>
  <c r="AC64" i="15"/>
  <c r="E64" i="15"/>
  <c r="H63" i="15" s="1"/>
  <c r="I63" i="15" s="1"/>
  <c r="J63" i="15" s="1"/>
  <c r="AE63" i="15"/>
  <c r="AC63" i="15"/>
  <c r="L63" i="15"/>
  <c r="K63" i="15"/>
  <c r="E63" i="15"/>
  <c r="H62" i="15" s="1"/>
  <c r="I62" i="15" s="1"/>
  <c r="J62" i="15" s="1"/>
  <c r="AE62" i="15"/>
  <c r="AC62" i="15"/>
  <c r="R62" i="15"/>
  <c r="K62" i="15"/>
  <c r="L62" i="15" s="1"/>
  <c r="E62" i="15"/>
  <c r="H61" i="15" s="1"/>
  <c r="I61" i="15" s="1"/>
  <c r="J61" i="15" s="1"/>
  <c r="AE61" i="15"/>
  <c r="AC61" i="15"/>
  <c r="R61" i="15"/>
  <c r="K61" i="15"/>
  <c r="L61" i="15" s="1"/>
  <c r="E61" i="15"/>
  <c r="H60" i="15" s="1"/>
  <c r="AE60" i="15"/>
  <c r="AD60" i="15"/>
  <c r="R60" i="15"/>
  <c r="K60" i="15"/>
  <c r="L60" i="15" s="1"/>
  <c r="J60" i="15"/>
  <c r="I60" i="15"/>
  <c r="E60" i="15"/>
  <c r="H59" i="15" s="1"/>
  <c r="B60" i="15"/>
  <c r="AD69" i="15" s="1"/>
  <c r="AE59" i="15"/>
  <c r="AD59" i="15"/>
  <c r="R59" i="15"/>
  <c r="K59" i="15"/>
  <c r="L59" i="15" s="1"/>
  <c r="J59" i="15"/>
  <c r="I59" i="15"/>
  <c r="E59" i="15"/>
  <c r="AE58" i="15"/>
  <c r="AD58" i="15"/>
  <c r="AC58" i="15"/>
  <c r="K58" i="15"/>
  <c r="L58" i="15" s="1"/>
  <c r="H58" i="15"/>
  <c r="I58" i="15" s="1"/>
  <c r="J58" i="15" s="1"/>
  <c r="B58" i="15"/>
  <c r="AC68" i="15" s="1"/>
  <c r="E54" i="15"/>
  <c r="AT53" i="15"/>
  <c r="AP53" i="15"/>
  <c r="AA53" i="15"/>
  <c r="H53" i="15"/>
  <c r="I53" i="15" s="1"/>
  <c r="J53" i="15" s="1"/>
  <c r="E53" i="15"/>
  <c r="AT52" i="15"/>
  <c r="AP52" i="15"/>
  <c r="AA52" i="15"/>
  <c r="H52" i="15"/>
  <c r="I52" i="15" s="1"/>
  <c r="J52" i="15" s="1"/>
  <c r="E52" i="15"/>
  <c r="AT51" i="15"/>
  <c r="AP51" i="15"/>
  <c r="AA51" i="15"/>
  <c r="H51" i="15"/>
  <c r="I51" i="15" s="1"/>
  <c r="J51" i="15" s="1"/>
  <c r="E51" i="15"/>
  <c r="AT50" i="15"/>
  <c r="AP50" i="15"/>
  <c r="AA50" i="15"/>
  <c r="J50" i="15"/>
  <c r="I50" i="15"/>
  <c r="H50" i="15"/>
  <c r="E50" i="15"/>
  <c r="AT49" i="15"/>
  <c r="AP49" i="15"/>
  <c r="AA49" i="15"/>
  <c r="J49" i="15"/>
  <c r="H49" i="15"/>
  <c r="I49" i="15" s="1"/>
  <c r="E49" i="15"/>
  <c r="AT48" i="15"/>
  <c r="AS48" i="15"/>
  <c r="AP48" i="15"/>
  <c r="AA48" i="15"/>
  <c r="K48" i="15"/>
  <c r="L48" i="15" s="1"/>
  <c r="H48" i="15"/>
  <c r="I48" i="15" s="1"/>
  <c r="J48" i="15" s="1"/>
  <c r="E48" i="15"/>
  <c r="AT47" i="15"/>
  <c r="AP47" i="15"/>
  <c r="AA47" i="15"/>
  <c r="H47" i="15"/>
  <c r="I47" i="15" s="1"/>
  <c r="J47" i="15" s="1"/>
  <c r="E47" i="15"/>
  <c r="H46" i="15" s="1"/>
  <c r="AT46" i="15"/>
  <c r="AP46" i="15"/>
  <c r="AA46" i="15"/>
  <c r="I46" i="15"/>
  <c r="J46" i="15" s="1"/>
  <c r="E46" i="15"/>
  <c r="AT45" i="15"/>
  <c r="AP45" i="15"/>
  <c r="AA45" i="15"/>
  <c r="I45" i="15"/>
  <c r="J45" i="15" s="1"/>
  <c r="H45" i="15"/>
  <c r="E45" i="15"/>
  <c r="AT44" i="15"/>
  <c r="AS44" i="15"/>
  <c r="AP44" i="15"/>
  <c r="AA44" i="15"/>
  <c r="H44" i="15"/>
  <c r="I44" i="15" s="1"/>
  <c r="J44" i="15" s="1"/>
  <c r="E44" i="15"/>
  <c r="AT43" i="15"/>
  <c r="AP43" i="15"/>
  <c r="AA43" i="15"/>
  <c r="H43" i="15"/>
  <c r="I43" i="15" s="1"/>
  <c r="J43" i="15" s="1"/>
  <c r="E43" i="15"/>
  <c r="H42" i="15" s="1"/>
  <c r="I42" i="15" s="1"/>
  <c r="J42" i="15" s="1"/>
  <c r="AT42" i="15"/>
  <c r="AP42" i="15"/>
  <c r="AA42" i="15"/>
  <c r="B42" i="15"/>
  <c r="E39" i="15"/>
  <c r="AT38" i="15"/>
  <c r="AP38" i="15"/>
  <c r="AM38" i="15"/>
  <c r="AD38" i="15"/>
  <c r="AA38" i="15"/>
  <c r="H38" i="15"/>
  <c r="I38" i="15" s="1"/>
  <c r="J38" i="15" s="1"/>
  <c r="E38" i="15"/>
  <c r="H37" i="15" s="1"/>
  <c r="I37" i="15" s="1"/>
  <c r="J37" i="15" s="1"/>
  <c r="AT37" i="15"/>
  <c r="AP37" i="15"/>
  <c r="AM37" i="15"/>
  <c r="AD37" i="15"/>
  <c r="AA37" i="15"/>
  <c r="E37" i="15"/>
  <c r="AT36" i="15"/>
  <c r="AP36" i="15"/>
  <c r="AM36" i="15"/>
  <c r="AD36" i="15"/>
  <c r="AA36" i="15"/>
  <c r="H36" i="15"/>
  <c r="I36" i="15" s="1"/>
  <c r="J36" i="15" s="1"/>
  <c r="E36" i="15"/>
  <c r="H35" i="15" s="1"/>
  <c r="I35" i="15" s="1"/>
  <c r="J35" i="15" s="1"/>
  <c r="AT35" i="15"/>
  <c r="AP35" i="15"/>
  <c r="AM35" i="15"/>
  <c r="AD35" i="15"/>
  <c r="AA35" i="15"/>
  <c r="K35" i="15"/>
  <c r="L35" i="15" s="1"/>
  <c r="E35" i="15"/>
  <c r="AT34" i="15"/>
  <c r="AP34" i="15"/>
  <c r="AM34" i="15"/>
  <c r="AD34" i="15"/>
  <c r="AA34" i="15"/>
  <c r="H34" i="15"/>
  <c r="I34" i="15" s="1"/>
  <c r="J34" i="15" s="1"/>
  <c r="E34" i="15"/>
  <c r="H33" i="15" s="1"/>
  <c r="I33" i="15" s="1"/>
  <c r="J33" i="15" s="1"/>
  <c r="AT33" i="15"/>
  <c r="AP33" i="15"/>
  <c r="AM33" i="15"/>
  <c r="AD33" i="15"/>
  <c r="AA33" i="15"/>
  <c r="E33" i="15"/>
  <c r="AT32" i="15"/>
  <c r="AP32" i="15"/>
  <c r="AM32" i="15"/>
  <c r="AD32" i="15"/>
  <c r="AA32" i="15"/>
  <c r="H32" i="15"/>
  <c r="I32" i="15" s="1"/>
  <c r="J32" i="15" s="1"/>
  <c r="E32" i="15"/>
  <c r="H31" i="15" s="1"/>
  <c r="I31" i="15" s="1"/>
  <c r="J31" i="15" s="1"/>
  <c r="AT31" i="15"/>
  <c r="AP31" i="15"/>
  <c r="AM31" i="15"/>
  <c r="AD31" i="15"/>
  <c r="AA31" i="15"/>
  <c r="E31" i="15"/>
  <c r="AT30" i="15"/>
  <c r="AP30" i="15"/>
  <c r="AM30" i="15"/>
  <c r="AD30" i="15"/>
  <c r="AA30" i="15"/>
  <c r="H30" i="15"/>
  <c r="I30" i="15" s="1"/>
  <c r="J30" i="15" s="1"/>
  <c r="E30" i="15"/>
  <c r="AT29" i="15"/>
  <c r="AP29" i="15"/>
  <c r="AM29" i="15"/>
  <c r="AD29" i="15"/>
  <c r="AA29" i="15"/>
  <c r="K29" i="15"/>
  <c r="L29" i="15" s="1"/>
  <c r="H29" i="15"/>
  <c r="I29" i="15" s="1"/>
  <c r="J29" i="15" s="1"/>
  <c r="E29" i="15"/>
  <c r="H28" i="15" s="1"/>
  <c r="I28" i="15" s="1"/>
  <c r="AT28" i="15"/>
  <c r="AP28" i="15"/>
  <c r="AM28" i="15"/>
  <c r="AD28" i="15"/>
  <c r="AA28" i="15"/>
  <c r="J28" i="15"/>
  <c r="E28" i="15"/>
  <c r="AT27" i="15"/>
  <c r="AR27" i="15"/>
  <c r="AP27" i="15"/>
  <c r="AM27" i="15"/>
  <c r="AD27" i="15"/>
  <c r="AA27" i="15"/>
  <c r="H27" i="15"/>
  <c r="I27" i="15" s="1"/>
  <c r="J27" i="15" s="1"/>
  <c r="B27" i="15"/>
  <c r="AR38" i="15" s="1"/>
  <c r="K15" i="15"/>
  <c r="I5" i="15"/>
  <c r="B44" i="15" s="1"/>
  <c r="AS49" i="15" s="1"/>
  <c r="G5" i="15"/>
  <c r="I2" i="15"/>
  <c r="B29" i="15" s="1"/>
  <c r="R35" i="15" s="1"/>
  <c r="G2" i="15"/>
  <c r="E102" i="14"/>
  <c r="AZ101" i="14"/>
  <c r="AW101" i="14"/>
  <c r="AS101" i="14"/>
  <c r="AG101" i="14"/>
  <c r="H101" i="14"/>
  <c r="I101" i="14" s="1"/>
  <c r="J101" i="14" s="1"/>
  <c r="E101" i="14"/>
  <c r="H100" i="14" s="1"/>
  <c r="I100" i="14" s="1"/>
  <c r="J100" i="14" s="1"/>
  <c r="AZ100" i="14"/>
  <c r="AW100" i="14"/>
  <c r="AV100" i="14"/>
  <c r="AS100" i="14"/>
  <c r="AG100" i="14"/>
  <c r="E100" i="14"/>
  <c r="AZ99" i="14"/>
  <c r="AW99" i="14"/>
  <c r="AS99" i="14"/>
  <c r="AG99" i="14"/>
  <c r="I99" i="14"/>
  <c r="J99" i="14" s="1"/>
  <c r="H99" i="14"/>
  <c r="E99" i="14"/>
  <c r="AZ98" i="14"/>
  <c r="AW98" i="14"/>
  <c r="AV98" i="14"/>
  <c r="AS98" i="14"/>
  <c r="AG98" i="14"/>
  <c r="H98" i="14"/>
  <c r="I98" i="14" s="1"/>
  <c r="J98" i="14" s="1"/>
  <c r="E98" i="14"/>
  <c r="AZ97" i="14"/>
  <c r="AW97" i="14"/>
  <c r="AS97" i="14"/>
  <c r="AG97" i="14"/>
  <c r="I97" i="14"/>
  <c r="J97" i="14" s="1"/>
  <c r="H97" i="14"/>
  <c r="E97" i="14"/>
  <c r="AZ96" i="14"/>
  <c r="AW96" i="14"/>
  <c r="AV96" i="14"/>
  <c r="AS96" i="14"/>
  <c r="AG96" i="14"/>
  <c r="H96" i="14"/>
  <c r="I96" i="14" s="1"/>
  <c r="J96" i="14" s="1"/>
  <c r="E96" i="14"/>
  <c r="AZ95" i="14"/>
  <c r="AW95" i="14"/>
  <c r="AS95" i="14"/>
  <c r="AG95" i="14"/>
  <c r="H95" i="14"/>
  <c r="I95" i="14" s="1"/>
  <c r="J95" i="14" s="1"/>
  <c r="E95" i="14"/>
  <c r="AZ94" i="14"/>
  <c r="AW94" i="14"/>
  <c r="AV94" i="14"/>
  <c r="AS94" i="14"/>
  <c r="AG94" i="14"/>
  <c r="H94" i="14"/>
  <c r="I94" i="14" s="1"/>
  <c r="J94" i="14" s="1"/>
  <c r="E94" i="14"/>
  <c r="H93" i="14" s="1"/>
  <c r="I93" i="14" s="1"/>
  <c r="J93" i="14" s="1"/>
  <c r="AZ93" i="14"/>
  <c r="AW93" i="14"/>
  <c r="AS93" i="14"/>
  <c r="AG93" i="14"/>
  <c r="E93" i="14"/>
  <c r="AZ92" i="14"/>
  <c r="AW92" i="14"/>
  <c r="AS92" i="14"/>
  <c r="AG92" i="14"/>
  <c r="H92" i="14"/>
  <c r="I92" i="14" s="1"/>
  <c r="J92" i="14" s="1"/>
  <c r="E92" i="14"/>
  <c r="H91" i="14" s="1"/>
  <c r="I91" i="14" s="1"/>
  <c r="B92" i="14"/>
  <c r="AZ91" i="14"/>
  <c r="AW91" i="14"/>
  <c r="AV91" i="14"/>
  <c r="AS91" i="14"/>
  <c r="AG91" i="14"/>
  <c r="J91" i="14"/>
  <c r="E91" i="14"/>
  <c r="AZ90" i="14"/>
  <c r="AW90" i="14"/>
  <c r="AS90" i="14"/>
  <c r="AG90" i="14"/>
  <c r="H90" i="14"/>
  <c r="I90" i="14" s="1"/>
  <c r="J90" i="14" s="1"/>
  <c r="B90" i="14"/>
  <c r="E86" i="14"/>
  <c r="AW85" i="14"/>
  <c r="AV85" i="14"/>
  <c r="AS85" i="14"/>
  <c r="AG85" i="14"/>
  <c r="H85" i="14"/>
  <c r="I85" i="14" s="1"/>
  <c r="J85" i="14" s="1"/>
  <c r="E85" i="14"/>
  <c r="AW84" i="14"/>
  <c r="AV84" i="14"/>
  <c r="AS84" i="14"/>
  <c r="AG84" i="14"/>
  <c r="H84" i="14"/>
  <c r="I84" i="14" s="1"/>
  <c r="J84" i="14" s="1"/>
  <c r="E84" i="14"/>
  <c r="AW83" i="14"/>
  <c r="AS83" i="14"/>
  <c r="AG83" i="14"/>
  <c r="H83" i="14"/>
  <c r="I83" i="14" s="1"/>
  <c r="J83" i="14" s="1"/>
  <c r="E83" i="14"/>
  <c r="H82" i="14" s="1"/>
  <c r="I82" i="14" s="1"/>
  <c r="J82" i="14" s="1"/>
  <c r="AW82" i="14"/>
  <c r="AS82" i="14"/>
  <c r="AG82" i="14"/>
  <c r="E82" i="14"/>
  <c r="AW81" i="14"/>
  <c r="AS81" i="14"/>
  <c r="AG81" i="14"/>
  <c r="I81" i="14"/>
  <c r="J81" i="14" s="1"/>
  <c r="H81" i="14"/>
  <c r="E81" i="14"/>
  <c r="AW80" i="14"/>
  <c r="AV80" i="14"/>
  <c r="AS80" i="14"/>
  <c r="AG80" i="14"/>
  <c r="K80" i="14"/>
  <c r="L80" i="14" s="1"/>
  <c r="H80" i="14"/>
  <c r="I80" i="14" s="1"/>
  <c r="J80" i="14" s="1"/>
  <c r="E80" i="14"/>
  <c r="AW79" i="14"/>
  <c r="AV79" i="14"/>
  <c r="AS79" i="14"/>
  <c r="AG79" i="14"/>
  <c r="H79" i="14"/>
  <c r="I79" i="14" s="1"/>
  <c r="J79" i="14" s="1"/>
  <c r="E79" i="14"/>
  <c r="H78" i="14" s="1"/>
  <c r="AW78" i="14"/>
  <c r="AS78" i="14"/>
  <c r="AG78" i="14"/>
  <c r="I78" i="14"/>
  <c r="J78" i="14" s="1"/>
  <c r="E78" i="14"/>
  <c r="H77" i="14" s="1"/>
  <c r="AW77" i="14"/>
  <c r="AS77" i="14"/>
  <c r="AG77" i="14"/>
  <c r="J77" i="14"/>
  <c r="I77" i="14"/>
  <c r="E77" i="14"/>
  <c r="AW76" i="14"/>
  <c r="AV76" i="14"/>
  <c r="AS76" i="14"/>
  <c r="AG76" i="14"/>
  <c r="K76" i="14"/>
  <c r="L76" i="14" s="1"/>
  <c r="I76" i="14"/>
  <c r="J76" i="14" s="1"/>
  <c r="H76" i="14"/>
  <c r="E76" i="14"/>
  <c r="B76" i="14"/>
  <c r="AV92" i="14" s="1"/>
  <c r="AW75" i="14"/>
  <c r="AV75" i="14"/>
  <c r="AS75" i="14"/>
  <c r="AG75" i="14"/>
  <c r="H75" i="14"/>
  <c r="I75" i="14" s="1"/>
  <c r="J75" i="14" s="1"/>
  <c r="E75" i="14"/>
  <c r="AW74" i="14"/>
  <c r="AS74" i="14"/>
  <c r="AG74" i="14"/>
  <c r="H74" i="14"/>
  <c r="I74" i="14" s="1"/>
  <c r="J74" i="14" s="1"/>
  <c r="B74" i="14"/>
  <c r="E70" i="14"/>
  <c r="AE69" i="14"/>
  <c r="I69" i="14"/>
  <c r="J69" i="14" s="1"/>
  <c r="H69" i="14"/>
  <c r="E69" i="14"/>
  <c r="AE68" i="14"/>
  <c r="J68" i="14"/>
  <c r="I68" i="14"/>
  <c r="H68" i="14"/>
  <c r="E68" i="14"/>
  <c r="H67" i="14" s="1"/>
  <c r="I67" i="14" s="1"/>
  <c r="J67" i="14" s="1"/>
  <c r="AE67" i="14"/>
  <c r="AC67" i="14"/>
  <c r="E67" i="14"/>
  <c r="H66" i="14" s="1"/>
  <c r="I66" i="14" s="1"/>
  <c r="J66" i="14" s="1"/>
  <c r="AE66" i="14"/>
  <c r="AC66" i="14"/>
  <c r="E66" i="14"/>
  <c r="AE65" i="14"/>
  <c r="H65" i="14"/>
  <c r="I65" i="14" s="1"/>
  <c r="J65" i="14" s="1"/>
  <c r="E65" i="14"/>
  <c r="H64" i="14" s="1"/>
  <c r="I64" i="14" s="1"/>
  <c r="J64" i="14" s="1"/>
  <c r="AE64" i="14"/>
  <c r="K64" i="14"/>
  <c r="L64" i="14" s="1"/>
  <c r="E64" i="14"/>
  <c r="H63" i="14" s="1"/>
  <c r="I63" i="14" s="1"/>
  <c r="J63" i="14" s="1"/>
  <c r="AE63" i="14"/>
  <c r="AD63" i="14"/>
  <c r="AC63" i="14"/>
  <c r="E63" i="14"/>
  <c r="AE62" i="14"/>
  <c r="AD62" i="14"/>
  <c r="K62" i="14"/>
  <c r="L62" i="14" s="1"/>
  <c r="J62" i="14"/>
  <c r="H62" i="14"/>
  <c r="I62" i="14" s="1"/>
  <c r="E62" i="14"/>
  <c r="AE61" i="14"/>
  <c r="AD61" i="14"/>
  <c r="H61" i="14"/>
  <c r="I61" i="14" s="1"/>
  <c r="J61" i="14" s="1"/>
  <c r="E61" i="14"/>
  <c r="H60" i="14" s="1"/>
  <c r="AE60" i="14"/>
  <c r="AD60" i="14"/>
  <c r="I60" i="14"/>
  <c r="J60" i="14" s="1"/>
  <c r="E60" i="14"/>
  <c r="H59" i="14" s="1"/>
  <c r="I59" i="14" s="1"/>
  <c r="J59" i="14" s="1"/>
  <c r="B60" i="14"/>
  <c r="AD67" i="14" s="1"/>
  <c r="AE59" i="14"/>
  <c r="AD59" i="14"/>
  <c r="AC59" i="14"/>
  <c r="E59" i="14"/>
  <c r="H58" i="14" s="1"/>
  <c r="AE58" i="14"/>
  <c r="AD58" i="14"/>
  <c r="K58" i="14"/>
  <c r="L58" i="14" s="1"/>
  <c r="I58" i="14"/>
  <c r="J58" i="14" s="1"/>
  <c r="B58" i="14"/>
  <c r="K65" i="14" s="1"/>
  <c r="L65" i="14" s="1"/>
  <c r="E54" i="14"/>
  <c r="AT53" i="14"/>
  <c r="AP53" i="14"/>
  <c r="AA53" i="14"/>
  <c r="K53" i="14"/>
  <c r="L53" i="14" s="1"/>
  <c r="H53" i="14"/>
  <c r="I53" i="14" s="1"/>
  <c r="J53" i="14" s="1"/>
  <c r="E53" i="14"/>
  <c r="AT52" i="14"/>
  <c r="AP52" i="14"/>
  <c r="AA52" i="14"/>
  <c r="H52" i="14"/>
  <c r="I52" i="14" s="1"/>
  <c r="J52" i="14" s="1"/>
  <c r="E52" i="14"/>
  <c r="AT51" i="14"/>
  <c r="AS51" i="14"/>
  <c r="AP51" i="14"/>
  <c r="AA51" i="14"/>
  <c r="H51" i="14"/>
  <c r="I51" i="14" s="1"/>
  <c r="J51" i="14" s="1"/>
  <c r="E51" i="14"/>
  <c r="AT50" i="14"/>
  <c r="AP50" i="14"/>
  <c r="AA50" i="14"/>
  <c r="J50" i="14"/>
  <c r="I50" i="14"/>
  <c r="H50" i="14"/>
  <c r="E50" i="14"/>
  <c r="H49" i="14" s="1"/>
  <c r="I49" i="14" s="1"/>
  <c r="J49" i="14" s="1"/>
  <c r="AT49" i="14"/>
  <c r="AP49" i="14"/>
  <c r="AA49" i="14"/>
  <c r="K49" i="14"/>
  <c r="L49" i="14" s="1"/>
  <c r="R49" i="14" s="1"/>
  <c r="E49" i="14"/>
  <c r="AT48" i="14"/>
  <c r="AP48" i="14"/>
  <c r="AA48" i="14"/>
  <c r="K48" i="14"/>
  <c r="L48" i="14" s="1"/>
  <c r="H48" i="14"/>
  <c r="I48" i="14" s="1"/>
  <c r="J48" i="14" s="1"/>
  <c r="E48" i="14"/>
  <c r="AT47" i="14"/>
  <c r="AS47" i="14"/>
  <c r="AP47" i="14"/>
  <c r="AA47" i="14"/>
  <c r="K47" i="14"/>
  <c r="L47" i="14" s="1"/>
  <c r="I47" i="14"/>
  <c r="J47" i="14" s="1"/>
  <c r="H47" i="14"/>
  <c r="E47" i="14"/>
  <c r="AT46" i="14"/>
  <c r="AP46" i="14"/>
  <c r="AA46" i="14"/>
  <c r="H46" i="14"/>
  <c r="I46" i="14" s="1"/>
  <c r="J46" i="14" s="1"/>
  <c r="E46" i="14"/>
  <c r="H45" i="14" s="1"/>
  <c r="I45" i="14" s="1"/>
  <c r="J45" i="14" s="1"/>
  <c r="AT45" i="14"/>
  <c r="AP45" i="14"/>
  <c r="AA45" i="14"/>
  <c r="E45" i="14"/>
  <c r="AT44" i="14"/>
  <c r="AR44" i="14"/>
  <c r="AP44" i="14"/>
  <c r="AA44" i="14"/>
  <c r="I44" i="14"/>
  <c r="J44" i="14" s="1"/>
  <c r="H44" i="14"/>
  <c r="E44" i="14"/>
  <c r="H43" i="14" s="1"/>
  <c r="I43" i="14" s="1"/>
  <c r="J43" i="14" s="1"/>
  <c r="AT43" i="14"/>
  <c r="AP43" i="14"/>
  <c r="AA43" i="14"/>
  <c r="E43" i="14"/>
  <c r="AT42" i="14"/>
  <c r="AP42" i="14"/>
  <c r="AA42" i="14"/>
  <c r="J42" i="14"/>
  <c r="I42" i="14"/>
  <c r="H42" i="14"/>
  <c r="B42" i="14"/>
  <c r="E39" i="14"/>
  <c r="H38" i="14" s="1"/>
  <c r="I38" i="14" s="1"/>
  <c r="J38" i="14" s="1"/>
  <c r="AT38" i="14"/>
  <c r="AP38" i="14"/>
  <c r="AM38" i="14"/>
  <c r="AD38" i="14"/>
  <c r="AA38" i="14"/>
  <c r="E38" i="14"/>
  <c r="H37" i="14" s="1"/>
  <c r="I37" i="14" s="1"/>
  <c r="J37" i="14" s="1"/>
  <c r="AT37" i="14"/>
  <c r="AP37" i="14"/>
  <c r="AM37" i="14"/>
  <c r="AD37" i="14"/>
  <c r="AA37" i="14"/>
  <c r="E37" i="14"/>
  <c r="H36" i="14" s="1"/>
  <c r="I36" i="14" s="1"/>
  <c r="J36" i="14" s="1"/>
  <c r="AT36" i="14"/>
  <c r="AP36" i="14"/>
  <c r="AM36" i="14"/>
  <c r="AD36" i="14"/>
  <c r="AA36" i="14"/>
  <c r="E36" i="14"/>
  <c r="H35" i="14" s="1"/>
  <c r="AT35" i="14"/>
  <c r="AP35" i="14"/>
  <c r="AM35" i="14"/>
  <c r="AD35" i="14"/>
  <c r="AA35" i="14"/>
  <c r="J35" i="14"/>
  <c r="I35" i="14"/>
  <c r="E35" i="14"/>
  <c r="H34" i="14" s="1"/>
  <c r="I34" i="14" s="1"/>
  <c r="J34" i="14" s="1"/>
  <c r="AT34" i="14"/>
  <c r="AR34" i="14"/>
  <c r="AP34" i="14"/>
  <c r="AM34" i="14"/>
  <c r="AD34" i="14"/>
  <c r="AA34" i="14"/>
  <c r="E34" i="14"/>
  <c r="H33" i="14" s="1"/>
  <c r="AT33" i="14"/>
  <c r="AP33" i="14"/>
  <c r="AM33" i="14"/>
  <c r="AD33" i="14"/>
  <c r="AA33" i="14"/>
  <c r="I33" i="14"/>
  <c r="J33" i="14" s="1"/>
  <c r="E33" i="14"/>
  <c r="H32" i="14" s="1"/>
  <c r="I32" i="14" s="1"/>
  <c r="J32" i="14" s="1"/>
  <c r="AT32" i="14"/>
  <c r="AP32" i="14"/>
  <c r="AM32" i="14"/>
  <c r="AD32" i="14"/>
  <c r="AA32" i="14"/>
  <c r="E32" i="14"/>
  <c r="H31" i="14" s="1"/>
  <c r="I31" i="14" s="1"/>
  <c r="J31" i="14" s="1"/>
  <c r="AT31" i="14"/>
  <c r="AP31" i="14"/>
  <c r="AM31" i="14"/>
  <c r="AD31" i="14"/>
  <c r="AA31" i="14"/>
  <c r="E31" i="14"/>
  <c r="AT30" i="14"/>
  <c r="AP30" i="14"/>
  <c r="AM30" i="14"/>
  <c r="AD30" i="14"/>
  <c r="AA30" i="14"/>
  <c r="H30" i="14"/>
  <c r="I30" i="14" s="1"/>
  <c r="J30" i="14" s="1"/>
  <c r="E30" i="14"/>
  <c r="H29" i="14" s="1"/>
  <c r="I29" i="14" s="1"/>
  <c r="AT29" i="14"/>
  <c r="AP29" i="14"/>
  <c r="AM29" i="14"/>
  <c r="AD29" i="14"/>
  <c r="AA29" i="14"/>
  <c r="K29" i="14"/>
  <c r="L29" i="14" s="1"/>
  <c r="J29" i="14"/>
  <c r="E29" i="14"/>
  <c r="AT28" i="14"/>
  <c r="AP28" i="14"/>
  <c r="AM28" i="14"/>
  <c r="AD28" i="14"/>
  <c r="AA28" i="14"/>
  <c r="H28" i="14"/>
  <c r="I28" i="14" s="1"/>
  <c r="J28" i="14" s="1"/>
  <c r="E28" i="14"/>
  <c r="AT27" i="14"/>
  <c r="AP27" i="14"/>
  <c r="AM27" i="14"/>
  <c r="AD27" i="14"/>
  <c r="AA27" i="14"/>
  <c r="K27" i="14"/>
  <c r="L27" i="14" s="1"/>
  <c r="I27" i="14"/>
  <c r="J27" i="14" s="1"/>
  <c r="H27" i="14"/>
  <c r="K15" i="14"/>
  <c r="I5" i="14"/>
  <c r="B44" i="14" s="1"/>
  <c r="G5" i="14"/>
  <c r="I2" i="14"/>
  <c r="B29" i="14" s="1"/>
  <c r="G2" i="14"/>
  <c r="B27" i="14" s="1"/>
  <c r="E102" i="13"/>
  <c r="H101" i="13" s="1"/>
  <c r="I101" i="13" s="1"/>
  <c r="J101" i="13" s="1"/>
  <c r="AZ101" i="13"/>
  <c r="AW101" i="13"/>
  <c r="AS101" i="13"/>
  <c r="AG101" i="13"/>
  <c r="E101" i="13"/>
  <c r="H100" i="13" s="1"/>
  <c r="I100" i="13" s="1"/>
  <c r="J100" i="13" s="1"/>
  <c r="AZ100" i="13"/>
  <c r="AW100" i="13"/>
  <c r="AU100" i="13"/>
  <c r="AS100" i="13"/>
  <c r="AG100" i="13"/>
  <c r="K100" i="13"/>
  <c r="L100" i="13" s="1"/>
  <c r="E100" i="13"/>
  <c r="AZ99" i="13"/>
  <c r="AW99" i="13"/>
  <c r="AS99" i="13"/>
  <c r="AG99" i="13"/>
  <c r="H99" i="13"/>
  <c r="I99" i="13" s="1"/>
  <c r="J99" i="13" s="1"/>
  <c r="E99" i="13"/>
  <c r="H98" i="13" s="1"/>
  <c r="I98" i="13" s="1"/>
  <c r="AZ98" i="13"/>
  <c r="AW98" i="13"/>
  <c r="AV98" i="13"/>
  <c r="AU98" i="13"/>
  <c r="AS98" i="13"/>
  <c r="AG98" i="13"/>
  <c r="K98" i="13"/>
  <c r="L98" i="13" s="1"/>
  <c r="J98" i="13"/>
  <c r="E98" i="13"/>
  <c r="AZ97" i="13"/>
  <c r="AW97" i="13"/>
  <c r="AS97" i="13"/>
  <c r="AG97" i="13"/>
  <c r="H97" i="13"/>
  <c r="I97" i="13" s="1"/>
  <c r="J97" i="13" s="1"/>
  <c r="E97" i="13"/>
  <c r="H96" i="13" s="1"/>
  <c r="I96" i="13" s="1"/>
  <c r="J96" i="13" s="1"/>
  <c r="AZ96" i="13"/>
  <c r="AW96" i="13"/>
  <c r="AV96" i="13"/>
  <c r="AS96" i="13"/>
  <c r="AG96" i="13"/>
  <c r="R96" i="13"/>
  <c r="K96" i="13"/>
  <c r="L96" i="13" s="1"/>
  <c r="E96" i="13"/>
  <c r="AZ95" i="13"/>
  <c r="AW95" i="13"/>
  <c r="AS95" i="13"/>
  <c r="AG95" i="13"/>
  <c r="H95" i="13"/>
  <c r="I95" i="13" s="1"/>
  <c r="J95" i="13" s="1"/>
  <c r="E95" i="13"/>
  <c r="H94" i="13" s="1"/>
  <c r="I94" i="13" s="1"/>
  <c r="J94" i="13" s="1"/>
  <c r="AZ94" i="13"/>
  <c r="AW94" i="13"/>
  <c r="AV94" i="13"/>
  <c r="AU94" i="13"/>
  <c r="AS94" i="13"/>
  <c r="AG94" i="13"/>
  <c r="L94" i="13"/>
  <c r="K94" i="13"/>
  <c r="E94" i="13"/>
  <c r="AZ93" i="13"/>
  <c r="AW93" i="13"/>
  <c r="AS93" i="13"/>
  <c r="AG93" i="13"/>
  <c r="H93" i="13"/>
  <c r="I93" i="13" s="1"/>
  <c r="J93" i="13" s="1"/>
  <c r="E93" i="13"/>
  <c r="AZ92" i="13"/>
  <c r="AW92" i="13"/>
  <c r="AV92" i="13"/>
  <c r="AS92" i="13"/>
  <c r="AG92" i="13"/>
  <c r="L92" i="13"/>
  <c r="K92" i="13"/>
  <c r="I92" i="13"/>
  <c r="J92" i="13" s="1"/>
  <c r="H92" i="13"/>
  <c r="E92" i="13"/>
  <c r="H91" i="13" s="1"/>
  <c r="B92" i="13"/>
  <c r="AZ91" i="13"/>
  <c r="AW91" i="13"/>
  <c r="AU91" i="13"/>
  <c r="AS91" i="13"/>
  <c r="AG91" i="13"/>
  <c r="J91" i="13"/>
  <c r="I91" i="13"/>
  <c r="E91" i="13"/>
  <c r="H90" i="13" s="1"/>
  <c r="I90" i="13" s="1"/>
  <c r="J90" i="13" s="1"/>
  <c r="AZ90" i="13"/>
  <c r="AW90" i="13"/>
  <c r="AS90" i="13"/>
  <c r="AG90" i="13"/>
  <c r="B90" i="13"/>
  <c r="E86" i="13"/>
  <c r="H85" i="13" s="1"/>
  <c r="AW85" i="13"/>
  <c r="AU85" i="13"/>
  <c r="AS85" i="13"/>
  <c r="AG85" i="13"/>
  <c r="I85" i="13"/>
  <c r="J85" i="13" s="1"/>
  <c r="E85" i="13"/>
  <c r="H84" i="13" s="1"/>
  <c r="AW84" i="13"/>
  <c r="AV84" i="13"/>
  <c r="AU84" i="13"/>
  <c r="AS84" i="13"/>
  <c r="AG84" i="13"/>
  <c r="K84" i="13"/>
  <c r="L84" i="13" s="1"/>
  <c r="I84" i="13"/>
  <c r="J84" i="13" s="1"/>
  <c r="E84" i="13"/>
  <c r="AW83" i="13"/>
  <c r="AU83" i="13"/>
  <c r="AS83" i="13"/>
  <c r="AG83" i="13"/>
  <c r="J83" i="13"/>
  <c r="I83" i="13"/>
  <c r="H83" i="13"/>
  <c r="E83" i="13"/>
  <c r="AW82" i="13"/>
  <c r="AV82" i="13"/>
  <c r="AU82" i="13"/>
  <c r="AS82" i="13"/>
  <c r="AG82" i="13"/>
  <c r="K82" i="13"/>
  <c r="L82" i="13" s="1"/>
  <c r="R82" i="13" s="1"/>
  <c r="H82" i="13"/>
  <c r="I82" i="13" s="1"/>
  <c r="J82" i="13" s="1"/>
  <c r="E82" i="13"/>
  <c r="AW81" i="13"/>
  <c r="AS81" i="13"/>
  <c r="AG81" i="13"/>
  <c r="L81" i="13"/>
  <c r="K81" i="13"/>
  <c r="I81" i="13"/>
  <c r="J81" i="13" s="1"/>
  <c r="H81" i="13"/>
  <c r="E81" i="13"/>
  <c r="AW80" i="13"/>
  <c r="AU80" i="13"/>
  <c r="AS80" i="13"/>
  <c r="AG80" i="13"/>
  <c r="J80" i="13"/>
  <c r="I80" i="13"/>
  <c r="H80" i="13"/>
  <c r="E80" i="13"/>
  <c r="H79" i="13" s="1"/>
  <c r="I79" i="13" s="1"/>
  <c r="J79" i="13" s="1"/>
  <c r="AW79" i="13"/>
  <c r="AV79" i="13"/>
  <c r="AU79" i="13"/>
  <c r="AS79" i="13"/>
  <c r="AG79" i="13"/>
  <c r="K79" i="13"/>
  <c r="L79" i="13" s="1"/>
  <c r="E79" i="13"/>
  <c r="H78" i="13" s="1"/>
  <c r="I78" i="13" s="1"/>
  <c r="J78" i="13" s="1"/>
  <c r="AW78" i="13"/>
  <c r="AV78" i="13"/>
  <c r="AS78" i="13"/>
  <c r="AG78" i="13"/>
  <c r="E78" i="13"/>
  <c r="H77" i="13" s="1"/>
  <c r="I77" i="13" s="1"/>
  <c r="J77" i="13" s="1"/>
  <c r="AW77" i="13"/>
  <c r="AV77" i="13"/>
  <c r="AU77" i="13"/>
  <c r="AS77" i="13"/>
  <c r="AG77" i="13"/>
  <c r="K77" i="13"/>
  <c r="L77" i="13" s="1"/>
  <c r="R77" i="13" s="1"/>
  <c r="E77" i="13"/>
  <c r="H76" i="13" s="1"/>
  <c r="I76" i="13" s="1"/>
  <c r="J76" i="13" s="1"/>
  <c r="AW76" i="13"/>
  <c r="AS76" i="13"/>
  <c r="AG76" i="13"/>
  <c r="L76" i="13"/>
  <c r="K76" i="13"/>
  <c r="E76" i="13"/>
  <c r="B76" i="13"/>
  <c r="R100" i="13" s="1"/>
  <c r="AW75" i="13"/>
  <c r="AV75" i="13"/>
  <c r="AU75" i="13"/>
  <c r="AS75" i="13"/>
  <c r="AG75" i="13"/>
  <c r="R75" i="13"/>
  <c r="K75" i="13"/>
  <c r="L75" i="13" s="1"/>
  <c r="H75" i="13"/>
  <c r="I75" i="13" s="1"/>
  <c r="J75" i="13" s="1"/>
  <c r="E75" i="13"/>
  <c r="AW74" i="13"/>
  <c r="AV74" i="13"/>
  <c r="AS74" i="13"/>
  <c r="AG74" i="13"/>
  <c r="L74" i="13"/>
  <c r="K74" i="13"/>
  <c r="I74" i="13"/>
  <c r="J74" i="13" s="1"/>
  <c r="H74" i="13"/>
  <c r="B74" i="13"/>
  <c r="K85" i="13" s="1"/>
  <c r="L85" i="13" s="1"/>
  <c r="E70" i="13"/>
  <c r="H69" i="13" s="1"/>
  <c r="I69" i="13" s="1"/>
  <c r="J69" i="13" s="1"/>
  <c r="AE69" i="13"/>
  <c r="E69" i="13"/>
  <c r="H68" i="13" s="1"/>
  <c r="I68" i="13" s="1"/>
  <c r="AE68" i="13"/>
  <c r="J68" i="13"/>
  <c r="E68" i="13"/>
  <c r="H67" i="13" s="1"/>
  <c r="I67" i="13" s="1"/>
  <c r="J67" i="13" s="1"/>
  <c r="AE67" i="13"/>
  <c r="K67" i="13"/>
  <c r="L67" i="13" s="1"/>
  <c r="E67" i="13"/>
  <c r="AE66" i="13"/>
  <c r="AC66" i="13"/>
  <c r="K66" i="13"/>
  <c r="L66" i="13" s="1"/>
  <c r="J66" i="13"/>
  <c r="H66" i="13"/>
  <c r="I66" i="13" s="1"/>
  <c r="E66" i="13"/>
  <c r="H65" i="13" s="1"/>
  <c r="AE65" i="13"/>
  <c r="I65" i="13"/>
  <c r="J65" i="13" s="1"/>
  <c r="E65" i="13"/>
  <c r="H64" i="13" s="1"/>
  <c r="I64" i="13" s="1"/>
  <c r="J64" i="13" s="1"/>
  <c r="AE64" i="13"/>
  <c r="AC64" i="13"/>
  <c r="E64" i="13"/>
  <c r="AE63" i="13"/>
  <c r="AC63" i="13"/>
  <c r="K63" i="13"/>
  <c r="L63" i="13" s="1"/>
  <c r="H63" i="13"/>
  <c r="I63" i="13" s="1"/>
  <c r="J63" i="13" s="1"/>
  <c r="E63" i="13"/>
  <c r="AE62" i="13"/>
  <c r="K62" i="13"/>
  <c r="L62" i="13" s="1"/>
  <c r="H62" i="13"/>
  <c r="I62" i="13" s="1"/>
  <c r="J62" i="13" s="1"/>
  <c r="E62" i="13"/>
  <c r="H61" i="13" s="1"/>
  <c r="I61" i="13" s="1"/>
  <c r="AE61" i="13"/>
  <c r="J61" i="13"/>
  <c r="E61" i="13"/>
  <c r="H60" i="13" s="1"/>
  <c r="I60" i="13" s="1"/>
  <c r="J60" i="13" s="1"/>
  <c r="AE60" i="13"/>
  <c r="K60" i="13"/>
  <c r="L60" i="13" s="1"/>
  <c r="E60" i="13"/>
  <c r="B60" i="13"/>
  <c r="AE59" i="13"/>
  <c r="L59" i="13"/>
  <c r="K59" i="13"/>
  <c r="I59" i="13"/>
  <c r="J59" i="13" s="1"/>
  <c r="H59" i="13"/>
  <c r="E59" i="13"/>
  <c r="AE58" i="13"/>
  <c r="AC58" i="13"/>
  <c r="K58" i="13"/>
  <c r="L58" i="13" s="1"/>
  <c r="O58" i="13" s="1"/>
  <c r="P58" i="13" s="1"/>
  <c r="Q58" i="13" s="1"/>
  <c r="J58" i="13"/>
  <c r="H58" i="13"/>
  <c r="I58" i="13" s="1"/>
  <c r="B58" i="13"/>
  <c r="AC68" i="13" s="1"/>
  <c r="E54" i="13"/>
  <c r="AT53" i="13"/>
  <c r="AP53" i="13"/>
  <c r="AA53" i="13"/>
  <c r="H53" i="13"/>
  <c r="I53" i="13" s="1"/>
  <c r="J53" i="13" s="1"/>
  <c r="E53" i="13"/>
  <c r="H52" i="13" s="1"/>
  <c r="I52" i="13" s="1"/>
  <c r="J52" i="13" s="1"/>
  <c r="AT52" i="13"/>
  <c r="AP52" i="13"/>
  <c r="AA52" i="13"/>
  <c r="E52" i="13"/>
  <c r="H51" i="13" s="1"/>
  <c r="I51" i="13" s="1"/>
  <c r="J51" i="13" s="1"/>
  <c r="AT51" i="13"/>
  <c r="AP51" i="13"/>
  <c r="AA51" i="13"/>
  <c r="E51" i="13"/>
  <c r="AT50" i="13"/>
  <c r="AP50" i="13"/>
  <c r="AA50" i="13"/>
  <c r="I50" i="13"/>
  <c r="J50" i="13" s="1"/>
  <c r="H50" i="13"/>
  <c r="E50" i="13"/>
  <c r="AT49" i="13"/>
  <c r="AP49" i="13"/>
  <c r="AA49" i="13"/>
  <c r="J49" i="13"/>
  <c r="I49" i="13"/>
  <c r="H49" i="13"/>
  <c r="E49" i="13"/>
  <c r="H48" i="13" s="1"/>
  <c r="I48" i="13" s="1"/>
  <c r="J48" i="13" s="1"/>
  <c r="AT48" i="13"/>
  <c r="AP48" i="13"/>
  <c r="AA48" i="13"/>
  <c r="E48" i="13"/>
  <c r="H47" i="13" s="1"/>
  <c r="I47" i="13" s="1"/>
  <c r="J47" i="13" s="1"/>
  <c r="AT47" i="13"/>
  <c r="AP47" i="13"/>
  <c r="AA47" i="13"/>
  <c r="E47" i="13"/>
  <c r="AT46" i="13"/>
  <c r="AP46" i="13"/>
  <c r="AA46" i="13"/>
  <c r="H46" i="13"/>
  <c r="I46" i="13" s="1"/>
  <c r="J46" i="13" s="1"/>
  <c r="E46" i="13"/>
  <c r="AT45" i="13"/>
  <c r="AP45" i="13"/>
  <c r="AA45" i="13"/>
  <c r="I45" i="13"/>
  <c r="J45" i="13" s="1"/>
  <c r="H45" i="13"/>
  <c r="E45" i="13"/>
  <c r="AT44" i="13"/>
  <c r="AP44" i="13"/>
  <c r="AA44" i="13"/>
  <c r="J44" i="13"/>
  <c r="I44" i="13"/>
  <c r="H44" i="13"/>
  <c r="E44" i="13"/>
  <c r="H43" i="13" s="1"/>
  <c r="I43" i="13" s="1"/>
  <c r="J43" i="13" s="1"/>
  <c r="AT43" i="13"/>
  <c r="AP43" i="13"/>
  <c r="AA43" i="13"/>
  <c r="E43" i="13"/>
  <c r="AT42" i="13"/>
  <c r="AP42" i="13"/>
  <c r="AA42" i="13"/>
  <c r="I42" i="13"/>
  <c r="J42" i="13" s="1"/>
  <c r="H42" i="13"/>
  <c r="E39" i="13"/>
  <c r="AT38" i="13"/>
  <c r="AP38" i="13"/>
  <c r="AM38" i="13"/>
  <c r="AD38" i="13"/>
  <c r="AA38" i="13"/>
  <c r="H38" i="13"/>
  <c r="I38" i="13" s="1"/>
  <c r="J38" i="13" s="1"/>
  <c r="E38" i="13"/>
  <c r="AT37" i="13"/>
  <c r="AP37" i="13"/>
  <c r="AM37" i="13"/>
  <c r="AD37" i="13"/>
  <c r="AA37" i="13"/>
  <c r="J37" i="13"/>
  <c r="I37" i="13"/>
  <c r="H37" i="13"/>
  <c r="E37" i="13"/>
  <c r="H36" i="13" s="1"/>
  <c r="AT36" i="13"/>
  <c r="AS36" i="13"/>
  <c r="AP36" i="13"/>
  <c r="AM36" i="13"/>
  <c r="AD36" i="13"/>
  <c r="AA36" i="13"/>
  <c r="I36" i="13"/>
  <c r="J36" i="13" s="1"/>
  <c r="E36" i="13"/>
  <c r="H35" i="13" s="1"/>
  <c r="I35" i="13" s="1"/>
  <c r="AT35" i="13"/>
  <c r="AS35" i="13"/>
  <c r="AP35" i="13"/>
  <c r="AM35" i="13"/>
  <c r="AD35" i="13"/>
  <c r="AA35" i="13"/>
  <c r="J35" i="13"/>
  <c r="E35" i="13"/>
  <c r="H34" i="13" s="1"/>
  <c r="AT34" i="13"/>
  <c r="AP34" i="13"/>
  <c r="AM34" i="13"/>
  <c r="AD34" i="13"/>
  <c r="AA34" i="13"/>
  <c r="I34" i="13"/>
  <c r="J34" i="13" s="1"/>
  <c r="E34" i="13"/>
  <c r="H33" i="13" s="1"/>
  <c r="I33" i="13" s="1"/>
  <c r="AT33" i="13"/>
  <c r="AP33" i="13"/>
  <c r="AM33" i="13"/>
  <c r="AD33" i="13"/>
  <c r="AA33" i="13"/>
  <c r="J33" i="13"/>
  <c r="E33" i="13"/>
  <c r="H32" i="13" s="1"/>
  <c r="AT32" i="13"/>
  <c r="AS32" i="13"/>
  <c r="AP32" i="13"/>
  <c r="AM32" i="13"/>
  <c r="AD32" i="13"/>
  <c r="AA32" i="13"/>
  <c r="J32" i="13"/>
  <c r="I32" i="13"/>
  <c r="E32" i="13"/>
  <c r="AT31" i="13"/>
  <c r="AS31" i="13"/>
  <c r="AP31" i="13"/>
  <c r="AM31" i="13"/>
  <c r="AD31" i="13"/>
  <c r="AA31" i="13"/>
  <c r="H31" i="13"/>
  <c r="I31" i="13" s="1"/>
  <c r="J31" i="13" s="1"/>
  <c r="E31" i="13"/>
  <c r="AT30" i="13"/>
  <c r="AP30" i="13"/>
  <c r="AM30" i="13"/>
  <c r="AD30" i="13"/>
  <c r="AA30" i="13"/>
  <c r="J30" i="13"/>
  <c r="H30" i="13"/>
  <c r="I30" i="13" s="1"/>
  <c r="E30" i="13"/>
  <c r="AT29" i="13"/>
  <c r="AS29" i="13"/>
  <c r="AP29" i="13"/>
  <c r="AM29" i="13"/>
  <c r="AD29" i="13"/>
  <c r="AA29" i="13"/>
  <c r="H29" i="13"/>
  <c r="I29" i="13" s="1"/>
  <c r="J29" i="13" s="1"/>
  <c r="E29" i="13"/>
  <c r="H28" i="13" s="1"/>
  <c r="I28" i="13" s="1"/>
  <c r="J28" i="13" s="1"/>
  <c r="AT28" i="13"/>
  <c r="AP28" i="13"/>
  <c r="AM28" i="13"/>
  <c r="AD28" i="13"/>
  <c r="AA28" i="13"/>
  <c r="L28" i="13"/>
  <c r="K28" i="13"/>
  <c r="E28" i="13"/>
  <c r="AT27" i="13"/>
  <c r="AR27" i="13"/>
  <c r="AP27" i="13"/>
  <c r="AM27" i="13"/>
  <c r="AD27" i="13"/>
  <c r="AA27" i="13"/>
  <c r="I27" i="13"/>
  <c r="J27" i="13" s="1"/>
  <c r="H27" i="13"/>
  <c r="K15" i="13"/>
  <c r="I5" i="13"/>
  <c r="B44" i="13" s="1"/>
  <c r="G5" i="13"/>
  <c r="B42" i="13" s="1"/>
  <c r="I2" i="13"/>
  <c r="B29" i="13" s="1"/>
  <c r="G2" i="13"/>
  <c r="B27" i="13" s="1"/>
  <c r="K29" i="13" s="1"/>
  <c r="L29" i="13" s="1"/>
  <c r="E102" i="12"/>
  <c r="H101" i="12" s="1"/>
  <c r="AZ101" i="12"/>
  <c r="AW101" i="12"/>
  <c r="AU101" i="12"/>
  <c r="AS101" i="12"/>
  <c r="AG101" i="12"/>
  <c r="I101" i="12"/>
  <c r="J101" i="12" s="1"/>
  <c r="E101" i="12"/>
  <c r="AZ100" i="12"/>
  <c r="AW100" i="12"/>
  <c r="AU100" i="12"/>
  <c r="AS100" i="12"/>
  <c r="AG100" i="12"/>
  <c r="K100" i="12"/>
  <c r="L100" i="12" s="1"/>
  <c r="R100" i="12" s="1"/>
  <c r="H100" i="12"/>
  <c r="I100" i="12" s="1"/>
  <c r="J100" i="12" s="1"/>
  <c r="E100" i="12"/>
  <c r="AZ99" i="12"/>
  <c r="AW99" i="12"/>
  <c r="AU99" i="12"/>
  <c r="AS99" i="12"/>
  <c r="AG99" i="12"/>
  <c r="K99" i="12"/>
  <c r="L99" i="12" s="1"/>
  <c r="J99" i="12"/>
  <c r="H99" i="12"/>
  <c r="I99" i="12" s="1"/>
  <c r="E99" i="12"/>
  <c r="AZ98" i="12"/>
  <c r="AW98" i="12"/>
  <c r="AV98" i="12"/>
  <c r="AS98" i="12"/>
  <c r="AG98" i="12"/>
  <c r="K98" i="12"/>
  <c r="L98" i="12" s="1"/>
  <c r="R98" i="12" s="1"/>
  <c r="H98" i="12"/>
  <c r="I98" i="12" s="1"/>
  <c r="J98" i="12" s="1"/>
  <c r="E98" i="12"/>
  <c r="AZ97" i="12"/>
  <c r="AW97" i="12"/>
  <c r="AU97" i="12"/>
  <c r="AS97" i="12"/>
  <c r="AG97" i="12"/>
  <c r="K97" i="12"/>
  <c r="L97" i="12" s="1"/>
  <c r="J97" i="12"/>
  <c r="H97" i="12"/>
  <c r="I97" i="12" s="1"/>
  <c r="E97" i="12"/>
  <c r="AZ96" i="12"/>
  <c r="AW96" i="12"/>
  <c r="AS96" i="12"/>
  <c r="AG96" i="12"/>
  <c r="K96" i="12"/>
  <c r="L96" i="12" s="1"/>
  <c r="H96" i="12"/>
  <c r="I96" i="12" s="1"/>
  <c r="J96" i="12" s="1"/>
  <c r="E96" i="12"/>
  <c r="AZ95" i="12"/>
  <c r="AW95" i="12"/>
  <c r="AV95" i="12"/>
  <c r="AU95" i="12"/>
  <c r="AS95" i="12"/>
  <c r="AG95" i="12"/>
  <c r="K95" i="12"/>
  <c r="L95" i="12" s="1"/>
  <c r="H95" i="12"/>
  <c r="I95" i="12" s="1"/>
  <c r="J95" i="12" s="1"/>
  <c r="E95" i="12"/>
  <c r="AZ94" i="12"/>
  <c r="AW94" i="12"/>
  <c r="AS94" i="12"/>
  <c r="AG94" i="12"/>
  <c r="I94" i="12"/>
  <c r="J94" i="12" s="1"/>
  <c r="H94" i="12"/>
  <c r="E94" i="12"/>
  <c r="AZ93" i="12"/>
  <c r="AW93" i="12"/>
  <c r="AS93" i="12"/>
  <c r="AG93" i="12"/>
  <c r="K93" i="12"/>
  <c r="L93" i="12" s="1"/>
  <c r="I93" i="12"/>
  <c r="J93" i="12" s="1"/>
  <c r="H93" i="12"/>
  <c r="E93" i="12"/>
  <c r="AZ92" i="12"/>
  <c r="AW92" i="12"/>
  <c r="AS92" i="12"/>
  <c r="AG92" i="12"/>
  <c r="I92" i="12"/>
  <c r="J92" i="12" s="1"/>
  <c r="H92" i="12"/>
  <c r="E92" i="12"/>
  <c r="B92" i="12"/>
  <c r="AZ91" i="12"/>
  <c r="AW91" i="12"/>
  <c r="AS91" i="12"/>
  <c r="AG91" i="12"/>
  <c r="J91" i="12"/>
  <c r="I91" i="12"/>
  <c r="H91" i="12"/>
  <c r="E91" i="12"/>
  <c r="H90" i="12" s="1"/>
  <c r="I90" i="12" s="1"/>
  <c r="J90" i="12" s="1"/>
  <c r="AZ90" i="12"/>
  <c r="AW90" i="12"/>
  <c r="AU90" i="12"/>
  <c r="AS90" i="12"/>
  <c r="AG90" i="12"/>
  <c r="B90" i="12"/>
  <c r="E86" i="12"/>
  <c r="H85" i="12" s="1"/>
  <c r="I85" i="12" s="1"/>
  <c r="AW85" i="12"/>
  <c r="AU85" i="12"/>
  <c r="AS85" i="12"/>
  <c r="AG85" i="12"/>
  <c r="L85" i="12"/>
  <c r="R85" i="12" s="1"/>
  <c r="J85" i="12"/>
  <c r="E85" i="12"/>
  <c r="AW84" i="12"/>
  <c r="AU84" i="12"/>
  <c r="AS84" i="12"/>
  <c r="AG84" i="12"/>
  <c r="L84" i="12"/>
  <c r="R84" i="12" s="1"/>
  <c r="K84" i="12"/>
  <c r="H84" i="12"/>
  <c r="I84" i="12" s="1"/>
  <c r="J84" i="12" s="1"/>
  <c r="E84" i="12"/>
  <c r="AW83" i="12"/>
  <c r="AU83" i="12"/>
  <c r="AS83" i="12"/>
  <c r="AG83" i="12"/>
  <c r="L83" i="12"/>
  <c r="K83" i="12"/>
  <c r="I83" i="12"/>
  <c r="J83" i="12" s="1"/>
  <c r="H83" i="12"/>
  <c r="E83" i="12"/>
  <c r="AW82" i="12"/>
  <c r="AU82" i="12"/>
  <c r="AS82" i="12"/>
  <c r="AG82" i="12"/>
  <c r="K82" i="12"/>
  <c r="L82" i="12" s="1"/>
  <c r="H82" i="12"/>
  <c r="I82" i="12" s="1"/>
  <c r="J82" i="12" s="1"/>
  <c r="E82" i="12"/>
  <c r="AW81" i="12"/>
  <c r="AS81" i="12"/>
  <c r="AG81" i="12"/>
  <c r="K81" i="12"/>
  <c r="L81" i="12" s="1"/>
  <c r="I81" i="12"/>
  <c r="J81" i="12" s="1"/>
  <c r="H81" i="12"/>
  <c r="E81" i="12"/>
  <c r="AW80" i="12"/>
  <c r="AU80" i="12"/>
  <c r="AS80" i="12"/>
  <c r="AG80" i="12"/>
  <c r="J80" i="12"/>
  <c r="I80" i="12"/>
  <c r="H80" i="12"/>
  <c r="E80" i="12"/>
  <c r="H79" i="12" s="1"/>
  <c r="I79" i="12" s="1"/>
  <c r="J79" i="12" s="1"/>
  <c r="AW79" i="12"/>
  <c r="AV79" i="12"/>
  <c r="AU79" i="12"/>
  <c r="AS79" i="12"/>
  <c r="AG79" i="12"/>
  <c r="K79" i="12"/>
  <c r="L79" i="12" s="1"/>
  <c r="E79" i="12"/>
  <c r="H78" i="12" s="1"/>
  <c r="I78" i="12" s="1"/>
  <c r="J78" i="12" s="1"/>
  <c r="AW78" i="12"/>
  <c r="AU78" i="12"/>
  <c r="AS78" i="12"/>
  <c r="AG78" i="12"/>
  <c r="L78" i="12"/>
  <c r="K78" i="12"/>
  <c r="E78" i="12"/>
  <c r="H77" i="12" s="1"/>
  <c r="I77" i="12" s="1"/>
  <c r="J77" i="12" s="1"/>
  <c r="AW77" i="12"/>
  <c r="AU77" i="12"/>
  <c r="AS77" i="12"/>
  <c r="AG77" i="12"/>
  <c r="R77" i="12"/>
  <c r="K77" i="12"/>
  <c r="L77" i="12" s="1"/>
  <c r="E77" i="12"/>
  <c r="AW76" i="12"/>
  <c r="AS76" i="12"/>
  <c r="AG76" i="12"/>
  <c r="K76" i="12"/>
  <c r="L76" i="12" s="1"/>
  <c r="I76" i="12"/>
  <c r="J76" i="12" s="1"/>
  <c r="H76" i="12"/>
  <c r="E76" i="12"/>
  <c r="B76" i="12"/>
  <c r="AW75" i="12"/>
  <c r="AU75" i="12"/>
  <c r="AS75" i="12"/>
  <c r="AG75" i="12"/>
  <c r="K75" i="12"/>
  <c r="L75" i="12" s="1"/>
  <c r="H75" i="12"/>
  <c r="I75" i="12" s="1"/>
  <c r="J75" i="12" s="1"/>
  <c r="E75" i="12"/>
  <c r="AW74" i="12"/>
  <c r="AU74" i="12"/>
  <c r="AS74" i="12"/>
  <c r="AG74" i="12"/>
  <c r="L74" i="12"/>
  <c r="K74" i="12"/>
  <c r="I74" i="12"/>
  <c r="J74" i="12" s="1"/>
  <c r="H74" i="12"/>
  <c r="B74" i="12"/>
  <c r="K85" i="12" s="1"/>
  <c r="E70" i="12"/>
  <c r="H69" i="12" s="1"/>
  <c r="AE69" i="12"/>
  <c r="I69" i="12"/>
  <c r="J69" i="12" s="1"/>
  <c r="E69" i="12"/>
  <c r="H68" i="12" s="1"/>
  <c r="I68" i="12" s="1"/>
  <c r="J68" i="12" s="1"/>
  <c r="AE68" i="12"/>
  <c r="E68" i="12"/>
  <c r="AE67" i="12"/>
  <c r="AD67" i="12"/>
  <c r="I67" i="12"/>
  <c r="J67" i="12" s="1"/>
  <c r="H67" i="12"/>
  <c r="E67" i="12"/>
  <c r="AE66" i="12"/>
  <c r="H66" i="12"/>
  <c r="I66" i="12" s="1"/>
  <c r="J66" i="12" s="1"/>
  <c r="E66" i="12"/>
  <c r="H65" i="12" s="1"/>
  <c r="I65" i="12" s="1"/>
  <c r="J65" i="12" s="1"/>
  <c r="AE65" i="12"/>
  <c r="E65" i="12"/>
  <c r="AE64" i="12"/>
  <c r="AD64" i="12"/>
  <c r="H64" i="12"/>
  <c r="I64" i="12" s="1"/>
  <c r="J64" i="12" s="1"/>
  <c r="E64" i="12"/>
  <c r="AE63" i="12"/>
  <c r="H63" i="12"/>
  <c r="I63" i="12" s="1"/>
  <c r="J63" i="12" s="1"/>
  <c r="E63" i="12"/>
  <c r="AE62" i="12"/>
  <c r="AD62" i="12"/>
  <c r="H62" i="12"/>
  <c r="I62" i="12" s="1"/>
  <c r="J62" i="12" s="1"/>
  <c r="E62" i="12"/>
  <c r="H61" i="12" s="1"/>
  <c r="I61" i="12" s="1"/>
  <c r="J61" i="12" s="1"/>
  <c r="AE61" i="12"/>
  <c r="AD61" i="12"/>
  <c r="E61" i="12"/>
  <c r="AE60" i="12"/>
  <c r="AD60" i="12"/>
  <c r="H60" i="12"/>
  <c r="I60" i="12" s="1"/>
  <c r="J60" i="12" s="1"/>
  <c r="E60" i="12"/>
  <c r="B60" i="12"/>
  <c r="AE59" i="12"/>
  <c r="H59" i="12"/>
  <c r="I59" i="12" s="1"/>
  <c r="J59" i="12" s="1"/>
  <c r="E59" i="12"/>
  <c r="AE58" i="12"/>
  <c r="H58" i="12"/>
  <c r="I58" i="12" s="1"/>
  <c r="J58" i="12" s="1"/>
  <c r="B58" i="12"/>
  <c r="AC67" i="12" s="1"/>
  <c r="E54" i="12"/>
  <c r="AT53" i="12"/>
  <c r="AR53" i="12"/>
  <c r="AP53" i="12"/>
  <c r="AA53" i="12"/>
  <c r="H53" i="12"/>
  <c r="I53" i="12" s="1"/>
  <c r="J53" i="12" s="1"/>
  <c r="E53" i="12"/>
  <c r="H52" i="12" s="1"/>
  <c r="AT52" i="12"/>
  <c r="AP52" i="12"/>
  <c r="AA52" i="12"/>
  <c r="I52" i="12"/>
  <c r="J52" i="12" s="1"/>
  <c r="E52" i="12"/>
  <c r="H51" i="12" s="1"/>
  <c r="I51" i="12" s="1"/>
  <c r="J51" i="12" s="1"/>
  <c r="AT51" i="12"/>
  <c r="AP51" i="12"/>
  <c r="AA51" i="12"/>
  <c r="E51" i="12"/>
  <c r="AT50" i="12"/>
  <c r="AP50" i="12"/>
  <c r="AA50" i="12"/>
  <c r="H50" i="12"/>
  <c r="I50" i="12" s="1"/>
  <c r="J50" i="12" s="1"/>
  <c r="E50" i="12"/>
  <c r="AT49" i="12"/>
  <c r="AP49" i="12"/>
  <c r="AA49" i="12"/>
  <c r="I49" i="12"/>
  <c r="J49" i="12" s="1"/>
  <c r="H49" i="12"/>
  <c r="E49" i="12"/>
  <c r="H48" i="12" s="1"/>
  <c r="I48" i="12" s="1"/>
  <c r="J48" i="12" s="1"/>
  <c r="AT48" i="12"/>
  <c r="AP48" i="12"/>
  <c r="AA48" i="12"/>
  <c r="K48" i="12"/>
  <c r="L48" i="12" s="1"/>
  <c r="R48" i="12" s="1"/>
  <c r="E48" i="12"/>
  <c r="H47" i="12" s="1"/>
  <c r="I47" i="12" s="1"/>
  <c r="J47" i="12" s="1"/>
  <c r="AT47" i="12"/>
  <c r="AP47" i="12"/>
  <c r="AA47" i="12"/>
  <c r="E47" i="12"/>
  <c r="AT46" i="12"/>
  <c r="AP46" i="12"/>
  <c r="AA46" i="12"/>
  <c r="J46" i="12"/>
  <c r="H46" i="12"/>
  <c r="I46" i="12" s="1"/>
  <c r="E46" i="12"/>
  <c r="AT45" i="12"/>
  <c r="AP45" i="12"/>
  <c r="AA45" i="12"/>
  <c r="H45" i="12"/>
  <c r="I45" i="12" s="1"/>
  <c r="J45" i="12" s="1"/>
  <c r="E45" i="12"/>
  <c r="AT44" i="12"/>
  <c r="AP44" i="12"/>
  <c r="AA44" i="12"/>
  <c r="I44" i="12"/>
  <c r="J44" i="12" s="1"/>
  <c r="H44" i="12"/>
  <c r="E44" i="12"/>
  <c r="H43" i="12" s="1"/>
  <c r="I43" i="12" s="1"/>
  <c r="J43" i="12" s="1"/>
  <c r="AT43" i="12"/>
  <c r="AP43" i="12"/>
  <c r="AA43" i="12"/>
  <c r="E43" i="12"/>
  <c r="AT42" i="12"/>
  <c r="AP42" i="12"/>
  <c r="AA42" i="12"/>
  <c r="I42" i="12"/>
  <c r="J42" i="12" s="1"/>
  <c r="H42" i="12"/>
  <c r="B42" i="12"/>
  <c r="E39" i="12"/>
  <c r="AT38" i="12"/>
  <c r="AR38" i="12"/>
  <c r="AP38" i="12"/>
  <c r="AM38" i="12"/>
  <c r="AD38" i="12"/>
  <c r="AA38" i="12"/>
  <c r="H38" i="12"/>
  <c r="I38" i="12" s="1"/>
  <c r="J38" i="12" s="1"/>
  <c r="E38" i="12"/>
  <c r="H37" i="12" s="1"/>
  <c r="I37" i="12" s="1"/>
  <c r="J37" i="12" s="1"/>
  <c r="AT37" i="12"/>
  <c r="AP37" i="12"/>
  <c r="AM37" i="12"/>
  <c r="AD37" i="12"/>
  <c r="AA37" i="12"/>
  <c r="E37" i="12"/>
  <c r="H36" i="12" s="1"/>
  <c r="I36" i="12" s="1"/>
  <c r="J36" i="12" s="1"/>
  <c r="AT36" i="12"/>
  <c r="AP36" i="12"/>
  <c r="AM36" i="12"/>
  <c r="AD36" i="12"/>
  <c r="AA36" i="12"/>
  <c r="E36" i="12"/>
  <c r="H35" i="12" s="1"/>
  <c r="AT35" i="12"/>
  <c r="AP35" i="12"/>
  <c r="AM35" i="12"/>
  <c r="AD35" i="12"/>
  <c r="AA35" i="12"/>
  <c r="J35" i="12"/>
  <c r="I35" i="12"/>
  <c r="E35" i="12"/>
  <c r="H34" i="12" s="1"/>
  <c r="AT34" i="12"/>
  <c r="AR34" i="12"/>
  <c r="AP34" i="12"/>
  <c r="AM34" i="12"/>
  <c r="AD34" i="12"/>
  <c r="AA34" i="12"/>
  <c r="I34" i="12"/>
  <c r="J34" i="12" s="1"/>
  <c r="E34" i="12"/>
  <c r="H33" i="12" s="1"/>
  <c r="I33" i="12" s="1"/>
  <c r="J33" i="12" s="1"/>
  <c r="AT33" i="12"/>
  <c r="AP33" i="12"/>
  <c r="AM33" i="12"/>
  <c r="AD33" i="12"/>
  <c r="AA33" i="12"/>
  <c r="E33" i="12"/>
  <c r="H32" i="12" s="1"/>
  <c r="AT32" i="12"/>
  <c r="AP32" i="12"/>
  <c r="AM32" i="12"/>
  <c r="AD32" i="12"/>
  <c r="AA32" i="12"/>
  <c r="J32" i="12"/>
  <c r="I32" i="12"/>
  <c r="E32" i="12"/>
  <c r="AT31" i="12"/>
  <c r="AR31" i="12"/>
  <c r="AP31" i="12"/>
  <c r="AM31" i="12"/>
  <c r="AD31" i="12"/>
  <c r="AA31" i="12"/>
  <c r="H31" i="12"/>
  <c r="I31" i="12" s="1"/>
  <c r="J31" i="12" s="1"/>
  <c r="E31" i="12"/>
  <c r="H30" i="12" s="1"/>
  <c r="I30" i="12" s="1"/>
  <c r="J30" i="12" s="1"/>
  <c r="AT30" i="12"/>
  <c r="AP30" i="12"/>
  <c r="AM30" i="12"/>
  <c r="AD30" i="12"/>
  <c r="AA30" i="12"/>
  <c r="K30" i="12"/>
  <c r="L30" i="12" s="1"/>
  <c r="R30" i="12" s="1"/>
  <c r="E30" i="12"/>
  <c r="AT29" i="12"/>
  <c r="AS29" i="12"/>
  <c r="AP29" i="12"/>
  <c r="AM29" i="12"/>
  <c r="AD29" i="12"/>
  <c r="AA29" i="12"/>
  <c r="H29" i="12"/>
  <c r="I29" i="12" s="1"/>
  <c r="J29" i="12" s="1"/>
  <c r="E29" i="12"/>
  <c r="H28" i="12" s="1"/>
  <c r="I28" i="12" s="1"/>
  <c r="J28" i="12" s="1"/>
  <c r="AT28" i="12"/>
  <c r="AP28" i="12"/>
  <c r="AM28" i="12"/>
  <c r="AD28" i="12"/>
  <c r="AA28" i="12"/>
  <c r="K28" i="12"/>
  <c r="L28" i="12" s="1"/>
  <c r="E28" i="12"/>
  <c r="AT27" i="12"/>
  <c r="AR27" i="12"/>
  <c r="AP27" i="12"/>
  <c r="AM27" i="12"/>
  <c r="AD27" i="12"/>
  <c r="AA27" i="12"/>
  <c r="I27" i="12"/>
  <c r="J27" i="12" s="1"/>
  <c r="H27" i="12"/>
  <c r="K15" i="12"/>
  <c r="I5" i="12"/>
  <c r="B44" i="12" s="1"/>
  <c r="G5" i="12"/>
  <c r="I2" i="12"/>
  <c r="B29" i="12" s="1"/>
  <c r="AS34" i="12" s="1"/>
  <c r="G2" i="12"/>
  <c r="B27" i="12" s="1"/>
  <c r="E102" i="11"/>
  <c r="H101" i="11" s="1"/>
  <c r="I101" i="11" s="1"/>
  <c r="J101" i="11" s="1"/>
  <c r="AZ101" i="11"/>
  <c r="AW101" i="11"/>
  <c r="AS101" i="11"/>
  <c r="AG101" i="11"/>
  <c r="E101" i="11"/>
  <c r="AZ100" i="11"/>
  <c r="AW100" i="11"/>
  <c r="AV100" i="11"/>
  <c r="AS100" i="11"/>
  <c r="AG100" i="11"/>
  <c r="H100" i="11"/>
  <c r="I100" i="11" s="1"/>
  <c r="J100" i="11" s="1"/>
  <c r="E100" i="11"/>
  <c r="AZ99" i="11"/>
  <c r="AW99" i="11"/>
  <c r="AV99" i="11"/>
  <c r="AS99" i="11"/>
  <c r="AG99" i="11"/>
  <c r="I99" i="11"/>
  <c r="J99" i="11" s="1"/>
  <c r="H99" i="11"/>
  <c r="E99" i="11"/>
  <c r="AZ98" i="11"/>
  <c r="AW98" i="11"/>
  <c r="AV98" i="11"/>
  <c r="AS98" i="11"/>
  <c r="AG98" i="11"/>
  <c r="H98" i="11"/>
  <c r="I98" i="11" s="1"/>
  <c r="J98" i="11" s="1"/>
  <c r="E98" i="11"/>
  <c r="AZ97" i="11"/>
  <c r="AW97" i="11"/>
  <c r="AV97" i="11"/>
  <c r="AU97" i="11"/>
  <c r="AS97" i="11"/>
  <c r="AG97" i="11"/>
  <c r="I97" i="11"/>
  <c r="J97" i="11" s="1"/>
  <c r="H97" i="11"/>
  <c r="E97" i="11"/>
  <c r="AZ96" i="11"/>
  <c r="AW96" i="11"/>
  <c r="AV96" i="11"/>
  <c r="AU96" i="11"/>
  <c r="AS96" i="11"/>
  <c r="AG96" i="11"/>
  <c r="H96" i="11"/>
  <c r="I96" i="11" s="1"/>
  <c r="J96" i="11" s="1"/>
  <c r="E96" i="11"/>
  <c r="AZ95" i="11"/>
  <c r="AW95" i="11"/>
  <c r="AV95" i="11"/>
  <c r="AU95" i="11"/>
  <c r="AS95" i="11"/>
  <c r="AG95" i="11"/>
  <c r="I95" i="11"/>
  <c r="J95" i="11" s="1"/>
  <c r="H95" i="11"/>
  <c r="E95" i="11"/>
  <c r="AZ94" i="11"/>
  <c r="AW94" i="11"/>
  <c r="AV94" i="11"/>
  <c r="AU94" i="11"/>
  <c r="AS94" i="11"/>
  <c r="AG94" i="11"/>
  <c r="I94" i="11"/>
  <c r="J94" i="11" s="1"/>
  <c r="H94" i="11"/>
  <c r="E94" i="11"/>
  <c r="AZ93" i="11"/>
  <c r="AW93" i="11"/>
  <c r="AV93" i="11"/>
  <c r="AU93" i="11"/>
  <c r="AS93" i="11"/>
  <c r="AG93" i="11"/>
  <c r="J93" i="11"/>
  <c r="I93" i="11"/>
  <c r="H93" i="11"/>
  <c r="E93" i="11"/>
  <c r="AZ92" i="11"/>
  <c r="AW92" i="11"/>
  <c r="AS92" i="11"/>
  <c r="AG92" i="11"/>
  <c r="K92" i="11"/>
  <c r="L92" i="11" s="1"/>
  <c r="I92" i="11"/>
  <c r="J92" i="11" s="1"/>
  <c r="H92" i="11"/>
  <c r="E92" i="11"/>
  <c r="H91" i="11" s="1"/>
  <c r="I91" i="11" s="1"/>
  <c r="J91" i="11" s="1"/>
  <c r="B92" i="11"/>
  <c r="AZ91" i="11"/>
  <c r="AW91" i="11"/>
  <c r="AV91" i="11"/>
  <c r="AS91" i="11"/>
  <c r="AG91" i="11"/>
  <c r="E91" i="11"/>
  <c r="H90" i="11" s="1"/>
  <c r="I90" i="11" s="1"/>
  <c r="J90" i="11" s="1"/>
  <c r="AZ90" i="11"/>
  <c r="AW90" i="11"/>
  <c r="AS90" i="11"/>
  <c r="AG90" i="11"/>
  <c r="B90" i="11"/>
  <c r="AU99" i="11" s="1"/>
  <c r="E86" i="11"/>
  <c r="H85" i="11" s="1"/>
  <c r="I85" i="11" s="1"/>
  <c r="J85" i="11" s="1"/>
  <c r="AW85" i="11"/>
  <c r="AV85" i="11"/>
  <c r="AS85" i="11"/>
  <c r="AG85" i="11"/>
  <c r="E85" i="11"/>
  <c r="AW84" i="11"/>
  <c r="AU84" i="11"/>
  <c r="AS84" i="11"/>
  <c r="AG84" i="11"/>
  <c r="L84" i="11"/>
  <c r="K84" i="11"/>
  <c r="H84" i="11"/>
  <c r="I84" i="11" s="1"/>
  <c r="J84" i="11" s="1"/>
  <c r="E84" i="11"/>
  <c r="AW83" i="11"/>
  <c r="AU83" i="11"/>
  <c r="AS83" i="11"/>
  <c r="AG83" i="11"/>
  <c r="I83" i="11"/>
  <c r="J83" i="11" s="1"/>
  <c r="H83" i="11"/>
  <c r="E83" i="11"/>
  <c r="AW82" i="11"/>
  <c r="AV82" i="11"/>
  <c r="AU82" i="11"/>
  <c r="AS82" i="11"/>
  <c r="AG82" i="11"/>
  <c r="K82" i="11"/>
  <c r="L82" i="11" s="1"/>
  <c r="H82" i="11"/>
  <c r="I82" i="11" s="1"/>
  <c r="J82" i="11" s="1"/>
  <c r="E82" i="11"/>
  <c r="H81" i="11" s="1"/>
  <c r="I81" i="11" s="1"/>
  <c r="J81" i="11" s="1"/>
  <c r="AW81" i="11"/>
  <c r="AV81" i="11"/>
  <c r="AS81" i="11"/>
  <c r="AG81" i="11"/>
  <c r="E81" i="11"/>
  <c r="AW80" i="11"/>
  <c r="AV80" i="11"/>
  <c r="AS80" i="11"/>
  <c r="AG80" i="11"/>
  <c r="J80" i="11"/>
  <c r="I80" i="11"/>
  <c r="H80" i="11"/>
  <c r="E80" i="11"/>
  <c r="H79" i="11" s="1"/>
  <c r="I79" i="11" s="1"/>
  <c r="J79" i="11" s="1"/>
  <c r="AW79" i="11"/>
  <c r="AV79" i="11"/>
  <c r="AS79" i="11"/>
  <c r="AG79" i="11"/>
  <c r="L79" i="11"/>
  <c r="K79" i="11"/>
  <c r="E79" i="11"/>
  <c r="H78" i="11" s="1"/>
  <c r="I78" i="11" s="1"/>
  <c r="AW78" i="11"/>
  <c r="AV78" i="11"/>
  <c r="AS78" i="11"/>
  <c r="AG78" i="11"/>
  <c r="J78" i="11"/>
  <c r="E78" i="11"/>
  <c r="AW77" i="11"/>
  <c r="AV77" i="11"/>
  <c r="AU77" i="11"/>
  <c r="AS77" i="11"/>
  <c r="AG77" i="11"/>
  <c r="I77" i="11"/>
  <c r="J77" i="11" s="1"/>
  <c r="H77" i="11"/>
  <c r="E77" i="11"/>
  <c r="AW76" i="11"/>
  <c r="AV76" i="11"/>
  <c r="AU76" i="11"/>
  <c r="AS76" i="11"/>
  <c r="AG76" i="11"/>
  <c r="K76" i="11"/>
  <c r="L76" i="11" s="1"/>
  <c r="H76" i="11"/>
  <c r="I76" i="11" s="1"/>
  <c r="J76" i="11" s="1"/>
  <c r="E76" i="11"/>
  <c r="B76" i="11"/>
  <c r="AW75" i="11"/>
  <c r="AV75" i="11"/>
  <c r="AU75" i="11"/>
  <c r="AS75" i="11"/>
  <c r="AG75" i="11"/>
  <c r="K75" i="11"/>
  <c r="L75" i="11" s="1"/>
  <c r="H75" i="11"/>
  <c r="I75" i="11" s="1"/>
  <c r="J75" i="11" s="1"/>
  <c r="E75" i="11"/>
  <c r="H74" i="11" s="1"/>
  <c r="I74" i="11" s="1"/>
  <c r="J74" i="11" s="1"/>
  <c r="AW74" i="11"/>
  <c r="AV74" i="11"/>
  <c r="AS74" i="11"/>
  <c r="AG74" i="11"/>
  <c r="L74" i="11"/>
  <c r="K74" i="11"/>
  <c r="B74" i="11"/>
  <c r="E70" i="11"/>
  <c r="AE69" i="11"/>
  <c r="I69" i="11"/>
  <c r="J69" i="11" s="1"/>
  <c r="H69" i="11"/>
  <c r="E69" i="11"/>
  <c r="AE68" i="11"/>
  <c r="AD68" i="11"/>
  <c r="AC68" i="11"/>
  <c r="H68" i="11"/>
  <c r="I68" i="11" s="1"/>
  <c r="J68" i="11" s="1"/>
  <c r="E68" i="11"/>
  <c r="H67" i="11" s="1"/>
  <c r="I67" i="11" s="1"/>
  <c r="J67" i="11" s="1"/>
  <c r="AE67" i="11"/>
  <c r="AD67" i="11"/>
  <c r="K67" i="11"/>
  <c r="L67" i="11" s="1"/>
  <c r="E67" i="11"/>
  <c r="H66" i="11" s="1"/>
  <c r="I66" i="11" s="1"/>
  <c r="J66" i="11" s="1"/>
  <c r="AE66" i="11"/>
  <c r="AC66" i="11"/>
  <c r="E66" i="11"/>
  <c r="H65" i="11" s="1"/>
  <c r="AE65" i="11"/>
  <c r="I65" i="11"/>
  <c r="J65" i="11" s="1"/>
  <c r="E65" i="11"/>
  <c r="H64" i="11" s="1"/>
  <c r="I64" i="11" s="1"/>
  <c r="J64" i="11" s="1"/>
  <c r="AE64" i="11"/>
  <c r="K64" i="11"/>
  <c r="L64" i="11" s="1"/>
  <c r="E64" i="11"/>
  <c r="AE63" i="11"/>
  <c r="AD63" i="11"/>
  <c r="H63" i="11"/>
  <c r="I63" i="11" s="1"/>
  <c r="J63" i="11" s="1"/>
  <c r="E63" i="11"/>
  <c r="H62" i="11" s="1"/>
  <c r="I62" i="11" s="1"/>
  <c r="J62" i="11" s="1"/>
  <c r="AE62" i="11"/>
  <c r="AD62" i="11"/>
  <c r="K62" i="11"/>
  <c r="L62" i="11" s="1"/>
  <c r="E62" i="11"/>
  <c r="AE61" i="11"/>
  <c r="AD61" i="11"/>
  <c r="AC61" i="11"/>
  <c r="H61" i="11"/>
  <c r="I61" i="11" s="1"/>
  <c r="J61" i="11" s="1"/>
  <c r="E61" i="11"/>
  <c r="H60" i="11" s="1"/>
  <c r="I60" i="11" s="1"/>
  <c r="J60" i="11" s="1"/>
  <c r="AE60" i="11"/>
  <c r="AD60" i="11"/>
  <c r="K60" i="11"/>
  <c r="L60" i="11" s="1"/>
  <c r="E60" i="11"/>
  <c r="B60" i="11"/>
  <c r="AE59" i="11"/>
  <c r="AD59" i="11"/>
  <c r="H59" i="11"/>
  <c r="I59" i="11" s="1"/>
  <c r="J59" i="11" s="1"/>
  <c r="E59" i="11"/>
  <c r="H58" i="11" s="1"/>
  <c r="I58" i="11" s="1"/>
  <c r="J58" i="11" s="1"/>
  <c r="AE58" i="11"/>
  <c r="K58" i="11"/>
  <c r="L58" i="11" s="1"/>
  <c r="B58" i="11"/>
  <c r="AC67" i="11" s="1"/>
  <c r="E54" i="11"/>
  <c r="AT53" i="11"/>
  <c r="AP53" i="11"/>
  <c r="AA53" i="11"/>
  <c r="H53" i="11"/>
  <c r="I53" i="11" s="1"/>
  <c r="J53" i="11" s="1"/>
  <c r="E53" i="11"/>
  <c r="H52" i="11" s="1"/>
  <c r="I52" i="11" s="1"/>
  <c r="J52" i="11" s="1"/>
  <c r="AT52" i="11"/>
  <c r="AP52" i="11"/>
  <c r="AA52" i="11"/>
  <c r="K52" i="11"/>
  <c r="L52" i="11" s="1"/>
  <c r="E52" i="11"/>
  <c r="AT51" i="11"/>
  <c r="AP51" i="11"/>
  <c r="AA51" i="11"/>
  <c r="H51" i="11"/>
  <c r="I51" i="11" s="1"/>
  <c r="J51" i="11" s="1"/>
  <c r="E51" i="11"/>
  <c r="H50" i="11" s="1"/>
  <c r="I50" i="11" s="1"/>
  <c r="J50" i="11" s="1"/>
  <c r="AT50" i="11"/>
  <c r="AP50" i="11"/>
  <c r="AA50" i="11"/>
  <c r="E50" i="11"/>
  <c r="H49" i="11" s="1"/>
  <c r="I49" i="11" s="1"/>
  <c r="AT49" i="11"/>
  <c r="AP49" i="11"/>
  <c r="AA49" i="11"/>
  <c r="J49" i="11"/>
  <c r="E49" i="11"/>
  <c r="AT48" i="11"/>
  <c r="AP48" i="11"/>
  <c r="AA48" i="11"/>
  <c r="I48" i="11"/>
  <c r="J48" i="11" s="1"/>
  <c r="H48" i="11"/>
  <c r="E48" i="11"/>
  <c r="AT47" i="11"/>
  <c r="AP47" i="11"/>
  <c r="AA47" i="11"/>
  <c r="I47" i="11"/>
  <c r="J47" i="11" s="1"/>
  <c r="H47" i="11"/>
  <c r="E47" i="11"/>
  <c r="AT46" i="11"/>
  <c r="AP46" i="11"/>
  <c r="AA46" i="11"/>
  <c r="K46" i="11"/>
  <c r="L46" i="11" s="1"/>
  <c r="H46" i="11"/>
  <c r="I46" i="11" s="1"/>
  <c r="J46" i="11" s="1"/>
  <c r="E46" i="11"/>
  <c r="AT45" i="11"/>
  <c r="AP45" i="11"/>
  <c r="AA45" i="11"/>
  <c r="I45" i="11"/>
  <c r="J45" i="11" s="1"/>
  <c r="H45" i="11"/>
  <c r="E45" i="11"/>
  <c r="AT44" i="11"/>
  <c r="AP44" i="11"/>
  <c r="AA44" i="11"/>
  <c r="H44" i="11"/>
  <c r="I44" i="11" s="1"/>
  <c r="J44" i="11" s="1"/>
  <c r="E44" i="11"/>
  <c r="H43" i="11" s="1"/>
  <c r="I43" i="11" s="1"/>
  <c r="J43" i="11" s="1"/>
  <c r="AT43" i="11"/>
  <c r="AP43" i="11"/>
  <c r="AA43" i="11"/>
  <c r="E43" i="11"/>
  <c r="AT42" i="11"/>
  <c r="AP42" i="11"/>
  <c r="AA42" i="11"/>
  <c r="J42" i="11"/>
  <c r="I42" i="11"/>
  <c r="H42" i="11"/>
  <c r="E39" i="11"/>
  <c r="AT38" i="11"/>
  <c r="AP38" i="11"/>
  <c r="AM38" i="11"/>
  <c r="AD38" i="11"/>
  <c r="AA38" i="11"/>
  <c r="I38" i="11"/>
  <c r="J38" i="11" s="1"/>
  <c r="H38" i="11"/>
  <c r="E38" i="11"/>
  <c r="AT37" i="11"/>
  <c r="AP37" i="11"/>
  <c r="AM37" i="11"/>
  <c r="AD37" i="11"/>
  <c r="AA37" i="11"/>
  <c r="H37" i="11"/>
  <c r="I37" i="11" s="1"/>
  <c r="J37" i="11" s="1"/>
  <c r="E37" i="11"/>
  <c r="H36" i="11" s="1"/>
  <c r="I36" i="11" s="1"/>
  <c r="J36" i="11" s="1"/>
  <c r="AT36" i="11"/>
  <c r="AP36" i="11"/>
  <c r="AM36" i="11"/>
  <c r="AD36" i="11"/>
  <c r="AA36" i="11"/>
  <c r="E36" i="11"/>
  <c r="H35" i="11" s="1"/>
  <c r="I35" i="11" s="1"/>
  <c r="J35" i="11" s="1"/>
  <c r="AT35" i="11"/>
  <c r="AP35" i="11"/>
  <c r="AM35" i="11"/>
  <c r="AD35" i="11"/>
  <c r="AA35" i="11"/>
  <c r="E35" i="11"/>
  <c r="H34" i="11" s="1"/>
  <c r="I34" i="11" s="1"/>
  <c r="AT34" i="11"/>
  <c r="AP34" i="11"/>
  <c r="AM34" i="11"/>
  <c r="AD34" i="11"/>
  <c r="AA34" i="11"/>
  <c r="J34" i="11"/>
  <c r="E34" i="11"/>
  <c r="H33" i="11" s="1"/>
  <c r="I33" i="11" s="1"/>
  <c r="J33" i="11" s="1"/>
  <c r="AT33" i="11"/>
  <c r="AS33" i="11"/>
  <c r="AP33" i="11"/>
  <c r="AM33" i="11"/>
  <c r="AD33" i="11"/>
  <c r="AA33" i="11"/>
  <c r="E33" i="11"/>
  <c r="H32" i="11" s="1"/>
  <c r="I32" i="11" s="1"/>
  <c r="J32" i="11" s="1"/>
  <c r="AT32" i="11"/>
  <c r="AP32" i="11"/>
  <c r="AM32" i="11"/>
  <c r="AD32" i="11"/>
  <c r="AA32" i="11"/>
  <c r="E32" i="11"/>
  <c r="AT31" i="11"/>
  <c r="AS31" i="11"/>
  <c r="AP31" i="11"/>
  <c r="AM31" i="11"/>
  <c r="AD31" i="11"/>
  <c r="AA31" i="11"/>
  <c r="H31" i="11"/>
  <c r="I31" i="11" s="1"/>
  <c r="J31" i="11" s="1"/>
  <c r="E31" i="11"/>
  <c r="H30" i="11" s="1"/>
  <c r="I30" i="11" s="1"/>
  <c r="J30" i="11" s="1"/>
  <c r="AT30" i="11"/>
  <c r="AP30" i="11"/>
  <c r="AM30" i="11"/>
  <c r="AD30" i="11"/>
  <c r="AA30" i="11"/>
  <c r="E30" i="11"/>
  <c r="AT29" i="11"/>
  <c r="AP29" i="11"/>
  <c r="AM29" i="11"/>
  <c r="AD29" i="11"/>
  <c r="AA29" i="11"/>
  <c r="H29" i="11"/>
  <c r="I29" i="11" s="1"/>
  <c r="J29" i="11" s="1"/>
  <c r="E29" i="11"/>
  <c r="H28" i="11" s="1"/>
  <c r="I28" i="11" s="1"/>
  <c r="J28" i="11" s="1"/>
  <c r="AT28" i="11"/>
  <c r="AR28" i="11"/>
  <c r="AP28" i="11"/>
  <c r="AM28" i="11"/>
  <c r="AD28" i="11"/>
  <c r="AA28" i="11"/>
  <c r="E28" i="11"/>
  <c r="AT27" i="11"/>
  <c r="AP27" i="11"/>
  <c r="AM27" i="11"/>
  <c r="AD27" i="11"/>
  <c r="AA27" i="11"/>
  <c r="I27" i="11"/>
  <c r="J27" i="11" s="1"/>
  <c r="H27" i="11"/>
  <c r="K15" i="11"/>
  <c r="I5" i="11"/>
  <c r="B44" i="11" s="1"/>
  <c r="G5" i="11"/>
  <c r="B42" i="11" s="1"/>
  <c r="K53" i="11" s="1"/>
  <c r="L53" i="11" s="1"/>
  <c r="I2" i="11"/>
  <c r="B29" i="11" s="1"/>
  <c r="G2" i="11"/>
  <c r="B27" i="11" s="1"/>
  <c r="E102" i="10"/>
  <c r="H101" i="10" s="1"/>
  <c r="I101" i="10" s="1"/>
  <c r="J101" i="10" s="1"/>
  <c r="AZ101" i="10"/>
  <c r="AW101" i="10"/>
  <c r="AU101" i="10"/>
  <c r="AS101" i="10"/>
  <c r="AG101" i="10"/>
  <c r="E101" i="10"/>
  <c r="AZ100" i="10"/>
  <c r="AW100" i="10"/>
  <c r="AS100" i="10"/>
  <c r="AG100" i="10"/>
  <c r="H100" i="10"/>
  <c r="I100" i="10" s="1"/>
  <c r="J100" i="10" s="1"/>
  <c r="E100" i="10"/>
  <c r="H99" i="10" s="1"/>
  <c r="I99" i="10" s="1"/>
  <c r="J99" i="10" s="1"/>
  <c r="AZ99" i="10"/>
  <c r="AW99" i="10"/>
  <c r="AS99" i="10"/>
  <c r="AG99" i="10"/>
  <c r="K99" i="10"/>
  <c r="L99" i="10" s="1"/>
  <c r="E99" i="10"/>
  <c r="AZ98" i="10"/>
  <c r="AW98" i="10"/>
  <c r="AS98" i="10"/>
  <c r="AG98" i="10"/>
  <c r="H98" i="10"/>
  <c r="I98" i="10" s="1"/>
  <c r="J98" i="10" s="1"/>
  <c r="E98" i="10"/>
  <c r="H97" i="10" s="1"/>
  <c r="I97" i="10" s="1"/>
  <c r="J97" i="10" s="1"/>
  <c r="AZ97" i="10"/>
  <c r="AW97" i="10"/>
  <c r="AS97" i="10"/>
  <c r="AG97" i="10"/>
  <c r="K97" i="10"/>
  <c r="L97" i="10" s="1"/>
  <c r="E97" i="10"/>
  <c r="AZ96" i="10"/>
  <c r="AW96" i="10"/>
  <c r="AS96" i="10"/>
  <c r="AG96" i="10"/>
  <c r="H96" i="10"/>
  <c r="I96" i="10" s="1"/>
  <c r="J96" i="10" s="1"/>
  <c r="E96" i="10"/>
  <c r="H95" i="10" s="1"/>
  <c r="I95" i="10" s="1"/>
  <c r="J95" i="10" s="1"/>
  <c r="AZ95" i="10"/>
  <c r="AW95" i="10"/>
  <c r="AU95" i="10"/>
  <c r="AS95" i="10"/>
  <c r="AG95" i="10"/>
  <c r="K95" i="10"/>
  <c r="L95" i="10" s="1"/>
  <c r="E95" i="10"/>
  <c r="AZ94" i="10"/>
  <c r="AW94" i="10"/>
  <c r="AS94" i="10"/>
  <c r="AG94" i="10"/>
  <c r="I94" i="10"/>
  <c r="J94" i="10" s="1"/>
  <c r="H94" i="10"/>
  <c r="E94" i="10"/>
  <c r="AZ93" i="10"/>
  <c r="AW93" i="10"/>
  <c r="AS93" i="10"/>
  <c r="AG93" i="10"/>
  <c r="L93" i="10"/>
  <c r="K93" i="10"/>
  <c r="I93" i="10"/>
  <c r="J93" i="10" s="1"/>
  <c r="H93" i="10"/>
  <c r="E93" i="10"/>
  <c r="AZ92" i="10"/>
  <c r="AW92" i="10"/>
  <c r="AS92" i="10"/>
  <c r="AG92" i="10"/>
  <c r="I92" i="10"/>
  <c r="J92" i="10" s="1"/>
  <c r="H92" i="10"/>
  <c r="E92" i="10"/>
  <c r="B92" i="10"/>
  <c r="AZ91" i="10"/>
  <c r="AW91" i="10"/>
  <c r="AS91" i="10"/>
  <c r="AG91" i="10"/>
  <c r="H91" i="10"/>
  <c r="I91" i="10" s="1"/>
  <c r="J91" i="10" s="1"/>
  <c r="E91" i="10"/>
  <c r="H90" i="10" s="1"/>
  <c r="I90" i="10" s="1"/>
  <c r="J90" i="10" s="1"/>
  <c r="AZ90" i="10"/>
  <c r="AW90" i="10"/>
  <c r="AU90" i="10"/>
  <c r="AS90" i="10"/>
  <c r="AG90" i="10"/>
  <c r="B90" i="10"/>
  <c r="AU93" i="10" s="1"/>
  <c r="E86" i="10"/>
  <c r="AW85" i="10"/>
  <c r="AU85" i="10"/>
  <c r="AS85" i="10"/>
  <c r="AG85" i="10"/>
  <c r="H85" i="10"/>
  <c r="I85" i="10" s="1"/>
  <c r="J85" i="10" s="1"/>
  <c r="E85" i="10"/>
  <c r="H84" i="10" s="1"/>
  <c r="I84" i="10" s="1"/>
  <c r="J84" i="10" s="1"/>
  <c r="AW84" i="10"/>
  <c r="AU84" i="10"/>
  <c r="AS84" i="10"/>
  <c r="AG84" i="10"/>
  <c r="L84" i="10"/>
  <c r="R84" i="10" s="1"/>
  <c r="K84" i="10"/>
  <c r="E84" i="10"/>
  <c r="AW83" i="10"/>
  <c r="AU83" i="10"/>
  <c r="AS83" i="10"/>
  <c r="AG83" i="10"/>
  <c r="K83" i="10"/>
  <c r="L83" i="10" s="1"/>
  <c r="J83" i="10"/>
  <c r="I83" i="10"/>
  <c r="H83" i="10"/>
  <c r="E83" i="10"/>
  <c r="AW82" i="10"/>
  <c r="AU82" i="10"/>
  <c r="AS82" i="10"/>
  <c r="AG82" i="10"/>
  <c r="K82" i="10"/>
  <c r="L82" i="10" s="1"/>
  <c r="H82" i="10"/>
  <c r="I82" i="10" s="1"/>
  <c r="J82" i="10" s="1"/>
  <c r="E82" i="10"/>
  <c r="AW81" i="10"/>
  <c r="AS81" i="10"/>
  <c r="AG81" i="10"/>
  <c r="L81" i="10"/>
  <c r="K81" i="10"/>
  <c r="I81" i="10"/>
  <c r="J81" i="10" s="1"/>
  <c r="H81" i="10"/>
  <c r="E81" i="10"/>
  <c r="AW80" i="10"/>
  <c r="AU80" i="10"/>
  <c r="AS80" i="10"/>
  <c r="AG80" i="10"/>
  <c r="H80" i="10"/>
  <c r="I80" i="10" s="1"/>
  <c r="J80" i="10" s="1"/>
  <c r="E80" i="10"/>
  <c r="AW79" i="10"/>
  <c r="AU79" i="10"/>
  <c r="AS79" i="10"/>
  <c r="AG79" i="10"/>
  <c r="K79" i="10"/>
  <c r="L79" i="10" s="1"/>
  <c r="H79" i="10"/>
  <c r="I79" i="10" s="1"/>
  <c r="J79" i="10" s="1"/>
  <c r="E79" i="10"/>
  <c r="H78" i="10" s="1"/>
  <c r="I78" i="10" s="1"/>
  <c r="J78" i="10" s="1"/>
  <c r="AW78" i="10"/>
  <c r="AU78" i="10"/>
  <c r="AS78" i="10"/>
  <c r="AG78" i="10"/>
  <c r="K78" i="10"/>
  <c r="L78" i="10" s="1"/>
  <c r="E78" i="10"/>
  <c r="AW77" i="10"/>
  <c r="AV77" i="10"/>
  <c r="AU77" i="10"/>
  <c r="AS77" i="10"/>
  <c r="AG77" i="10"/>
  <c r="K77" i="10"/>
  <c r="L77" i="10" s="1"/>
  <c r="H77" i="10"/>
  <c r="I77" i="10" s="1"/>
  <c r="J77" i="10" s="1"/>
  <c r="E77" i="10"/>
  <c r="AW76" i="10"/>
  <c r="AS76" i="10"/>
  <c r="AG76" i="10"/>
  <c r="L76" i="10"/>
  <c r="K76" i="10"/>
  <c r="I76" i="10"/>
  <c r="J76" i="10" s="1"/>
  <c r="H76" i="10"/>
  <c r="E76" i="10"/>
  <c r="B76" i="10"/>
  <c r="AV99" i="10" s="1"/>
  <c r="AW75" i="10"/>
  <c r="AU75" i="10"/>
  <c r="AS75" i="10"/>
  <c r="AG75" i="10"/>
  <c r="K75" i="10"/>
  <c r="L75" i="10" s="1"/>
  <c r="H75" i="10"/>
  <c r="I75" i="10" s="1"/>
  <c r="J75" i="10" s="1"/>
  <c r="E75" i="10"/>
  <c r="AW74" i="10"/>
  <c r="AU74" i="10"/>
  <c r="AS74" i="10"/>
  <c r="AG74" i="10"/>
  <c r="Q74" i="10"/>
  <c r="L74" i="10"/>
  <c r="O74" i="10" s="1"/>
  <c r="P74" i="10" s="1"/>
  <c r="K74" i="10"/>
  <c r="I74" i="10"/>
  <c r="J74" i="10" s="1"/>
  <c r="H74" i="10"/>
  <c r="B74" i="10"/>
  <c r="K85" i="10" s="1"/>
  <c r="L85" i="10" s="1"/>
  <c r="R85" i="10" s="1"/>
  <c r="E70" i="10"/>
  <c r="H69" i="10" s="1"/>
  <c r="I69" i="10" s="1"/>
  <c r="J69" i="10" s="1"/>
  <c r="AE69" i="10"/>
  <c r="E69" i="10"/>
  <c r="H68" i="10" s="1"/>
  <c r="I68" i="10" s="1"/>
  <c r="J68" i="10" s="1"/>
  <c r="AE68" i="10"/>
  <c r="AD68" i="10"/>
  <c r="E68" i="10"/>
  <c r="AE67" i="10"/>
  <c r="AD67" i="10"/>
  <c r="I67" i="10"/>
  <c r="J67" i="10" s="1"/>
  <c r="H67" i="10"/>
  <c r="E67" i="10"/>
  <c r="AE66" i="10"/>
  <c r="AC66" i="10"/>
  <c r="H66" i="10"/>
  <c r="I66" i="10" s="1"/>
  <c r="J66" i="10" s="1"/>
  <c r="E66" i="10"/>
  <c r="H65" i="10" s="1"/>
  <c r="I65" i="10" s="1"/>
  <c r="J65" i="10" s="1"/>
  <c r="AE65" i="10"/>
  <c r="E65" i="10"/>
  <c r="H64" i="10" s="1"/>
  <c r="I64" i="10" s="1"/>
  <c r="J64" i="10" s="1"/>
  <c r="AE64" i="10"/>
  <c r="E64" i="10"/>
  <c r="AE63" i="10"/>
  <c r="K63" i="10"/>
  <c r="L63" i="10" s="1"/>
  <c r="H63" i="10"/>
  <c r="I63" i="10" s="1"/>
  <c r="J63" i="10" s="1"/>
  <c r="E63" i="10"/>
  <c r="AE62" i="10"/>
  <c r="AD62" i="10"/>
  <c r="R62" i="10"/>
  <c r="K62" i="10"/>
  <c r="L62" i="10" s="1"/>
  <c r="H62" i="10"/>
  <c r="I62" i="10" s="1"/>
  <c r="J62" i="10" s="1"/>
  <c r="E62" i="10"/>
  <c r="H61" i="10" s="1"/>
  <c r="I61" i="10" s="1"/>
  <c r="J61" i="10" s="1"/>
  <c r="AE61" i="10"/>
  <c r="AD61" i="10"/>
  <c r="E61" i="10"/>
  <c r="AE60" i="10"/>
  <c r="AD60" i="10"/>
  <c r="I60" i="10"/>
  <c r="J60" i="10" s="1"/>
  <c r="H60" i="10"/>
  <c r="E60" i="10"/>
  <c r="B60" i="10"/>
  <c r="AD63" i="10" s="1"/>
  <c r="AE59" i="10"/>
  <c r="AD59" i="10"/>
  <c r="I59" i="10"/>
  <c r="J59" i="10" s="1"/>
  <c r="H59" i="10"/>
  <c r="E59" i="10"/>
  <c r="AE58" i="10"/>
  <c r="AC58" i="10"/>
  <c r="H58" i="10"/>
  <c r="I58" i="10" s="1"/>
  <c r="J58" i="10" s="1"/>
  <c r="B58" i="10"/>
  <c r="AC69" i="10" s="1"/>
  <c r="E54" i="10"/>
  <c r="AT53" i="10"/>
  <c r="AS53" i="10"/>
  <c r="AP53" i="10"/>
  <c r="AA53" i="10"/>
  <c r="H53" i="10"/>
  <c r="I53" i="10" s="1"/>
  <c r="J53" i="10" s="1"/>
  <c r="E53" i="10"/>
  <c r="AT52" i="10"/>
  <c r="AP52" i="10"/>
  <c r="AA52" i="10"/>
  <c r="H52" i="10"/>
  <c r="I52" i="10" s="1"/>
  <c r="J52" i="10" s="1"/>
  <c r="E52" i="10"/>
  <c r="AT51" i="10"/>
  <c r="AP51" i="10"/>
  <c r="AA51" i="10"/>
  <c r="H51" i="10"/>
  <c r="I51" i="10" s="1"/>
  <c r="J51" i="10" s="1"/>
  <c r="E51" i="10"/>
  <c r="AT50" i="10"/>
  <c r="AP50" i="10"/>
  <c r="AA50" i="10"/>
  <c r="I50" i="10"/>
  <c r="J50" i="10" s="1"/>
  <c r="H50" i="10"/>
  <c r="E50" i="10"/>
  <c r="AT49" i="10"/>
  <c r="AP49" i="10"/>
  <c r="AA49" i="10"/>
  <c r="J49" i="10"/>
  <c r="I49" i="10"/>
  <c r="H49" i="10"/>
  <c r="E49" i="10"/>
  <c r="AT48" i="10"/>
  <c r="AS48" i="10"/>
  <c r="AP48" i="10"/>
  <c r="AA48" i="10"/>
  <c r="H48" i="10"/>
  <c r="I48" i="10" s="1"/>
  <c r="J48" i="10" s="1"/>
  <c r="E48" i="10"/>
  <c r="AT47" i="10"/>
  <c r="AP47" i="10"/>
  <c r="AA47" i="10"/>
  <c r="I47" i="10"/>
  <c r="J47" i="10" s="1"/>
  <c r="H47" i="10"/>
  <c r="E47" i="10"/>
  <c r="AT46" i="10"/>
  <c r="AP46" i="10"/>
  <c r="AA46" i="10"/>
  <c r="H46" i="10"/>
  <c r="I46" i="10" s="1"/>
  <c r="J46" i="10" s="1"/>
  <c r="E46" i="10"/>
  <c r="AT45" i="10"/>
  <c r="AP45" i="10"/>
  <c r="AA45" i="10"/>
  <c r="I45" i="10"/>
  <c r="J45" i="10" s="1"/>
  <c r="H45" i="10"/>
  <c r="E45" i="10"/>
  <c r="AT44" i="10"/>
  <c r="AP44" i="10"/>
  <c r="AA44" i="10"/>
  <c r="J44" i="10"/>
  <c r="I44" i="10"/>
  <c r="H44" i="10"/>
  <c r="E44" i="10"/>
  <c r="H43" i="10" s="1"/>
  <c r="I43" i="10" s="1"/>
  <c r="J43" i="10" s="1"/>
  <c r="AT43" i="10"/>
  <c r="AP43" i="10"/>
  <c r="AA43" i="10"/>
  <c r="E43" i="10"/>
  <c r="AT42" i="10"/>
  <c r="AP42" i="10"/>
  <c r="AA42" i="10"/>
  <c r="H42" i="10"/>
  <c r="I42" i="10" s="1"/>
  <c r="J42" i="10" s="1"/>
  <c r="B42" i="10"/>
  <c r="E39" i="10"/>
  <c r="H38" i="10" s="1"/>
  <c r="I38" i="10" s="1"/>
  <c r="J38" i="10" s="1"/>
  <c r="AT38" i="10"/>
  <c r="AP38" i="10"/>
  <c r="AM38" i="10"/>
  <c r="AD38" i="10"/>
  <c r="AA38" i="10"/>
  <c r="E38" i="10"/>
  <c r="H37" i="10" s="1"/>
  <c r="I37" i="10" s="1"/>
  <c r="AT37" i="10"/>
  <c r="AP37" i="10"/>
  <c r="AM37" i="10"/>
  <c r="AD37" i="10"/>
  <c r="AA37" i="10"/>
  <c r="J37" i="10"/>
  <c r="E37" i="10"/>
  <c r="H36" i="10" s="1"/>
  <c r="I36" i="10" s="1"/>
  <c r="J36" i="10" s="1"/>
  <c r="AT36" i="10"/>
  <c r="AP36" i="10"/>
  <c r="AM36" i="10"/>
  <c r="AD36" i="10"/>
  <c r="AA36" i="10"/>
  <c r="E36" i="10"/>
  <c r="H35" i="10" s="1"/>
  <c r="I35" i="10" s="1"/>
  <c r="J35" i="10" s="1"/>
  <c r="AT35" i="10"/>
  <c r="AP35" i="10"/>
  <c r="AM35" i="10"/>
  <c r="AD35" i="10"/>
  <c r="AA35" i="10"/>
  <c r="E35" i="10"/>
  <c r="H34" i="10" s="1"/>
  <c r="I34" i="10" s="1"/>
  <c r="J34" i="10" s="1"/>
  <c r="AT34" i="10"/>
  <c r="AP34" i="10"/>
  <c r="AM34" i="10"/>
  <c r="AD34" i="10"/>
  <c r="AA34" i="10"/>
  <c r="E34" i="10"/>
  <c r="H33" i="10" s="1"/>
  <c r="I33" i="10" s="1"/>
  <c r="J33" i="10" s="1"/>
  <c r="AT33" i="10"/>
  <c r="AP33" i="10"/>
  <c r="AM33" i="10"/>
  <c r="AD33" i="10"/>
  <c r="AA33" i="10"/>
  <c r="E33" i="10"/>
  <c r="H32" i="10" s="1"/>
  <c r="I32" i="10" s="1"/>
  <c r="J32" i="10" s="1"/>
  <c r="AT32" i="10"/>
  <c r="AP32" i="10"/>
  <c r="AM32" i="10"/>
  <c r="AD32" i="10"/>
  <c r="AA32" i="10"/>
  <c r="E32" i="10"/>
  <c r="H31" i="10" s="1"/>
  <c r="I31" i="10" s="1"/>
  <c r="J31" i="10" s="1"/>
  <c r="AT31" i="10"/>
  <c r="AP31" i="10"/>
  <c r="AM31" i="10"/>
  <c r="AD31" i="10"/>
  <c r="AA31" i="10"/>
  <c r="K31" i="10"/>
  <c r="L31" i="10" s="1"/>
  <c r="E31" i="10"/>
  <c r="AT30" i="10"/>
  <c r="AP30" i="10"/>
  <c r="AM30" i="10"/>
  <c r="AD30" i="10"/>
  <c r="AA30" i="10"/>
  <c r="H30" i="10"/>
  <c r="I30" i="10" s="1"/>
  <c r="J30" i="10" s="1"/>
  <c r="E30" i="10"/>
  <c r="H29" i="10" s="1"/>
  <c r="I29" i="10" s="1"/>
  <c r="J29" i="10" s="1"/>
  <c r="AT29" i="10"/>
  <c r="AP29" i="10"/>
  <c r="AM29" i="10"/>
  <c r="AD29" i="10"/>
  <c r="AA29" i="10"/>
  <c r="E29" i="10"/>
  <c r="AT28" i="10"/>
  <c r="AP28" i="10"/>
  <c r="AM28" i="10"/>
  <c r="AD28" i="10"/>
  <c r="AA28" i="10"/>
  <c r="I28" i="10"/>
  <c r="J28" i="10" s="1"/>
  <c r="H28" i="10"/>
  <c r="E28" i="10"/>
  <c r="AT27" i="10"/>
  <c r="AP27" i="10"/>
  <c r="AM27" i="10"/>
  <c r="AD27" i="10"/>
  <c r="AA27" i="10"/>
  <c r="I27" i="10"/>
  <c r="J27" i="10" s="1"/>
  <c r="H27" i="10"/>
  <c r="K15" i="10"/>
  <c r="I5" i="10"/>
  <c r="B44" i="10" s="1"/>
  <c r="G5" i="10"/>
  <c r="I2" i="10"/>
  <c r="B29" i="10" s="1"/>
  <c r="G2" i="10"/>
  <c r="B27" i="10" s="1"/>
  <c r="E102" i="9"/>
  <c r="H101" i="9" s="1"/>
  <c r="I101" i="9" s="1"/>
  <c r="J101" i="9" s="1"/>
  <c r="AZ101" i="9"/>
  <c r="AW101" i="9"/>
  <c r="AS101" i="9"/>
  <c r="AG101" i="9"/>
  <c r="E101" i="9"/>
  <c r="H100" i="9" s="1"/>
  <c r="I100" i="9" s="1"/>
  <c r="J100" i="9" s="1"/>
  <c r="AZ100" i="9"/>
  <c r="AW100" i="9"/>
  <c r="AU100" i="9"/>
  <c r="AS100" i="9"/>
  <c r="AG100" i="9"/>
  <c r="E100" i="9"/>
  <c r="AZ99" i="9"/>
  <c r="AW99" i="9"/>
  <c r="AS99" i="9"/>
  <c r="AG99" i="9"/>
  <c r="H99" i="9"/>
  <c r="I99" i="9" s="1"/>
  <c r="J99" i="9" s="1"/>
  <c r="E99" i="9"/>
  <c r="H98" i="9" s="1"/>
  <c r="I98" i="9" s="1"/>
  <c r="J98" i="9" s="1"/>
  <c r="AZ98" i="9"/>
  <c r="AW98" i="9"/>
  <c r="AV98" i="9"/>
  <c r="AS98" i="9"/>
  <c r="AG98" i="9"/>
  <c r="K98" i="9"/>
  <c r="L98" i="9" s="1"/>
  <c r="E98" i="9"/>
  <c r="AZ97" i="9"/>
  <c r="AW97" i="9"/>
  <c r="AS97" i="9"/>
  <c r="AG97" i="9"/>
  <c r="H97" i="9"/>
  <c r="I97" i="9" s="1"/>
  <c r="J97" i="9" s="1"/>
  <c r="E97" i="9"/>
  <c r="H96" i="9" s="1"/>
  <c r="I96" i="9" s="1"/>
  <c r="J96" i="9" s="1"/>
  <c r="AZ96" i="9"/>
  <c r="AW96" i="9"/>
  <c r="AV96" i="9"/>
  <c r="AS96" i="9"/>
  <c r="AG96" i="9"/>
  <c r="E96" i="9"/>
  <c r="AZ95" i="9"/>
  <c r="AW95" i="9"/>
  <c r="AS95" i="9"/>
  <c r="AG95" i="9"/>
  <c r="H95" i="9"/>
  <c r="I95" i="9" s="1"/>
  <c r="J95" i="9" s="1"/>
  <c r="E95" i="9"/>
  <c r="H94" i="9" s="1"/>
  <c r="I94" i="9" s="1"/>
  <c r="J94" i="9" s="1"/>
  <c r="AZ94" i="9"/>
  <c r="AW94" i="9"/>
  <c r="AV94" i="9"/>
  <c r="AS94" i="9"/>
  <c r="AG94" i="9"/>
  <c r="E94" i="9"/>
  <c r="AZ93" i="9"/>
  <c r="AW93" i="9"/>
  <c r="AS93" i="9"/>
  <c r="AG93" i="9"/>
  <c r="H93" i="9"/>
  <c r="I93" i="9" s="1"/>
  <c r="J93" i="9" s="1"/>
  <c r="E93" i="9"/>
  <c r="AZ92" i="9"/>
  <c r="AW92" i="9"/>
  <c r="AS92" i="9"/>
  <c r="AG92" i="9"/>
  <c r="I92" i="9"/>
  <c r="J92" i="9" s="1"/>
  <c r="H92" i="9"/>
  <c r="E92" i="9"/>
  <c r="H91" i="9" s="1"/>
  <c r="B92" i="9"/>
  <c r="AZ91" i="9"/>
  <c r="AW91" i="9"/>
  <c r="AU91" i="9"/>
  <c r="AS91" i="9"/>
  <c r="AG91" i="9"/>
  <c r="J91" i="9"/>
  <c r="I91" i="9"/>
  <c r="E91" i="9"/>
  <c r="H90" i="9" s="1"/>
  <c r="I90" i="9" s="1"/>
  <c r="J90" i="9" s="1"/>
  <c r="AZ90" i="9"/>
  <c r="AW90" i="9"/>
  <c r="AS90" i="9"/>
  <c r="AG90" i="9"/>
  <c r="B90" i="9"/>
  <c r="E86" i="9"/>
  <c r="H85" i="9" s="1"/>
  <c r="I85" i="9" s="1"/>
  <c r="J85" i="9" s="1"/>
  <c r="AW85" i="9"/>
  <c r="AU85" i="9"/>
  <c r="AS85" i="9"/>
  <c r="AG85" i="9"/>
  <c r="E85" i="9"/>
  <c r="H84" i="9" s="1"/>
  <c r="I84" i="9" s="1"/>
  <c r="J84" i="9" s="1"/>
  <c r="AW84" i="9"/>
  <c r="AV84" i="9"/>
  <c r="AU84" i="9"/>
  <c r="AS84" i="9"/>
  <c r="AG84" i="9"/>
  <c r="L84" i="9"/>
  <c r="K84" i="9"/>
  <c r="E84" i="9"/>
  <c r="AW83" i="9"/>
  <c r="AU83" i="9"/>
  <c r="AS83" i="9"/>
  <c r="AG83" i="9"/>
  <c r="H83" i="9"/>
  <c r="I83" i="9" s="1"/>
  <c r="J83" i="9" s="1"/>
  <c r="E83" i="9"/>
  <c r="H82" i="9" s="1"/>
  <c r="I82" i="9" s="1"/>
  <c r="J82" i="9" s="1"/>
  <c r="AW82" i="9"/>
  <c r="AS82" i="9"/>
  <c r="AG82" i="9"/>
  <c r="K82" i="9"/>
  <c r="L82" i="9" s="1"/>
  <c r="R82" i="9" s="1"/>
  <c r="E82" i="9"/>
  <c r="AW81" i="9"/>
  <c r="AS81" i="9"/>
  <c r="AG81" i="9"/>
  <c r="I81" i="9"/>
  <c r="J81" i="9" s="1"/>
  <c r="H81" i="9"/>
  <c r="E81" i="9"/>
  <c r="AW80" i="9"/>
  <c r="AU80" i="9"/>
  <c r="AS80" i="9"/>
  <c r="AG80" i="9"/>
  <c r="J80" i="9"/>
  <c r="I80" i="9"/>
  <c r="H80" i="9"/>
  <c r="E80" i="9"/>
  <c r="AW79" i="9"/>
  <c r="AV79" i="9"/>
  <c r="AU79" i="9"/>
  <c r="AS79" i="9"/>
  <c r="AG79" i="9"/>
  <c r="K79" i="9"/>
  <c r="L79" i="9" s="1"/>
  <c r="J79" i="9"/>
  <c r="H79" i="9"/>
  <c r="I79" i="9" s="1"/>
  <c r="E79" i="9"/>
  <c r="AW78" i="9"/>
  <c r="AV78" i="9"/>
  <c r="AS78" i="9"/>
  <c r="AG78" i="9"/>
  <c r="J78" i="9"/>
  <c r="H78" i="9"/>
  <c r="I78" i="9" s="1"/>
  <c r="E78" i="9"/>
  <c r="H77" i="9" s="1"/>
  <c r="I77" i="9" s="1"/>
  <c r="J77" i="9" s="1"/>
  <c r="AW77" i="9"/>
  <c r="AV77" i="9"/>
  <c r="AS77" i="9"/>
  <c r="AG77" i="9"/>
  <c r="K77" i="9"/>
  <c r="L77" i="9" s="1"/>
  <c r="R77" i="9" s="1"/>
  <c r="E77" i="9"/>
  <c r="AW76" i="9"/>
  <c r="AS76" i="9"/>
  <c r="AG76" i="9"/>
  <c r="I76" i="9"/>
  <c r="J76" i="9" s="1"/>
  <c r="H76" i="9"/>
  <c r="E76" i="9"/>
  <c r="B76" i="9"/>
  <c r="AW75" i="9"/>
  <c r="AV75" i="9"/>
  <c r="AU75" i="9"/>
  <c r="AS75" i="9"/>
  <c r="AG75" i="9"/>
  <c r="K75" i="9"/>
  <c r="L75" i="9" s="1"/>
  <c r="J75" i="9"/>
  <c r="H75" i="9"/>
  <c r="I75" i="9" s="1"/>
  <c r="E75" i="9"/>
  <c r="AW74" i="9"/>
  <c r="AV74" i="9"/>
  <c r="AS74" i="9"/>
  <c r="AG74" i="9"/>
  <c r="L74" i="9"/>
  <c r="K74" i="9"/>
  <c r="I74" i="9"/>
  <c r="J74" i="9" s="1"/>
  <c r="H74" i="9"/>
  <c r="B74" i="9"/>
  <c r="K83" i="9" s="1"/>
  <c r="L83" i="9" s="1"/>
  <c r="E70" i="9"/>
  <c r="H69" i="9" s="1"/>
  <c r="I69" i="9" s="1"/>
  <c r="J69" i="9" s="1"/>
  <c r="AE69" i="9"/>
  <c r="AC69" i="9"/>
  <c r="R69" i="9"/>
  <c r="E69" i="9"/>
  <c r="H68" i="9" s="1"/>
  <c r="I68" i="9" s="1"/>
  <c r="AE68" i="9"/>
  <c r="AD68" i="9"/>
  <c r="J68" i="9"/>
  <c r="E68" i="9"/>
  <c r="H67" i="9" s="1"/>
  <c r="I67" i="9" s="1"/>
  <c r="J67" i="9" s="1"/>
  <c r="AE67" i="9"/>
  <c r="AD67" i="9"/>
  <c r="L67" i="9"/>
  <c r="K67" i="9"/>
  <c r="E67" i="9"/>
  <c r="AE66" i="9"/>
  <c r="AC66" i="9"/>
  <c r="K66" i="9"/>
  <c r="L66" i="9" s="1"/>
  <c r="J66" i="9"/>
  <c r="H66" i="9"/>
  <c r="I66" i="9" s="1"/>
  <c r="E66" i="9"/>
  <c r="H65" i="9" s="1"/>
  <c r="AE65" i="9"/>
  <c r="AD65" i="9"/>
  <c r="R65" i="9"/>
  <c r="K65" i="9"/>
  <c r="L65" i="9" s="1"/>
  <c r="J65" i="9"/>
  <c r="I65" i="9"/>
  <c r="E65" i="9"/>
  <c r="H64" i="9" s="1"/>
  <c r="I64" i="9" s="1"/>
  <c r="J64" i="9" s="1"/>
  <c r="AE64" i="9"/>
  <c r="AC64" i="9"/>
  <c r="E64" i="9"/>
  <c r="AE63" i="9"/>
  <c r="AC63" i="9"/>
  <c r="K63" i="9"/>
  <c r="L63" i="9" s="1"/>
  <c r="R63" i="9" s="1"/>
  <c r="H63" i="9"/>
  <c r="I63" i="9" s="1"/>
  <c r="J63" i="9" s="1"/>
  <c r="E63" i="9"/>
  <c r="AE62" i="9"/>
  <c r="AC62" i="9"/>
  <c r="K62" i="9"/>
  <c r="L62" i="9" s="1"/>
  <c r="H62" i="9"/>
  <c r="I62" i="9" s="1"/>
  <c r="J62" i="9" s="1"/>
  <c r="E62" i="9"/>
  <c r="H61" i="9" s="1"/>
  <c r="I61" i="9" s="1"/>
  <c r="J61" i="9" s="1"/>
  <c r="AE61" i="9"/>
  <c r="AC61" i="9"/>
  <c r="E61" i="9"/>
  <c r="H60" i="9" s="1"/>
  <c r="AE60" i="9"/>
  <c r="AD60" i="9"/>
  <c r="L60" i="9"/>
  <c r="K60" i="9"/>
  <c r="I60" i="9"/>
  <c r="J60" i="9" s="1"/>
  <c r="E60" i="9"/>
  <c r="H59" i="9" s="1"/>
  <c r="B60" i="9"/>
  <c r="AE59" i="9"/>
  <c r="AD59" i="9"/>
  <c r="K59" i="9"/>
  <c r="L59" i="9" s="1"/>
  <c r="I59" i="9"/>
  <c r="J59" i="9" s="1"/>
  <c r="E59" i="9"/>
  <c r="AE58" i="9"/>
  <c r="AC58" i="9"/>
  <c r="R58" i="9"/>
  <c r="K58" i="9"/>
  <c r="L58" i="9" s="1"/>
  <c r="O58" i="9" s="1"/>
  <c r="H58" i="9"/>
  <c r="I58" i="9" s="1"/>
  <c r="J58" i="9" s="1"/>
  <c r="P58" i="9" s="1"/>
  <c r="Q58" i="9" s="1"/>
  <c r="S58" i="9" s="1"/>
  <c r="U58" i="9" s="1"/>
  <c r="B58" i="9"/>
  <c r="K69" i="9" s="1"/>
  <c r="L69" i="9" s="1"/>
  <c r="E54" i="9"/>
  <c r="AT53" i="9"/>
  <c r="AP53" i="9"/>
  <c r="AA53" i="9"/>
  <c r="H53" i="9"/>
  <c r="I53" i="9" s="1"/>
  <c r="J53" i="9" s="1"/>
  <c r="E53" i="9"/>
  <c r="H52" i="9" s="1"/>
  <c r="I52" i="9" s="1"/>
  <c r="J52" i="9" s="1"/>
  <c r="AT52" i="9"/>
  <c r="AP52" i="9"/>
  <c r="AA52" i="9"/>
  <c r="E52" i="9"/>
  <c r="H51" i="9" s="1"/>
  <c r="I51" i="9" s="1"/>
  <c r="J51" i="9" s="1"/>
  <c r="AT51" i="9"/>
  <c r="AP51" i="9"/>
  <c r="AA51" i="9"/>
  <c r="E51" i="9"/>
  <c r="AT50" i="9"/>
  <c r="AP50" i="9"/>
  <c r="AA50" i="9"/>
  <c r="I50" i="9"/>
  <c r="J50" i="9" s="1"/>
  <c r="H50" i="9"/>
  <c r="E50" i="9"/>
  <c r="AT49" i="9"/>
  <c r="AP49" i="9"/>
  <c r="AA49" i="9"/>
  <c r="H49" i="9"/>
  <c r="I49" i="9" s="1"/>
  <c r="J49" i="9" s="1"/>
  <c r="E49" i="9"/>
  <c r="H48" i="9" s="1"/>
  <c r="I48" i="9" s="1"/>
  <c r="J48" i="9" s="1"/>
  <c r="AT48" i="9"/>
  <c r="AP48" i="9"/>
  <c r="AA48" i="9"/>
  <c r="E48" i="9"/>
  <c r="AT47" i="9"/>
  <c r="AP47" i="9"/>
  <c r="AA47" i="9"/>
  <c r="H47" i="9"/>
  <c r="I47" i="9" s="1"/>
  <c r="J47" i="9" s="1"/>
  <c r="E47" i="9"/>
  <c r="AT46" i="9"/>
  <c r="AP46" i="9"/>
  <c r="AA46" i="9"/>
  <c r="J46" i="9"/>
  <c r="H46" i="9"/>
  <c r="I46" i="9" s="1"/>
  <c r="E46" i="9"/>
  <c r="AT45" i="9"/>
  <c r="AS45" i="9"/>
  <c r="AP45" i="9"/>
  <c r="AA45" i="9"/>
  <c r="I45" i="9"/>
  <c r="J45" i="9" s="1"/>
  <c r="H45" i="9"/>
  <c r="E45" i="9"/>
  <c r="AT44" i="9"/>
  <c r="AP44" i="9"/>
  <c r="AA44" i="9"/>
  <c r="J44" i="9"/>
  <c r="H44" i="9"/>
  <c r="I44" i="9" s="1"/>
  <c r="E44" i="9"/>
  <c r="H43" i="9" s="1"/>
  <c r="I43" i="9" s="1"/>
  <c r="J43" i="9" s="1"/>
  <c r="AT43" i="9"/>
  <c r="AP43" i="9"/>
  <c r="AA43" i="9"/>
  <c r="E43" i="9"/>
  <c r="AT42" i="9"/>
  <c r="AP42" i="9"/>
  <c r="AA42" i="9"/>
  <c r="I42" i="9"/>
  <c r="J42" i="9" s="1"/>
  <c r="H42" i="9"/>
  <c r="E39" i="9"/>
  <c r="AT38" i="9"/>
  <c r="AR38" i="9"/>
  <c r="AP38" i="9"/>
  <c r="AM38" i="9"/>
  <c r="AD38" i="9"/>
  <c r="AA38" i="9"/>
  <c r="I38" i="9"/>
  <c r="J38" i="9" s="1"/>
  <c r="H38" i="9"/>
  <c r="E38" i="9"/>
  <c r="AT37" i="9"/>
  <c r="AS37" i="9"/>
  <c r="AR37" i="9"/>
  <c r="AP37" i="9"/>
  <c r="AM37" i="9"/>
  <c r="AD37" i="9"/>
  <c r="AA37" i="9"/>
  <c r="J37" i="9"/>
  <c r="H37" i="9"/>
  <c r="I37" i="9" s="1"/>
  <c r="E37" i="9"/>
  <c r="H36" i="9" s="1"/>
  <c r="AT36" i="9"/>
  <c r="AS36" i="9"/>
  <c r="AP36" i="9"/>
  <c r="AM36" i="9"/>
  <c r="AD36" i="9"/>
  <c r="AA36" i="9"/>
  <c r="I36" i="9"/>
  <c r="J36" i="9" s="1"/>
  <c r="E36" i="9"/>
  <c r="H35" i="9" s="1"/>
  <c r="I35" i="9" s="1"/>
  <c r="J35" i="9" s="1"/>
  <c r="AT35" i="9"/>
  <c r="AP35" i="9"/>
  <c r="AM35" i="9"/>
  <c r="AD35" i="9"/>
  <c r="AA35" i="9"/>
  <c r="E35" i="9"/>
  <c r="H34" i="9" s="1"/>
  <c r="AT34" i="9"/>
  <c r="AS34" i="9"/>
  <c r="AP34" i="9"/>
  <c r="AM34" i="9"/>
  <c r="AD34" i="9"/>
  <c r="AA34" i="9"/>
  <c r="K34" i="9"/>
  <c r="L34" i="9" s="1"/>
  <c r="I34" i="9"/>
  <c r="J34" i="9" s="1"/>
  <c r="E34" i="9"/>
  <c r="H33" i="9" s="1"/>
  <c r="I33" i="9" s="1"/>
  <c r="J33" i="9" s="1"/>
  <c r="AT33" i="9"/>
  <c r="AR33" i="9"/>
  <c r="AP33" i="9"/>
  <c r="AM33" i="9"/>
  <c r="AD33" i="9"/>
  <c r="AA33" i="9"/>
  <c r="E33" i="9"/>
  <c r="H32" i="9" s="1"/>
  <c r="AT32" i="9"/>
  <c r="AP32" i="9"/>
  <c r="AM32" i="9"/>
  <c r="AD32" i="9"/>
  <c r="AA32" i="9"/>
  <c r="I32" i="9"/>
  <c r="J32" i="9" s="1"/>
  <c r="E32" i="9"/>
  <c r="AT31" i="9"/>
  <c r="AP31" i="9"/>
  <c r="AM31" i="9"/>
  <c r="AD31" i="9"/>
  <c r="AA31" i="9"/>
  <c r="H31" i="9"/>
  <c r="I31" i="9" s="1"/>
  <c r="J31" i="9" s="1"/>
  <c r="E31" i="9"/>
  <c r="H30" i="9" s="1"/>
  <c r="I30" i="9" s="1"/>
  <c r="J30" i="9" s="1"/>
  <c r="AT30" i="9"/>
  <c r="AP30" i="9"/>
  <c r="AM30" i="9"/>
  <c r="AD30" i="9"/>
  <c r="AA30" i="9"/>
  <c r="E30" i="9"/>
  <c r="H29" i="9" s="1"/>
  <c r="I29" i="9" s="1"/>
  <c r="J29" i="9" s="1"/>
  <c r="AT29" i="9"/>
  <c r="AP29" i="9"/>
  <c r="AM29" i="9"/>
  <c r="AD29" i="9"/>
  <c r="AA29" i="9"/>
  <c r="E29" i="9"/>
  <c r="AT28" i="9"/>
  <c r="AR28" i="9"/>
  <c r="AP28" i="9"/>
  <c r="AM28" i="9"/>
  <c r="AD28" i="9"/>
  <c r="AA28" i="9"/>
  <c r="K28" i="9"/>
  <c r="L28" i="9" s="1"/>
  <c r="H28" i="9"/>
  <c r="I28" i="9" s="1"/>
  <c r="J28" i="9" s="1"/>
  <c r="E28" i="9"/>
  <c r="AT27" i="9"/>
  <c r="AR27" i="9"/>
  <c r="AP27" i="9"/>
  <c r="AM27" i="9"/>
  <c r="AD27" i="9"/>
  <c r="AA27" i="9"/>
  <c r="K27" i="9"/>
  <c r="L27" i="9" s="1"/>
  <c r="O27" i="9" s="1"/>
  <c r="J27" i="9"/>
  <c r="I27" i="9"/>
  <c r="H27" i="9"/>
  <c r="K15" i="9"/>
  <c r="I5" i="9"/>
  <c r="B44" i="9" s="1"/>
  <c r="G5" i="9"/>
  <c r="B42" i="9" s="1"/>
  <c r="AR47" i="9" s="1"/>
  <c r="I2" i="9"/>
  <c r="B29" i="9" s="1"/>
  <c r="G2" i="9"/>
  <c r="B27" i="9" s="1"/>
  <c r="K36" i="9" s="1"/>
  <c r="L36" i="9" s="1"/>
  <c r="E102" i="8"/>
  <c r="H101" i="8" s="1"/>
  <c r="AZ101" i="8"/>
  <c r="AW101" i="8"/>
  <c r="AS101" i="8"/>
  <c r="AG101" i="8"/>
  <c r="I101" i="8"/>
  <c r="J101" i="8" s="1"/>
  <c r="E101" i="8"/>
  <c r="H100" i="8" s="1"/>
  <c r="I100" i="8" s="1"/>
  <c r="J100" i="8" s="1"/>
  <c r="AZ100" i="8"/>
  <c r="AW100" i="8"/>
  <c r="AS100" i="8"/>
  <c r="AG100" i="8"/>
  <c r="E100" i="8"/>
  <c r="H99" i="8" s="1"/>
  <c r="I99" i="8" s="1"/>
  <c r="J99" i="8" s="1"/>
  <c r="AZ99" i="8"/>
  <c r="AW99" i="8"/>
  <c r="AU99" i="8"/>
  <c r="AS99" i="8"/>
  <c r="AG99" i="8"/>
  <c r="E99" i="8"/>
  <c r="H98" i="8" s="1"/>
  <c r="I98" i="8" s="1"/>
  <c r="J98" i="8" s="1"/>
  <c r="AZ98" i="8"/>
  <c r="AW98" i="8"/>
  <c r="AU98" i="8"/>
  <c r="AS98" i="8"/>
  <c r="AG98" i="8"/>
  <c r="E98" i="8"/>
  <c r="H97" i="8" s="1"/>
  <c r="I97" i="8" s="1"/>
  <c r="J97" i="8" s="1"/>
  <c r="AZ97" i="8"/>
  <c r="AW97" i="8"/>
  <c r="AU97" i="8"/>
  <c r="AS97" i="8"/>
  <c r="AG97" i="8"/>
  <c r="E97" i="8"/>
  <c r="AZ96" i="8"/>
  <c r="AW96" i="8"/>
  <c r="AU96" i="8"/>
  <c r="AS96" i="8"/>
  <c r="AG96" i="8"/>
  <c r="H96" i="8"/>
  <c r="I96" i="8" s="1"/>
  <c r="J96" i="8" s="1"/>
  <c r="E96" i="8"/>
  <c r="H95" i="8" s="1"/>
  <c r="I95" i="8" s="1"/>
  <c r="J95" i="8" s="1"/>
  <c r="AZ95" i="8"/>
  <c r="AW95" i="8"/>
  <c r="AU95" i="8"/>
  <c r="AS95" i="8"/>
  <c r="AG95" i="8"/>
  <c r="E95" i="8"/>
  <c r="AZ94" i="8"/>
  <c r="AW94" i="8"/>
  <c r="AU94" i="8"/>
  <c r="AS94" i="8"/>
  <c r="AG94" i="8"/>
  <c r="I94" i="8"/>
  <c r="J94" i="8" s="1"/>
  <c r="H94" i="8"/>
  <c r="E94" i="8"/>
  <c r="AZ93" i="8"/>
  <c r="AW93" i="8"/>
  <c r="AV93" i="8"/>
  <c r="AS93" i="8"/>
  <c r="AG93" i="8"/>
  <c r="H93" i="8"/>
  <c r="I93" i="8" s="1"/>
  <c r="J93" i="8" s="1"/>
  <c r="E93" i="8"/>
  <c r="AZ92" i="8"/>
  <c r="AW92" i="8"/>
  <c r="AV92" i="8"/>
  <c r="AU92" i="8"/>
  <c r="AS92" i="8"/>
  <c r="AG92" i="8"/>
  <c r="J92" i="8"/>
  <c r="I92" i="8"/>
  <c r="H92" i="8"/>
  <c r="E92" i="8"/>
  <c r="B92" i="8"/>
  <c r="AZ91" i="8"/>
  <c r="AW91" i="8"/>
  <c r="AS91" i="8"/>
  <c r="AG91" i="8"/>
  <c r="J91" i="8"/>
  <c r="I91" i="8"/>
  <c r="H91" i="8"/>
  <c r="E91" i="8"/>
  <c r="H90" i="8" s="1"/>
  <c r="AZ90" i="8"/>
  <c r="AW90" i="8"/>
  <c r="AS90" i="8"/>
  <c r="AG90" i="8"/>
  <c r="O90" i="8"/>
  <c r="P90" i="8" s="1"/>
  <c r="Q90" i="8" s="1"/>
  <c r="S90" i="8" s="1"/>
  <c r="U90" i="8" s="1"/>
  <c r="AT90" i="8" s="1"/>
  <c r="L90" i="8"/>
  <c r="R90" i="8" s="1"/>
  <c r="K90" i="8"/>
  <c r="J90" i="8"/>
  <c r="I90" i="8"/>
  <c r="B90" i="8"/>
  <c r="E86" i="8"/>
  <c r="H85" i="8" s="1"/>
  <c r="I85" i="8" s="1"/>
  <c r="J85" i="8" s="1"/>
  <c r="AW85" i="8"/>
  <c r="AU85" i="8"/>
  <c r="AS85" i="8"/>
  <c r="AG85" i="8"/>
  <c r="E85" i="8"/>
  <c r="H84" i="8" s="1"/>
  <c r="I84" i="8" s="1"/>
  <c r="J84" i="8" s="1"/>
  <c r="AW84" i="8"/>
  <c r="AU84" i="8"/>
  <c r="AS84" i="8"/>
  <c r="AG84" i="8"/>
  <c r="R84" i="8"/>
  <c r="K84" i="8"/>
  <c r="L84" i="8" s="1"/>
  <c r="E84" i="8"/>
  <c r="AW83" i="8"/>
  <c r="AV83" i="8"/>
  <c r="AU83" i="8"/>
  <c r="AS83" i="8"/>
  <c r="AG83" i="8"/>
  <c r="K83" i="8"/>
  <c r="L83" i="8" s="1"/>
  <c r="J83" i="8"/>
  <c r="I83" i="8"/>
  <c r="H83" i="8"/>
  <c r="E83" i="8"/>
  <c r="AW82" i="8"/>
  <c r="AU82" i="8"/>
  <c r="AS82" i="8"/>
  <c r="AG82" i="8"/>
  <c r="L82" i="8"/>
  <c r="R82" i="8" s="1"/>
  <c r="K82" i="8"/>
  <c r="H82" i="8"/>
  <c r="I82" i="8" s="1"/>
  <c r="J82" i="8" s="1"/>
  <c r="E82" i="8"/>
  <c r="AW81" i="8"/>
  <c r="AS81" i="8"/>
  <c r="AG81" i="8"/>
  <c r="L81" i="8"/>
  <c r="R81" i="8" s="1"/>
  <c r="K81" i="8"/>
  <c r="H81" i="8"/>
  <c r="I81" i="8" s="1"/>
  <c r="J81" i="8" s="1"/>
  <c r="E81" i="8"/>
  <c r="H80" i="8" s="1"/>
  <c r="I80" i="8" s="1"/>
  <c r="J80" i="8" s="1"/>
  <c r="AW80" i="8"/>
  <c r="AU80" i="8"/>
  <c r="AS80" i="8"/>
  <c r="AG80" i="8"/>
  <c r="E80" i="8"/>
  <c r="AW79" i="8"/>
  <c r="AU79" i="8"/>
  <c r="AS79" i="8"/>
  <c r="AG79" i="8"/>
  <c r="R79" i="8"/>
  <c r="K79" i="8"/>
  <c r="L79" i="8" s="1"/>
  <c r="I79" i="8"/>
  <c r="J79" i="8" s="1"/>
  <c r="H79" i="8"/>
  <c r="E79" i="8"/>
  <c r="H78" i="8" s="1"/>
  <c r="I78" i="8" s="1"/>
  <c r="J78" i="8" s="1"/>
  <c r="AW78" i="8"/>
  <c r="AV78" i="8"/>
  <c r="AU78" i="8"/>
  <c r="AS78" i="8"/>
  <c r="AG78" i="8"/>
  <c r="R78" i="8"/>
  <c r="L78" i="8"/>
  <c r="K78" i="8"/>
  <c r="E78" i="8"/>
  <c r="AW77" i="8"/>
  <c r="AU77" i="8"/>
  <c r="AS77" i="8"/>
  <c r="AG77" i="8"/>
  <c r="L77" i="8"/>
  <c r="R77" i="8" s="1"/>
  <c r="K77" i="8"/>
  <c r="H77" i="8"/>
  <c r="I77" i="8" s="1"/>
  <c r="J77" i="8" s="1"/>
  <c r="E77" i="8"/>
  <c r="AW76" i="8"/>
  <c r="AS76" i="8"/>
  <c r="AG76" i="8"/>
  <c r="L76" i="8"/>
  <c r="R76" i="8" s="1"/>
  <c r="K76" i="8"/>
  <c r="H76" i="8"/>
  <c r="I76" i="8" s="1"/>
  <c r="J76" i="8" s="1"/>
  <c r="E76" i="8"/>
  <c r="H75" i="8" s="1"/>
  <c r="I75" i="8" s="1"/>
  <c r="J75" i="8" s="1"/>
  <c r="B76" i="8"/>
  <c r="AW75" i="8"/>
  <c r="AU75" i="8"/>
  <c r="AS75" i="8"/>
  <c r="AG75" i="8"/>
  <c r="K75" i="8"/>
  <c r="L75" i="8" s="1"/>
  <c r="R75" i="8" s="1"/>
  <c r="E75" i="8"/>
  <c r="AW74" i="8"/>
  <c r="AV74" i="8"/>
  <c r="AU74" i="8"/>
  <c r="AS74" i="8"/>
  <c r="AG74" i="8"/>
  <c r="R74" i="8"/>
  <c r="K74" i="8"/>
  <c r="L74" i="8" s="1"/>
  <c r="O74" i="8" s="1"/>
  <c r="J74" i="8"/>
  <c r="I74" i="8"/>
  <c r="H74" i="8"/>
  <c r="B74" i="8"/>
  <c r="K85" i="8" s="1"/>
  <c r="L85" i="8" s="1"/>
  <c r="E70" i="8"/>
  <c r="H69" i="8" s="1"/>
  <c r="I69" i="8" s="1"/>
  <c r="J69" i="8" s="1"/>
  <c r="AE69" i="8"/>
  <c r="L69" i="8"/>
  <c r="K69" i="8"/>
  <c r="E69" i="8"/>
  <c r="H68" i="8" s="1"/>
  <c r="I68" i="8" s="1"/>
  <c r="J68" i="8" s="1"/>
  <c r="AE68" i="8"/>
  <c r="AD68" i="8"/>
  <c r="L68" i="8"/>
  <c r="K68" i="8"/>
  <c r="E68" i="8"/>
  <c r="H67" i="8" s="1"/>
  <c r="I67" i="8" s="1"/>
  <c r="AE67" i="8"/>
  <c r="AD67" i="8"/>
  <c r="K67" i="8"/>
  <c r="L67" i="8" s="1"/>
  <c r="J67" i="8"/>
  <c r="E67" i="8"/>
  <c r="AE66" i="8"/>
  <c r="AD66" i="8"/>
  <c r="AC66" i="8"/>
  <c r="R66" i="8"/>
  <c r="K66" i="8"/>
  <c r="L66" i="8" s="1"/>
  <c r="I66" i="8"/>
  <c r="J66" i="8" s="1"/>
  <c r="H66" i="8"/>
  <c r="E66" i="8"/>
  <c r="AE65" i="8"/>
  <c r="AD65" i="8"/>
  <c r="AC65" i="8"/>
  <c r="H65" i="8"/>
  <c r="I65" i="8" s="1"/>
  <c r="J65" i="8" s="1"/>
  <c r="E65" i="8"/>
  <c r="AE64" i="8"/>
  <c r="AC64" i="8"/>
  <c r="H64" i="8"/>
  <c r="I64" i="8" s="1"/>
  <c r="J64" i="8" s="1"/>
  <c r="E64" i="8"/>
  <c r="H63" i="8" s="1"/>
  <c r="I63" i="8" s="1"/>
  <c r="J63" i="8" s="1"/>
  <c r="AE63" i="8"/>
  <c r="AC63" i="8"/>
  <c r="L63" i="8"/>
  <c r="R63" i="8" s="1"/>
  <c r="K63" i="8"/>
  <c r="E63" i="8"/>
  <c r="H62" i="8" s="1"/>
  <c r="I62" i="8" s="1"/>
  <c r="J62" i="8" s="1"/>
  <c r="AE62" i="8"/>
  <c r="L62" i="8"/>
  <c r="K62" i="8"/>
  <c r="E62" i="8"/>
  <c r="H61" i="8" s="1"/>
  <c r="I61" i="8" s="1"/>
  <c r="J61" i="8" s="1"/>
  <c r="AE61" i="8"/>
  <c r="K61" i="8"/>
  <c r="L61" i="8" s="1"/>
  <c r="E61" i="8"/>
  <c r="H60" i="8" s="1"/>
  <c r="I60" i="8" s="1"/>
  <c r="J60" i="8" s="1"/>
  <c r="AE60" i="8"/>
  <c r="AD60" i="8"/>
  <c r="R60" i="8"/>
  <c r="K60" i="8"/>
  <c r="L60" i="8" s="1"/>
  <c r="E60" i="8"/>
  <c r="B60" i="8"/>
  <c r="AD69" i="8" s="1"/>
  <c r="AE59" i="8"/>
  <c r="AD59" i="8"/>
  <c r="R59" i="8"/>
  <c r="K59" i="8"/>
  <c r="L59" i="8" s="1"/>
  <c r="J59" i="8"/>
  <c r="I59" i="8"/>
  <c r="H59" i="8"/>
  <c r="E59" i="8"/>
  <c r="AE58" i="8"/>
  <c r="AD58" i="8"/>
  <c r="AC58" i="8"/>
  <c r="R58" i="8"/>
  <c r="K58" i="8"/>
  <c r="L58" i="8" s="1"/>
  <c r="O58" i="8" s="1"/>
  <c r="J58" i="8"/>
  <c r="I58" i="8"/>
  <c r="H58" i="8"/>
  <c r="B58" i="8"/>
  <c r="AC68" i="8" s="1"/>
  <c r="E54" i="8"/>
  <c r="AT53" i="8"/>
  <c r="AP53" i="8"/>
  <c r="AA53" i="8"/>
  <c r="H53" i="8"/>
  <c r="I53" i="8" s="1"/>
  <c r="J53" i="8" s="1"/>
  <c r="E53" i="8"/>
  <c r="AT52" i="8"/>
  <c r="AP52" i="8"/>
  <c r="AA52" i="8"/>
  <c r="H52" i="8"/>
  <c r="I52" i="8" s="1"/>
  <c r="J52" i="8" s="1"/>
  <c r="E52" i="8"/>
  <c r="AT51" i="8"/>
  <c r="AR51" i="8"/>
  <c r="AP51" i="8"/>
  <c r="AA51" i="8"/>
  <c r="J51" i="8"/>
  <c r="I51" i="8"/>
  <c r="H51" i="8"/>
  <c r="E51" i="8"/>
  <c r="AT50" i="8"/>
  <c r="AR50" i="8"/>
  <c r="AP50" i="8"/>
  <c r="AA50" i="8"/>
  <c r="J50" i="8"/>
  <c r="I50" i="8"/>
  <c r="H50" i="8"/>
  <c r="E50" i="8"/>
  <c r="AT49" i="8"/>
  <c r="AP49" i="8"/>
  <c r="AA49" i="8"/>
  <c r="J49" i="8"/>
  <c r="I49" i="8"/>
  <c r="H49" i="8"/>
  <c r="E49" i="8"/>
  <c r="AT48" i="8"/>
  <c r="AP48" i="8"/>
  <c r="AA48" i="8"/>
  <c r="H48" i="8"/>
  <c r="I48" i="8" s="1"/>
  <c r="J48" i="8" s="1"/>
  <c r="E48" i="8"/>
  <c r="H47" i="8" s="1"/>
  <c r="I47" i="8" s="1"/>
  <c r="J47" i="8" s="1"/>
  <c r="AT47" i="8"/>
  <c r="AP47" i="8"/>
  <c r="AA47" i="8"/>
  <c r="E47" i="8"/>
  <c r="H46" i="8" s="1"/>
  <c r="I46" i="8" s="1"/>
  <c r="J46" i="8" s="1"/>
  <c r="AT46" i="8"/>
  <c r="AP46" i="8"/>
  <c r="AA46" i="8"/>
  <c r="E46" i="8"/>
  <c r="AT45" i="8"/>
  <c r="AR45" i="8"/>
  <c r="AP45" i="8"/>
  <c r="AA45" i="8"/>
  <c r="J45" i="8"/>
  <c r="I45" i="8"/>
  <c r="H45" i="8"/>
  <c r="E45" i="8"/>
  <c r="AT44" i="8"/>
  <c r="AP44" i="8"/>
  <c r="AA44" i="8"/>
  <c r="J44" i="8"/>
  <c r="I44" i="8"/>
  <c r="H44" i="8"/>
  <c r="E44" i="8"/>
  <c r="B44" i="8"/>
  <c r="AS45" i="8" s="1"/>
  <c r="AT43" i="8"/>
  <c r="AP43" i="8"/>
  <c r="AA43" i="8"/>
  <c r="H43" i="8"/>
  <c r="I43" i="8" s="1"/>
  <c r="J43" i="8" s="1"/>
  <c r="E43" i="8"/>
  <c r="H42" i="8" s="1"/>
  <c r="I42" i="8" s="1"/>
  <c r="J42" i="8" s="1"/>
  <c r="AT42" i="8"/>
  <c r="AP42" i="8"/>
  <c r="AA42" i="8"/>
  <c r="E39" i="8"/>
  <c r="AT38" i="8"/>
  <c r="AP38" i="8"/>
  <c r="AM38" i="8"/>
  <c r="AD38" i="8"/>
  <c r="AA38" i="8"/>
  <c r="H38" i="8"/>
  <c r="I38" i="8" s="1"/>
  <c r="J38" i="8" s="1"/>
  <c r="E38" i="8"/>
  <c r="H37" i="8" s="1"/>
  <c r="I37" i="8" s="1"/>
  <c r="J37" i="8" s="1"/>
  <c r="AT37" i="8"/>
  <c r="AP37" i="8"/>
  <c r="AM37" i="8"/>
  <c r="AD37" i="8"/>
  <c r="AA37" i="8"/>
  <c r="E37" i="8"/>
  <c r="AT36" i="8"/>
  <c r="AP36" i="8"/>
  <c r="AM36" i="8"/>
  <c r="AD36" i="8"/>
  <c r="AA36" i="8"/>
  <c r="H36" i="8"/>
  <c r="I36" i="8" s="1"/>
  <c r="J36" i="8" s="1"/>
  <c r="E36" i="8"/>
  <c r="H35" i="8" s="1"/>
  <c r="I35" i="8" s="1"/>
  <c r="J35" i="8" s="1"/>
  <c r="AT35" i="8"/>
  <c r="AR35" i="8"/>
  <c r="AP35" i="8"/>
  <c r="AM35" i="8"/>
  <c r="AD35" i="8"/>
  <c r="AA35" i="8"/>
  <c r="E35" i="8"/>
  <c r="AT34" i="8"/>
  <c r="AP34" i="8"/>
  <c r="AM34" i="8"/>
  <c r="AD34" i="8"/>
  <c r="AA34" i="8"/>
  <c r="I34" i="8"/>
  <c r="J34" i="8" s="1"/>
  <c r="H34" i="8"/>
  <c r="E34" i="8"/>
  <c r="H33" i="8" s="1"/>
  <c r="I33" i="8" s="1"/>
  <c r="J33" i="8" s="1"/>
  <c r="AT33" i="8"/>
  <c r="AP33" i="8"/>
  <c r="AM33" i="8"/>
  <c r="AD33" i="8"/>
  <c r="AA33" i="8"/>
  <c r="E33" i="8"/>
  <c r="AT32" i="8"/>
  <c r="AP32" i="8"/>
  <c r="AM32" i="8"/>
  <c r="AD32" i="8"/>
  <c r="AA32" i="8"/>
  <c r="I32" i="8"/>
  <c r="J32" i="8" s="1"/>
  <c r="H32" i="8"/>
  <c r="E32" i="8"/>
  <c r="H31" i="8" s="1"/>
  <c r="I31" i="8" s="1"/>
  <c r="J31" i="8" s="1"/>
  <c r="AT31" i="8"/>
  <c r="AP31" i="8"/>
  <c r="AM31" i="8"/>
  <c r="AD31" i="8"/>
  <c r="AA31" i="8"/>
  <c r="E31" i="8"/>
  <c r="H30" i="8" s="1"/>
  <c r="AT30" i="8"/>
  <c r="AP30" i="8"/>
  <c r="AM30" i="8"/>
  <c r="AD30" i="8"/>
  <c r="AA30" i="8"/>
  <c r="I30" i="8"/>
  <c r="J30" i="8" s="1"/>
  <c r="E30" i="8"/>
  <c r="AT29" i="8"/>
  <c r="AP29" i="8"/>
  <c r="AM29" i="8"/>
  <c r="AD29" i="8"/>
  <c r="AA29" i="8"/>
  <c r="H29" i="8"/>
  <c r="I29" i="8" s="1"/>
  <c r="J29" i="8" s="1"/>
  <c r="E29" i="8"/>
  <c r="H28" i="8" s="1"/>
  <c r="I28" i="8" s="1"/>
  <c r="AT28" i="8"/>
  <c r="AP28" i="8"/>
  <c r="AM28" i="8"/>
  <c r="AD28" i="8"/>
  <c r="AA28" i="8"/>
  <c r="J28" i="8"/>
  <c r="E28" i="8"/>
  <c r="AT27" i="8"/>
  <c r="AP27" i="8"/>
  <c r="AM27" i="8"/>
  <c r="AD27" i="8"/>
  <c r="AA27" i="8"/>
  <c r="H27" i="8"/>
  <c r="I27" i="8" s="1"/>
  <c r="J27" i="8" s="1"/>
  <c r="B27" i="8"/>
  <c r="K15" i="8"/>
  <c r="I5" i="8"/>
  <c r="G5" i="8"/>
  <c r="B42" i="8" s="1"/>
  <c r="K45" i="8" s="1"/>
  <c r="L45" i="8" s="1"/>
  <c r="I2" i="8"/>
  <c r="B29" i="8" s="1"/>
  <c r="G2" i="8"/>
  <c r="E102" i="7"/>
  <c r="AZ101" i="7"/>
  <c r="AW101" i="7"/>
  <c r="AS101" i="7"/>
  <c r="AG101" i="7"/>
  <c r="H101" i="7"/>
  <c r="I101" i="7" s="1"/>
  <c r="J101" i="7" s="1"/>
  <c r="E101" i="7"/>
  <c r="H100" i="7" s="1"/>
  <c r="I100" i="7" s="1"/>
  <c r="J100" i="7" s="1"/>
  <c r="AZ100" i="7"/>
  <c r="AW100" i="7"/>
  <c r="AV100" i="7"/>
  <c r="AS100" i="7"/>
  <c r="AG100" i="7"/>
  <c r="E100" i="7"/>
  <c r="H99" i="7" s="1"/>
  <c r="AZ99" i="7"/>
  <c r="AW99" i="7"/>
  <c r="AU99" i="7"/>
  <c r="AS99" i="7"/>
  <c r="AG99" i="7"/>
  <c r="J99" i="7"/>
  <c r="I99" i="7"/>
  <c r="E99" i="7"/>
  <c r="AZ98" i="7"/>
  <c r="AW98" i="7"/>
  <c r="AS98" i="7"/>
  <c r="AG98" i="7"/>
  <c r="H98" i="7"/>
  <c r="I98" i="7" s="1"/>
  <c r="J98" i="7" s="1"/>
  <c r="E98" i="7"/>
  <c r="H97" i="7" s="1"/>
  <c r="I97" i="7" s="1"/>
  <c r="J97" i="7" s="1"/>
  <c r="AZ97" i="7"/>
  <c r="AW97" i="7"/>
  <c r="AU97" i="7"/>
  <c r="AS97" i="7"/>
  <c r="AG97" i="7"/>
  <c r="E97" i="7"/>
  <c r="AZ96" i="7"/>
  <c r="AW96" i="7"/>
  <c r="AS96" i="7"/>
  <c r="AG96" i="7"/>
  <c r="H96" i="7"/>
  <c r="I96" i="7" s="1"/>
  <c r="J96" i="7" s="1"/>
  <c r="E96" i="7"/>
  <c r="H95" i="7" s="1"/>
  <c r="AZ95" i="7"/>
  <c r="AW95" i="7"/>
  <c r="AU95" i="7"/>
  <c r="AS95" i="7"/>
  <c r="AG95" i="7"/>
  <c r="I95" i="7"/>
  <c r="J95" i="7" s="1"/>
  <c r="E95" i="7"/>
  <c r="AZ94" i="7"/>
  <c r="AW94" i="7"/>
  <c r="AS94" i="7"/>
  <c r="AG94" i="7"/>
  <c r="H94" i="7"/>
  <c r="I94" i="7" s="1"/>
  <c r="J94" i="7" s="1"/>
  <c r="E94" i="7"/>
  <c r="H93" i="7" s="1"/>
  <c r="I93" i="7" s="1"/>
  <c r="AZ93" i="7"/>
  <c r="AW93" i="7"/>
  <c r="AV93" i="7"/>
  <c r="AU93" i="7"/>
  <c r="AS93" i="7"/>
  <c r="AG93" i="7"/>
  <c r="K93" i="7"/>
  <c r="L93" i="7" s="1"/>
  <c r="J93" i="7"/>
  <c r="E93" i="7"/>
  <c r="AZ92" i="7"/>
  <c r="AW92" i="7"/>
  <c r="AS92" i="7"/>
  <c r="AG92" i="7"/>
  <c r="H92" i="7"/>
  <c r="I92" i="7" s="1"/>
  <c r="J92" i="7" s="1"/>
  <c r="E92" i="7"/>
  <c r="H91" i="7" s="1"/>
  <c r="I91" i="7" s="1"/>
  <c r="J91" i="7" s="1"/>
  <c r="B92" i="7"/>
  <c r="AZ91" i="7"/>
  <c r="AW91" i="7"/>
  <c r="AV91" i="7"/>
  <c r="AS91" i="7"/>
  <c r="AG91" i="7"/>
  <c r="L91" i="7"/>
  <c r="K91" i="7"/>
  <c r="E91" i="7"/>
  <c r="AZ90" i="7"/>
  <c r="AW90" i="7"/>
  <c r="AS90" i="7"/>
  <c r="AG90" i="7"/>
  <c r="I90" i="7"/>
  <c r="J90" i="7" s="1"/>
  <c r="H90" i="7"/>
  <c r="B90" i="7"/>
  <c r="AU98" i="7" s="1"/>
  <c r="E86" i="7"/>
  <c r="H85" i="7" s="1"/>
  <c r="I85" i="7" s="1"/>
  <c r="J85" i="7" s="1"/>
  <c r="AW85" i="7"/>
  <c r="AV85" i="7"/>
  <c r="AS85" i="7"/>
  <c r="AG85" i="7"/>
  <c r="E85" i="7"/>
  <c r="AW84" i="7"/>
  <c r="AS84" i="7"/>
  <c r="AG84" i="7"/>
  <c r="H84" i="7"/>
  <c r="I84" i="7" s="1"/>
  <c r="J84" i="7" s="1"/>
  <c r="E84" i="7"/>
  <c r="AW83" i="7"/>
  <c r="AS83" i="7"/>
  <c r="AG83" i="7"/>
  <c r="H83" i="7"/>
  <c r="I83" i="7" s="1"/>
  <c r="J83" i="7" s="1"/>
  <c r="E83" i="7"/>
  <c r="AW82" i="7"/>
  <c r="AS82" i="7"/>
  <c r="AG82" i="7"/>
  <c r="I82" i="7"/>
  <c r="J82" i="7" s="1"/>
  <c r="H82" i="7"/>
  <c r="E82" i="7"/>
  <c r="AW81" i="7"/>
  <c r="AV81" i="7"/>
  <c r="AS81" i="7"/>
  <c r="AG81" i="7"/>
  <c r="J81" i="7"/>
  <c r="I81" i="7"/>
  <c r="H81" i="7"/>
  <c r="E81" i="7"/>
  <c r="AW80" i="7"/>
  <c r="AV80" i="7"/>
  <c r="AS80" i="7"/>
  <c r="AG80" i="7"/>
  <c r="J80" i="7"/>
  <c r="I80" i="7"/>
  <c r="H80" i="7"/>
  <c r="E80" i="7"/>
  <c r="AW79" i="7"/>
  <c r="AV79" i="7"/>
  <c r="AS79" i="7"/>
  <c r="AG79" i="7"/>
  <c r="H79" i="7"/>
  <c r="I79" i="7" s="1"/>
  <c r="J79" i="7" s="1"/>
  <c r="E79" i="7"/>
  <c r="AW78" i="7"/>
  <c r="AS78" i="7"/>
  <c r="AG78" i="7"/>
  <c r="H78" i="7"/>
  <c r="I78" i="7" s="1"/>
  <c r="J78" i="7" s="1"/>
  <c r="E78" i="7"/>
  <c r="AW77" i="7"/>
  <c r="AS77" i="7"/>
  <c r="AG77" i="7"/>
  <c r="I77" i="7"/>
  <c r="J77" i="7" s="1"/>
  <c r="H77" i="7"/>
  <c r="E77" i="7"/>
  <c r="AW76" i="7"/>
  <c r="AV76" i="7"/>
  <c r="AS76" i="7"/>
  <c r="AG76" i="7"/>
  <c r="J76" i="7"/>
  <c r="I76" i="7"/>
  <c r="H76" i="7"/>
  <c r="E76" i="7"/>
  <c r="B76" i="7"/>
  <c r="AV92" i="7" s="1"/>
  <c r="AW75" i="7"/>
  <c r="AV75" i="7"/>
  <c r="AS75" i="7"/>
  <c r="AG75" i="7"/>
  <c r="H75" i="7"/>
  <c r="I75" i="7" s="1"/>
  <c r="J75" i="7" s="1"/>
  <c r="E75" i="7"/>
  <c r="AW74" i="7"/>
  <c r="AS74" i="7"/>
  <c r="AG74" i="7"/>
  <c r="H74" i="7"/>
  <c r="I74" i="7" s="1"/>
  <c r="J74" i="7" s="1"/>
  <c r="B74" i="7"/>
  <c r="K81" i="7" s="1"/>
  <c r="L81" i="7" s="1"/>
  <c r="E70" i="7"/>
  <c r="AE69" i="7"/>
  <c r="AD69" i="7"/>
  <c r="I69" i="7"/>
  <c r="J69" i="7" s="1"/>
  <c r="H69" i="7"/>
  <c r="E69" i="7"/>
  <c r="AE68" i="7"/>
  <c r="I68" i="7"/>
  <c r="J68" i="7" s="1"/>
  <c r="H68" i="7"/>
  <c r="E68" i="7"/>
  <c r="AE67" i="7"/>
  <c r="H67" i="7"/>
  <c r="I67" i="7" s="1"/>
  <c r="J67" i="7" s="1"/>
  <c r="E67" i="7"/>
  <c r="H66" i="7" s="1"/>
  <c r="I66" i="7" s="1"/>
  <c r="J66" i="7" s="1"/>
  <c r="AE66" i="7"/>
  <c r="E66" i="7"/>
  <c r="H65" i="7" s="1"/>
  <c r="I65" i="7" s="1"/>
  <c r="J65" i="7" s="1"/>
  <c r="AE65" i="7"/>
  <c r="E65" i="7"/>
  <c r="H64" i="7" s="1"/>
  <c r="I64" i="7" s="1"/>
  <c r="AE64" i="7"/>
  <c r="J64" i="7"/>
  <c r="E64" i="7"/>
  <c r="AE63" i="7"/>
  <c r="AD63" i="7"/>
  <c r="J63" i="7"/>
  <c r="I63" i="7"/>
  <c r="H63" i="7"/>
  <c r="E63" i="7"/>
  <c r="AE62" i="7"/>
  <c r="AD62" i="7"/>
  <c r="I62" i="7"/>
  <c r="J62" i="7" s="1"/>
  <c r="H62" i="7"/>
  <c r="E62" i="7"/>
  <c r="AE61" i="7"/>
  <c r="AD61" i="7"/>
  <c r="I61" i="7"/>
  <c r="J61" i="7" s="1"/>
  <c r="H61" i="7"/>
  <c r="E61" i="7"/>
  <c r="AE60" i="7"/>
  <c r="H60" i="7"/>
  <c r="I60" i="7" s="1"/>
  <c r="J60" i="7" s="1"/>
  <c r="E60" i="7"/>
  <c r="B60" i="7"/>
  <c r="AD65" i="7" s="1"/>
  <c r="AE59" i="7"/>
  <c r="H59" i="7"/>
  <c r="I59" i="7" s="1"/>
  <c r="J59" i="7" s="1"/>
  <c r="E59" i="7"/>
  <c r="H58" i="7" s="1"/>
  <c r="I58" i="7" s="1"/>
  <c r="J58" i="7" s="1"/>
  <c r="AE58" i="7"/>
  <c r="B58" i="7"/>
  <c r="AC67" i="7" s="1"/>
  <c r="E54" i="7"/>
  <c r="H53" i="7" s="1"/>
  <c r="I53" i="7" s="1"/>
  <c r="J53" i="7" s="1"/>
  <c r="AT53" i="7"/>
  <c r="AR53" i="7"/>
  <c r="AP53" i="7"/>
  <c r="AA53" i="7"/>
  <c r="E53" i="7"/>
  <c r="H52" i="7" s="1"/>
  <c r="I52" i="7" s="1"/>
  <c r="J52" i="7" s="1"/>
  <c r="AT52" i="7"/>
  <c r="AR52" i="7"/>
  <c r="AP52" i="7"/>
  <c r="AA52" i="7"/>
  <c r="R52" i="7"/>
  <c r="L52" i="7"/>
  <c r="K52" i="7"/>
  <c r="E52" i="7"/>
  <c r="AT51" i="7"/>
  <c r="AP51" i="7"/>
  <c r="AA51" i="7"/>
  <c r="H51" i="7"/>
  <c r="I51" i="7" s="1"/>
  <c r="J51" i="7" s="1"/>
  <c r="E51" i="7"/>
  <c r="H50" i="7" s="1"/>
  <c r="I50" i="7" s="1"/>
  <c r="J50" i="7" s="1"/>
  <c r="AT50" i="7"/>
  <c r="AP50" i="7"/>
  <c r="AA50" i="7"/>
  <c r="E50" i="7"/>
  <c r="H49" i="7" s="1"/>
  <c r="I49" i="7" s="1"/>
  <c r="J49" i="7" s="1"/>
  <c r="AT49" i="7"/>
  <c r="AP49" i="7"/>
  <c r="AA49" i="7"/>
  <c r="E49" i="7"/>
  <c r="AT48" i="7"/>
  <c r="AR48" i="7"/>
  <c r="AP48" i="7"/>
  <c r="AA48" i="7"/>
  <c r="J48" i="7"/>
  <c r="I48" i="7"/>
  <c r="H48" i="7"/>
  <c r="E48" i="7"/>
  <c r="AT47" i="7"/>
  <c r="AS47" i="7"/>
  <c r="AR47" i="7"/>
  <c r="AP47" i="7"/>
  <c r="AA47" i="7"/>
  <c r="K47" i="7"/>
  <c r="L47" i="7" s="1"/>
  <c r="J47" i="7"/>
  <c r="I47" i="7"/>
  <c r="H47" i="7"/>
  <c r="E47" i="7"/>
  <c r="AT46" i="7"/>
  <c r="AS46" i="7"/>
  <c r="AR46" i="7"/>
  <c r="AP46" i="7"/>
  <c r="AA46" i="7"/>
  <c r="L46" i="7"/>
  <c r="K46" i="7"/>
  <c r="H46" i="7"/>
  <c r="I46" i="7" s="1"/>
  <c r="J46" i="7" s="1"/>
  <c r="E46" i="7"/>
  <c r="AT45" i="7"/>
  <c r="AP45" i="7"/>
  <c r="AA45" i="7"/>
  <c r="H45" i="7"/>
  <c r="I45" i="7" s="1"/>
  <c r="J45" i="7" s="1"/>
  <c r="E45" i="7"/>
  <c r="H44" i="7" s="1"/>
  <c r="I44" i="7" s="1"/>
  <c r="J44" i="7" s="1"/>
  <c r="AT44" i="7"/>
  <c r="AP44" i="7"/>
  <c r="AA44" i="7"/>
  <c r="E44" i="7"/>
  <c r="H43" i="7" s="1"/>
  <c r="I43" i="7" s="1"/>
  <c r="AT43" i="7"/>
  <c r="AR43" i="7"/>
  <c r="AP43" i="7"/>
  <c r="AA43" i="7"/>
  <c r="K43" i="7"/>
  <c r="L43" i="7" s="1"/>
  <c r="J43" i="7"/>
  <c r="E43" i="7"/>
  <c r="AT42" i="7"/>
  <c r="AR42" i="7"/>
  <c r="AP42" i="7"/>
  <c r="AA42" i="7"/>
  <c r="L42" i="7"/>
  <c r="K42" i="7"/>
  <c r="J42" i="7"/>
  <c r="I42" i="7"/>
  <c r="H42" i="7"/>
  <c r="B42" i="7"/>
  <c r="AR51" i="7" s="1"/>
  <c r="E39" i="7"/>
  <c r="H38" i="7" s="1"/>
  <c r="I38" i="7" s="1"/>
  <c r="J38" i="7" s="1"/>
  <c r="AT38" i="7"/>
  <c r="AP38" i="7"/>
  <c r="AM38" i="7"/>
  <c r="AD38" i="7"/>
  <c r="AA38" i="7"/>
  <c r="R38" i="7"/>
  <c r="K38" i="7"/>
  <c r="L38" i="7" s="1"/>
  <c r="E38" i="7"/>
  <c r="AT37" i="7"/>
  <c r="AS37" i="7"/>
  <c r="AP37" i="7"/>
  <c r="AM37" i="7"/>
  <c r="AD37" i="7"/>
  <c r="AA37" i="7"/>
  <c r="I37" i="7"/>
  <c r="J37" i="7" s="1"/>
  <c r="H37" i="7"/>
  <c r="E37" i="7"/>
  <c r="H36" i="7" s="1"/>
  <c r="I36" i="7" s="1"/>
  <c r="J36" i="7" s="1"/>
  <c r="AT36" i="7"/>
  <c r="AP36" i="7"/>
  <c r="AM36" i="7"/>
  <c r="AD36" i="7"/>
  <c r="AA36" i="7"/>
  <c r="L36" i="7"/>
  <c r="K36" i="7"/>
  <c r="E36" i="7"/>
  <c r="AT35" i="7"/>
  <c r="AP35" i="7"/>
  <c r="AM35" i="7"/>
  <c r="AD35" i="7"/>
  <c r="AA35" i="7"/>
  <c r="H35" i="7"/>
  <c r="I35" i="7" s="1"/>
  <c r="J35" i="7" s="1"/>
  <c r="E35" i="7"/>
  <c r="H34" i="7" s="1"/>
  <c r="I34" i="7" s="1"/>
  <c r="J34" i="7" s="1"/>
  <c r="AT34" i="7"/>
  <c r="AR34" i="7"/>
  <c r="AP34" i="7"/>
  <c r="AM34" i="7"/>
  <c r="AD34" i="7"/>
  <c r="AA34" i="7"/>
  <c r="K34" i="7"/>
  <c r="L34" i="7" s="1"/>
  <c r="E34" i="7"/>
  <c r="AT33" i="7"/>
  <c r="AP33" i="7"/>
  <c r="AM33" i="7"/>
  <c r="AD33" i="7"/>
  <c r="AA33" i="7"/>
  <c r="H33" i="7"/>
  <c r="I33" i="7" s="1"/>
  <c r="J33" i="7" s="1"/>
  <c r="E33" i="7"/>
  <c r="H32" i="7" s="1"/>
  <c r="I32" i="7" s="1"/>
  <c r="J32" i="7" s="1"/>
  <c r="AT32" i="7"/>
  <c r="AP32" i="7"/>
  <c r="AM32" i="7"/>
  <c r="AD32" i="7"/>
  <c r="AA32" i="7"/>
  <c r="K32" i="7"/>
  <c r="L32" i="7" s="1"/>
  <c r="E32" i="7"/>
  <c r="AT31" i="7"/>
  <c r="AP31" i="7"/>
  <c r="AM31" i="7"/>
  <c r="AD31" i="7"/>
  <c r="AA31" i="7"/>
  <c r="J31" i="7"/>
  <c r="I31" i="7"/>
  <c r="H31" i="7"/>
  <c r="E31" i="7"/>
  <c r="AT30" i="7"/>
  <c r="AR30" i="7"/>
  <c r="AP30" i="7"/>
  <c r="AM30" i="7"/>
  <c r="AD30" i="7"/>
  <c r="AA30" i="7"/>
  <c r="H30" i="7"/>
  <c r="I30" i="7" s="1"/>
  <c r="J30" i="7" s="1"/>
  <c r="E30" i="7"/>
  <c r="H29" i="7" s="1"/>
  <c r="I29" i="7" s="1"/>
  <c r="J29" i="7" s="1"/>
  <c r="AT29" i="7"/>
  <c r="AP29" i="7"/>
  <c r="AM29" i="7"/>
  <c r="AD29" i="7"/>
  <c r="AA29" i="7"/>
  <c r="E29" i="7"/>
  <c r="AT28" i="7"/>
  <c r="AP28" i="7"/>
  <c r="AM28" i="7"/>
  <c r="AD28" i="7"/>
  <c r="AA28" i="7"/>
  <c r="H28" i="7"/>
  <c r="I28" i="7" s="1"/>
  <c r="J28" i="7" s="1"/>
  <c r="E28" i="7"/>
  <c r="H27" i="7" s="1"/>
  <c r="I27" i="7" s="1"/>
  <c r="J27" i="7" s="1"/>
  <c r="AT27" i="7"/>
  <c r="AP27" i="7"/>
  <c r="AM27" i="7"/>
  <c r="AD27" i="7"/>
  <c r="AA27" i="7"/>
  <c r="K27" i="7"/>
  <c r="L27" i="7" s="1"/>
  <c r="O27" i="7" s="1"/>
  <c r="K15" i="7"/>
  <c r="I5" i="7"/>
  <c r="B44" i="7" s="1"/>
  <c r="AS52" i="7" s="1"/>
  <c r="G5" i="7"/>
  <c r="I2" i="7"/>
  <c r="B29" i="7" s="1"/>
  <c r="G2" i="7"/>
  <c r="B27" i="7" s="1"/>
  <c r="AR36" i="7" s="1"/>
  <c r="E102" i="6"/>
  <c r="H101" i="6" s="1"/>
  <c r="I101" i="6" s="1"/>
  <c r="J101" i="6" s="1"/>
  <c r="AZ101" i="6"/>
  <c r="AW101" i="6"/>
  <c r="AV101" i="6"/>
  <c r="AU101" i="6"/>
  <c r="AS101" i="6"/>
  <c r="AG101" i="6"/>
  <c r="L101" i="6"/>
  <c r="K101" i="6"/>
  <c r="E101" i="6"/>
  <c r="AZ100" i="6"/>
  <c r="AW100" i="6"/>
  <c r="AV100" i="6"/>
  <c r="AU100" i="6"/>
  <c r="AS100" i="6"/>
  <c r="AG100" i="6"/>
  <c r="K100" i="6"/>
  <c r="L100" i="6" s="1"/>
  <c r="J100" i="6"/>
  <c r="I100" i="6"/>
  <c r="H100" i="6"/>
  <c r="E100" i="6"/>
  <c r="AZ99" i="6"/>
  <c r="AW99" i="6"/>
  <c r="AV99" i="6"/>
  <c r="AS99" i="6"/>
  <c r="AG99" i="6"/>
  <c r="L99" i="6"/>
  <c r="R99" i="6" s="1"/>
  <c r="K99" i="6"/>
  <c r="H99" i="6"/>
  <c r="I99" i="6" s="1"/>
  <c r="J99" i="6" s="1"/>
  <c r="E99" i="6"/>
  <c r="H98" i="6" s="1"/>
  <c r="I98" i="6" s="1"/>
  <c r="J98" i="6" s="1"/>
  <c r="AZ98" i="6"/>
  <c r="AW98" i="6"/>
  <c r="AV98" i="6"/>
  <c r="AU98" i="6"/>
  <c r="AS98" i="6"/>
  <c r="AG98" i="6"/>
  <c r="K98" i="6"/>
  <c r="L98" i="6" s="1"/>
  <c r="E98" i="6"/>
  <c r="AZ97" i="6"/>
  <c r="AW97" i="6"/>
  <c r="AV97" i="6"/>
  <c r="AS97" i="6"/>
  <c r="AG97" i="6"/>
  <c r="L97" i="6"/>
  <c r="R97" i="6" s="1"/>
  <c r="K97" i="6"/>
  <c r="H97" i="6"/>
  <c r="I97" i="6" s="1"/>
  <c r="J97" i="6" s="1"/>
  <c r="E97" i="6"/>
  <c r="H96" i="6" s="1"/>
  <c r="AZ96" i="6"/>
  <c r="AW96" i="6"/>
  <c r="AV96" i="6"/>
  <c r="AU96" i="6"/>
  <c r="AS96" i="6"/>
  <c r="AG96" i="6"/>
  <c r="R96" i="6"/>
  <c r="K96" i="6"/>
  <c r="L96" i="6" s="1"/>
  <c r="I96" i="6"/>
  <c r="J96" i="6" s="1"/>
  <c r="E96" i="6"/>
  <c r="AZ95" i="6"/>
  <c r="AW95" i="6"/>
  <c r="AV95" i="6"/>
  <c r="AU95" i="6"/>
  <c r="AS95" i="6"/>
  <c r="AG95" i="6"/>
  <c r="L95" i="6"/>
  <c r="R95" i="6" s="1"/>
  <c r="K95" i="6"/>
  <c r="H95" i="6"/>
  <c r="I95" i="6" s="1"/>
  <c r="J95" i="6" s="1"/>
  <c r="E95" i="6"/>
  <c r="H94" i="6" s="1"/>
  <c r="I94" i="6" s="1"/>
  <c r="AZ94" i="6"/>
  <c r="AW94" i="6"/>
  <c r="AV94" i="6"/>
  <c r="AU94" i="6"/>
  <c r="AS94" i="6"/>
  <c r="AG94" i="6"/>
  <c r="R94" i="6"/>
  <c r="K94" i="6"/>
  <c r="L94" i="6" s="1"/>
  <c r="J94" i="6"/>
  <c r="E94" i="6"/>
  <c r="AZ93" i="6"/>
  <c r="AW93" i="6"/>
  <c r="AV93" i="6"/>
  <c r="AS93" i="6"/>
  <c r="AG93" i="6"/>
  <c r="L93" i="6"/>
  <c r="R93" i="6" s="1"/>
  <c r="K93" i="6"/>
  <c r="H93" i="6"/>
  <c r="I93" i="6" s="1"/>
  <c r="J93" i="6" s="1"/>
  <c r="E93" i="6"/>
  <c r="H92" i="6" s="1"/>
  <c r="I92" i="6" s="1"/>
  <c r="J92" i="6" s="1"/>
  <c r="AZ92" i="6"/>
  <c r="AW92" i="6"/>
  <c r="AV92" i="6"/>
  <c r="AU92" i="6"/>
  <c r="AS92" i="6"/>
  <c r="AG92" i="6"/>
  <c r="K92" i="6"/>
  <c r="L92" i="6" s="1"/>
  <c r="E92" i="6"/>
  <c r="AZ91" i="6"/>
  <c r="AW91" i="6"/>
  <c r="AV91" i="6"/>
  <c r="AS91" i="6"/>
  <c r="AG91" i="6"/>
  <c r="L91" i="6"/>
  <c r="R91" i="6" s="1"/>
  <c r="K91" i="6"/>
  <c r="H91" i="6"/>
  <c r="I91" i="6" s="1"/>
  <c r="J91" i="6" s="1"/>
  <c r="E91" i="6"/>
  <c r="H90" i="6" s="1"/>
  <c r="I90" i="6" s="1"/>
  <c r="J90" i="6" s="1"/>
  <c r="AZ90" i="6"/>
  <c r="AW90" i="6"/>
  <c r="AV90" i="6"/>
  <c r="AU90" i="6"/>
  <c r="AS90" i="6"/>
  <c r="AG90" i="6"/>
  <c r="R90" i="6"/>
  <c r="K90" i="6"/>
  <c r="L90" i="6" s="1"/>
  <c r="O90" i="6" s="1"/>
  <c r="B90" i="6"/>
  <c r="AU99" i="6" s="1"/>
  <c r="E86" i="6"/>
  <c r="AW85" i="6"/>
  <c r="AV85" i="6"/>
  <c r="AS85" i="6"/>
  <c r="AG85" i="6"/>
  <c r="H85" i="6"/>
  <c r="I85" i="6" s="1"/>
  <c r="J85" i="6" s="1"/>
  <c r="E85" i="6"/>
  <c r="H84" i="6" s="1"/>
  <c r="AW84" i="6"/>
  <c r="AV84" i="6"/>
  <c r="AS84" i="6"/>
  <c r="AG84" i="6"/>
  <c r="I84" i="6"/>
  <c r="J84" i="6" s="1"/>
  <c r="E84" i="6"/>
  <c r="AW83" i="6"/>
  <c r="AV83" i="6"/>
  <c r="AU83" i="6"/>
  <c r="AS83" i="6"/>
  <c r="AG83" i="6"/>
  <c r="K83" i="6"/>
  <c r="L83" i="6" s="1"/>
  <c r="J83" i="6"/>
  <c r="I83" i="6"/>
  <c r="H83" i="6"/>
  <c r="E83" i="6"/>
  <c r="AW82" i="6"/>
  <c r="AV82" i="6"/>
  <c r="AS82" i="6"/>
  <c r="AG82" i="6"/>
  <c r="K82" i="6"/>
  <c r="L82" i="6" s="1"/>
  <c r="J82" i="6"/>
  <c r="I82" i="6"/>
  <c r="H82" i="6"/>
  <c r="E82" i="6"/>
  <c r="AW81" i="6"/>
  <c r="AV81" i="6"/>
  <c r="AS81" i="6"/>
  <c r="AG81" i="6"/>
  <c r="H81" i="6"/>
  <c r="I81" i="6" s="1"/>
  <c r="J81" i="6" s="1"/>
  <c r="E81" i="6"/>
  <c r="H80" i="6" s="1"/>
  <c r="I80" i="6" s="1"/>
  <c r="J80" i="6" s="1"/>
  <c r="AW80" i="6"/>
  <c r="AV80" i="6"/>
  <c r="AS80" i="6"/>
  <c r="AG80" i="6"/>
  <c r="E80" i="6"/>
  <c r="AW79" i="6"/>
  <c r="AV79" i="6"/>
  <c r="AS79" i="6"/>
  <c r="AG79" i="6"/>
  <c r="H79" i="6"/>
  <c r="I79" i="6" s="1"/>
  <c r="J79" i="6" s="1"/>
  <c r="E79" i="6"/>
  <c r="H78" i="6" s="1"/>
  <c r="I78" i="6" s="1"/>
  <c r="J78" i="6" s="1"/>
  <c r="AW78" i="6"/>
  <c r="AV78" i="6"/>
  <c r="AU78" i="6"/>
  <c r="AS78" i="6"/>
  <c r="AG78" i="6"/>
  <c r="K78" i="6"/>
  <c r="L78" i="6" s="1"/>
  <c r="R78" i="6" s="1"/>
  <c r="E78" i="6"/>
  <c r="AW77" i="6"/>
  <c r="AV77" i="6"/>
  <c r="AS77" i="6"/>
  <c r="AG77" i="6"/>
  <c r="L77" i="6"/>
  <c r="K77" i="6"/>
  <c r="J77" i="6"/>
  <c r="I77" i="6"/>
  <c r="H77" i="6"/>
  <c r="E77" i="6"/>
  <c r="AW76" i="6"/>
  <c r="AV76" i="6"/>
  <c r="AS76" i="6"/>
  <c r="AG76" i="6"/>
  <c r="H76" i="6"/>
  <c r="I76" i="6" s="1"/>
  <c r="J76" i="6" s="1"/>
  <c r="E76" i="6"/>
  <c r="AW75" i="6"/>
  <c r="AV75" i="6"/>
  <c r="AS75" i="6"/>
  <c r="AG75" i="6"/>
  <c r="H75" i="6"/>
  <c r="I75" i="6" s="1"/>
  <c r="J75" i="6" s="1"/>
  <c r="E75" i="6"/>
  <c r="H74" i="6" s="1"/>
  <c r="I74" i="6" s="1"/>
  <c r="J74" i="6" s="1"/>
  <c r="AW74" i="6"/>
  <c r="AV74" i="6"/>
  <c r="AS74" i="6"/>
  <c r="AG74" i="6"/>
  <c r="B74" i="6"/>
  <c r="K85" i="6" s="1"/>
  <c r="L85" i="6" s="1"/>
  <c r="R85" i="6" s="1"/>
  <c r="E70" i="6"/>
  <c r="AE69" i="6"/>
  <c r="AD69" i="6"/>
  <c r="I69" i="6"/>
  <c r="J69" i="6" s="1"/>
  <c r="H69" i="6"/>
  <c r="E69" i="6"/>
  <c r="AE68" i="6"/>
  <c r="AD68" i="6"/>
  <c r="J68" i="6"/>
  <c r="I68" i="6"/>
  <c r="H68" i="6"/>
  <c r="E68" i="6"/>
  <c r="AE67" i="6"/>
  <c r="AD67" i="6"/>
  <c r="H67" i="6"/>
  <c r="I67" i="6" s="1"/>
  <c r="J67" i="6" s="1"/>
  <c r="E67" i="6"/>
  <c r="AE66" i="6"/>
  <c r="AD66" i="6"/>
  <c r="H66" i="6"/>
  <c r="I66" i="6" s="1"/>
  <c r="J66" i="6" s="1"/>
  <c r="E66" i="6"/>
  <c r="H65" i="6" s="1"/>
  <c r="I65" i="6" s="1"/>
  <c r="J65" i="6" s="1"/>
  <c r="AE65" i="6"/>
  <c r="AD65" i="6"/>
  <c r="E65" i="6"/>
  <c r="H64" i="6" s="1"/>
  <c r="I64" i="6" s="1"/>
  <c r="J64" i="6" s="1"/>
  <c r="AE64" i="6"/>
  <c r="AD64" i="6"/>
  <c r="E64" i="6"/>
  <c r="H63" i="6" s="1"/>
  <c r="I63" i="6" s="1"/>
  <c r="AE63" i="6"/>
  <c r="AD63" i="6"/>
  <c r="J63" i="6"/>
  <c r="E63" i="6"/>
  <c r="AE62" i="6"/>
  <c r="AD62" i="6"/>
  <c r="K62" i="6"/>
  <c r="L62" i="6" s="1"/>
  <c r="J62" i="6"/>
  <c r="I62" i="6"/>
  <c r="H62" i="6"/>
  <c r="E62" i="6"/>
  <c r="AE61" i="6"/>
  <c r="AD61" i="6"/>
  <c r="J61" i="6"/>
  <c r="I61" i="6"/>
  <c r="H61" i="6"/>
  <c r="E61" i="6"/>
  <c r="AE60" i="6"/>
  <c r="AD60" i="6"/>
  <c r="I60" i="6"/>
  <c r="J60" i="6" s="1"/>
  <c r="H60" i="6"/>
  <c r="E60" i="6"/>
  <c r="AE59" i="6"/>
  <c r="AD59" i="6"/>
  <c r="H59" i="6"/>
  <c r="I59" i="6" s="1"/>
  <c r="J59" i="6" s="1"/>
  <c r="E59" i="6"/>
  <c r="H58" i="6" s="1"/>
  <c r="I58" i="6" s="1"/>
  <c r="J58" i="6" s="1"/>
  <c r="AE58" i="6"/>
  <c r="AD58" i="6"/>
  <c r="B58" i="6"/>
  <c r="AC67" i="6" s="1"/>
  <c r="E54" i="6"/>
  <c r="H53" i="6" s="1"/>
  <c r="I53" i="6" s="1"/>
  <c r="J53" i="6" s="1"/>
  <c r="AT53" i="6"/>
  <c r="AS53" i="6"/>
  <c r="AR53" i="6"/>
  <c r="AP53" i="6"/>
  <c r="AA53" i="6"/>
  <c r="E53" i="6"/>
  <c r="H52" i="6" s="1"/>
  <c r="I52" i="6" s="1"/>
  <c r="J52" i="6" s="1"/>
  <c r="AT52" i="6"/>
  <c r="AS52" i="6"/>
  <c r="AP52" i="6"/>
  <c r="AA52" i="6"/>
  <c r="E52" i="6"/>
  <c r="AT51" i="6"/>
  <c r="AS51" i="6"/>
  <c r="AP51" i="6"/>
  <c r="AA51" i="6"/>
  <c r="H51" i="6"/>
  <c r="I51" i="6" s="1"/>
  <c r="J51" i="6" s="1"/>
  <c r="E51" i="6"/>
  <c r="AT50" i="6"/>
  <c r="AS50" i="6"/>
  <c r="AP50" i="6"/>
  <c r="AA50" i="6"/>
  <c r="H50" i="6"/>
  <c r="I50" i="6" s="1"/>
  <c r="J50" i="6" s="1"/>
  <c r="E50" i="6"/>
  <c r="AT49" i="6"/>
  <c r="AS49" i="6"/>
  <c r="AP49" i="6"/>
  <c r="AA49" i="6"/>
  <c r="I49" i="6"/>
  <c r="J49" i="6" s="1"/>
  <c r="H49" i="6"/>
  <c r="E49" i="6"/>
  <c r="AT48" i="6"/>
  <c r="AS48" i="6"/>
  <c r="AR48" i="6"/>
  <c r="AP48" i="6"/>
  <c r="AA48" i="6"/>
  <c r="I48" i="6"/>
  <c r="J48" i="6" s="1"/>
  <c r="H48" i="6"/>
  <c r="E48" i="6"/>
  <c r="AT47" i="6"/>
  <c r="AS47" i="6"/>
  <c r="AR47" i="6"/>
  <c r="AP47" i="6"/>
  <c r="AA47" i="6"/>
  <c r="J47" i="6"/>
  <c r="I47" i="6"/>
  <c r="H47" i="6"/>
  <c r="E47" i="6"/>
  <c r="AT46" i="6"/>
  <c r="AS46" i="6"/>
  <c r="AP46" i="6"/>
  <c r="AA46" i="6"/>
  <c r="H46" i="6"/>
  <c r="I46" i="6" s="1"/>
  <c r="J46" i="6" s="1"/>
  <c r="E46" i="6"/>
  <c r="H45" i="6" s="1"/>
  <c r="I45" i="6" s="1"/>
  <c r="J45" i="6" s="1"/>
  <c r="AT45" i="6"/>
  <c r="AS45" i="6"/>
  <c r="AP45" i="6"/>
  <c r="AA45" i="6"/>
  <c r="E45" i="6"/>
  <c r="AT44" i="6"/>
  <c r="AS44" i="6"/>
  <c r="AP44" i="6"/>
  <c r="AA44" i="6"/>
  <c r="H44" i="6"/>
  <c r="I44" i="6" s="1"/>
  <c r="J44" i="6" s="1"/>
  <c r="E44" i="6"/>
  <c r="AT43" i="6"/>
  <c r="AS43" i="6"/>
  <c r="AP43" i="6"/>
  <c r="AA43" i="6"/>
  <c r="I43" i="6"/>
  <c r="J43" i="6" s="1"/>
  <c r="H43" i="6"/>
  <c r="E43" i="6"/>
  <c r="AT42" i="6"/>
  <c r="AS42" i="6"/>
  <c r="AP42" i="6"/>
  <c r="AA42" i="6"/>
  <c r="K42" i="6"/>
  <c r="L42" i="6" s="1"/>
  <c r="O42" i="6" s="1"/>
  <c r="P42" i="6" s="1"/>
  <c r="Q42" i="6" s="1"/>
  <c r="J42" i="6"/>
  <c r="I42" i="6"/>
  <c r="H42" i="6"/>
  <c r="E39" i="6"/>
  <c r="AT38" i="6"/>
  <c r="AS38" i="6"/>
  <c r="AP38" i="6"/>
  <c r="AM38" i="6"/>
  <c r="AD38" i="6"/>
  <c r="AA38" i="6"/>
  <c r="J38" i="6"/>
  <c r="I38" i="6"/>
  <c r="H38" i="6"/>
  <c r="E38" i="6"/>
  <c r="AT37" i="6"/>
  <c r="AS37" i="6"/>
  <c r="AR37" i="6"/>
  <c r="AP37" i="6"/>
  <c r="AM37" i="6"/>
  <c r="AD37" i="6"/>
  <c r="AA37" i="6"/>
  <c r="H37" i="6"/>
  <c r="I37" i="6" s="1"/>
  <c r="J37" i="6" s="1"/>
  <c r="E37" i="6"/>
  <c r="H36" i="6" s="1"/>
  <c r="I36" i="6" s="1"/>
  <c r="J36" i="6" s="1"/>
  <c r="AT36" i="6"/>
  <c r="AS36" i="6"/>
  <c r="AP36" i="6"/>
  <c r="AM36" i="6"/>
  <c r="AD36" i="6"/>
  <c r="AA36" i="6"/>
  <c r="R36" i="6"/>
  <c r="K36" i="6"/>
  <c r="L36" i="6" s="1"/>
  <c r="E36" i="6"/>
  <c r="AT35" i="6"/>
  <c r="AS35" i="6"/>
  <c r="AP35" i="6"/>
  <c r="AM35" i="6"/>
  <c r="AD35" i="6"/>
  <c r="AA35" i="6"/>
  <c r="H35" i="6"/>
  <c r="I35" i="6" s="1"/>
  <c r="J35" i="6" s="1"/>
  <c r="E35" i="6"/>
  <c r="H34" i="6" s="1"/>
  <c r="I34" i="6" s="1"/>
  <c r="AT34" i="6"/>
  <c r="AS34" i="6"/>
  <c r="AP34" i="6"/>
  <c r="AM34" i="6"/>
  <c r="AD34" i="6"/>
  <c r="AA34" i="6"/>
  <c r="K34" i="6"/>
  <c r="L34" i="6" s="1"/>
  <c r="J34" i="6"/>
  <c r="E34" i="6"/>
  <c r="AT33" i="6"/>
  <c r="AS33" i="6"/>
  <c r="AP33" i="6"/>
  <c r="AM33" i="6"/>
  <c r="AD33" i="6"/>
  <c r="AA33" i="6"/>
  <c r="H33" i="6"/>
  <c r="I33" i="6" s="1"/>
  <c r="J33" i="6" s="1"/>
  <c r="E33" i="6"/>
  <c r="H32" i="6" s="1"/>
  <c r="I32" i="6" s="1"/>
  <c r="J32" i="6" s="1"/>
  <c r="AT32" i="6"/>
  <c r="AS32" i="6"/>
  <c r="AP32" i="6"/>
  <c r="AM32" i="6"/>
  <c r="AD32" i="6"/>
  <c r="AA32" i="6"/>
  <c r="K32" i="6"/>
  <c r="L32" i="6" s="1"/>
  <c r="E32" i="6"/>
  <c r="AT31" i="6"/>
  <c r="AS31" i="6"/>
  <c r="AP31" i="6"/>
  <c r="AM31" i="6"/>
  <c r="AD31" i="6"/>
  <c r="AA31" i="6"/>
  <c r="H31" i="6"/>
  <c r="I31" i="6" s="1"/>
  <c r="J31" i="6" s="1"/>
  <c r="E31" i="6"/>
  <c r="H30" i="6" s="1"/>
  <c r="I30" i="6" s="1"/>
  <c r="J30" i="6" s="1"/>
  <c r="AT30" i="6"/>
  <c r="AS30" i="6"/>
  <c r="AR30" i="6"/>
  <c r="AP30" i="6"/>
  <c r="AM30" i="6"/>
  <c r="AD30" i="6"/>
  <c r="AA30" i="6"/>
  <c r="E30" i="6"/>
  <c r="AT29" i="6"/>
  <c r="AS29" i="6"/>
  <c r="AP29" i="6"/>
  <c r="AM29" i="6"/>
  <c r="AD29" i="6"/>
  <c r="AA29" i="6"/>
  <c r="I29" i="6"/>
  <c r="J29" i="6" s="1"/>
  <c r="H29" i="6"/>
  <c r="E29" i="6"/>
  <c r="H28" i="6" s="1"/>
  <c r="I28" i="6" s="1"/>
  <c r="J28" i="6" s="1"/>
  <c r="AT28" i="6"/>
  <c r="AS28" i="6"/>
  <c r="AP28" i="6"/>
  <c r="AM28" i="6"/>
  <c r="AD28" i="6"/>
  <c r="AA28" i="6"/>
  <c r="K28" i="6"/>
  <c r="L28" i="6" s="1"/>
  <c r="E28" i="6"/>
  <c r="AT27" i="6"/>
  <c r="AS27" i="6"/>
  <c r="AP27" i="6"/>
  <c r="AM27" i="6"/>
  <c r="AD27" i="6"/>
  <c r="AA27" i="6"/>
  <c r="H27" i="6"/>
  <c r="I27" i="6" s="1"/>
  <c r="J27" i="6" s="1"/>
  <c r="K15" i="6"/>
  <c r="G5" i="6"/>
  <c r="B42" i="6" s="1"/>
  <c r="G2" i="6"/>
  <c r="B27" i="6" s="1"/>
  <c r="K30" i="6" s="1"/>
  <c r="L30" i="6" s="1"/>
  <c r="E117" i="5"/>
  <c r="H116" i="5" s="1"/>
  <c r="I116" i="5" s="1"/>
  <c r="AW116" i="5"/>
  <c r="AV116" i="5"/>
  <c r="AU116" i="5"/>
  <c r="AS116" i="5"/>
  <c r="AG116" i="5"/>
  <c r="K116" i="5"/>
  <c r="L116" i="5" s="1"/>
  <c r="J116" i="5"/>
  <c r="E116" i="5"/>
  <c r="AW115" i="5"/>
  <c r="AV115" i="5"/>
  <c r="AS115" i="5"/>
  <c r="AG115" i="5"/>
  <c r="H115" i="5"/>
  <c r="I115" i="5" s="1"/>
  <c r="J115" i="5" s="1"/>
  <c r="E115" i="5"/>
  <c r="H114" i="5" s="1"/>
  <c r="I114" i="5" s="1"/>
  <c r="J114" i="5" s="1"/>
  <c r="AW114" i="5"/>
  <c r="AV114" i="5"/>
  <c r="AS114" i="5"/>
  <c r="AG114" i="5"/>
  <c r="E114" i="5"/>
  <c r="AW113" i="5"/>
  <c r="AV113" i="5"/>
  <c r="AS113" i="5"/>
  <c r="AG113" i="5"/>
  <c r="H113" i="5"/>
  <c r="I113" i="5" s="1"/>
  <c r="J113" i="5" s="1"/>
  <c r="E113" i="5"/>
  <c r="AW112" i="5"/>
  <c r="AV112" i="5"/>
  <c r="AU112" i="5"/>
  <c r="AS112" i="5"/>
  <c r="AG112" i="5"/>
  <c r="J112" i="5"/>
  <c r="I112" i="5"/>
  <c r="H112" i="5"/>
  <c r="E112" i="5"/>
  <c r="AW111" i="5"/>
  <c r="AV111" i="5"/>
  <c r="AU111" i="5"/>
  <c r="AS111" i="5"/>
  <c r="AG111" i="5"/>
  <c r="R111" i="5"/>
  <c r="K111" i="5"/>
  <c r="L111" i="5" s="1"/>
  <c r="J111" i="5"/>
  <c r="I111" i="5"/>
  <c r="H111" i="5"/>
  <c r="E111" i="5"/>
  <c r="AW110" i="5"/>
  <c r="AV110" i="5"/>
  <c r="AS110" i="5"/>
  <c r="AG110" i="5"/>
  <c r="L110" i="5"/>
  <c r="K110" i="5"/>
  <c r="H110" i="5"/>
  <c r="I110" i="5" s="1"/>
  <c r="J110" i="5" s="1"/>
  <c r="E110" i="5"/>
  <c r="AW109" i="5"/>
  <c r="AV109" i="5"/>
  <c r="AS109" i="5"/>
  <c r="AG109" i="5"/>
  <c r="H109" i="5"/>
  <c r="I109" i="5" s="1"/>
  <c r="J109" i="5" s="1"/>
  <c r="E109" i="5"/>
  <c r="AW108" i="5"/>
  <c r="AV108" i="5"/>
  <c r="AS108" i="5"/>
  <c r="AG108" i="5"/>
  <c r="H108" i="5"/>
  <c r="I108" i="5" s="1"/>
  <c r="J108" i="5" s="1"/>
  <c r="E108" i="5"/>
  <c r="AW107" i="5"/>
  <c r="AV107" i="5"/>
  <c r="AU107" i="5"/>
  <c r="AS107" i="5"/>
  <c r="AG107" i="5"/>
  <c r="J107" i="5"/>
  <c r="I107" i="5"/>
  <c r="H107" i="5"/>
  <c r="E107" i="5"/>
  <c r="AW106" i="5"/>
  <c r="AV106" i="5"/>
  <c r="AU106" i="5"/>
  <c r="AS106" i="5"/>
  <c r="AG106" i="5"/>
  <c r="R106" i="5"/>
  <c r="K106" i="5"/>
  <c r="L106" i="5" s="1"/>
  <c r="J106" i="5"/>
  <c r="I106" i="5"/>
  <c r="H106" i="5"/>
  <c r="E106" i="5"/>
  <c r="AW105" i="5"/>
  <c r="AV105" i="5"/>
  <c r="AU105" i="5"/>
  <c r="AS105" i="5"/>
  <c r="AG105" i="5"/>
  <c r="K105" i="5"/>
  <c r="L105" i="5" s="1"/>
  <c r="H105" i="5"/>
  <c r="I105" i="5" s="1"/>
  <c r="J105" i="5" s="1"/>
  <c r="B105" i="5"/>
  <c r="K114" i="5" s="1"/>
  <c r="L114" i="5" s="1"/>
  <c r="R114" i="5" s="1"/>
  <c r="E102" i="5"/>
  <c r="H101" i="5" s="1"/>
  <c r="I101" i="5" s="1"/>
  <c r="J101" i="5" s="1"/>
  <c r="AZ101" i="5"/>
  <c r="AW101" i="5"/>
  <c r="AV101" i="5"/>
  <c r="AS101" i="5"/>
  <c r="AG101" i="5"/>
  <c r="L101" i="5"/>
  <c r="K101" i="5"/>
  <c r="E101" i="5"/>
  <c r="AZ100" i="5"/>
  <c r="AW100" i="5"/>
  <c r="AV100" i="5"/>
  <c r="AS100" i="5"/>
  <c r="AG100" i="5"/>
  <c r="J100" i="5"/>
  <c r="I100" i="5"/>
  <c r="H100" i="5"/>
  <c r="E100" i="5"/>
  <c r="AZ99" i="5"/>
  <c r="AW99" i="5"/>
  <c r="AV99" i="5"/>
  <c r="AS99" i="5"/>
  <c r="AG99" i="5"/>
  <c r="H99" i="5"/>
  <c r="I99" i="5" s="1"/>
  <c r="J99" i="5" s="1"/>
  <c r="E99" i="5"/>
  <c r="H98" i="5" s="1"/>
  <c r="AZ98" i="5"/>
  <c r="AW98" i="5"/>
  <c r="AV98" i="5"/>
  <c r="AU98" i="5"/>
  <c r="AS98" i="5"/>
  <c r="AG98" i="5"/>
  <c r="I98" i="5"/>
  <c r="J98" i="5" s="1"/>
  <c r="E98" i="5"/>
  <c r="AZ97" i="5"/>
  <c r="AW97" i="5"/>
  <c r="AV97" i="5"/>
  <c r="AS97" i="5"/>
  <c r="AG97" i="5"/>
  <c r="H97" i="5"/>
  <c r="I97" i="5" s="1"/>
  <c r="J97" i="5" s="1"/>
  <c r="E97" i="5"/>
  <c r="H96" i="5" s="1"/>
  <c r="AZ96" i="5"/>
  <c r="AW96" i="5"/>
  <c r="AV96" i="5"/>
  <c r="AU96" i="5"/>
  <c r="AS96" i="5"/>
  <c r="AG96" i="5"/>
  <c r="I96" i="5"/>
  <c r="J96" i="5" s="1"/>
  <c r="E96" i="5"/>
  <c r="AZ95" i="5"/>
  <c r="AW95" i="5"/>
  <c r="AV95" i="5"/>
  <c r="AS95" i="5"/>
  <c r="AG95" i="5"/>
  <c r="L95" i="5"/>
  <c r="R95" i="5" s="1"/>
  <c r="K95" i="5"/>
  <c r="H95" i="5"/>
  <c r="I95" i="5" s="1"/>
  <c r="J95" i="5" s="1"/>
  <c r="E95" i="5"/>
  <c r="H94" i="5" s="1"/>
  <c r="I94" i="5" s="1"/>
  <c r="AZ94" i="5"/>
  <c r="AW94" i="5"/>
  <c r="AV94" i="5"/>
  <c r="AU94" i="5"/>
  <c r="AS94" i="5"/>
  <c r="AG94" i="5"/>
  <c r="R94" i="5"/>
  <c r="K94" i="5"/>
  <c r="L94" i="5" s="1"/>
  <c r="J94" i="5"/>
  <c r="E94" i="5"/>
  <c r="AZ93" i="5"/>
  <c r="AW93" i="5"/>
  <c r="AV93" i="5"/>
  <c r="AS93" i="5"/>
  <c r="AG93" i="5"/>
  <c r="H93" i="5"/>
  <c r="I93" i="5" s="1"/>
  <c r="J93" i="5" s="1"/>
  <c r="E93" i="5"/>
  <c r="H92" i="5" s="1"/>
  <c r="I92" i="5" s="1"/>
  <c r="AZ92" i="5"/>
  <c r="AW92" i="5"/>
  <c r="AV92" i="5"/>
  <c r="AU92" i="5"/>
  <c r="AS92" i="5"/>
  <c r="AG92" i="5"/>
  <c r="R92" i="5"/>
  <c r="K92" i="5"/>
  <c r="L92" i="5" s="1"/>
  <c r="J92" i="5"/>
  <c r="E92" i="5"/>
  <c r="AZ91" i="5"/>
  <c r="AW91" i="5"/>
  <c r="AV91" i="5"/>
  <c r="AS91" i="5"/>
  <c r="AG91" i="5"/>
  <c r="H91" i="5"/>
  <c r="I91" i="5" s="1"/>
  <c r="J91" i="5" s="1"/>
  <c r="E91" i="5"/>
  <c r="H90" i="5" s="1"/>
  <c r="I90" i="5" s="1"/>
  <c r="AZ90" i="5"/>
  <c r="AW90" i="5"/>
  <c r="AV90" i="5"/>
  <c r="AU90" i="5"/>
  <c r="AS90" i="5"/>
  <c r="AG90" i="5"/>
  <c r="K90" i="5"/>
  <c r="L90" i="5" s="1"/>
  <c r="O90" i="5" s="1"/>
  <c r="J90" i="5"/>
  <c r="B90" i="5"/>
  <c r="AU99" i="5" s="1"/>
  <c r="E86" i="5"/>
  <c r="AW85" i="5"/>
  <c r="AV85" i="5"/>
  <c r="AS85" i="5"/>
  <c r="AG85" i="5"/>
  <c r="H85" i="5"/>
  <c r="I85" i="5" s="1"/>
  <c r="J85" i="5" s="1"/>
  <c r="E85" i="5"/>
  <c r="H84" i="5" s="1"/>
  <c r="I84" i="5" s="1"/>
  <c r="J84" i="5" s="1"/>
  <c r="AW84" i="5"/>
  <c r="AV84" i="5"/>
  <c r="AS84" i="5"/>
  <c r="AG84" i="5"/>
  <c r="E84" i="5"/>
  <c r="AW83" i="5"/>
  <c r="AV83" i="5"/>
  <c r="AU83" i="5"/>
  <c r="AS83" i="5"/>
  <c r="AG83" i="5"/>
  <c r="K83" i="5"/>
  <c r="L83" i="5" s="1"/>
  <c r="J83" i="5"/>
  <c r="I83" i="5"/>
  <c r="H83" i="5"/>
  <c r="E83" i="5"/>
  <c r="AW82" i="5"/>
  <c r="AV82" i="5"/>
  <c r="AS82" i="5"/>
  <c r="AG82" i="5"/>
  <c r="K82" i="5"/>
  <c r="L82" i="5" s="1"/>
  <c r="J82" i="5"/>
  <c r="I82" i="5"/>
  <c r="H82" i="5"/>
  <c r="E82" i="5"/>
  <c r="AW81" i="5"/>
  <c r="AV81" i="5"/>
  <c r="AS81" i="5"/>
  <c r="AG81" i="5"/>
  <c r="H81" i="5"/>
  <c r="I81" i="5" s="1"/>
  <c r="J81" i="5" s="1"/>
  <c r="E81" i="5"/>
  <c r="H80" i="5" s="1"/>
  <c r="I80" i="5" s="1"/>
  <c r="J80" i="5" s="1"/>
  <c r="AW80" i="5"/>
  <c r="AV80" i="5"/>
  <c r="AS80" i="5"/>
  <c r="AG80" i="5"/>
  <c r="E80" i="5"/>
  <c r="H79" i="5" s="1"/>
  <c r="I79" i="5" s="1"/>
  <c r="J79" i="5" s="1"/>
  <c r="AW79" i="5"/>
  <c r="AV79" i="5"/>
  <c r="AS79" i="5"/>
  <c r="AG79" i="5"/>
  <c r="E79" i="5"/>
  <c r="H78" i="5" s="1"/>
  <c r="I78" i="5" s="1"/>
  <c r="J78" i="5" s="1"/>
  <c r="AW78" i="5"/>
  <c r="AV78" i="5"/>
  <c r="AU78" i="5"/>
  <c r="AS78" i="5"/>
  <c r="AG78" i="5"/>
  <c r="K78" i="5"/>
  <c r="L78" i="5" s="1"/>
  <c r="E78" i="5"/>
  <c r="AW77" i="5"/>
  <c r="AV77" i="5"/>
  <c r="AS77" i="5"/>
  <c r="AG77" i="5"/>
  <c r="L77" i="5"/>
  <c r="K77" i="5"/>
  <c r="H77" i="5"/>
  <c r="I77" i="5" s="1"/>
  <c r="J77" i="5" s="1"/>
  <c r="E77" i="5"/>
  <c r="AW76" i="5"/>
  <c r="AV76" i="5"/>
  <c r="AS76" i="5"/>
  <c r="AG76" i="5"/>
  <c r="H76" i="5"/>
  <c r="I76" i="5" s="1"/>
  <c r="J76" i="5" s="1"/>
  <c r="E76" i="5"/>
  <c r="AW75" i="5"/>
  <c r="AV75" i="5"/>
  <c r="AS75" i="5"/>
  <c r="AG75" i="5"/>
  <c r="H75" i="5"/>
  <c r="I75" i="5" s="1"/>
  <c r="J75" i="5" s="1"/>
  <c r="E75" i="5"/>
  <c r="AW74" i="5"/>
  <c r="AV74" i="5"/>
  <c r="AS74" i="5"/>
  <c r="AG74" i="5"/>
  <c r="K74" i="5"/>
  <c r="L74" i="5" s="1"/>
  <c r="H74" i="5"/>
  <c r="I74" i="5" s="1"/>
  <c r="J74" i="5" s="1"/>
  <c r="B74" i="5"/>
  <c r="K85" i="5" s="1"/>
  <c r="L85" i="5" s="1"/>
  <c r="R85" i="5" s="1"/>
  <c r="E70" i="5"/>
  <c r="AE69" i="5"/>
  <c r="AD69" i="5"/>
  <c r="J69" i="5"/>
  <c r="I69" i="5"/>
  <c r="H69" i="5"/>
  <c r="E69" i="5"/>
  <c r="AE68" i="5"/>
  <c r="AD68" i="5"/>
  <c r="J68" i="5"/>
  <c r="I68" i="5"/>
  <c r="H68" i="5"/>
  <c r="E68" i="5"/>
  <c r="AE67" i="5"/>
  <c r="AD67" i="5"/>
  <c r="I67" i="5"/>
  <c r="J67" i="5" s="1"/>
  <c r="H67" i="5"/>
  <c r="E67" i="5"/>
  <c r="AE66" i="5"/>
  <c r="AD66" i="5"/>
  <c r="H66" i="5"/>
  <c r="I66" i="5" s="1"/>
  <c r="J66" i="5" s="1"/>
  <c r="E66" i="5"/>
  <c r="H65" i="5" s="1"/>
  <c r="I65" i="5" s="1"/>
  <c r="J65" i="5" s="1"/>
  <c r="AE65" i="5"/>
  <c r="AD65" i="5"/>
  <c r="E65" i="5"/>
  <c r="H64" i="5" s="1"/>
  <c r="I64" i="5" s="1"/>
  <c r="J64" i="5" s="1"/>
  <c r="AE64" i="5"/>
  <c r="AD64" i="5"/>
  <c r="E64" i="5"/>
  <c r="H63" i="5" s="1"/>
  <c r="AE63" i="5"/>
  <c r="AD63" i="5"/>
  <c r="J63" i="5"/>
  <c r="I63" i="5"/>
  <c r="E63" i="5"/>
  <c r="H62" i="5" s="1"/>
  <c r="AE62" i="5"/>
  <c r="AD62" i="5"/>
  <c r="J62" i="5"/>
  <c r="I62" i="5"/>
  <c r="E62" i="5"/>
  <c r="AE61" i="5"/>
  <c r="AD61" i="5"/>
  <c r="H61" i="5"/>
  <c r="I61" i="5" s="1"/>
  <c r="J61" i="5" s="1"/>
  <c r="E61" i="5"/>
  <c r="AE60" i="5"/>
  <c r="AD60" i="5"/>
  <c r="H60" i="5"/>
  <c r="I60" i="5" s="1"/>
  <c r="J60" i="5" s="1"/>
  <c r="E60" i="5"/>
  <c r="H59" i="5" s="1"/>
  <c r="I59" i="5" s="1"/>
  <c r="J59" i="5" s="1"/>
  <c r="AE59" i="5"/>
  <c r="AD59" i="5"/>
  <c r="E59" i="5"/>
  <c r="H58" i="5" s="1"/>
  <c r="I58" i="5" s="1"/>
  <c r="J58" i="5" s="1"/>
  <c r="AE58" i="5"/>
  <c r="AD58" i="5"/>
  <c r="B58" i="5"/>
  <c r="AC68" i="5" s="1"/>
  <c r="E54" i="5"/>
  <c r="H53" i="5" s="1"/>
  <c r="I53" i="5" s="1"/>
  <c r="J53" i="5" s="1"/>
  <c r="AT53" i="5"/>
  <c r="AS53" i="5"/>
  <c r="AP53" i="5"/>
  <c r="AA53" i="5"/>
  <c r="E53" i="5"/>
  <c r="H52" i="5" s="1"/>
  <c r="I52" i="5" s="1"/>
  <c r="J52" i="5" s="1"/>
  <c r="AT52" i="5"/>
  <c r="AS52" i="5"/>
  <c r="AP52" i="5"/>
  <c r="AA52" i="5"/>
  <c r="E52" i="5"/>
  <c r="AT51" i="5"/>
  <c r="AS51" i="5"/>
  <c r="AP51" i="5"/>
  <c r="AA51" i="5"/>
  <c r="H51" i="5"/>
  <c r="I51" i="5" s="1"/>
  <c r="J51" i="5" s="1"/>
  <c r="E51" i="5"/>
  <c r="AT50" i="5"/>
  <c r="AS50" i="5"/>
  <c r="AP50" i="5"/>
  <c r="AA50" i="5"/>
  <c r="H50" i="5"/>
  <c r="I50" i="5" s="1"/>
  <c r="J50" i="5" s="1"/>
  <c r="E50" i="5"/>
  <c r="AT49" i="5"/>
  <c r="AS49" i="5"/>
  <c r="AP49" i="5"/>
  <c r="AA49" i="5"/>
  <c r="I49" i="5"/>
  <c r="J49" i="5" s="1"/>
  <c r="H49" i="5"/>
  <c r="E49" i="5"/>
  <c r="AT48" i="5"/>
  <c r="AS48" i="5"/>
  <c r="AP48" i="5"/>
  <c r="AA48" i="5"/>
  <c r="J48" i="5"/>
  <c r="I48" i="5"/>
  <c r="H48" i="5"/>
  <c r="E48" i="5"/>
  <c r="AT47" i="5"/>
  <c r="AS47" i="5"/>
  <c r="AP47" i="5"/>
  <c r="AA47" i="5"/>
  <c r="H47" i="5"/>
  <c r="I47" i="5" s="1"/>
  <c r="J47" i="5" s="1"/>
  <c r="E47" i="5"/>
  <c r="AT46" i="5"/>
  <c r="AS46" i="5"/>
  <c r="AP46" i="5"/>
  <c r="AA46" i="5"/>
  <c r="H46" i="5"/>
  <c r="I46" i="5" s="1"/>
  <c r="J46" i="5" s="1"/>
  <c r="E46" i="5"/>
  <c r="AT45" i="5"/>
  <c r="AS45" i="5"/>
  <c r="AP45" i="5"/>
  <c r="AA45" i="5"/>
  <c r="H45" i="5"/>
  <c r="I45" i="5" s="1"/>
  <c r="J45" i="5" s="1"/>
  <c r="E45" i="5"/>
  <c r="AT44" i="5"/>
  <c r="AS44" i="5"/>
  <c r="AP44" i="5"/>
  <c r="AA44" i="5"/>
  <c r="I44" i="5"/>
  <c r="J44" i="5" s="1"/>
  <c r="H44" i="5"/>
  <c r="E44" i="5"/>
  <c r="AT43" i="5"/>
  <c r="AS43" i="5"/>
  <c r="AP43" i="5"/>
  <c r="AA43" i="5"/>
  <c r="J43" i="5"/>
  <c r="I43" i="5"/>
  <c r="H43" i="5"/>
  <c r="E43" i="5"/>
  <c r="AT42" i="5"/>
  <c r="AS42" i="5"/>
  <c r="AP42" i="5"/>
  <c r="AA42" i="5"/>
  <c r="H42" i="5"/>
  <c r="I42" i="5" s="1"/>
  <c r="J42" i="5" s="1"/>
  <c r="E39" i="5"/>
  <c r="H38" i="5" s="1"/>
  <c r="I38" i="5" s="1"/>
  <c r="J38" i="5" s="1"/>
  <c r="AT38" i="5"/>
  <c r="AS38" i="5"/>
  <c r="AP38" i="5"/>
  <c r="AM38" i="5"/>
  <c r="AD38" i="5"/>
  <c r="AA38" i="5"/>
  <c r="E38" i="5"/>
  <c r="AT37" i="5"/>
  <c r="AS37" i="5"/>
  <c r="AP37" i="5"/>
  <c r="AM37" i="5"/>
  <c r="AD37" i="5"/>
  <c r="AA37" i="5"/>
  <c r="H37" i="5"/>
  <c r="I37" i="5" s="1"/>
  <c r="J37" i="5" s="1"/>
  <c r="E37" i="5"/>
  <c r="AT36" i="5"/>
  <c r="AS36" i="5"/>
  <c r="AP36" i="5"/>
  <c r="AM36" i="5"/>
  <c r="AD36" i="5"/>
  <c r="AA36" i="5"/>
  <c r="H36" i="5"/>
  <c r="I36" i="5" s="1"/>
  <c r="J36" i="5" s="1"/>
  <c r="E36" i="5"/>
  <c r="AT35" i="5"/>
  <c r="AS35" i="5"/>
  <c r="AP35" i="5"/>
  <c r="AM35" i="5"/>
  <c r="AD35" i="5"/>
  <c r="AA35" i="5"/>
  <c r="H35" i="5"/>
  <c r="I35" i="5" s="1"/>
  <c r="J35" i="5" s="1"/>
  <c r="E35" i="5"/>
  <c r="AT34" i="5"/>
  <c r="AS34" i="5"/>
  <c r="AP34" i="5"/>
  <c r="AM34" i="5"/>
  <c r="AD34" i="5"/>
  <c r="AA34" i="5"/>
  <c r="H34" i="5"/>
  <c r="I34" i="5" s="1"/>
  <c r="J34" i="5" s="1"/>
  <c r="E34" i="5"/>
  <c r="AT33" i="5"/>
  <c r="AS33" i="5"/>
  <c r="AP33" i="5"/>
  <c r="AM33" i="5"/>
  <c r="AD33" i="5"/>
  <c r="AA33" i="5"/>
  <c r="H33" i="5"/>
  <c r="I33" i="5" s="1"/>
  <c r="J33" i="5" s="1"/>
  <c r="E33" i="5"/>
  <c r="AT32" i="5"/>
  <c r="AS32" i="5"/>
  <c r="AP32" i="5"/>
  <c r="AM32" i="5"/>
  <c r="AD32" i="5"/>
  <c r="AA32" i="5"/>
  <c r="H32" i="5"/>
  <c r="I32" i="5" s="1"/>
  <c r="J32" i="5" s="1"/>
  <c r="E32" i="5"/>
  <c r="AT31" i="5"/>
  <c r="AS31" i="5"/>
  <c r="AP31" i="5"/>
  <c r="AM31" i="5"/>
  <c r="AD31" i="5"/>
  <c r="AA31" i="5"/>
  <c r="I31" i="5"/>
  <c r="J31" i="5" s="1"/>
  <c r="H31" i="5"/>
  <c r="E31" i="5"/>
  <c r="H30" i="5" s="1"/>
  <c r="I30" i="5" s="1"/>
  <c r="J30" i="5" s="1"/>
  <c r="AT30" i="5"/>
  <c r="AS30" i="5"/>
  <c r="AP30" i="5"/>
  <c r="AM30" i="5"/>
  <c r="AD30" i="5"/>
  <c r="AA30" i="5"/>
  <c r="E30" i="5"/>
  <c r="H29" i="5" s="1"/>
  <c r="I29" i="5" s="1"/>
  <c r="J29" i="5" s="1"/>
  <c r="AT29" i="5"/>
  <c r="AS29" i="5"/>
  <c r="AP29" i="5"/>
  <c r="AM29" i="5"/>
  <c r="AD29" i="5"/>
  <c r="AA29" i="5"/>
  <c r="E29" i="5"/>
  <c r="H28" i="5" s="1"/>
  <c r="I28" i="5" s="1"/>
  <c r="J28" i="5" s="1"/>
  <c r="AT28" i="5"/>
  <c r="AS28" i="5"/>
  <c r="AP28" i="5"/>
  <c r="AM28" i="5"/>
  <c r="AD28" i="5"/>
  <c r="AA28" i="5"/>
  <c r="E28" i="5"/>
  <c r="H27" i="5" s="1"/>
  <c r="I27" i="5" s="1"/>
  <c r="J27" i="5" s="1"/>
  <c r="AT27" i="5"/>
  <c r="AS27" i="5"/>
  <c r="AP27" i="5"/>
  <c r="AM27" i="5"/>
  <c r="AD27" i="5"/>
  <c r="AA27" i="5"/>
  <c r="K15" i="5"/>
  <c r="G5" i="5"/>
  <c r="B42" i="5" s="1"/>
  <c r="G2" i="5"/>
  <c r="B27" i="5" s="1"/>
  <c r="E102" i="4"/>
  <c r="AZ101" i="4"/>
  <c r="AW101" i="4"/>
  <c r="AV101" i="4"/>
  <c r="AS101" i="4"/>
  <c r="AG101" i="4"/>
  <c r="H101" i="4"/>
  <c r="I101" i="4" s="1"/>
  <c r="J101" i="4" s="1"/>
  <c r="E101" i="4"/>
  <c r="H100" i="4" s="1"/>
  <c r="I100" i="4" s="1"/>
  <c r="J100" i="4" s="1"/>
  <c r="AZ100" i="4"/>
  <c r="AW100" i="4"/>
  <c r="AV100" i="4"/>
  <c r="AS100" i="4"/>
  <c r="AG100" i="4"/>
  <c r="E100" i="4"/>
  <c r="H99" i="4" s="1"/>
  <c r="I99" i="4" s="1"/>
  <c r="J99" i="4" s="1"/>
  <c r="AZ99" i="4"/>
  <c r="AW99" i="4"/>
  <c r="AV99" i="4"/>
  <c r="AS99" i="4"/>
  <c r="AG99" i="4"/>
  <c r="E99" i="4"/>
  <c r="H98" i="4" s="1"/>
  <c r="I98" i="4" s="1"/>
  <c r="J98" i="4" s="1"/>
  <c r="AZ98" i="4"/>
  <c r="AW98" i="4"/>
  <c r="AV98" i="4"/>
  <c r="AS98" i="4"/>
  <c r="AG98" i="4"/>
  <c r="E98" i="4"/>
  <c r="H97" i="4" s="1"/>
  <c r="I97" i="4" s="1"/>
  <c r="J97" i="4" s="1"/>
  <c r="AZ97" i="4"/>
  <c r="AW97" i="4"/>
  <c r="AV97" i="4"/>
  <c r="AS97" i="4"/>
  <c r="AG97" i="4"/>
  <c r="E97" i="4"/>
  <c r="H96" i="4" s="1"/>
  <c r="I96" i="4" s="1"/>
  <c r="J96" i="4" s="1"/>
  <c r="AZ96" i="4"/>
  <c r="AW96" i="4"/>
  <c r="AV96" i="4"/>
  <c r="AS96" i="4"/>
  <c r="AG96" i="4"/>
  <c r="E96" i="4"/>
  <c r="H95" i="4" s="1"/>
  <c r="I95" i="4" s="1"/>
  <c r="J95" i="4" s="1"/>
  <c r="AZ95" i="4"/>
  <c r="AW95" i="4"/>
  <c r="AV95" i="4"/>
  <c r="AS95" i="4"/>
  <c r="AG95" i="4"/>
  <c r="E95" i="4"/>
  <c r="AZ94" i="4"/>
  <c r="AW94" i="4"/>
  <c r="AV94" i="4"/>
  <c r="AS94" i="4"/>
  <c r="AG94" i="4"/>
  <c r="H94" i="4"/>
  <c r="I94" i="4" s="1"/>
  <c r="J94" i="4" s="1"/>
  <c r="E94" i="4"/>
  <c r="H93" i="4" s="1"/>
  <c r="I93" i="4" s="1"/>
  <c r="J93" i="4" s="1"/>
  <c r="AZ93" i="4"/>
  <c r="AW93" i="4"/>
  <c r="AV93" i="4"/>
  <c r="AS93" i="4"/>
  <c r="AG93" i="4"/>
  <c r="E93" i="4"/>
  <c r="H92" i="4" s="1"/>
  <c r="I92" i="4" s="1"/>
  <c r="J92" i="4" s="1"/>
  <c r="AZ92" i="4"/>
  <c r="AW92" i="4"/>
  <c r="AV92" i="4"/>
  <c r="AS92" i="4"/>
  <c r="AG92" i="4"/>
  <c r="E92" i="4"/>
  <c r="H91" i="4" s="1"/>
  <c r="I91" i="4" s="1"/>
  <c r="J91" i="4" s="1"/>
  <c r="AZ91" i="4"/>
  <c r="AW91" i="4"/>
  <c r="AV91" i="4"/>
  <c r="AS91" i="4"/>
  <c r="AG91" i="4"/>
  <c r="E91" i="4"/>
  <c r="H90" i="4" s="1"/>
  <c r="I90" i="4" s="1"/>
  <c r="J90" i="4" s="1"/>
  <c r="AZ90" i="4"/>
  <c r="AW90" i="4"/>
  <c r="AV90" i="4"/>
  <c r="AS90" i="4"/>
  <c r="AG90" i="4"/>
  <c r="B90" i="4"/>
  <c r="AU98" i="4" s="1"/>
  <c r="E86" i="4"/>
  <c r="H85" i="4" s="1"/>
  <c r="I85" i="4" s="1"/>
  <c r="J85" i="4" s="1"/>
  <c r="AW85" i="4"/>
  <c r="AV85" i="4"/>
  <c r="AU85" i="4"/>
  <c r="AS85" i="4"/>
  <c r="AG85" i="4"/>
  <c r="K85" i="4"/>
  <c r="L85" i="4" s="1"/>
  <c r="E85" i="4"/>
  <c r="H84" i="4" s="1"/>
  <c r="I84" i="4" s="1"/>
  <c r="J84" i="4" s="1"/>
  <c r="AW84" i="4"/>
  <c r="AV84" i="4"/>
  <c r="AU84" i="4"/>
  <c r="AS84" i="4"/>
  <c r="AG84" i="4"/>
  <c r="L84" i="4"/>
  <c r="K84" i="4"/>
  <c r="E84" i="4"/>
  <c r="AW83" i="4"/>
  <c r="AV83" i="4"/>
  <c r="AU83" i="4"/>
  <c r="AS83" i="4"/>
  <c r="AG83" i="4"/>
  <c r="H83" i="4"/>
  <c r="I83" i="4" s="1"/>
  <c r="J83" i="4" s="1"/>
  <c r="E83" i="4"/>
  <c r="AW82" i="4"/>
  <c r="AV82" i="4"/>
  <c r="AS82" i="4"/>
  <c r="AG82" i="4"/>
  <c r="K82" i="4"/>
  <c r="L82" i="4" s="1"/>
  <c r="H82" i="4"/>
  <c r="I82" i="4" s="1"/>
  <c r="J82" i="4" s="1"/>
  <c r="E82" i="4"/>
  <c r="AW81" i="4"/>
  <c r="AV81" i="4"/>
  <c r="AU81" i="4"/>
  <c r="AS81" i="4"/>
  <c r="AG81" i="4"/>
  <c r="I81" i="4"/>
  <c r="J81" i="4" s="1"/>
  <c r="H81" i="4"/>
  <c r="E81" i="4"/>
  <c r="AW80" i="4"/>
  <c r="AV80" i="4"/>
  <c r="AU80" i="4"/>
  <c r="AS80" i="4"/>
  <c r="AG80" i="4"/>
  <c r="K80" i="4"/>
  <c r="L80" i="4" s="1"/>
  <c r="J80" i="4"/>
  <c r="I80" i="4"/>
  <c r="H80" i="4"/>
  <c r="E80" i="4"/>
  <c r="AW79" i="4"/>
  <c r="AV79" i="4"/>
  <c r="AU79" i="4"/>
  <c r="AS79" i="4"/>
  <c r="AG79" i="4"/>
  <c r="K79" i="4"/>
  <c r="L79" i="4" s="1"/>
  <c r="H79" i="4"/>
  <c r="I79" i="4" s="1"/>
  <c r="J79" i="4" s="1"/>
  <c r="E79" i="4"/>
  <c r="AW78" i="4"/>
  <c r="AV78" i="4"/>
  <c r="AS78" i="4"/>
  <c r="AG78" i="4"/>
  <c r="H78" i="4"/>
  <c r="I78" i="4" s="1"/>
  <c r="J78" i="4" s="1"/>
  <c r="E78" i="4"/>
  <c r="AW77" i="4"/>
  <c r="AV77" i="4"/>
  <c r="AS77" i="4"/>
  <c r="AG77" i="4"/>
  <c r="K77" i="4"/>
  <c r="L77" i="4" s="1"/>
  <c r="H77" i="4"/>
  <c r="I77" i="4" s="1"/>
  <c r="J77" i="4" s="1"/>
  <c r="E77" i="4"/>
  <c r="AW76" i="4"/>
  <c r="AV76" i="4"/>
  <c r="AU76" i="4"/>
  <c r="AS76" i="4"/>
  <c r="AG76" i="4"/>
  <c r="I76" i="4"/>
  <c r="J76" i="4" s="1"/>
  <c r="H76" i="4"/>
  <c r="E76" i="4"/>
  <c r="AW75" i="4"/>
  <c r="AV75" i="4"/>
  <c r="AU75" i="4"/>
  <c r="AS75" i="4"/>
  <c r="AG75" i="4"/>
  <c r="K75" i="4"/>
  <c r="L75" i="4" s="1"/>
  <c r="J75" i="4"/>
  <c r="I75" i="4"/>
  <c r="H75" i="4"/>
  <c r="E75" i="4"/>
  <c r="AW74" i="4"/>
  <c r="AV74" i="4"/>
  <c r="AU74" i="4"/>
  <c r="AS74" i="4"/>
  <c r="AG74" i="4"/>
  <c r="K74" i="4"/>
  <c r="L74" i="4" s="1"/>
  <c r="H74" i="4"/>
  <c r="I74" i="4" s="1"/>
  <c r="J74" i="4" s="1"/>
  <c r="B74" i="4"/>
  <c r="K83" i="4" s="1"/>
  <c r="L83" i="4" s="1"/>
  <c r="E70" i="4"/>
  <c r="H69" i="4" s="1"/>
  <c r="I69" i="4" s="1"/>
  <c r="J69" i="4" s="1"/>
  <c r="AE69" i="4"/>
  <c r="AD69" i="4"/>
  <c r="L69" i="4"/>
  <c r="R69" i="4" s="1"/>
  <c r="K69" i="4"/>
  <c r="E69" i="4"/>
  <c r="H68" i="4" s="1"/>
  <c r="I68" i="4" s="1"/>
  <c r="J68" i="4" s="1"/>
  <c r="AE68" i="4"/>
  <c r="AD68" i="4"/>
  <c r="AC68" i="4"/>
  <c r="L68" i="4"/>
  <c r="K68" i="4"/>
  <c r="E68" i="4"/>
  <c r="AE67" i="4"/>
  <c r="AD67" i="4"/>
  <c r="AC67" i="4"/>
  <c r="K67" i="4"/>
  <c r="L67" i="4" s="1"/>
  <c r="H67" i="4"/>
  <c r="I67" i="4" s="1"/>
  <c r="J67" i="4" s="1"/>
  <c r="E67" i="4"/>
  <c r="AE66" i="4"/>
  <c r="AD66" i="4"/>
  <c r="K66" i="4"/>
  <c r="L66" i="4" s="1"/>
  <c r="J66" i="4"/>
  <c r="I66" i="4"/>
  <c r="H66" i="4"/>
  <c r="E66" i="4"/>
  <c r="H65" i="4" s="1"/>
  <c r="I65" i="4" s="1"/>
  <c r="J65" i="4" s="1"/>
  <c r="AE65" i="4"/>
  <c r="AD65" i="4"/>
  <c r="AC65" i="4"/>
  <c r="E65" i="4"/>
  <c r="AE64" i="4"/>
  <c r="AD64" i="4"/>
  <c r="AC64" i="4"/>
  <c r="K64" i="4"/>
  <c r="L64" i="4" s="1"/>
  <c r="H64" i="4"/>
  <c r="I64" i="4" s="1"/>
  <c r="J64" i="4" s="1"/>
  <c r="E64" i="4"/>
  <c r="AE63" i="4"/>
  <c r="AD63" i="4"/>
  <c r="AC63" i="4"/>
  <c r="H63" i="4"/>
  <c r="I63" i="4" s="1"/>
  <c r="J63" i="4" s="1"/>
  <c r="E63" i="4"/>
  <c r="H62" i="4" s="1"/>
  <c r="I62" i="4" s="1"/>
  <c r="J62" i="4" s="1"/>
  <c r="AE62" i="4"/>
  <c r="AD62" i="4"/>
  <c r="E62" i="4"/>
  <c r="H61" i="4" s="1"/>
  <c r="I61" i="4" s="1"/>
  <c r="J61" i="4" s="1"/>
  <c r="AE61" i="4"/>
  <c r="AD61" i="4"/>
  <c r="L61" i="4"/>
  <c r="R61" i="4" s="1"/>
  <c r="K61" i="4"/>
  <c r="E61" i="4"/>
  <c r="AE60" i="4"/>
  <c r="AD60" i="4"/>
  <c r="AC60" i="4"/>
  <c r="K60" i="4"/>
  <c r="L60" i="4" s="1"/>
  <c r="H60" i="4"/>
  <c r="I60" i="4" s="1"/>
  <c r="J60" i="4" s="1"/>
  <c r="E60" i="4"/>
  <c r="AE59" i="4"/>
  <c r="AD59" i="4"/>
  <c r="K59" i="4"/>
  <c r="L59" i="4" s="1"/>
  <c r="J59" i="4"/>
  <c r="I59" i="4"/>
  <c r="H59" i="4"/>
  <c r="E59" i="4"/>
  <c r="H58" i="4" s="1"/>
  <c r="I58" i="4" s="1"/>
  <c r="J58" i="4" s="1"/>
  <c r="AE58" i="4"/>
  <c r="AD58" i="4"/>
  <c r="AC58" i="4"/>
  <c r="B58" i="4"/>
  <c r="AC66" i="4" s="1"/>
  <c r="E54" i="4"/>
  <c r="H53" i="4" s="1"/>
  <c r="I53" i="4" s="1"/>
  <c r="J53" i="4" s="1"/>
  <c r="AT53" i="4"/>
  <c r="AS53" i="4"/>
  <c r="AP53" i="4"/>
  <c r="AA53" i="4"/>
  <c r="E53" i="4"/>
  <c r="AT52" i="4"/>
  <c r="AS52" i="4"/>
  <c r="AP52" i="4"/>
  <c r="AA52" i="4"/>
  <c r="H52" i="4"/>
  <c r="I52" i="4" s="1"/>
  <c r="J52" i="4" s="1"/>
  <c r="E52" i="4"/>
  <c r="AT51" i="4"/>
  <c r="AS51" i="4"/>
  <c r="AP51" i="4"/>
  <c r="AA51" i="4"/>
  <c r="I51" i="4"/>
  <c r="J51" i="4" s="1"/>
  <c r="H51" i="4"/>
  <c r="E51" i="4"/>
  <c r="AT50" i="4"/>
  <c r="AS50" i="4"/>
  <c r="AP50" i="4"/>
  <c r="AA50" i="4"/>
  <c r="J50" i="4"/>
  <c r="I50" i="4"/>
  <c r="H50" i="4"/>
  <c r="E50" i="4"/>
  <c r="AT49" i="4"/>
  <c r="AS49" i="4"/>
  <c r="AP49" i="4"/>
  <c r="AA49" i="4"/>
  <c r="H49" i="4"/>
  <c r="I49" i="4" s="1"/>
  <c r="J49" i="4" s="1"/>
  <c r="E49" i="4"/>
  <c r="AT48" i="4"/>
  <c r="AS48" i="4"/>
  <c r="AP48" i="4"/>
  <c r="AA48" i="4"/>
  <c r="I48" i="4"/>
  <c r="J48" i="4" s="1"/>
  <c r="H48" i="4"/>
  <c r="E48" i="4"/>
  <c r="AT47" i="4"/>
  <c r="AS47" i="4"/>
  <c r="AP47" i="4"/>
  <c r="AA47" i="4"/>
  <c r="H47" i="4"/>
  <c r="I47" i="4" s="1"/>
  <c r="J47" i="4" s="1"/>
  <c r="E47" i="4"/>
  <c r="H46" i="4" s="1"/>
  <c r="I46" i="4" s="1"/>
  <c r="J46" i="4" s="1"/>
  <c r="AT46" i="4"/>
  <c r="AS46" i="4"/>
  <c r="AP46" i="4"/>
  <c r="AA46" i="4"/>
  <c r="E46" i="4"/>
  <c r="AT45" i="4"/>
  <c r="AS45" i="4"/>
  <c r="AP45" i="4"/>
  <c r="AA45" i="4"/>
  <c r="J45" i="4"/>
  <c r="I45" i="4"/>
  <c r="H45" i="4"/>
  <c r="E45" i="4"/>
  <c r="AT44" i="4"/>
  <c r="AS44" i="4"/>
  <c r="AP44" i="4"/>
  <c r="AA44" i="4"/>
  <c r="H44" i="4"/>
  <c r="I44" i="4" s="1"/>
  <c r="J44" i="4" s="1"/>
  <c r="E44" i="4"/>
  <c r="AT43" i="4"/>
  <c r="AS43" i="4"/>
  <c r="AP43" i="4"/>
  <c r="AA43" i="4"/>
  <c r="I43" i="4"/>
  <c r="J43" i="4" s="1"/>
  <c r="H43" i="4"/>
  <c r="E43" i="4"/>
  <c r="AT42" i="4"/>
  <c r="AS42" i="4"/>
  <c r="AP42" i="4"/>
  <c r="AA42" i="4"/>
  <c r="H42" i="4"/>
  <c r="I42" i="4" s="1"/>
  <c r="J42" i="4" s="1"/>
  <c r="B42" i="4"/>
  <c r="AR53" i="4" s="1"/>
  <c r="E39" i="4"/>
  <c r="H38" i="4" s="1"/>
  <c r="I38" i="4" s="1"/>
  <c r="J38" i="4" s="1"/>
  <c r="AT38" i="4"/>
  <c r="AS38" i="4"/>
  <c r="AP38" i="4"/>
  <c r="AM38" i="4"/>
  <c r="AD38" i="4"/>
  <c r="AA38" i="4"/>
  <c r="E38" i="4"/>
  <c r="H37" i="4" s="1"/>
  <c r="I37" i="4" s="1"/>
  <c r="J37" i="4" s="1"/>
  <c r="AT37" i="4"/>
  <c r="AS37" i="4"/>
  <c r="AP37" i="4"/>
  <c r="AM37" i="4"/>
  <c r="AD37" i="4"/>
  <c r="AA37" i="4"/>
  <c r="E37" i="4"/>
  <c r="H36" i="4" s="1"/>
  <c r="I36" i="4" s="1"/>
  <c r="J36" i="4" s="1"/>
  <c r="AT36" i="4"/>
  <c r="AS36" i="4"/>
  <c r="AP36" i="4"/>
  <c r="AM36" i="4"/>
  <c r="AD36" i="4"/>
  <c r="AA36" i="4"/>
  <c r="E36" i="4"/>
  <c r="H35" i="4" s="1"/>
  <c r="I35" i="4" s="1"/>
  <c r="J35" i="4" s="1"/>
  <c r="AT35" i="4"/>
  <c r="AS35" i="4"/>
  <c r="AP35" i="4"/>
  <c r="AM35" i="4"/>
  <c r="AD35" i="4"/>
  <c r="AA35" i="4"/>
  <c r="E35" i="4"/>
  <c r="H34" i="4" s="1"/>
  <c r="I34" i="4" s="1"/>
  <c r="J34" i="4" s="1"/>
  <c r="AT34" i="4"/>
  <c r="AS34" i="4"/>
  <c r="AP34" i="4"/>
  <c r="AM34" i="4"/>
  <c r="AD34" i="4"/>
  <c r="AA34" i="4"/>
  <c r="E34" i="4"/>
  <c r="H33" i="4" s="1"/>
  <c r="I33" i="4" s="1"/>
  <c r="J33" i="4" s="1"/>
  <c r="AT33" i="4"/>
  <c r="AS33" i="4"/>
  <c r="AP33" i="4"/>
  <c r="AM33" i="4"/>
  <c r="AD33" i="4"/>
  <c r="AA33" i="4"/>
  <c r="E33" i="4"/>
  <c r="H32" i="4" s="1"/>
  <c r="I32" i="4" s="1"/>
  <c r="J32" i="4" s="1"/>
  <c r="AT32" i="4"/>
  <c r="AS32" i="4"/>
  <c r="AP32" i="4"/>
  <c r="AM32" i="4"/>
  <c r="AD32" i="4"/>
  <c r="AA32" i="4"/>
  <c r="E32" i="4"/>
  <c r="H31" i="4" s="1"/>
  <c r="I31" i="4" s="1"/>
  <c r="J31" i="4" s="1"/>
  <c r="AT31" i="4"/>
  <c r="AS31" i="4"/>
  <c r="AP31" i="4"/>
  <c r="AM31" i="4"/>
  <c r="AD31" i="4"/>
  <c r="AA31" i="4"/>
  <c r="E31" i="4"/>
  <c r="AT30" i="4"/>
  <c r="AS30" i="4"/>
  <c r="AP30" i="4"/>
  <c r="AM30" i="4"/>
  <c r="AD30" i="4"/>
  <c r="AA30" i="4"/>
  <c r="H30" i="4"/>
  <c r="I30" i="4" s="1"/>
  <c r="J30" i="4" s="1"/>
  <c r="E30" i="4"/>
  <c r="AT29" i="4"/>
  <c r="AS29" i="4"/>
  <c r="AP29" i="4"/>
  <c r="AM29" i="4"/>
  <c r="AD29" i="4"/>
  <c r="AA29" i="4"/>
  <c r="H29" i="4"/>
  <c r="I29" i="4" s="1"/>
  <c r="J29" i="4" s="1"/>
  <c r="E29" i="4"/>
  <c r="AT28" i="4"/>
  <c r="AS28" i="4"/>
  <c r="AP28" i="4"/>
  <c r="AM28" i="4"/>
  <c r="AD28" i="4"/>
  <c r="AA28" i="4"/>
  <c r="H28" i="4"/>
  <c r="I28" i="4" s="1"/>
  <c r="J28" i="4" s="1"/>
  <c r="E28" i="4"/>
  <c r="AT27" i="4"/>
  <c r="AS27" i="4"/>
  <c r="AP27" i="4"/>
  <c r="AM27" i="4"/>
  <c r="AD27" i="4"/>
  <c r="AA27" i="4"/>
  <c r="H27" i="4"/>
  <c r="I27" i="4" s="1"/>
  <c r="J27" i="4" s="1"/>
  <c r="K15" i="4"/>
  <c r="G5" i="4"/>
  <c r="G2" i="4"/>
  <c r="B27" i="4" s="1"/>
  <c r="E102" i="3"/>
  <c r="AZ101" i="3"/>
  <c r="AW101" i="3"/>
  <c r="AV101" i="3"/>
  <c r="AU101" i="3"/>
  <c r="AS101" i="3"/>
  <c r="AG101" i="3"/>
  <c r="K101" i="3"/>
  <c r="L101" i="3" s="1"/>
  <c r="J101" i="3"/>
  <c r="I101" i="3"/>
  <c r="H101" i="3"/>
  <c r="E101" i="3"/>
  <c r="AZ100" i="3"/>
  <c r="AW100" i="3"/>
  <c r="AV100" i="3"/>
  <c r="AU100" i="3"/>
  <c r="AS100" i="3"/>
  <c r="AG100" i="3"/>
  <c r="K100" i="3"/>
  <c r="L100" i="3" s="1"/>
  <c r="H100" i="3"/>
  <c r="I100" i="3" s="1"/>
  <c r="J100" i="3" s="1"/>
  <c r="E100" i="3"/>
  <c r="AZ99" i="3"/>
  <c r="AW99" i="3"/>
  <c r="AV99" i="3"/>
  <c r="AS99" i="3"/>
  <c r="AG99" i="3"/>
  <c r="K99" i="3"/>
  <c r="L99" i="3" s="1"/>
  <c r="H99" i="3"/>
  <c r="I99" i="3" s="1"/>
  <c r="J99" i="3" s="1"/>
  <c r="E99" i="3"/>
  <c r="AZ98" i="3"/>
  <c r="AW98" i="3"/>
  <c r="AV98" i="3"/>
  <c r="AS98" i="3"/>
  <c r="AG98" i="3"/>
  <c r="K98" i="3"/>
  <c r="L98" i="3" s="1"/>
  <c r="H98" i="3"/>
  <c r="I98" i="3" s="1"/>
  <c r="J98" i="3" s="1"/>
  <c r="E98" i="3"/>
  <c r="AZ97" i="3"/>
  <c r="AW97" i="3"/>
  <c r="AV97" i="3"/>
  <c r="AS97" i="3"/>
  <c r="AG97" i="3"/>
  <c r="K97" i="3"/>
  <c r="L97" i="3" s="1"/>
  <c r="H97" i="3"/>
  <c r="I97" i="3" s="1"/>
  <c r="J97" i="3" s="1"/>
  <c r="E97" i="3"/>
  <c r="AZ96" i="3"/>
  <c r="AW96" i="3"/>
  <c r="AV96" i="3"/>
  <c r="AS96" i="3"/>
  <c r="AG96" i="3"/>
  <c r="K96" i="3"/>
  <c r="L96" i="3" s="1"/>
  <c r="H96" i="3"/>
  <c r="I96" i="3" s="1"/>
  <c r="J96" i="3" s="1"/>
  <c r="E96" i="3"/>
  <c r="AZ95" i="3"/>
  <c r="AW95" i="3"/>
  <c r="AV95" i="3"/>
  <c r="AS95" i="3"/>
  <c r="AG95" i="3"/>
  <c r="K95" i="3"/>
  <c r="L95" i="3" s="1"/>
  <c r="H95" i="3"/>
  <c r="I95" i="3" s="1"/>
  <c r="J95" i="3" s="1"/>
  <c r="E95" i="3"/>
  <c r="AZ94" i="3"/>
  <c r="AW94" i="3"/>
  <c r="AV94" i="3"/>
  <c r="AS94" i="3"/>
  <c r="AG94" i="3"/>
  <c r="I94" i="3"/>
  <c r="J94" i="3" s="1"/>
  <c r="H94" i="3"/>
  <c r="E94" i="3"/>
  <c r="AZ93" i="3"/>
  <c r="AW93" i="3"/>
  <c r="AV93" i="3"/>
  <c r="AS93" i="3"/>
  <c r="AG93" i="3"/>
  <c r="I93" i="3"/>
  <c r="J93" i="3" s="1"/>
  <c r="H93" i="3"/>
  <c r="E93" i="3"/>
  <c r="H92" i="3" s="1"/>
  <c r="I92" i="3" s="1"/>
  <c r="J92" i="3" s="1"/>
  <c r="AZ92" i="3"/>
  <c r="AW92" i="3"/>
  <c r="AV92" i="3"/>
  <c r="AU92" i="3"/>
  <c r="AS92" i="3"/>
  <c r="AG92" i="3"/>
  <c r="E92" i="3"/>
  <c r="AZ91" i="3"/>
  <c r="AW91" i="3"/>
  <c r="AV91" i="3"/>
  <c r="AS91" i="3"/>
  <c r="AG91" i="3"/>
  <c r="I91" i="3"/>
  <c r="J91" i="3" s="1"/>
  <c r="H91" i="3"/>
  <c r="E91" i="3"/>
  <c r="H90" i="3" s="1"/>
  <c r="I90" i="3" s="1"/>
  <c r="J90" i="3" s="1"/>
  <c r="AZ90" i="3"/>
  <c r="AW90" i="3"/>
  <c r="AV90" i="3"/>
  <c r="AU90" i="3"/>
  <c r="AS90" i="3"/>
  <c r="AG90" i="3"/>
  <c r="B90" i="3"/>
  <c r="AU93" i="3" s="1"/>
  <c r="E86" i="3"/>
  <c r="H85" i="3" s="1"/>
  <c r="I85" i="3" s="1"/>
  <c r="J85" i="3" s="1"/>
  <c r="AW85" i="3"/>
  <c r="AV85" i="3"/>
  <c r="AS85" i="3"/>
  <c r="AG85" i="3"/>
  <c r="E85" i="3"/>
  <c r="AW84" i="3"/>
  <c r="AV84" i="3"/>
  <c r="AS84" i="3"/>
  <c r="AG84" i="3"/>
  <c r="H84" i="3"/>
  <c r="I84" i="3" s="1"/>
  <c r="J84" i="3" s="1"/>
  <c r="E84" i="3"/>
  <c r="AW83" i="3"/>
  <c r="AV83" i="3"/>
  <c r="AS83" i="3"/>
  <c r="AG83" i="3"/>
  <c r="I83" i="3"/>
  <c r="J83" i="3" s="1"/>
  <c r="H83" i="3"/>
  <c r="E83" i="3"/>
  <c r="AW82" i="3"/>
  <c r="AV82" i="3"/>
  <c r="AS82" i="3"/>
  <c r="AG82" i="3"/>
  <c r="J82" i="3"/>
  <c r="I82" i="3"/>
  <c r="H82" i="3"/>
  <c r="E82" i="3"/>
  <c r="AW81" i="3"/>
  <c r="AV81" i="3"/>
  <c r="AS81" i="3"/>
  <c r="AG81" i="3"/>
  <c r="H81" i="3"/>
  <c r="I81" i="3" s="1"/>
  <c r="J81" i="3" s="1"/>
  <c r="E81" i="3"/>
  <c r="AW80" i="3"/>
  <c r="AV80" i="3"/>
  <c r="AS80" i="3"/>
  <c r="AG80" i="3"/>
  <c r="I80" i="3"/>
  <c r="J80" i="3" s="1"/>
  <c r="H80" i="3"/>
  <c r="E80" i="3"/>
  <c r="AW79" i="3"/>
  <c r="AV79" i="3"/>
  <c r="AS79" i="3"/>
  <c r="AG79" i="3"/>
  <c r="H79" i="3"/>
  <c r="I79" i="3" s="1"/>
  <c r="J79" i="3" s="1"/>
  <c r="E79" i="3"/>
  <c r="H78" i="3" s="1"/>
  <c r="AW78" i="3"/>
  <c r="AV78" i="3"/>
  <c r="AS78" i="3"/>
  <c r="AG78" i="3"/>
  <c r="I78" i="3"/>
  <c r="J78" i="3" s="1"/>
  <c r="E78" i="3"/>
  <c r="AW77" i="3"/>
  <c r="AV77" i="3"/>
  <c r="AU77" i="3"/>
  <c r="AS77" i="3"/>
  <c r="AG77" i="3"/>
  <c r="J77" i="3"/>
  <c r="I77" i="3"/>
  <c r="H77" i="3"/>
  <c r="E77" i="3"/>
  <c r="AW76" i="3"/>
  <c r="AV76" i="3"/>
  <c r="AS76" i="3"/>
  <c r="AG76" i="3"/>
  <c r="K76" i="3"/>
  <c r="L76" i="3" s="1"/>
  <c r="H76" i="3"/>
  <c r="I76" i="3" s="1"/>
  <c r="J76" i="3" s="1"/>
  <c r="E76" i="3"/>
  <c r="AW75" i="3"/>
  <c r="AV75" i="3"/>
  <c r="AS75" i="3"/>
  <c r="AG75" i="3"/>
  <c r="I75" i="3"/>
  <c r="J75" i="3" s="1"/>
  <c r="H75" i="3"/>
  <c r="E75" i="3"/>
  <c r="AW74" i="3"/>
  <c r="AV74" i="3"/>
  <c r="AS74" i="3"/>
  <c r="AG74" i="3"/>
  <c r="H74" i="3"/>
  <c r="I74" i="3" s="1"/>
  <c r="J74" i="3" s="1"/>
  <c r="B74" i="3"/>
  <c r="E70" i="3"/>
  <c r="AE69" i="3"/>
  <c r="AD69" i="3"/>
  <c r="AC69" i="3"/>
  <c r="K69" i="3"/>
  <c r="L69" i="3" s="1"/>
  <c r="H69" i="3"/>
  <c r="I69" i="3" s="1"/>
  <c r="J69" i="3" s="1"/>
  <c r="E69" i="3"/>
  <c r="AE68" i="3"/>
  <c r="AD68" i="3"/>
  <c r="AC68" i="3"/>
  <c r="K68" i="3"/>
  <c r="L68" i="3" s="1"/>
  <c r="R68" i="3" s="1"/>
  <c r="H68" i="3"/>
  <c r="I68" i="3" s="1"/>
  <c r="J68" i="3" s="1"/>
  <c r="E68" i="3"/>
  <c r="AE67" i="3"/>
  <c r="AD67" i="3"/>
  <c r="AC67" i="3"/>
  <c r="H67" i="3"/>
  <c r="I67" i="3" s="1"/>
  <c r="J67" i="3" s="1"/>
  <c r="E67" i="3"/>
  <c r="H66" i="3" s="1"/>
  <c r="I66" i="3" s="1"/>
  <c r="J66" i="3" s="1"/>
  <c r="AE66" i="3"/>
  <c r="AD66" i="3"/>
  <c r="E66" i="3"/>
  <c r="AE65" i="3"/>
  <c r="AD65" i="3"/>
  <c r="AC65" i="3"/>
  <c r="K65" i="3"/>
  <c r="L65" i="3" s="1"/>
  <c r="H65" i="3"/>
  <c r="I65" i="3" s="1"/>
  <c r="J65" i="3" s="1"/>
  <c r="E65" i="3"/>
  <c r="AE64" i="3"/>
  <c r="AD64" i="3"/>
  <c r="R64" i="3"/>
  <c r="K64" i="3"/>
  <c r="L64" i="3" s="1"/>
  <c r="J64" i="3"/>
  <c r="I64" i="3"/>
  <c r="H64" i="3"/>
  <c r="E64" i="3"/>
  <c r="H63" i="3" s="1"/>
  <c r="I63" i="3" s="1"/>
  <c r="J63" i="3" s="1"/>
  <c r="AE63" i="3"/>
  <c r="AD63" i="3"/>
  <c r="E63" i="3"/>
  <c r="AE62" i="3"/>
  <c r="AD62" i="3"/>
  <c r="AC62" i="3"/>
  <c r="I62" i="3"/>
  <c r="J62" i="3" s="1"/>
  <c r="H62" i="3"/>
  <c r="E62" i="3"/>
  <c r="AE61" i="3"/>
  <c r="AD61" i="3"/>
  <c r="AC61" i="3"/>
  <c r="K61" i="3"/>
  <c r="L61" i="3" s="1"/>
  <c r="H61" i="3"/>
  <c r="I61" i="3" s="1"/>
  <c r="J61" i="3" s="1"/>
  <c r="E61" i="3"/>
  <c r="AE60" i="3"/>
  <c r="AD60" i="3"/>
  <c r="AC60" i="3"/>
  <c r="H60" i="3"/>
  <c r="I60" i="3" s="1"/>
  <c r="J60" i="3" s="1"/>
  <c r="E60" i="3"/>
  <c r="H59" i="3" s="1"/>
  <c r="I59" i="3" s="1"/>
  <c r="J59" i="3" s="1"/>
  <c r="AE59" i="3"/>
  <c r="AD59" i="3"/>
  <c r="E59" i="3"/>
  <c r="AE58" i="3"/>
  <c r="AD58" i="3"/>
  <c r="AC58" i="3"/>
  <c r="K58" i="3"/>
  <c r="L58" i="3" s="1"/>
  <c r="H58" i="3"/>
  <c r="I58" i="3" s="1"/>
  <c r="J58" i="3" s="1"/>
  <c r="B58" i="3"/>
  <c r="K67" i="3" s="1"/>
  <c r="L67" i="3" s="1"/>
  <c r="R67" i="3" s="1"/>
  <c r="E54" i="3"/>
  <c r="AT53" i="3"/>
  <c r="AS53" i="3"/>
  <c r="AP53" i="3"/>
  <c r="AA53" i="3"/>
  <c r="H53" i="3"/>
  <c r="I53" i="3" s="1"/>
  <c r="J53" i="3" s="1"/>
  <c r="E53" i="3"/>
  <c r="H52" i="3" s="1"/>
  <c r="I52" i="3" s="1"/>
  <c r="J52" i="3" s="1"/>
  <c r="AT52" i="3"/>
  <c r="AS52" i="3"/>
  <c r="AP52" i="3"/>
  <c r="AA52" i="3"/>
  <c r="E52" i="3"/>
  <c r="AT51" i="3"/>
  <c r="AS51" i="3"/>
  <c r="AP51" i="3"/>
  <c r="AA51" i="3"/>
  <c r="H51" i="3"/>
  <c r="I51" i="3" s="1"/>
  <c r="J51" i="3" s="1"/>
  <c r="E51" i="3"/>
  <c r="AT50" i="3"/>
  <c r="AS50" i="3"/>
  <c r="AP50" i="3"/>
  <c r="AA50" i="3"/>
  <c r="I50" i="3"/>
  <c r="J50" i="3" s="1"/>
  <c r="H50" i="3"/>
  <c r="E50" i="3"/>
  <c r="AT49" i="3"/>
  <c r="AS49" i="3"/>
  <c r="AP49" i="3"/>
  <c r="AA49" i="3"/>
  <c r="H49" i="3"/>
  <c r="I49" i="3" s="1"/>
  <c r="J49" i="3" s="1"/>
  <c r="E49" i="3"/>
  <c r="AT48" i="3"/>
  <c r="AS48" i="3"/>
  <c r="AP48" i="3"/>
  <c r="AA48" i="3"/>
  <c r="H48" i="3"/>
  <c r="I48" i="3" s="1"/>
  <c r="J48" i="3" s="1"/>
  <c r="E48" i="3"/>
  <c r="AT47" i="3"/>
  <c r="AS47" i="3"/>
  <c r="AP47" i="3"/>
  <c r="AA47" i="3"/>
  <c r="I47" i="3"/>
  <c r="J47" i="3" s="1"/>
  <c r="H47" i="3"/>
  <c r="E47" i="3"/>
  <c r="AT46" i="3"/>
  <c r="AS46" i="3"/>
  <c r="AP46" i="3"/>
  <c r="AA46" i="3"/>
  <c r="H46" i="3"/>
  <c r="I46" i="3" s="1"/>
  <c r="J46" i="3" s="1"/>
  <c r="E46" i="3"/>
  <c r="AT45" i="3"/>
  <c r="AS45" i="3"/>
  <c r="AP45" i="3"/>
  <c r="AA45" i="3"/>
  <c r="I45" i="3"/>
  <c r="J45" i="3" s="1"/>
  <c r="H45" i="3"/>
  <c r="E45" i="3"/>
  <c r="AT44" i="3"/>
  <c r="AS44" i="3"/>
  <c r="AP44" i="3"/>
  <c r="AA44" i="3"/>
  <c r="H44" i="3"/>
  <c r="I44" i="3" s="1"/>
  <c r="J44" i="3" s="1"/>
  <c r="E44" i="3"/>
  <c r="AT43" i="3"/>
  <c r="AS43" i="3"/>
  <c r="AP43" i="3"/>
  <c r="AA43" i="3"/>
  <c r="H43" i="3"/>
  <c r="I43" i="3" s="1"/>
  <c r="J43" i="3" s="1"/>
  <c r="E43" i="3"/>
  <c r="AT42" i="3"/>
  <c r="AS42" i="3"/>
  <c r="AP42" i="3"/>
  <c r="AA42" i="3"/>
  <c r="I42" i="3"/>
  <c r="J42" i="3" s="1"/>
  <c r="H42" i="3"/>
  <c r="E39" i="3"/>
  <c r="AT38" i="3"/>
  <c r="AS38" i="3"/>
  <c r="AP38" i="3"/>
  <c r="AM38" i="3"/>
  <c r="AD38" i="3"/>
  <c r="AA38" i="3"/>
  <c r="H38" i="3"/>
  <c r="I38" i="3" s="1"/>
  <c r="J38" i="3" s="1"/>
  <c r="E38" i="3"/>
  <c r="H37" i="3" s="1"/>
  <c r="I37" i="3" s="1"/>
  <c r="J37" i="3" s="1"/>
  <c r="AT37" i="3"/>
  <c r="AS37" i="3"/>
  <c r="AP37" i="3"/>
  <c r="AM37" i="3"/>
  <c r="AD37" i="3"/>
  <c r="AA37" i="3"/>
  <c r="E37" i="3"/>
  <c r="H36" i="3" s="1"/>
  <c r="AT36" i="3"/>
  <c r="AS36" i="3"/>
  <c r="AP36" i="3"/>
  <c r="AM36" i="3"/>
  <c r="AD36" i="3"/>
  <c r="AA36" i="3"/>
  <c r="I36" i="3"/>
  <c r="J36" i="3" s="1"/>
  <c r="E36" i="3"/>
  <c r="AT35" i="3"/>
  <c r="AS35" i="3"/>
  <c r="AP35" i="3"/>
  <c r="AM35" i="3"/>
  <c r="AD35" i="3"/>
  <c r="AA35" i="3"/>
  <c r="I35" i="3"/>
  <c r="J35" i="3" s="1"/>
  <c r="H35" i="3"/>
  <c r="E35" i="3"/>
  <c r="H34" i="3" s="1"/>
  <c r="I34" i="3" s="1"/>
  <c r="J34" i="3" s="1"/>
  <c r="AT34" i="3"/>
  <c r="AS34" i="3"/>
  <c r="AP34" i="3"/>
  <c r="AM34" i="3"/>
  <c r="AD34" i="3"/>
  <c r="AA34" i="3"/>
  <c r="E34" i="3"/>
  <c r="AT33" i="3"/>
  <c r="AS33" i="3"/>
  <c r="AP33" i="3"/>
  <c r="AM33" i="3"/>
  <c r="AD33" i="3"/>
  <c r="AA33" i="3"/>
  <c r="I33" i="3"/>
  <c r="J33" i="3" s="1"/>
  <c r="H33" i="3"/>
  <c r="E33" i="3"/>
  <c r="H32" i="3" s="1"/>
  <c r="AT32" i="3"/>
  <c r="AS32" i="3"/>
  <c r="AP32" i="3"/>
  <c r="AM32" i="3"/>
  <c r="AD32" i="3"/>
  <c r="AA32" i="3"/>
  <c r="I32" i="3"/>
  <c r="J32" i="3" s="1"/>
  <c r="E32" i="3"/>
  <c r="AT31" i="3"/>
  <c r="AS31" i="3"/>
  <c r="AP31" i="3"/>
  <c r="AM31" i="3"/>
  <c r="AD31" i="3"/>
  <c r="AA31" i="3"/>
  <c r="H31" i="3"/>
  <c r="I31" i="3" s="1"/>
  <c r="J31" i="3" s="1"/>
  <c r="E31" i="3"/>
  <c r="H30" i="3" s="1"/>
  <c r="I30" i="3" s="1"/>
  <c r="J30" i="3" s="1"/>
  <c r="AT30" i="3"/>
  <c r="AS30" i="3"/>
  <c r="AP30" i="3"/>
  <c r="AM30" i="3"/>
  <c r="AD30" i="3"/>
  <c r="AA30" i="3"/>
  <c r="E30" i="3"/>
  <c r="H29" i="3" s="1"/>
  <c r="I29" i="3" s="1"/>
  <c r="J29" i="3" s="1"/>
  <c r="AT29" i="3"/>
  <c r="AS29" i="3"/>
  <c r="AP29" i="3"/>
  <c r="AM29" i="3"/>
  <c r="AD29" i="3"/>
  <c r="AA29" i="3"/>
  <c r="E29" i="3"/>
  <c r="H28" i="3" s="1"/>
  <c r="I28" i="3" s="1"/>
  <c r="J28" i="3" s="1"/>
  <c r="AT28" i="3"/>
  <c r="AS28" i="3"/>
  <c r="AP28" i="3"/>
  <c r="AM28" i="3"/>
  <c r="AD28" i="3"/>
  <c r="AA28" i="3"/>
  <c r="E28" i="3"/>
  <c r="H27" i="3" s="1"/>
  <c r="I27" i="3" s="1"/>
  <c r="J27" i="3" s="1"/>
  <c r="AT27" i="3"/>
  <c r="AS27" i="3"/>
  <c r="AP27" i="3"/>
  <c r="AM27" i="3"/>
  <c r="AD27" i="3"/>
  <c r="AA27" i="3"/>
  <c r="B27" i="3"/>
  <c r="K15" i="3"/>
  <c r="G5" i="3"/>
  <c r="B42" i="3" s="1"/>
  <c r="K51" i="3" s="1"/>
  <c r="L51" i="3" s="1"/>
  <c r="G2" i="3"/>
  <c r="E102" i="2"/>
  <c r="H101" i="2" s="1"/>
  <c r="I101" i="2" s="1"/>
  <c r="J101" i="2" s="1"/>
  <c r="AZ101" i="2"/>
  <c r="AW101" i="2"/>
  <c r="AV101" i="2"/>
  <c r="AU101" i="2"/>
  <c r="AS101" i="2"/>
  <c r="AG101" i="2"/>
  <c r="L101" i="2"/>
  <c r="K101" i="2"/>
  <c r="E101" i="2"/>
  <c r="H100" i="2" s="1"/>
  <c r="I100" i="2" s="1"/>
  <c r="AZ100" i="2"/>
  <c r="AW100" i="2"/>
  <c r="AV100" i="2"/>
  <c r="AU100" i="2"/>
  <c r="AS100" i="2"/>
  <c r="AG100" i="2"/>
  <c r="K100" i="2"/>
  <c r="L100" i="2" s="1"/>
  <c r="J100" i="2"/>
  <c r="E100" i="2"/>
  <c r="H99" i="2" s="1"/>
  <c r="I99" i="2" s="1"/>
  <c r="J99" i="2" s="1"/>
  <c r="AZ99" i="2"/>
  <c r="AW99" i="2"/>
  <c r="AV99" i="2"/>
  <c r="AU99" i="2"/>
  <c r="AS99" i="2"/>
  <c r="AG99" i="2"/>
  <c r="R99" i="2"/>
  <c r="L99" i="2"/>
  <c r="K99" i="2"/>
  <c r="E99" i="2"/>
  <c r="H98" i="2" s="1"/>
  <c r="I98" i="2" s="1"/>
  <c r="J98" i="2" s="1"/>
  <c r="AZ98" i="2"/>
  <c r="AW98" i="2"/>
  <c r="AV98" i="2"/>
  <c r="AU98" i="2"/>
  <c r="AS98" i="2"/>
  <c r="AG98" i="2"/>
  <c r="K98" i="2"/>
  <c r="L98" i="2" s="1"/>
  <c r="E98" i="2"/>
  <c r="H97" i="2" s="1"/>
  <c r="I97" i="2" s="1"/>
  <c r="J97" i="2" s="1"/>
  <c r="AZ97" i="2"/>
  <c r="AW97" i="2"/>
  <c r="AV97" i="2"/>
  <c r="AU97" i="2"/>
  <c r="AS97" i="2"/>
  <c r="AG97" i="2"/>
  <c r="R97" i="2"/>
  <c r="L97" i="2"/>
  <c r="K97" i="2"/>
  <c r="E97" i="2"/>
  <c r="H96" i="2" s="1"/>
  <c r="I96" i="2" s="1"/>
  <c r="J96" i="2" s="1"/>
  <c r="AZ96" i="2"/>
  <c r="AW96" i="2"/>
  <c r="AV96" i="2"/>
  <c r="AU96" i="2"/>
  <c r="AS96" i="2"/>
  <c r="AG96" i="2"/>
  <c r="R96" i="2"/>
  <c r="K96" i="2"/>
  <c r="L96" i="2" s="1"/>
  <c r="E96" i="2"/>
  <c r="H95" i="2" s="1"/>
  <c r="I95" i="2" s="1"/>
  <c r="J95" i="2" s="1"/>
  <c r="AZ95" i="2"/>
  <c r="AW95" i="2"/>
  <c r="AV95" i="2"/>
  <c r="AU95" i="2"/>
  <c r="AS95" i="2"/>
  <c r="AG95" i="2"/>
  <c r="R95" i="2"/>
  <c r="L95" i="2"/>
  <c r="K95" i="2"/>
  <c r="E95" i="2"/>
  <c r="H94" i="2" s="1"/>
  <c r="I94" i="2" s="1"/>
  <c r="J94" i="2" s="1"/>
  <c r="AZ94" i="2"/>
  <c r="AW94" i="2"/>
  <c r="AV94" i="2"/>
  <c r="AU94" i="2"/>
  <c r="AS94" i="2"/>
  <c r="AG94" i="2"/>
  <c r="K94" i="2"/>
  <c r="L94" i="2" s="1"/>
  <c r="E94" i="2"/>
  <c r="AZ93" i="2"/>
  <c r="AW93" i="2"/>
  <c r="AV93" i="2"/>
  <c r="AU93" i="2"/>
  <c r="AS93" i="2"/>
  <c r="AG93" i="2"/>
  <c r="K93" i="2"/>
  <c r="L93" i="2" s="1"/>
  <c r="H93" i="2"/>
  <c r="I93" i="2" s="1"/>
  <c r="J93" i="2" s="1"/>
  <c r="E93" i="2"/>
  <c r="AZ92" i="2"/>
  <c r="AW92" i="2"/>
  <c r="AV92" i="2"/>
  <c r="AU92" i="2"/>
  <c r="AS92" i="2"/>
  <c r="AG92" i="2"/>
  <c r="K92" i="2"/>
  <c r="L92" i="2" s="1"/>
  <c r="H92" i="2"/>
  <c r="I92" i="2" s="1"/>
  <c r="J92" i="2" s="1"/>
  <c r="E92" i="2"/>
  <c r="AZ91" i="2"/>
  <c r="AW91" i="2"/>
  <c r="AV91" i="2"/>
  <c r="AU91" i="2"/>
  <c r="AS91" i="2"/>
  <c r="AG91" i="2"/>
  <c r="K91" i="2"/>
  <c r="L91" i="2" s="1"/>
  <c r="H91" i="2"/>
  <c r="I91" i="2" s="1"/>
  <c r="J91" i="2" s="1"/>
  <c r="E91" i="2"/>
  <c r="AZ90" i="2"/>
  <c r="AW90" i="2"/>
  <c r="AV90" i="2"/>
  <c r="AU90" i="2"/>
  <c r="AS90" i="2"/>
  <c r="AG90" i="2"/>
  <c r="K90" i="2"/>
  <c r="L90" i="2" s="1"/>
  <c r="H90" i="2"/>
  <c r="I90" i="2" s="1"/>
  <c r="J90" i="2" s="1"/>
  <c r="E86" i="2"/>
  <c r="AW85" i="2"/>
  <c r="AV85" i="2"/>
  <c r="AU85" i="2"/>
  <c r="AS85" i="2"/>
  <c r="AG85" i="2"/>
  <c r="R85" i="2"/>
  <c r="L85" i="2"/>
  <c r="K85" i="2"/>
  <c r="H85" i="2"/>
  <c r="I85" i="2" s="1"/>
  <c r="J85" i="2" s="1"/>
  <c r="E85" i="2"/>
  <c r="H84" i="2" s="1"/>
  <c r="AW84" i="2"/>
  <c r="AV84" i="2"/>
  <c r="AU84" i="2"/>
  <c r="AS84" i="2"/>
  <c r="AG84" i="2"/>
  <c r="L84" i="2"/>
  <c r="R84" i="2" s="1"/>
  <c r="K84" i="2"/>
  <c r="I84" i="2"/>
  <c r="J84" i="2" s="1"/>
  <c r="E84" i="2"/>
  <c r="AW83" i="2"/>
  <c r="AV83" i="2"/>
  <c r="AU83" i="2"/>
  <c r="AS83" i="2"/>
  <c r="AG83" i="2"/>
  <c r="K83" i="2"/>
  <c r="L83" i="2" s="1"/>
  <c r="J83" i="2"/>
  <c r="I83" i="2"/>
  <c r="H83" i="2"/>
  <c r="E83" i="2"/>
  <c r="AW82" i="2"/>
  <c r="AV82" i="2"/>
  <c r="AU82" i="2"/>
  <c r="AS82" i="2"/>
  <c r="AG82" i="2"/>
  <c r="K82" i="2"/>
  <c r="L82" i="2" s="1"/>
  <c r="H82" i="2"/>
  <c r="I82" i="2" s="1"/>
  <c r="J82" i="2" s="1"/>
  <c r="E82" i="2"/>
  <c r="AW81" i="2"/>
  <c r="AV81" i="2"/>
  <c r="AU81" i="2"/>
  <c r="AS81" i="2"/>
  <c r="AG81" i="2"/>
  <c r="L81" i="2"/>
  <c r="K81" i="2"/>
  <c r="I81" i="2"/>
  <c r="J81" i="2" s="1"/>
  <c r="H81" i="2"/>
  <c r="E81" i="2"/>
  <c r="AW80" i="2"/>
  <c r="AV80" i="2"/>
  <c r="AU80" i="2"/>
  <c r="AS80" i="2"/>
  <c r="AG80" i="2"/>
  <c r="R80" i="2"/>
  <c r="L80" i="2"/>
  <c r="K80" i="2"/>
  <c r="H80" i="2"/>
  <c r="I80" i="2" s="1"/>
  <c r="J80" i="2" s="1"/>
  <c r="E80" i="2"/>
  <c r="AW79" i="2"/>
  <c r="AV79" i="2"/>
  <c r="AU79" i="2"/>
  <c r="AS79" i="2"/>
  <c r="AG79" i="2"/>
  <c r="K79" i="2"/>
  <c r="L79" i="2" s="1"/>
  <c r="H79" i="2"/>
  <c r="I79" i="2" s="1"/>
  <c r="J79" i="2" s="1"/>
  <c r="E79" i="2"/>
  <c r="H78" i="2" s="1"/>
  <c r="I78" i="2" s="1"/>
  <c r="J78" i="2" s="1"/>
  <c r="AW78" i="2"/>
  <c r="AV78" i="2"/>
  <c r="AU78" i="2"/>
  <c r="AS78" i="2"/>
  <c r="AG78" i="2"/>
  <c r="K78" i="2"/>
  <c r="L78" i="2" s="1"/>
  <c r="E78" i="2"/>
  <c r="AW77" i="2"/>
  <c r="AV77" i="2"/>
  <c r="AU77" i="2"/>
  <c r="AS77" i="2"/>
  <c r="AG77" i="2"/>
  <c r="K77" i="2"/>
  <c r="L77" i="2" s="1"/>
  <c r="H77" i="2"/>
  <c r="I77" i="2" s="1"/>
  <c r="J77" i="2" s="1"/>
  <c r="E77" i="2"/>
  <c r="AW76" i="2"/>
  <c r="AV76" i="2"/>
  <c r="AU76" i="2"/>
  <c r="AS76" i="2"/>
  <c r="AG76" i="2"/>
  <c r="L76" i="2"/>
  <c r="K76" i="2"/>
  <c r="I76" i="2"/>
  <c r="J76" i="2" s="1"/>
  <c r="H76" i="2"/>
  <c r="E76" i="2"/>
  <c r="AW75" i="2"/>
  <c r="AV75" i="2"/>
  <c r="AU75" i="2"/>
  <c r="AS75" i="2"/>
  <c r="AG75" i="2"/>
  <c r="R75" i="2"/>
  <c r="L75" i="2"/>
  <c r="K75" i="2"/>
  <c r="H75" i="2"/>
  <c r="I75" i="2" s="1"/>
  <c r="J75" i="2" s="1"/>
  <c r="E75" i="2"/>
  <c r="H74" i="2" s="1"/>
  <c r="I74" i="2" s="1"/>
  <c r="J74" i="2" s="1"/>
  <c r="AW74" i="2"/>
  <c r="AV74" i="2"/>
  <c r="AU74" i="2"/>
  <c r="AS74" i="2"/>
  <c r="AG74" i="2"/>
  <c r="K74" i="2"/>
  <c r="L74" i="2" s="1"/>
  <c r="E70" i="2"/>
  <c r="AE69" i="2"/>
  <c r="AD69" i="2"/>
  <c r="AC69" i="2"/>
  <c r="K69" i="2"/>
  <c r="L69" i="2" s="1"/>
  <c r="H69" i="2"/>
  <c r="I69" i="2" s="1"/>
  <c r="J69" i="2" s="1"/>
  <c r="E69" i="2"/>
  <c r="AE68" i="2"/>
  <c r="AD68" i="2"/>
  <c r="AC68" i="2"/>
  <c r="K68" i="2"/>
  <c r="L68" i="2" s="1"/>
  <c r="R68" i="2" s="1"/>
  <c r="H68" i="2"/>
  <c r="I68" i="2" s="1"/>
  <c r="J68" i="2" s="1"/>
  <c r="E68" i="2"/>
  <c r="AE67" i="2"/>
  <c r="AD67" i="2"/>
  <c r="AC67" i="2"/>
  <c r="R67" i="2"/>
  <c r="L67" i="2"/>
  <c r="K67" i="2"/>
  <c r="H67" i="2"/>
  <c r="I67" i="2" s="1"/>
  <c r="J67" i="2" s="1"/>
  <c r="E67" i="2"/>
  <c r="H66" i="2" s="1"/>
  <c r="I66" i="2" s="1"/>
  <c r="J66" i="2" s="1"/>
  <c r="AE66" i="2"/>
  <c r="AD66" i="2"/>
  <c r="AC66" i="2"/>
  <c r="L66" i="2"/>
  <c r="K66" i="2"/>
  <c r="E66" i="2"/>
  <c r="AE65" i="2"/>
  <c r="AD65" i="2"/>
  <c r="AC65" i="2"/>
  <c r="K65" i="2"/>
  <c r="L65" i="2" s="1"/>
  <c r="H65" i="2"/>
  <c r="I65" i="2" s="1"/>
  <c r="J65" i="2" s="1"/>
  <c r="E65" i="2"/>
  <c r="AE64" i="2"/>
  <c r="AD64" i="2"/>
  <c r="AC64" i="2"/>
  <c r="R64" i="2"/>
  <c r="K64" i="2"/>
  <c r="L64" i="2" s="1"/>
  <c r="J64" i="2"/>
  <c r="I64" i="2"/>
  <c r="H64" i="2"/>
  <c r="E64" i="2"/>
  <c r="H63" i="2" s="1"/>
  <c r="AE63" i="2"/>
  <c r="AD63" i="2"/>
  <c r="AC63" i="2"/>
  <c r="L63" i="2"/>
  <c r="K63" i="2"/>
  <c r="I63" i="2"/>
  <c r="J63" i="2" s="1"/>
  <c r="E63" i="2"/>
  <c r="AE62" i="2"/>
  <c r="AD62" i="2"/>
  <c r="AC62" i="2"/>
  <c r="L62" i="2"/>
  <c r="R62" i="2" s="1"/>
  <c r="K62" i="2"/>
  <c r="I62" i="2"/>
  <c r="J62" i="2" s="1"/>
  <c r="H62" i="2"/>
  <c r="E62" i="2"/>
  <c r="AE61" i="2"/>
  <c r="AD61" i="2"/>
  <c r="AC61" i="2"/>
  <c r="K61" i="2"/>
  <c r="L61" i="2" s="1"/>
  <c r="H61" i="2"/>
  <c r="I61" i="2" s="1"/>
  <c r="J61" i="2" s="1"/>
  <c r="E61" i="2"/>
  <c r="AE60" i="2"/>
  <c r="AD60" i="2"/>
  <c r="AC60" i="2"/>
  <c r="R60" i="2"/>
  <c r="L60" i="2"/>
  <c r="K60" i="2"/>
  <c r="H60" i="2"/>
  <c r="I60" i="2" s="1"/>
  <c r="J60" i="2" s="1"/>
  <c r="E60" i="2"/>
  <c r="H59" i="2" s="1"/>
  <c r="I59" i="2" s="1"/>
  <c r="J59" i="2" s="1"/>
  <c r="AE59" i="2"/>
  <c r="AD59" i="2"/>
  <c r="AC59" i="2"/>
  <c r="L59" i="2"/>
  <c r="K59" i="2"/>
  <c r="E59" i="2"/>
  <c r="AE58" i="2"/>
  <c r="AD58" i="2"/>
  <c r="AC58" i="2"/>
  <c r="K58" i="2"/>
  <c r="L58" i="2" s="1"/>
  <c r="H58" i="2"/>
  <c r="I58" i="2" s="1"/>
  <c r="J58" i="2" s="1"/>
  <c r="E54" i="2"/>
  <c r="AT53" i="2"/>
  <c r="AS53" i="2"/>
  <c r="AP53" i="2"/>
  <c r="AA53" i="2"/>
  <c r="H53" i="2"/>
  <c r="I53" i="2" s="1"/>
  <c r="J53" i="2" s="1"/>
  <c r="E53" i="2"/>
  <c r="H52" i="2" s="1"/>
  <c r="AT52" i="2"/>
  <c r="AS52" i="2"/>
  <c r="AP52" i="2"/>
  <c r="AA52" i="2"/>
  <c r="I52" i="2"/>
  <c r="J52" i="2" s="1"/>
  <c r="E52" i="2"/>
  <c r="AT51" i="2"/>
  <c r="AS51" i="2"/>
  <c r="AR51" i="2"/>
  <c r="AP51" i="2"/>
  <c r="AA51" i="2"/>
  <c r="J51" i="2"/>
  <c r="I51" i="2"/>
  <c r="H51" i="2"/>
  <c r="E51" i="2"/>
  <c r="AT50" i="2"/>
  <c r="AS50" i="2"/>
  <c r="AP50" i="2"/>
  <c r="AA50" i="2"/>
  <c r="K50" i="2"/>
  <c r="L50" i="2" s="1"/>
  <c r="H50" i="2"/>
  <c r="I50" i="2" s="1"/>
  <c r="J50" i="2" s="1"/>
  <c r="E50" i="2"/>
  <c r="AT49" i="2"/>
  <c r="AS49" i="2"/>
  <c r="AP49" i="2"/>
  <c r="AA49" i="2"/>
  <c r="I49" i="2"/>
  <c r="J49" i="2" s="1"/>
  <c r="H49" i="2"/>
  <c r="E49" i="2"/>
  <c r="AT48" i="2"/>
  <c r="AS48" i="2"/>
  <c r="AP48" i="2"/>
  <c r="AA48" i="2"/>
  <c r="J48" i="2"/>
  <c r="H48" i="2"/>
  <c r="I48" i="2" s="1"/>
  <c r="E48" i="2"/>
  <c r="H47" i="2" s="1"/>
  <c r="I47" i="2" s="1"/>
  <c r="J47" i="2" s="1"/>
  <c r="AT47" i="2"/>
  <c r="AS47" i="2"/>
  <c r="AP47" i="2"/>
  <c r="AA47" i="2"/>
  <c r="K47" i="2"/>
  <c r="L47" i="2" s="1"/>
  <c r="E47" i="2"/>
  <c r="H46" i="2" s="1"/>
  <c r="I46" i="2" s="1"/>
  <c r="J46" i="2" s="1"/>
  <c r="AT46" i="2"/>
  <c r="AS46" i="2"/>
  <c r="AP46" i="2"/>
  <c r="AA46" i="2"/>
  <c r="E46" i="2"/>
  <c r="AT45" i="2"/>
  <c r="AS45" i="2"/>
  <c r="AP45" i="2"/>
  <c r="AA45" i="2"/>
  <c r="H45" i="2"/>
  <c r="I45" i="2" s="1"/>
  <c r="J45" i="2" s="1"/>
  <c r="E45" i="2"/>
  <c r="AT44" i="2"/>
  <c r="AS44" i="2"/>
  <c r="AP44" i="2"/>
  <c r="AA44" i="2"/>
  <c r="I44" i="2"/>
  <c r="J44" i="2" s="1"/>
  <c r="H44" i="2"/>
  <c r="E44" i="2"/>
  <c r="AT43" i="2"/>
  <c r="AS43" i="2"/>
  <c r="AR43" i="2"/>
  <c r="AP43" i="2"/>
  <c r="AA43" i="2"/>
  <c r="H43" i="2"/>
  <c r="I43" i="2" s="1"/>
  <c r="J43" i="2" s="1"/>
  <c r="E43" i="2"/>
  <c r="AT42" i="2"/>
  <c r="AS42" i="2"/>
  <c r="AP42" i="2"/>
  <c r="AA42" i="2"/>
  <c r="K42" i="2"/>
  <c r="L42" i="2" s="1"/>
  <c r="H42" i="2"/>
  <c r="I42" i="2" s="1"/>
  <c r="J42" i="2" s="1"/>
  <c r="E39" i="2"/>
  <c r="AT38" i="2"/>
  <c r="AS38" i="2"/>
  <c r="AP38" i="2"/>
  <c r="AM38" i="2"/>
  <c r="AD38" i="2"/>
  <c r="AA38" i="2"/>
  <c r="J38" i="2"/>
  <c r="H38" i="2"/>
  <c r="I38" i="2" s="1"/>
  <c r="E38" i="2"/>
  <c r="AT37" i="2"/>
  <c r="AS37" i="2"/>
  <c r="AP37" i="2"/>
  <c r="AM37" i="2"/>
  <c r="AD37" i="2"/>
  <c r="AA37" i="2"/>
  <c r="R37" i="2"/>
  <c r="K37" i="2"/>
  <c r="L37" i="2" s="1"/>
  <c r="H37" i="2"/>
  <c r="I37" i="2" s="1"/>
  <c r="J37" i="2" s="1"/>
  <c r="E37" i="2"/>
  <c r="AT36" i="2"/>
  <c r="AS36" i="2"/>
  <c r="AP36" i="2"/>
  <c r="AM36" i="2"/>
  <c r="AD36" i="2"/>
  <c r="AA36" i="2"/>
  <c r="K36" i="2"/>
  <c r="L36" i="2" s="1"/>
  <c r="H36" i="2"/>
  <c r="I36" i="2" s="1"/>
  <c r="J36" i="2" s="1"/>
  <c r="E36" i="2"/>
  <c r="AT35" i="2"/>
  <c r="AS35" i="2"/>
  <c r="AP35" i="2"/>
  <c r="AM35" i="2"/>
  <c r="AD35" i="2"/>
  <c r="AA35" i="2"/>
  <c r="K35" i="2"/>
  <c r="L35" i="2" s="1"/>
  <c r="H35" i="2"/>
  <c r="I35" i="2" s="1"/>
  <c r="J35" i="2" s="1"/>
  <c r="E35" i="2"/>
  <c r="AT34" i="2"/>
  <c r="AS34" i="2"/>
  <c r="AP34" i="2"/>
  <c r="AM34" i="2"/>
  <c r="AD34" i="2"/>
  <c r="AA34" i="2"/>
  <c r="K34" i="2"/>
  <c r="L34" i="2" s="1"/>
  <c r="H34" i="2"/>
  <c r="I34" i="2" s="1"/>
  <c r="J34" i="2" s="1"/>
  <c r="E34" i="2"/>
  <c r="AT33" i="2"/>
  <c r="AS33" i="2"/>
  <c r="AP33" i="2"/>
  <c r="AM33" i="2"/>
  <c r="AD33" i="2"/>
  <c r="AA33" i="2"/>
  <c r="K33" i="2"/>
  <c r="L33" i="2" s="1"/>
  <c r="H33" i="2"/>
  <c r="I33" i="2" s="1"/>
  <c r="J33" i="2" s="1"/>
  <c r="E33" i="2"/>
  <c r="AT32" i="2"/>
  <c r="AS32" i="2"/>
  <c r="AP32" i="2"/>
  <c r="AM32" i="2"/>
  <c r="AD32" i="2"/>
  <c r="AA32" i="2"/>
  <c r="K32" i="2"/>
  <c r="L32" i="2" s="1"/>
  <c r="H32" i="2"/>
  <c r="I32" i="2" s="1"/>
  <c r="J32" i="2" s="1"/>
  <c r="E32" i="2"/>
  <c r="H31" i="2" s="1"/>
  <c r="AT31" i="2"/>
  <c r="AS31" i="2"/>
  <c r="AP31" i="2"/>
  <c r="AM31" i="2"/>
  <c r="AD31" i="2"/>
  <c r="AA31" i="2"/>
  <c r="I31" i="2"/>
  <c r="J31" i="2" s="1"/>
  <c r="E31" i="2"/>
  <c r="H30" i="2" s="1"/>
  <c r="AT30" i="2"/>
  <c r="AS30" i="2"/>
  <c r="AR30" i="2"/>
  <c r="AP30" i="2"/>
  <c r="AM30" i="2"/>
  <c r="AD30" i="2"/>
  <c r="AA30" i="2"/>
  <c r="I30" i="2"/>
  <c r="J30" i="2" s="1"/>
  <c r="E30" i="2"/>
  <c r="AT29" i="2"/>
  <c r="AS29" i="2"/>
  <c r="AR29" i="2"/>
  <c r="AP29" i="2"/>
  <c r="AM29" i="2"/>
  <c r="AD29" i="2"/>
  <c r="AA29" i="2"/>
  <c r="I29" i="2"/>
  <c r="J29" i="2" s="1"/>
  <c r="H29" i="2"/>
  <c r="E29" i="2"/>
  <c r="H28" i="2" s="1"/>
  <c r="AT28" i="2"/>
  <c r="AS28" i="2"/>
  <c r="AR28" i="2"/>
  <c r="AP28" i="2"/>
  <c r="AM28" i="2"/>
  <c r="AD28" i="2"/>
  <c r="AA28" i="2"/>
  <c r="I28" i="2"/>
  <c r="J28" i="2" s="1"/>
  <c r="E28" i="2"/>
  <c r="AT27" i="2"/>
  <c r="AS27" i="2"/>
  <c r="AR27" i="2"/>
  <c r="AP27" i="2"/>
  <c r="AM27" i="2"/>
  <c r="AD27" i="2"/>
  <c r="AA27" i="2"/>
  <c r="I27" i="2"/>
  <c r="J27" i="2" s="1"/>
  <c r="H27" i="2"/>
  <c r="B27" i="2"/>
  <c r="K38" i="2" s="1"/>
  <c r="L38" i="2" s="1"/>
  <c r="R38" i="2" s="1"/>
  <c r="K15" i="2"/>
  <c r="G5" i="2"/>
  <c r="B42" i="2" s="1"/>
  <c r="K45" i="2" s="1"/>
  <c r="L45" i="2" s="1"/>
  <c r="G2" i="2"/>
  <c r="E102" i="1"/>
  <c r="AZ101" i="1"/>
  <c r="AW101" i="1"/>
  <c r="AV101" i="1"/>
  <c r="AU101" i="1"/>
  <c r="AS101" i="1"/>
  <c r="AG101" i="1"/>
  <c r="K101" i="1"/>
  <c r="L101" i="1" s="1"/>
  <c r="H101" i="1"/>
  <c r="I101" i="1" s="1"/>
  <c r="J101" i="1" s="1"/>
  <c r="E101" i="1"/>
  <c r="AZ100" i="1"/>
  <c r="AW100" i="1"/>
  <c r="AV100" i="1"/>
  <c r="AU100" i="1"/>
  <c r="AS100" i="1"/>
  <c r="AG100" i="1"/>
  <c r="L100" i="1"/>
  <c r="K100" i="1"/>
  <c r="I100" i="1"/>
  <c r="J100" i="1" s="1"/>
  <c r="H100" i="1"/>
  <c r="E100" i="1"/>
  <c r="AZ99" i="1"/>
  <c r="AW99" i="1"/>
  <c r="AV99" i="1"/>
  <c r="AU99" i="1"/>
  <c r="AS99" i="1"/>
  <c r="AG99" i="1"/>
  <c r="L99" i="1"/>
  <c r="K99" i="1"/>
  <c r="I99" i="1"/>
  <c r="J99" i="1" s="1"/>
  <c r="H99" i="1"/>
  <c r="E99" i="1"/>
  <c r="AZ98" i="1"/>
  <c r="AW98" i="1"/>
  <c r="AV98" i="1"/>
  <c r="AU98" i="1"/>
  <c r="AS98" i="1"/>
  <c r="AG98" i="1"/>
  <c r="L98" i="1"/>
  <c r="K98" i="1"/>
  <c r="I98" i="1"/>
  <c r="J98" i="1" s="1"/>
  <c r="H98" i="1"/>
  <c r="E98" i="1"/>
  <c r="AZ97" i="1"/>
  <c r="AW97" i="1"/>
  <c r="AV97" i="1"/>
  <c r="AU97" i="1"/>
  <c r="AS97" i="1"/>
  <c r="AG97" i="1"/>
  <c r="L97" i="1"/>
  <c r="K97" i="1"/>
  <c r="I97" i="1"/>
  <c r="J97" i="1" s="1"/>
  <c r="H97" i="1"/>
  <c r="E97" i="1"/>
  <c r="AZ96" i="1"/>
  <c r="AW96" i="1"/>
  <c r="AV96" i="1"/>
  <c r="AU96" i="1"/>
  <c r="AS96" i="1"/>
  <c r="AG96" i="1"/>
  <c r="L96" i="1"/>
  <c r="K96" i="1"/>
  <c r="I96" i="1"/>
  <c r="J96" i="1" s="1"/>
  <c r="H96" i="1"/>
  <c r="E96" i="1"/>
  <c r="AZ95" i="1"/>
  <c r="AW95" i="1"/>
  <c r="AV95" i="1"/>
  <c r="AU95" i="1"/>
  <c r="AS95" i="1"/>
  <c r="AG95" i="1"/>
  <c r="L95" i="1"/>
  <c r="K95" i="1"/>
  <c r="I95" i="1"/>
  <c r="J95" i="1" s="1"/>
  <c r="H95" i="1"/>
  <c r="E95" i="1"/>
  <c r="AZ94" i="1"/>
  <c r="AW94" i="1"/>
  <c r="AV94" i="1"/>
  <c r="AU94" i="1"/>
  <c r="AS94" i="1"/>
  <c r="AG94" i="1"/>
  <c r="K94" i="1"/>
  <c r="L94" i="1" s="1"/>
  <c r="J94" i="1"/>
  <c r="I94" i="1"/>
  <c r="H94" i="1"/>
  <c r="E94" i="1"/>
  <c r="H93" i="1" s="1"/>
  <c r="I93" i="1" s="1"/>
  <c r="J93" i="1" s="1"/>
  <c r="AZ93" i="1"/>
  <c r="AW93" i="1"/>
  <c r="AV93" i="1"/>
  <c r="AU93" i="1"/>
  <c r="AS93" i="1"/>
  <c r="AG93" i="1"/>
  <c r="R93" i="1"/>
  <c r="L93" i="1"/>
  <c r="K93" i="1"/>
  <c r="E93" i="1"/>
  <c r="H92" i="1" s="1"/>
  <c r="I92" i="1" s="1"/>
  <c r="J92" i="1" s="1"/>
  <c r="AZ92" i="1"/>
  <c r="AW92" i="1"/>
  <c r="AV92" i="1"/>
  <c r="AU92" i="1"/>
  <c r="AS92" i="1"/>
  <c r="AG92" i="1"/>
  <c r="K92" i="1"/>
  <c r="L92" i="1" s="1"/>
  <c r="R92" i="1" s="1"/>
  <c r="E92" i="1"/>
  <c r="AZ91" i="1"/>
  <c r="AW91" i="1"/>
  <c r="AV91" i="1"/>
  <c r="AU91" i="1"/>
  <c r="AS91" i="1"/>
  <c r="AG91" i="1"/>
  <c r="L91" i="1"/>
  <c r="R91" i="1" s="1"/>
  <c r="K91" i="1"/>
  <c r="H91" i="1"/>
  <c r="I91" i="1" s="1"/>
  <c r="J91" i="1" s="1"/>
  <c r="E91" i="1"/>
  <c r="AZ90" i="1"/>
  <c r="AW90" i="1"/>
  <c r="AV90" i="1"/>
  <c r="AU90" i="1"/>
  <c r="AS90" i="1"/>
  <c r="AG90" i="1"/>
  <c r="K90" i="1"/>
  <c r="L90" i="1" s="1"/>
  <c r="I90" i="1"/>
  <c r="J90" i="1" s="1"/>
  <c r="H90" i="1"/>
  <c r="E86" i="1"/>
  <c r="H85" i="1" s="1"/>
  <c r="I85" i="1" s="1"/>
  <c r="J85" i="1" s="1"/>
  <c r="AW85" i="1"/>
  <c r="AV85" i="1"/>
  <c r="AU85" i="1"/>
  <c r="AS85" i="1"/>
  <c r="AG85" i="1"/>
  <c r="K85" i="1"/>
  <c r="L85" i="1" s="1"/>
  <c r="E85" i="1"/>
  <c r="H84" i="1" s="1"/>
  <c r="I84" i="1" s="1"/>
  <c r="J84" i="1" s="1"/>
  <c r="AW84" i="1"/>
  <c r="AV84" i="1"/>
  <c r="AU84" i="1"/>
  <c r="AS84" i="1"/>
  <c r="AG84" i="1"/>
  <c r="L84" i="1"/>
  <c r="R84" i="1" s="1"/>
  <c r="K84" i="1"/>
  <c r="E84" i="1"/>
  <c r="AW83" i="1"/>
  <c r="AV83" i="1"/>
  <c r="AU83" i="1"/>
  <c r="AS83" i="1"/>
  <c r="AG83" i="1"/>
  <c r="L83" i="1"/>
  <c r="R83" i="1" s="1"/>
  <c r="K83" i="1"/>
  <c r="H83" i="1"/>
  <c r="I83" i="1" s="1"/>
  <c r="J83" i="1" s="1"/>
  <c r="E83" i="1"/>
  <c r="AW82" i="1"/>
  <c r="AV82" i="1"/>
  <c r="AU82" i="1"/>
  <c r="AS82" i="1"/>
  <c r="AG82" i="1"/>
  <c r="K82" i="1"/>
  <c r="L82" i="1" s="1"/>
  <c r="I82" i="1"/>
  <c r="J82" i="1" s="1"/>
  <c r="H82" i="1"/>
  <c r="E82" i="1"/>
  <c r="AW81" i="1"/>
  <c r="AV81" i="1"/>
  <c r="AU81" i="1"/>
  <c r="AS81" i="1"/>
  <c r="AG81" i="1"/>
  <c r="R81" i="1"/>
  <c r="L81" i="1"/>
  <c r="K81" i="1"/>
  <c r="J81" i="1"/>
  <c r="I81" i="1"/>
  <c r="H81" i="1"/>
  <c r="E81" i="1"/>
  <c r="AW80" i="1"/>
  <c r="AV80" i="1"/>
  <c r="AU80" i="1"/>
  <c r="AS80" i="1"/>
  <c r="AG80" i="1"/>
  <c r="K80" i="1"/>
  <c r="L80" i="1" s="1"/>
  <c r="J80" i="1"/>
  <c r="I80" i="1"/>
  <c r="H80" i="1"/>
  <c r="E80" i="1"/>
  <c r="AW79" i="1"/>
  <c r="AV79" i="1"/>
  <c r="AU79" i="1"/>
  <c r="AS79" i="1"/>
  <c r="AG79" i="1"/>
  <c r="L79" i="1"/>
  <c r="R79" i="1" s="1"/>
  <c r="K79" i="1"/>
  <c r="H79" i="1"/>
  <c r="I79" i="1" s="1"/>
  <c r="J79" i="1" s="1"/>
  <c r="E79" i="1"/>
  <c r="AW78" i="1"/>
  <c r="AV78" i="1"/>
  <c r="AU78" i="1"/>
  <c r="AS78" i="1"/>
  <c r="AG78" i="1"/>
  <c r="L78" i="1"/>
  <c r="R78" i="1" s="1"/>
  <c r="K78" i="1"/>
  <c r="H78" i="1"/>
  <c r="I78" i="1" s="1"/>
  <c r="J78" i="1" s="1"/>
  <c r="E78" i="1"/>
  <c r="AW77" i="1"/>
  <c r="AV77" i="1"/>
  <c r="AU77" i="1"/>
  <c r="AS77" i="1"/>
  <c r="AG77" i="1"/>
  <c r="K77" i="1"/>
  <c r="L77" i="1" s="1"/>
  <c r="I77" i="1"/>
  <c r="J77" i="1" s="1"/>
  <c r="H77" i="1"/>
  <c r="E77" i="1"/>
  <c r="AW76" i="1"/>
  <c r="AV76" i="1"/>
  <c r="AU76" i="1"/>
  <c r="AS76" i="1"/>
  <c r="AG76" i="1"/>
  <c r="R76" i="1"/>
  <c r="L76" i="1"/>
  <c r="K76" i="1"/>
  <c r="J76" i="1"/>
  <c r="I76" i="1"/>
  <c r="H76" i="1"/>
  <c r="E76" i="1"/>
  <c r="AW75" i="1"/>
  <c r="AV75" i="1"/>
  <c r="AU75" i="1"/>
  <c r="AS75" i="1"/>
  <c r="AG75" i="1"/>
  <c r="K75" i="1"/>
  <c r="L75" i="1" s="1"/>
  <c r="J75" i="1"/>
  <c r="I75" i="1"/>
  <c r="H75" i="1"/>
  <c r="E75" i="1"/>
  <c r="AW74" i="1"/>
  <c r="AV74" i="1"/>
  <c r="AU74" i="1"/>
  <c r="AS74" i="1"/>
  <c r="AG74" i="1"/>
  <c r="L74" i="1"/>
  <c r="R74" i="1" s="1"/>
  <c r="K74" i="1"/>
  <c r="H74" i="1"/>
  <c r="I74" i="1" s="1"/>
  <c r="J74" i="1" s="1"/>
  <c r="E70" i="1"/>
  <c r="AE69" i="1"/>
  <c r="AD69" i="1"/>
  <c r="AC69" i="1"/>
  <c r="L69" i="1"/>
  <c r="R69" i="1" s="1"/>
  <c r="K69" i="1"/>
  <c r="H69" i="1"/>
  <c r="I69" i="1" s="1"/>
  <c r="J69" i="1" s="1"/>
  <c r="E69" i="1"/>
  <c r="AE68" i="1"/>
  <c r="AD68" i="1"/>
  <c r="AC68" i="1"/>
  <c r="L68" i="1"/>
  <c r="K68" i="1"/>
  <c r="H68" i="1"/>
  <c r="I68" i="1" s="1"/>
  <c r="J68" i="1" s="1"/>
  <c r="E68" i="1"/>
  <c r="AE67" i="1"/>
  <c r="AD67" i="1"/>
  <c r="AC67" i="1"/>
  <c r="K67" i="1"/>
  <c r="L67" i="1" s="1"/>
  <c r="J67" i="1"/>
  <c r="I67" i="1"/>
  <c r="H67" i="1"/>
  <c r="E67" i="1"/>
  <c r="AE66" i="1"/>
  <c r="AD66" i="1"/>
  <c r="AC66" i="1"/>
  <c r="R66" i="1"/>
  <c r="L66" i="1"/>
  <c r="K66" i="1"/>
  <c r="J66" i="1"/>
  <c r="I66" i="1"/>
  <c r="H66" i="1"/>
  <c r="E66" i="1"/>
  <c r="AE65" i="1"/>
  <c r="AD65" i="1"/>
  <c r="AC65" i="1"/>
  <c r="K65" i="1"/>
  <c r="L65" i="1" s="1"/>
  <c r="I65" i="1"/>
  <c r="J65" i="1" s="1"/>
  <c r="H65" i="1"/>
  <c r="E65" i="1"/>
  <c r="AE64" i="1"/>
  <c r="AD64" i="1"/>
  <c r="AC64" i="1"/>
  <c r="L64" i="1"/>
  <c r="R64" i="1" s="1"/>
  <c r="K64" i="1"/>
  <c r="H64" i="1"/>
  <c r="I64" i="1" s="1"/>
  <c r="J64" i="1" s="1"/>
  <c r="E64" i="1"/>
  <c r="H63" i="1" s="1"/>
  <c r="I63" i="1" s="1"/>
  <c r="J63" i="1" s="1"/>
  <c r="AE63" i="1"/>
  <c r="AD63" i="1"/>
  <c r="AC63" i="1"/>
  <c r="L63" i="1"/>
  <c r="R63" i="1" s="1"/>
  <c r="K63" i="1"/>
  <c r="E63" i="1"/>
  <c r="H62" i="1" s="1"/>
  <c r="I62" i="1" s="1"/>
  <c r="J62" i="1" s="1"/>
  <c r="AE62" i="1"/>
  <c r="AD62" i="1"/>
  <c r="AC62" i="1"/>
  <c r="L62" i="1"/>
  <c r="R62" i="1" s="1"/>
  <c r="K62" i="1"/>
  <c r="E62" i="1"/>
  <c r="H61" i="1" s="1"/>
  <c r="I61" i="1" s="1"/>
  <c r="J61" i="1" s="1"/>
  <c r="AE61" i="1"/>
  <c r="AD61" i="1"/>
  <c r="AC61" i="1"/>
  <c r="L61" i="1"/>
  <c r="R61" i="1" s="1"/>
  <c r="K61" i="1"/>
  <c r="E61" i="1"/>
  <c r="AE60" i="1"/>
  <c r="AD60" i="1"/>
  <c r="AC60" i="1"/>
  <c r="K60" i="1"/>
  <c r="L60" i="1" s="1"/>
  <c r="J60" i="1"/>
  <c r="I60" i="1"/>
  <c r="H60" i="1"/>
  <c r="E60" i="1"/>
  <c r="AE59" i="1"/>
  <c r="AD59" i="1"/>
  <c r="AC59" i="1"/>
  <c r="R59" i="1"/>
  <c r="L59" i="1"/>
  <c r="K59" i="1"/>
  <c r="J59" i="1"/>
  <c r="I59" i="1"/>
  <c r="H59" i="1"/>
  <c r="E59" i="1"/>
  <c r="AE58" i="1"/>
  <c r="AD58" i="1"/>
  <c r="AC58" i="1"/>
  <c r="K58" i="1"/>
  <c r="L58" i="1" s="1"/>
  <c r="I58" i="1"/>
  <c r="J58" i="1" s="1"/>
  <c r="H58" i="1"/>
  <c r="E54" i="1"/>
  <c r="H53" i="1" s="1"/>
  <c r="I53" i="1" s="1"/>
  <c r="J53" i="1" s="1"/>
  <c r="AT53" i="1"/>
  <c r="AS53" i="1"/>
  <c r="AP53" i="1"/>
  <c r="AA53" i="1"/>
  <c r="E53" i="1"/>
  <c r="H52" i="1" s="1"/>
  <c r="I52" i="1" s="1"/>
  <c r="J52" i="1" s="1"/>
  <c r="AT52" i="1"/>
  <c r="AS52" i="1"/>
  <c r="AP52" i="1"/>
  <c r="AA52" i="1"/>
  <c r="E52" i="1"/>
  <c r="AT51" i="1"/>
  <c r="AS51" i="1"/>
  <c r="AP51" i="1"/>
  <c r="AA51" i="1"/>
  <c r="H51" i="1"/>
  <c r="I51" i="1" s="1"/>
  <c r="J51" i="1" s="1"/>
  <c r="E51" i="1"/>
  <c r="AT50" i="1"/>
  <c r="AS50" i="1"/>
  <c r="AP50" i="1"/>
  <c r="AA50" i="1"/>
  <c r="I50" i="1"/>
  <c r="J50" i="1" s="1"/>
  <c r="H50" i="1"/>
  <c r="E50" i="1"/>
  <c r="AT49" i="1"/>
  <c r="AS49" i="1"/>
  <c r="AP49" i="1"/>
  <c r="AA49" i="1"/>
  <c r="J49" i="1"/>
  <c r="I49" i="1"/>
  <c r="H49" i="1"/>
  <c r="E49" i="1"/>
  <c r="AT48" i="1"/>
  <c r="AS48" i="1"/>
  <c r="AP48" i="1"/>
  <c r="AA48" i="1"/>
  <c r="J48" i="1"/>
  <c r="I48" i="1"/>
  <c r="H48" i="1"/>
  <c r="E48" i="1"/>
  <c r="AT47" i="1"/>
  <c r="AS47" i="1"/>
  <c r="AP47" i="1"/>
  <c r="AA47" i="1"/>
  <c r="H47" i="1"/>
  <c r="I47" i="1" s="1"/>
  <c r="J47" i="1" s="1"/>
  <c r="E47" i="1"/>
  <c r="AT46" i="1"/>
  <c r="AS46" i="1"/>
  <c r="AP46" i="1"/>
  <c r="AA46" i="1"/>
  <c r="H46" i="1"/>
  <c r="I46" i="1" s="1"/>
  <c r="J46" i="1" s="1"/>
  <c r="E46" i="1"/>
  <c r="AT45" i="1"/>
  <c r="AS45" i="1"/>
  <c r="AP45" i="1"/>
  <c r="AA45" i="1"/>
  <c r="I45" i="1"/>
  <c r="J45" i="1" s="1"/>
  <c r="H45" i="1"/>
  <c r="E45" i="1"/>
  <c r="AT44" i="1"/>
  <c r="AS44" i="1"/>
  <c r="AP44" i="1"/>
  <c r="AA44" i="1"/>
  <c r="J44" i="1"/>
  <c r="I44" i="1"/>
  <c r="H44" i="1"/>
  <c r="E44" i="1"/>
  <c r="AT43" i="1"/>
  <c r="AS43" i="1"/>
  <c r="AP43" i="1"/>
  <c r="AA43" i="1"/>
  <c r="J43" i="1"/>
  <c r="I43" i="1"/>
  <c r="H43" i="1"/>
  <c r="E43" i="1"/>
  <c r="AT42" i="1"/>
  <c r="AS42" i="1"/>
  <c r="AP42" i="1"/>
  <c r="AA42" i="1"/>
  <c r="H42" i="1"/>
  <c r="I42" i="1" s="1"/>
  <c r="J42" i="1" s="1"/>
  <c r="E39" i="1"/>
  <c r="H38" i="1" s="1"/>
  <c r="I38" i="1" s="1"/>
  <c r="J38" i="1" s="1"/>
  <c r="AT38" i="1"/>
  <c r="AS38" i="1"/>
  <c r="AP38" i="1"/>
  <c r="AM38" i="1"/>
  <c r="AD38" i="1"/>
  <c r="AA38" i="1"/>
  <c r="E38" i="1"/>
  <c r="AT37" i="1"/>
  <c r="AS37" i="1"/>
  <c r="AP37" i="1"/>
  <c r="AM37" i="1"/>
  <c r="AD37" i="1"/>
  <c r="AA37" i="1"/>
  <c r="I37" i="1"/>
  <c r="J37" i="1" s="1"/>
  <c r="H37" i="1"/>
  <c r="E37" i="1"/>
  <c r="H36" i="1" s="1"/>
  <c r="I36" i="1" s="1"/>
  <c r="J36" i="1" s="1"/>
  <c r="AT36" i="1"/>
  <c r="AS36" i="1"/>
  <c r="AP36" i="1"/>
  <c r="AM36" i="1"/>
  <c r="AD36" i="1"/>
  <c r="AA36" i="1"/>
  <c r="E36" i="1"/>
  <c r="AT35" i="1"/>
  <c r="AS35" i="1"/>
  <c r="AP35" i="1"/>
  <c r="AM35" i="1"/>
  <c r="AD35" i="1"/>
  <c r="AA35" i="1"/>
  <c r="I35" i="1"/>
  <c r="J35" i="1" s="1"/>
  <c r="H35" i="1"/>
  <c r="E35" i="1"/>
  <c r="H34" i="1" s="1"/>
  <c r="I34" i="1" s="1"/>
  <c r="J34" i="1" s="1"/>
  <c r="AT34" i="1"/>
  <c r="AS34" i="1"/>
  <c r="AP34" i="1"/>
  <c r="AM34" i="1"/>
  <c r="AD34" i="1"/>
  <c r="AA34" i="1"/>
  <c r="E34" i="1"/>
  <c r="AT33" i="1"/>
  <c r="AS33" i="1"/>
  <c r="AP33" i="1"/>
  <c r="AM33" i="1"/>
  <c r="AD33" i="1"/>
  <c r="AA33" i="1"/>
  <c r="I33" i="1"/>
  <c r="J33" i="1" s="1"/>
  <c r="H33" i="1"/>
  <c r="E33" i="1"/>
  <c r="H32" i="1" s="1"/>
  <c r="I32" i="1" s="1"/>
  <c r="J32" i="1" s="1"/>
  <c r="AT32" i="1"/>
  <c r="AS32" i="1"/>
  <c r="AP32" i="1"/>
  <c r="AM32" i="1"/>
  <c r="AD32" i="1"/>
  <c r="AA32" i="1"/>
  <c r="E32" i="1"/>
  <c r="AT31" i="1"/>
  <c r="AS31" i="1"/>
  <c r="AP31" i="1"/>
  <c r="AM31" i="1"/>
  <c r="AD31" i="1"/>
  <c r="AA31" i="1"/>
  <c r="J31" i="1"/>
  <c r="I31" i="1"/>
  <c r="H31" i="1"/>
  <c r="E31" i="1"/>
  <c r="H30" i="1" s="1"/>
  <c r="I30" i="1" s="1"/>
  <c r="J30" i="1" s="1"/>
  <c r="AT30" i="1"/>
  <c r="AS30" i="1"/>
  <c r="AP30" i="1"/>
  <c r="AM30" i="1"/>
  <c r="AD30" i="1"/>
  <c r="AA30" i="1"/>
  <c r="E30" i="1"/>
  <c r="H29" i="1" s="1"/>
  <c r="I29" i="1" s="1"/>
  <c r="J29" i="1" s="1"/>
  <c r="AT29" i="1"/>
  <c r="AS29" i="1"/>
  <c r="AP29" i="1"/>
  <c r="AM29" i="1"/>
  <c r="AD29" i="1"/>
  <c r="AA29" i="1"/>
  <c r="E29" i="1"/>
  <c r="H28" i="1" s="1"/>
  <c r="I28" i="1" s="1"/>
  <c r="J28" i="1" s="1"/>
  <c r="AT28" i="1"/>
  <c r="AS28" i="1"/>
  <c r="AP28" i="1"/>
  <c r="AM28" i="1"/>
  <c r="AD28" i="1"/>
  <c r="AA28" i="1"/>
  <c r="E28" i="1"/>
  <c r="H27" i="1" s="1"/>
  <c r="I27" i="1" s="1"/>
  <c r="J27" i="1" s="1"/>
  <c r="AT27" i="1"/>
  <c r="AS27" i="1"/>
  <c r="AP27" i="1"/>
  <c r="AM27" i="1"/>
  <c r="AD27" i="1"/>
  <c r="AA27" i="1"/>
  <c r="K15" i="1"/>
  <c r="G5" i="1"/>
  <c r="B42" i="1" s="1"/>
  <c r="G2" i="1"/>
  <c r="B27" i="1" s="1"/>
  <c r="AR37" i="1" l="1"/>
  <c r="K30" i="1"/>
  <c r="L30" i="1" s="1"/>
  <c r="K28" i="1"/>
  <c r="L28" i="1" s="1"/>
  <c r="AR34" i="1"/>
  <c r="AR35" i="1"/>
  <c r="AR33" i="1"/>
  <c r="AR31" i="1"/>
  <c r="AR36" i="1"/>
  <c r="K37" i="1"/>
  <c r="L37" i="1" s="1"/>
  <c r="K35" i="1"/>
  <c r="L35" i="1" s="1"/>
  <c r="K33" i="1"/>
  <c r="L33" i="1" s="1"/>
  <c r="AR29" i="1"/>
  <c r="AR27" i="1"/>
  <c r="AR32" i="1"/>
  <c r="AR38" i="1"/>
  <c r="K31" i="1"/>
  <c r="L31" i="1" s="1"/>
  <c r="K29" i="1"/>
  <c r="L29" i="1" s="1"/>
  <c r="K27" i="1"/>
  <c r="L27" i="1" s="1"/>
  <c r="K38" i="1"/>
  <c r="L38" i="1" s="1"/>
  <c r="K36" i="1"/>
  <c r="L36" i="1" s="1"/>
  <c r="K34" i="1"/>
  <c r="L34" i="1" s="1"/>
  <c r="K32" i="1"/>
  <c r="L32" i="1" s="1"/>
  <c r="AR30" i="1"/>
  <c r="AR28" i="1"/>
  <c r="R65" i="1"/>
  <c r="R67" i="1"/>
  <c r="AR52" i="1"/>
  <c r="K52" i="1"/>
  <c r="L52" i="1" s="1"/>
  <c r="AR47" i="1"/>
  <c r="AR42" i="1"/>
  <c r="K51" i="1"/>
  <c r="L51" i="1" s="1"/>
  <c r="AR46" i="1"/>
  <c r="K46" i="1"/>
  <c r="L46" i="1" s="1"/>
  <c r="K53" i="1"/>
  <c r="L53" i="1" s="1"/>
  <c r="AR51" i="1"/>
  <c r="K50" i="1"/>
  <c r="L50" i="1" s="1"/>
  <c r="K45" i="1"/>
  <c r="L45" i="1" s="1"/>
  <c r="K43" i="1"/>
  <c r="L43" i="1" s="1"/>
  <c r="AR50" i="1"/>
  <c r="K49" i="1"/>
  <c r="L49" i="1" s="1"/>
  <c r="AR45" i="1"/>
  <c r="K44" i="1"/>
  <c r="L44" i="1" s="1"/>
  <c r="AR49" i="1"/>
  <c r="K48" i="1"/>
  <c r="L48" i="1" s="1"/>
  <c r="AR44" i="1"/>
  <c r="AR53" i="1"/>
  <c r="AR48" i="1"/>
  <c r="K47" i="1"/>
  <c r="L47" i="1" s="1"/>
  <c r="AR43" i="1"/>
  <c r="K42" i="1"/>
  <c r="L42" i="1" s="1"/>
  <c r="O59" i="1"/>
  <c r="P59" i="1" s="1"/>
  <c r="Q59" i="1" s="1"/>
  <c r="S59" i="1" s="1"/>
  <c r="U59" i="1" s="1"/>
  <c r="AB59" i="1" s="1"/>
  <c r="R75" i="1"/>
  <c r="R80" i="1"/>
  <c r="O90" i="1"/>
  <c r="P90" i="1" s="1"/>
  <c r="Q90" i="1" s="1"/>
  <c r="S90" i="1" s="1"/>
  <c r="U90" i="1" s="1"/>
  <c r="AT90" i="1" s="1"/>
  <c r="R90" i="1"/>
  <c r="O58" i="1"/>
  <c r="P58" i="1" s="1"/>
  <c r="Q58" i="1" s="1"/>
  <c r="R58" i="1"/>
  <c r="R60" i="1"/>
  <c r="R77" i="1"/>
  <c r="AF59" i="1"/>
  <c r="R82" i="1"/>
  <c r="R85" i="1"/>
  <c r="R45" i="2"/>
  <c r="R51" i="3"/>
  <c r="R68" i="1"/>
  <c r="R50" i="2"/>
  <c r="R92" i="2"/>
  <c r="R95" i="3"/>
  <c r="R98" i="3"/>
  <c r="R82" i="4"/>
  <c r="R28" i="6"/>
  <c r="R34" i="7"/>
  <c r="AS30" i="8"/>
  <c r="AS37" i="8"/>
  <c r="AS28" i="8"/>
  <c r="AS35" i="8"/>
  <c r="AS33" i="8"/>
  <c r="AS31" i="8"/>
  <c r="AS36" i="8"/>
  <c r="AS34" i="8"/>
  <c r="AS32" i="8"/>
  <c r="AS29" i="8"/>
  <c r="AS27" i="8"/>
  <c r="AS38" i="8"/>
  <c r="R42" i="2"/>
  <c r="O42" i="2"/>
  <c r="P42" i="2" s="1"/>
  <c r="Q42" i="2" s="1"/>
  <c r="S42" i="2" s="1"/>
  <c r="U42" i="2" s="1"/>
  <c r="R65" i="2"/>
  <c r="R77" i="2"/>
  <c r="R100" i="2"/>
  <c r="R101" i="2"/>
  <c r="AR38" i="3"/>
  <c r="K31" i="3"/>
  <c r="L31" i="3" s="1"/>
  <c r="K29" i="3"/>
  <c r="L29" i="3" s="1"/>
  <c r="K27" i="3"/>
  <c r="L27" i="3" s="1"/>
  <c r="K38" i="3"/>
  <c r="L38" i="3" s="1"/>
  <c r="AR36" i="3"/>
  <c r="AR34" i="3"/>
  <c r="AR32" i="3"/>
  <c r="K36" i="3"/>
  <c r="L36" i="3" s="1"/>
  <c r="K34" i="3"/>
  <c r="L34" i="3" s="1"/>
  <c r="K32" i="3"/>
  <c r="L32" i="3" s="1"/>
  <c r="AR30" i="3"/>
  <c r="AR28" i="3"/>
  <c r="AR37" i="3"/>
  <c r="K30" i="3"/>
  <c r="L30" i="3" s="1"/>
  <c r="K28" i="3"/>
  <c r="L28" i="3" s="1"/>
  <c r="K37" i="3"/>
  <c r="L37" i="3" s="1"/>
  <c r="K35" i="3"/>
  <c r="L35" i="3" s="1"/>
  <c r="K33" i="3"/>
  <c r="L33" i="3" s="1"/>
  <c r="AR29" i="3"/>
  <c r="AR27" i="3"/>
  <c r="AR31" i="3"/>
  <c r="R61" i="3"/>
  <c r="R60" i="4"/>
  <c r="R67" i="4"/>
  <c r="O74" i="4"/>
  <c r="P74" i="4" s="1"/>
  <c r="Q74" i="4" s="1"/>
  <c r="S74" i="4" s="1"/>
  <c r="U74" i="4" s="1"/>
  <c r="AT74" i="4" s="1"/>
  <c r="AX74" i="4" s="1"/>
  <c r="R74" i="4"/>
  <c r="AR35" i="5"/>
  <c r="AR33" i="5"/>
  <c r="AR31" i="5"/>
  <c r="K37" i="5"/>
  <c r="L37" i="5" s="1"/>
  <c r="K35" i="5"/>
  <c r="L35" i="5" s="1"/>
  <c r="K33" i="5"/>
  <c r="L33" i="5" s="1"/>
  <c r="AR29" i="5"/>
  <c r="AR27" i="5"/>
  <c r="AR38" i="5"/>
  <c r="K31" i="5"/>
  <c r="L31" i="5" s="1"/>
  <c r="K29" i="5"/>
  <c r="L29" i="5" s="1"/>
  <c r="K27" i="5"/>
  <c r="L27" i="5" s="1"/>
  <c r="K38" i="5"/>
  <c r="L38" i="5" s="1"/>
  <c r="AR36" i="5"/>
  <c r="AR34" i="5"/>
  <c r="AR32" i="5"/>
  <c r="K36" i="5"/>
  <c r="L36" i="5" s="1"/>
  <c r="K34" i="5"/>
  <c r="L34" i="5" s="1"/>
  <c r="K32" i="5"/>
  <c r="L32" i="5" s="1"/>
  <c r="AR30" i="5"/>
  <c r="AR28" i="5"/>
  <c r="AR37" i="5"/>
  <c r="K30" i="5"/>
  <c r="L30" i="5" s="1"/>
  <c r="K28" i="5"/>
  <c r="L28" i="5" s="1"/>
  <c r="R30" i="6"/>
  <c r="R45" i="8"/>
  <c r="R83" i="8"/>
  <c r="R95" i="1"/>
  <c r="R99" i="1"/>
  <c r="R81" i="2"/>
  <c r="O74" i="1"/>
  <c r="P74" i="1" s="1"/>
  <c r="Q74" i="1" s="1"/>
  <c r="S74" i="1" s="1"/>
  <c r="U74" i="1" s="1"/>
  <c r="AT74" i="1" s="1"/>
  <c r="AX74" i="1" s="1"/>
  <c r="R32" i="2"/>
  <c r="R33" i="2"/>
  <c r="R34" i="2"/>
  <c r="R35" i="2"/>
  <c r="R36" i="2"/>
  <c r="R79" i="2"/>
  <c r="R91" i="2"/>
  <c r="R94" i="2"/>
  <c r="AR46" i="3"/>
  <c r="R69" i="3"/>
  <c r="AU85" i="3"/>
  <c r="AU80" i="3"/>
  <c r="K79" i="3"/>
  <c r="L79" i="3" s="1"/>
  <c r="AU75" i="3"/>
  <c r="K74" i="3"/>
  <c r="L74" i="3" s="1"/>
  <c r="AU84" i="3"/>
  <c r="K84" i="3"/>
  <c r="L84" i="3" s="1"/>
  <c r="AU79" i="3"/>
  <c r="AU74" i="3"/>
  <c r="K83" i="3"/>
  <c r="L83" i="3" s="1"/>
  <c r="AU78" i="3"/>
  <c r="K78" i="3"/>
  <c r="L78" i="3" s="1"/>
  <c r="AU83" i="3"/>
  <c r="K82" i="3"/>
  <c r="L82" i="3" s="1"/>
  <c r="K77" i="3"/>
  <c r="L77" i="3" s="1"/>
  <c r="AU82" i="3"/>
  <c r="K81" i="3"/>
  <c r="L81" i="3" s="1"/>
  <c r="K85" i="3"/>
  <c r="L85" i="3" s="1"/>
  <c r="AU81" i="3"/>
  <c r="K80" i="3"/>
  <c r="L80" i="3" s="1"/>
  <c r="AU76" i="3"/>
  <c r="K75" i="3"/>
  <c r="L75" i="3" s="1"/>
  <c r="R96" i="3"/>
  <c r="R99" i="3"/>
  <c r="R59" i="4"/>
  <c r="R64" i="4"/>
  <c r="R66" i="4"/>
  <c r="R80" i="4"/>
  <c r="K51" i="5"/>
  <c r="L51" i="5" s="1"/>
  <c r="AR46" i="5"/>
  <c r="K46" i="5"/>
  <c r="L46" i="5" s="1"/>
  <c r="AR51" i="5"/>
  <c r="K50" i="5"/>
  <c r="L50" i="5" s="1"/>
  <c r="K45" i="5"/>
  <c r="L45" i="5" s="1"/>
  <c r="AR50" i="5"/>
  <c r="K49" i="5"/>
  <c r="L49" i="5" s="1"/>
  <c r="AR45" i="5"/>
  <c r="K44" i="5"/>
  <c r="L44" i="5" s="1"/>
  <c r="K53" i="5"/>
  <c r="L53" i="5" s="1"/>
  <c r="AR49" i="5"/>
  <c r="K48" i="5"/>
  <c r="L48" i="5" s="1"/>
  <c r="AR44" i="5"/>
  <c r="K43" i="5"/>
  <c r="L43" i="5" s="1"/>
  <c r="AR53" i="5"/>
  <c r="AR48" i="5"/>
  <c r="K47" i="5"/>
  <c r="L47" i="5" s="1"/>
  <c r="AR43" i="5"/>
  <c r="K42" i="5"/>
  <c r="L42" i="5" s="1"/>
  <c r="AR52" i="5"/>
  <c r="K52" i="5"/>
  <c r="L52" i="5" s="1"/>
  <c r="AR47" i="5"/>
  <c r="AR42" i="5"/>
  <c r="R82" i="5"/>
  <c r="R82" i="6"/>
  <c r="R94" i="1"/>
  <c r="R101" i="1"/>
  <c r="R47" i="2"/>
  <c r="O58" i="2"/>
  <c r="P58" i="2" s="1"/>
  <c r="Q58" i="2" s="1"/>
  <c r="S58" i="2" s="1"/>
  <c r="U58" i="2" s="1"/>
  <c r="AB58" i="2" s="1"/>
  <c r="AF58" i="2" s="1"/>
  <c r="R58" i="2"/>
  <c r="R66" i="2"/>
  <c r="AR35" i="3"/>
  <c r="R76" i="3"/>
  <c r="R101" i="3"/>
  <c r="R77" i="4"/>
  <c r="R85" i="4"/>
  <c r="R81" i="7"/>
  <c r="R61" i="8"/>
  <c r="R97" i="1"/>
  <c r="R96" i="1"/>
  <c r="R98" i="1"/>
  <c r="R100" i="1"/>
  <c r="K53" i="2"/>
  <c r="L53" i="2" s="1"/>
  <c r="AR49" i="2"/>
  <c r="K48" i="2"/>
  <c r="L48" i="2" s="1"/>
  <c r="AR44" i="2"/>
  <c r="K43" i="2"/>
  <c r="L43" i="2" s="1"/>
  <c r="AR53" i="2"/>
  <c r="AR48" i="2"/>
  <c r="AR52" i="2"/>
  <c r="K52" i="2"/>
  <c r="L52" i="2" s="1"/>
  <c r="AR47" i="2"/>
  <c r="AR42" i="2"/>
  <c r="AU42" i="2" s="1"/>
  <c r="K51" i="2"/>
  <c r="L51" i="2" s="1"/>
  <c r="AR46" i="2"/>
  <c r="K46" i="2"/>
  <c r="L46" i="2" s="1"/>
  <c r="AR50" i="2"/>
  <c r="K49" i="2"/>
  <c r="L49" i="2" s="1"/>
  <c r="AR45" i="2"/>
  <c r="K44" i="2"/>
  <c r="L44" i="2" s="1"/>
  <c r="R61" i="2"/>
  <c r="R69" i="2"/>
  <c r="R76" i="2"/>
  <c r="R78" i="2"/>
  <c r="R82" i="2"/>
  <c r="R83" i="2"/>
  <c r="O90" i="2"/>
  <c r="P90" i="2" s="1"/>
  <c r="Q90" i="2" s="1"/>
  <c r="S90" i="2" s="1"/>
  <c r="U90" i="2" s="1"/>
  <c r="AT90" i="2" s="1"/>
  <c r="R90" i="2"/>
  <c r="R93" i="2"/>
  <c r="R98" i="2"/>
  <c r="K46" i="3"/>
  <c r="L46" i="3" s="1"/>
  <c r="R65" i="3"/>
  <c r="R97" i="3"/>
  <c r="R100" i="3"/>
  <c r="R79" i="4"/>
  <c r="R32" i="7"/>
  <c r="AQ42" i="2"/>
  <c r="R59" i="2"/>
  <c r="O59" i="2"/>
  <c r="R74" i="2"/>
  <c r="O74" i="2"/>
  <c r="AR50" i="3"/>
  <c r="K49" i="3"/>
  <c r="L49" i="3" s="1"/>
  <c r="AR45" i="3"/>
  <c r="K44" i="3"/>
  <c r="L44" i="3" s="1"/>
  <c r="K53" i="3"/>
  <c r="L53" i="3" s="1"/>
  <c r="AR49" i="3"/>
  <c r="K48" i="3"/>
  <c r="L48" i="3" s="1"/>
  <c r="AR44" i="3"/>
  <c r="K43" i="3"/>
  <c r="L43" i="3" s="1"/>
  <c r="AR53" i="3"/>
  <c r="AR48" i="3"/>
  <c r="K47" i="3"/>
  <c r="L47" i="3" s="1"/>
  <c r="AR43" i="3"/>
  <c r="K42" i="3"/>
  <c r="L42" i="3" s="1"/>
  <c r="AR52" i="3"/>
  <c r="K52" i="3"/>
  <c r="L52" i="3" s="1"/>
  <c r="AR47" i="3"/>
  <c r="AR42" i="3"/>
  <c r="AR51" i="3"/>
  <c r="K50" i="3"/>
  <c r="L50" i="3" s="1"/>
  <c r="K45" i="3"/>
  <c r="L45" i="3" s="1"/>
  <c r="AR33" i="3"/>
  <c r="O58" i="3"/>
  <c r="P58" i="3" s="1"/>
  <c r="Q58" i="3" s="1"/>
  <c r="R58" i="3"/>
  <c r="K36" i="4"/>
  <c r="L36" i="4" s="1"/>
  <c r="K34" i="4"/>
  <c r="L34" i="4" s="1"/>
  <c r="K32" i="4"/>
  <c r="L32" i="4" s="1"/>
  <c r="AR30" i="4"/>
  <c r="AR28" i="4"/>
  <c r="AR37" i="4"/>
  <c r="K30" i="4"/>
  <c r="L30" i="4" s="1"/>
  <c r="K28" i="4"/>
  <c r="L28" i="4" s="1"/>
  <c r="AR35" i="4"/>
  <c r="AR33" i="4"/>
  <c r="AR31" i="4"/>
  <c r="K37" i="4"/>
  <c r="L37" i="4" s="1"/>
  <c r="K35" i="4"/>
  <c r="L35" i="4" s="1"/>
  <c r="K33" i="4"/>
  <c r="L33" i="4" s="1"/>
  <c r="AR29" i="4"/>
  <c r="AR27" i="4"/>
  <c r="AR38" i="4"/>
  <c r="K31" i="4"/>
  <c r="L31" i="4" s="1"/>
  <c r="K29" i="4"/>
  <c r="L29" i="4" s="1"/>
  <c r="K27" i="4"/>
  <c r="L27" i="4" s="1"/>
  <c r="K38" i="4"/>
  <c r="L38" i="4" s="1"/>
  <c r="AR36" i="4"/>
  <c r="AR34" i="4"/>
  <c r="AR32" i="4"/>
  <c r="R83" i="4"/>
  <c r="O75" i="4"/>
  <c r="P75" i="4" s="1"/>
  <c r="Q75" i="4" s="1"/>
  <c r="S75" i="4" s="1"/>
  <c r="U75" i="4" s="1"/>
  <c r="AT75" i="4" s="1"/>
  <c r="AX75" i="4" s="1"/>
  <c r="R75" i="4"/>
  <c r="O105" i="5"/>
  <c r="P105" i="5" s="1"/>
  <c r="Q105" i="5" s="1"/>
  <c r="R105" i="5"/>
  <c r="K27" i="2"/>
  <c r="L27" i="2" s="1"/>
  <c r="K29" i="2"/>
  <c r="L29" i="2" s="1"/>
  <c r="K31" i="2"/>
  <c r="L31" i="2" s="1"/>
  <c r="AR38" i="2"/>
  <c r="K59" i="3"/>
  <c r="L59" i="3" s="1"/>
  <c r="AC63" i="3"/>
  <c r="K66" i="3"/>
  <c r="L66" i="3" s="1"/>
  <c r="K91" i="3"/>
  <c r="L91" i="3" s="1"/>
  <c r="K93" i="3"/>
  <c r="L93" i="3" s="1"/>
  <c r="AU95" i="3"/>
  <c r="AU97" i="3"/>
  <c r="AU99" i="3"/>
  <c r="K43" i="4"/>
  <c r="L43" i="4" s="1"/>
  <c r="AR44" i="4"/>
  <c r="K48" i="4"/>
  <c r="L48" i="4" s="1"/>
  <c r="AR49" i="4"/>
  <c r="K53" i="4"/>
  <c r="L53" i="4" s="1"/>
  <c r="R68" i="4"/>
  <c r="R84" i="4"/>
  <c r="K96" i="4"/>
  <c r="L96" i="4" s="1"/>
  <c r="K98" i="4"/>
  <c r="L98" i="4" s="1"/>
  <c r="K100" i="4"/>
  <c r="L100" i="4" s="1"/>
  <c r="AU100" i="4"/>
  <c r="AC58" i="5"/>
  <c r="AC64" i="5"/>
  <c r="AC67" i="5"/>
  <c r="R110" i="5"/>
  <c r="AR51" i="6"/>
  <c r="K50" i="6"/>
  <c r="L50" i="6" s="1"/>
  <c r="K45" i="6"/>
  <c r="L45" i="6" s="1"/>
  <c r="AR50" i="6"/>
  <c r="K49" i="6"/>
  <c r="L49" i="6" s="1"/>
  <c r="AR45" i="6"/>
  <c r="K44" i="6"/>
  <c r="L44" i="6" s="1"/>
  <c r="K53" i="6"/>
  <c r="L53" i="6" s="1"/>
  <c r="AR49" i="6"/>
  <c r="K48" i="6"/>
  <c r="L48" i="6" s="1"/>
  <c r="AR44" i="6"/>
  <c r="K43" i="6"/>
  <c r="L43" i="6" s="1"/>
  <c r="K51" i="6"/>
  <c r="L51" i="6" s="1"/>
  <c r="AR46" i="6"/>
  <c r="K46" i="6"/>
  <c r="L46" i="6" s="1"/>
  <c r="R101" i="6"/>
  <c r="AS29" i="7"/>
  <c r="AS38" i="7"/>
  <c r="AS27" i="7"/>
  <c r="AS36" i="7"/>
  <c r="AS34" i="7"/>
  <c r="AS32" i="7"/>
  <c r="AS35" i="7"/>
  <c r="AS33" i="7"/>
  <c r="AS31" i="7"/>
  <c r="AS28" i="7"/>
  <c r="R46" i="7"/>
  <c r="AC59" i="7"/>
  <c r="AC62" i="7"/>
  <c r="K76" i="7"/>
  <c r="L76" i="7" s="1"/>
  <c r="K80" i="7"/>
  <c r="L80" i="7" s="1"/>
  <c r="R91" i="7"/>
  <c r="R69" i="8"/>
  <c r="AS37" i="10"/>
  <c r="AS28" i="10"/>
  <c r="AS35" i="10"/>
  <c r="AS33" i="10"/>
  <c r="AS31" i="10"/>
  <c r="AS29" i="10"/>
  <c r="AS38" i="10"/>
  <c r="AS27" i="10"/>
  <c r="AS30" i="10"/>
  <c r="AS36" i="10"/>
  <c r="AS32" i="10"/>
  <c r="R99" i="10"/>
  <c r="K44" i="4"/>
  <c r="L44" i="4" s="1"/>
  <c r="AR45" i="4"/>
  <c r="K49" i="4"/>
  <c r="L49" i="4" s="1"/>
  <c r="AR50" i="4"/>
  <c r="AU91" i="4"/>
  <c r="AU93" i="4"/>
  <c r="K66" i="5"/>
  <c r="L66" i="5" s="1"/>
  <c r="AC63" i="5"/>
  <c r="K59" i="5"/>
  <c r="L59" i="5" s="1"/>
  <c r="K69" i="5"/>
  <c r="L69" i="5" s="1"/>
  <c r="K68" i="5"/>
  <c r="L68" i="5" s="1"/>
  <c r="AC65" i="5"/>
  <c r="AC69" i="5"/>
  <c r="K65" i="5"/>
  <c r="L65" i="5" s="1"/>
  <c r="K61" i="5"/>
  <c r="L61" i="5" s="1"/>
  <c r="K64" i="5"/>
  <c r="L64" i="5" s="1"/>
  <c r="R77" i="6"/>
  <c r="P27" i="7"/>
  <c r="Q27" i="7" s="1"/>
  <c r="R36" i="7"/>
  <c r="K67" i="7"/>
  <c r="L67" i="7" s="1"/>
  <c r="AC64" i="7"/>
  <c r="K60" i="7"/>
  <c r="L60" i="7" s="1"/>
  <c r="K59" i="7"/>
  <c r="L59" i="7" s="1"/>
  <c r="K69" i="7"/>
  <c r="L69" i="7" s="1"/>
  <c r="K68" i="7"/>
  <c r="L68" i="7" s="1"/>
  <c r="AC65" i="7"/>
  <c r="K61" i="7"/>
  <c r="L61" i="7" s="1"/>
  <c r="AC66" i="7"/>
  <c r="K63" i="7"/>
  <c r="L63" i="7" s="1"/>
  <c r="K62" i="7"/>
  <c r="L62" i="7" s="1"/>
  <c r="AC58" i="7"/>
  <c r="K66" i="7"/>
  <c r="L66" i="7" s="1"/>
  <c r="AC63" i="7"/>
  <c r="K58" i="7"/>
  <c r="L58" i="7" s="1"/>
  <c r="K64" i="7"/>
  <c r="L64" i="7" s="1"/>
  <c r="K65" i="7"/>
  <c r="L65" i="7" s="1"/>
  <c r="AU84" i="7"/>
  <c r="K84" i="7"/>
  <c r="L84" i="7" s="1"/>
  <c r="AU79" i="7"/>
  <c r="AU75" i="7"/>
  <c r="K74" i="7"/>
  <c r="L74" i="7" s="1"/>
  <c r="K83" i="7"/>
  <c r="L83" i="7" s="1"/>
  <c r="AU78" i="7"/>
  <c r="K78" i="7"/>
  <c r="L78" i="7" s="1"/>
  <c r="AU74" i="7"/>
  <c r="AU83" i="7"/>
  <c r="K82" i="7"/>
  <c r="L82" i="7" s="1"/>
  <c r="K77" i="7"/>
  <c r="L77" i="7" s="1"/>
  <c r="AU85" i="7"/>
  <c r="AU80" i="7"/>
  <c r="K79" i="7"/>
  <c r="L79" i="7" s="1"/>
  <c r="K75" i="7"/>
  <c r="L75" i="7" s="1"/>
  <c r="R85" i="8"/>
  <c r="R66" i="9"/>
  <c r="R83" i="9"/>
  <c r="AR52" i="10"/>
  <c r="K52" i="10"/>
  <c r="L52" i="10" s="1"/>
  <c r="AR47" i="10"/>
  <c r="AR43" i="10"/>
  <c r="K42" i="10"/>
  <c r="L42" i="10" s="1"/>
  <c r="K51" i="10"/>
  <c r="L51" i="10" s="1"/>
  <c r="AR46" i="10"/>
  <c r="K46" i="10"/>
  <c r="L46" i="10" s="1"/>
  <c r="AR42" i="10"/>
  <c r="AR51" i="10"/>
  <c r="K50" i="10"/>
  <c r="L50" i="10" s="1"/>
  <c r="K45" i="10"/>
  <c r="L45" i="10" s="1"/>
  <c r="AR50" i="10"/>
  <c r="K49" i="10"/>
  <c r="L49" i="10" s="1"/>
  <c r="AR45" i="10"/>
  <c r="K44" i="10"/>
  <c r="L44" i="10" s="1"/>
  <c r="AR53" i="10"/>
  <c r="AR48" i="10"/>
  <c r="K47" i="10"/>
  <c r="L47" i="10" s="1"/>
  <c r="K43" i="10"/>
  <c r="L43" i="10" s="1"/>
  <c r="AR44" i="10"/>
  <c r="K53" i="10"/>
  <c r="L53" i="10" s="1"/>
  <c r="R52" i="11"/>
  <c r="R79" i="11"/>
  <c r="R92" i="11"/>
  <c r="R58" i="16"/>
  <c r="O58" i="16"/>
  <c r="P58" i="16" s="1"/>
  <c r="Q58" i="16" s="1"/>
  <c r="S58" i="16" s="1"/>
  <c r="U58" i="16" s="1"/>
  <c r="AR31" i="2"/>
  <c r="AR33" i="2"/>
  <c r="AR35" i="2"/>
  <c r="R63" i="2"/>
  <c r="K45" i="4"/>
  <c r="L45" i="4" s="1"/>
  <c r="K50" i="4"/>
  <c r="L50" i="4" s="1"/>
  <c r="AR51" i="4"/>
  <c r="K91" i="4"/>
  <c r="L91" i="4" s="1"/>
  <c r="K93" i="4"/>
  <c r="L93" i="4" s="1"/>
  <c r="AU95" i="4"/>
  <c r="AU97" i="4"/>
  <c r="AU99" i="4"/>
  <c r="AC61" i="5"/>
  <c r="K62" i="5"/>
  <c r="L62" i="5" s="1"/>
  <c r="AC62" i="5"/>
  <c r="K63" i="5"/>
  <c r="L63" i="5" s="1"/>
  <c r="AC66" i="5"/>
  <c r="K67" i="5"/>
  <c r="L67" i="5" s="1"/>
  <c r="R83" i="5"/>
  <c r="P90" i="5"/>
  <c r="Q90" i="5" s="1"/>
  <c r="S90" i="5" s="1"/>
  <c r="U90" i="5" s="1"/>
  <c r="AT90" i="5" s="1"/>
  <c r="AX90" i="5" s="1"/>
  <c r="K66" i="6"/>
  <c r="L66" i="6" s="1"/>
  <c r="AC63" i="6"/>
  <c r="K59" i="6"/>
  <c r="L59" i="6" s="1"/>
  <c r="K67" i="6"/>
  <c r="L67" i="6" s="1"/>
  <c r="AC64" i="6"/>
  <c r="K60" i="6"/>
  <c r="L60" i="6" s="1"/>
  <c r="K69" i="6"/>
  <c r="L69" i="6" s="1"/>
  <c r="K68" i="6"/>
  <c r="L68" i="6" s="1"/>
  <c r="AC65" i="6"/>
  <c r="K61" i="6"/>
  <c r="L61" i="6" s="1"/>
  <c r="AC58" i="6"/>
  <c r="AC69" i="6"/>
  <c r="K65" i="6"/>
  <c r="L65" i="6" s="1"/>
  <c r="AC62" i="6"/>
  <c r="AC61" i="6"/>
  <c r="K58" i="6"/>
  <c r="L58" i="6" s="1"/>
  <c r="AC59" i="6"/>
  <c r="K63" i="6"/>
  <c r="L63" i="6" s="1"/>
  <c r="AS50" i="7"/>
  <c r="AS45" i="7"/>
  <c r="AS49" i="7"/>
  <c r="AS44" i="7"/>
  <c r="AS53" i="7"/>
  <c r="AS48" i="7"/>
  <c r="AS51" i="7"/>
  <c r="R27" i="7"/>
  <c r="AS43" i="7"/>
  <c r="R47" i="7"/>
  <c r="AC60" i="7"/>
  <c r="AC68" i="7"/>
  <c r="K85" i="7"/>
  <c r="L85" i="7" s="1"/>
  <c r="K38" i="8"/>
  <c r="L38" i="8" s="1"/>
  <c r="AR36" i="8"/>
  <c r="AR34" i="8"/>
  <c r="AR32" i="8"/>
  <c r="K27" i="8"/>
  <c r="L27" i="8" s="1"/>
  <c r="K36" i="8"/>
  <c r="L36" i="8" s="1"/>
  <c r="K34" i="8"/>
  <c r="L34" i="8" s="1"/>
  <c r="K32" i="8"/>
  <c r="L32" i="8" s="1"/>
  <c r="AR30" i="8"/>
  <c r="AR37" i="8"/>
  <c r="K30" i="8"/>
  <c r="L30" i="8" s="1"/>
  <c r="AR28" i="8"/>
  <c r="AR38" i="8"/>
  <c r="K31" i="8"/>
  <c r="L31" i="8" s="1"/>
  <c r="K29" i="8"/>
  <c r="L29" i="8" s="1"/>
  <c r="AR27" i="8"/>
  <c r="K28" i="8"/>
  <c r="L28" i="8" s="1"/>
  <c r="AR33" i="8"/>
  <c r="AR50" i="9"/>
  <c r="K49" i="9"/>
  <c r="L49" i="9" s="1"/>
  <c r="AR45" i="9"/>
  <c r="K44" i="9"/>
  <c r="L44" i="9" s="1"/>
  <c r="AR53" i="9"/>
  <c r="AR48" i="9"/>
  <c r="K47" i="9"/>
  <c r="L47" i="9" s="1"/>
  <c r="K43" i="9"/>
  <c r="L43" i="9" s="1"/>
  <c r="AR52" i="9"/>
  <c r="K52" i="9"/>
  <c r="L52" i="9" s="1"/>
  <c r="AR51" i="9"/>
  <c r="K51" i="9"/>
  <c r="L51" i="9" s="1"/>
  <c r="AR42" i="9"/>
  <c r="K50" i="9"/>
  <c r="L50" i="9" s="1"/>
  <c r="AR49" i="9"/>
  <c r="AR46" i="9"/>
  <c r="K45" i="9"/>
  <c r="L45" i="9" s="1"/>
  <c r="AR44" i="9"/>
  <c r="K53" i="9"/>
  <c r="L53" i="9" s="1"/>
  <c r="AR43" i="9"/>
  <c r="K42" i="9"/>
  <c r="L42" i="9" s="1"/>
  <c r="P27" i="9"/>
  <c r="Q27" i="9" s="1"/>
  <c r="R31" i="10"/>
  <c r="R46" i="11"/>
  <c r="R62" i="11"/>
  <c r="R29" i="13"/>
  <c r="R67" i="13"/>
  <c r="K28" i="2"/>
  <c r="L28" i="2" s="1"/>
  <c r="K30" i="2"/>
  <c r="L30" i="2" s="1"/>
  <c r="AR37" i="2"/>
  <c r="AC59" i="3"/>
  <c r="K62" i="3"/>
  <c r="L62" i="3" s="1"/>
  <c r="K63" i="3"/>
  <c r="L63" i="3" s="1"/>
  <c r="AC66" i="3"/>
  <c r="K90" i="3"/>
  <c r="L90" i="3" s="1"/>
  <c r="K92" i="3"/>
  <c r="L92" i="3" s="1"/>
  <c r="K94" i="3"/>
  <c r="L94" i="3" s="1"/>
  <c r="AU94" i="3"/>
  <c r="AU96" i="3"/>
  <c r="AU98" i="3"/>
  <c r="K46" i="4"/>
  <c r="L46" i="4" s="1"/>
  <c r="AR46" i="4"/>
  <c r="K51" i="4"/>
  <c r="L51" i="4" s="1"/>
  <c r="K58" i="4"/>
  <c r="L58" i="4" s="1"/>
  <c r="AC61" i="4"/>
  <c r="AC62" i="4"/>
  <c r="K65" i="4"/>
  <c r="L65" i="4" s="1"/>
  <c r="AC69" i="4"/>
  <c r="K76" i="4"/>
  <c r="L76" i="4" s="1"/>
  <c r="AU77" i="4"/>
  <c r="K81" i="4"/>
  <c r="L81" i="4" s="1"/>
  <c r="AU82" i="4"/>
  <c r="K95" i="4"/>
  <c r="L95" i="4" s="1"/>
  <c r="K97" i="4"/>
  <c r="L97" i="4" s="1"/>
  <c r="K99" i="4"/>
  <c r="L99" i="4" s="1"/>
  <c r="AU101" i="4"/>
  <c r="AC59" i="5"/>
  <c r="R78" i="5"/>
  <c r="R90" i="5"/>
  <c r="R116" i="5"/>
  <c r="R34" i="6"/>
  <c r="AR42" i="6"/>
  <c r="AR43" i="6"/>
  <c r="K47" i="6"/>
  <c r="L47" i="6" s="1"/>
  <c r="R62" i="6"/>
  <c r="K64" i="6"/>
  <c r="L64" i="6" s="1"/>
  <c r="AC68" i="6"/>
  <c r="R43" i="7"/>
  <c r="AC61" i="7"/>
  <c r="AC69" i="7"/>
  <c r="R93" i="7"/>
  <c r="AR29" i="8"/>
  <c r="AR31" i="8"/>
  <c r="K37" i="8"/>
  <c r="L37" i="8" s="1"/>
  <c r="K44" i="8"/>
  <c r="L44" i="8" s="1"/>
  <c r="AS44" i="8"/>
  <c r="R62" i="8"/>
  <c r="R67" i="8"/>
  <c r="AS49" i="9"/>
  <c r="AS44" i="9"/>
  <c r="AS52" i="9"/>
  <c r="AS47" i="9"/>
  <c r="AS43" i="9"/>
  <c r="AS46" i="9"/>
  <c r="AS53" i="9"/>
  <c r="AS48" i="9"/>
  <c r="AS51" i="9"/>
  <c r="AS50" i="9"/>
  <c r="AS42" i="9"/>
  <c r="R27" i="9"/>
  <c r="R28" i="9"/>
  <c r="O28" i="9"/>
  <c r="P28" i="9" s="1"/>
  <c r="Q28" i="9" s="1"/>
  <c r="S28" i="9" s="1"/>
  <c r="U28" i="9" s="1"/>
  <c r="AQ28" i="9" s="1"/>
  <c r="R36" i="9"/>
  <c r="K48" i="9"/>
  <c r="L48" i="9" s="1"/>
  <c r="R59" i="9"/>
  <c r="O59" i="9"/>
  <c r="P59" i="9" s="1"/>
  <c r="Q59" i="9" s="1"/>
  <c r="R62" i="9"/>
  <c r="R75" i="9"/>
  <c r="AS34" i="10"/>
  <c r="R95" i="10"/>
  <c r="R74" i="11"/>
  <c r="O74" i="11"/>
  <c r="P74" i="11" s="1"/>
  <c r="Q74" i="11" s="1"/>
  <c r="S74" i="11" s="1"/>
  <c r="U74" i="11" s="1"/>
  <c r="AT74" i="11" s="1"/>
  <c r="AS49" i="12"/>
  <c r="AS44" i="12"/>
  <c r="AS46" i="12"/>
  <c r="AS42" i="12"/>
  <c r="AS51" i="12"/>
  <c r="AS50" i="12"/>
  <c r="AS48" i="12"/>
  <c r="AS45" i="12"/>
  <c r="AS43" i="12"/>
  <c r="AS53" i="12"/>
  <c r="AS47" i="12"/>
  <c r="AS52" i="12"/>
  <c r="R28" i="12"/>
  <c r="AR42" i="4"/>
  <c r="AR47" i="4"/>
  <c r="K52" i="4"/>
  <c r="L52" i="4" s="1"/>
  <c r="AR52" i="4"/>
  <c r="AU90" i="4"/>
  <c r="AU92" i="4"/>
  <c r="K101" i="4"/>
  <c r="L101" i="4" s="1"/>
  <c r="K58" i="5"/>
  <c r="L58" i="5" s="1"/>
  <c r="K60" i="5"/>
  <c r="L60" i="5" s="1"/>
  <c r="R74" i="5"/>
  <c r="O74" i="5"/>
  <c r="P74" i="5" s="1"/>
  <c r="Q74" i="5" s="1"/>
  <c r="S74" i="5" s="1"/>
  <c r="U74" i="5" s="1"/>
  <c r="AT74" i="5" s="1"/>
  <c r="R77" i="5"/>
  <c r="R101" i="5"/>
  <c r="AC60" i="6"/>
  <c r="AC66" i="6"/>
  <c r="R98" i="6"/>
  <c r="O42" i="7"/>
  <c r="P42" i="7" s="1"/>
  <c r="Q42" i="7" s="1"/>
  <c r="R42" i="7"/>
  <c r="AS42" i="7"/>
  <c r="K35" i="8"/>
  <c r="L35" i="8" s="1"/>
  <c r="AS52" i="8"/>
  <c r="AS47" i="8"/>
  <c r="AS43" i="8"/>
  <c r="AS46" i="8"/>
  <c r="AS42" i="8"/>
  <c r="AS51" i="8"/>
  <c r="AS53" i="8"/>
  <c r="AS48" i="8"/>
  <c r="R60" i="9"/>
  <c r="O60" i="9"/>
  <c r="P60" i="9" s="1"/>
  <c r="Q60" i="9" s="1"/>
  <c r="S60" i="9" s="1"/>
  <c r="U60" i="9" s="1"/>
  <c r="AB60" i="9" s="1"/>
  <c r="R84" i="9"/>
  <c r="R98" i="9"/>
  <c r="K48" i="10"/>
  <c r="L48" i="10" s="1"/>
  <c r="AR49" i="10"/>
  <c r="R76" i="10"/>
  <c r="R53" i="11"/>
  <c r="R60" i="11"/>
  <c r="R75" i="11"/>
  <c r="AR32" i="2"/>
  <c r="AR34" i="2"/>
  <c r="AR36" i="2"/>
  <c r="K60" i="3"/>
  <c r="L60" i="3" s="1"/>
  <c r="AC64" i="3"/>
  <c r="AU91" i="3"/>
  <c r="K42" i="4"/>
  <c r="L42" i="4" s="1"/>
  <c r="AR43" i="4"/>
  <c r="K47" i="4"/>
  <c r="L47" i="4" s="1"/>
  <c r="AR48" i="4"/>
  <c r="AC59" i="4"/>
  <c r="K62" i="4"/>
  <c r="L62" i="4" s="1"/>
  <c r="K63" i="4"/>
  <c r="L63" i="4" s="1"/>
  <c r="K78" i="4"/>
  <c r="L78" i="4" s="1"/>
  <c r="AU78" i="4"/>
  <c r="K90" i="4"/>
  <c r="L90" i="4" s="1"/>
  <c r="K92" i="4"/>
  <c r="L92" i="4" s="1"/>
  <c r="K94" i="4"/>
  <c r="L94" i="4" s="1"/>
  <c r="AU94" i="4"/>
  <c r="AU96" i="4"/>
  <c r="AC60" i="5"/>
  <c r="O106" i="5"/>
  <c r="P106" i="5" s="1"/>
  <c r="Q106" i="5" s="1"/>
  <c r="S106" i="5" s="1"/>
  <c r="U106" i="5" s="1"/>
  <c r="AT106" i="5" s="1"/>
  <c r="AX106" i="5" s="1"/>
  <c r="K37" i="6"/>
  <c r="L37" i="6" s="1"/>
  <c r="K35" i="6"/>
  <c r="L35" i="6" s="1"/>
  <c r="K33" i="6"/>
  <c r="L33" i="6" s="1"/>
  <c r="AR29" i="6"/>
  <c r="AR27" i="6"/>
  <c r="AR38" i="6"/>
  <c r="K31" i="6"/>
  <c r="L31" i="6" s="1"/>
  <c r="K29" i="6"/>
  <c r="L29" i="6" s="1"/>
  <c r="K27" i="6"/>
  <c r="L27" i="6" s="1"/>
  <c r="K38" i="6"/>
  <c r="L38" i="6" s="1"/>
  <c r="AR36" i="6"/>
  <c r="AR34" i="6"/>
  <c r="AR32" i="6"/>
  <c r="AR35" i="6"/>
  <c r="AR33" i="6"/>
  <c r="AR31" i="6"/>
  <c r="AR28" i="6"/>
  <c r="R32" i="6"/>
  <c r="R42" i="6"/>
  <c r="S42" i="6" s="1"/>
  <c r="U42" i="6" s="1"/>
  <c r="AQ42" i="6" s="1"/>
  <c r="AU42" i="6" s="1"/>
  <c r="K52" i="6"/>
  <c r="L52" i="6" s="1"/>
  <c r="AR52" i="6"/>
  <c r="R83" i="6"/>
  <c r="P90" i="6"/>
  <c r="R92" i="6"/>
  <c r="R100" i="6"/>
  <c r="AR35" i="7"/>
  <c r="AR33" i="7"/>
  <c r="AR31" i="7"/>
  <c r="K28" i="7"/>
  <c r="L28" i="7" s="1"/>
  <c r="K37" i="7"/>
  <c r="L37" i="7" s="1"/>
  <c r="K35" i="7"/>
  <c r="L35" i="7" s="1"/>
  <c r="K33" i="7"/>
  <c r="L33" i="7" s="1"/>
  <c r="AR29" i="7"/>
  <c r="AR38" i="7"/>
  <c r="K31" i="7"/>
  <c r="L31" i="7" s="1"/>
  <c r="K29" i="7"/>
  <c r="L29" i="7" s="1"/>
  <c r="AR27" i="7"/>
  <c r="AR37" i="7"/>
  <c r="K30" i="7"/>
  <c r="L30" i="7" s="1"/>
  <c r="AR28" i="7"/>
  <c r="AS30" i="7"/>
  <c r="AR32" i="7"/>
  <c r="AU76" i="7"/>
  <c r="AU77" i="7"/>
  <c r="AU81" i="7"/>
  <c r="AU82" i="7"/>
  <c r="AR53" i="8"/>
  <c r="AR48" i="8"/>
  <c r="K47" i="8"/>
  <c r="L47" i="8" s="1"/>
  <c r="K43" i="8"/>
  <c r="L43" i="8" s="1"/>
  <c r="AR52" i="8"/>
  <c r="K52" i="8"/>
  <c r="L52" i="8" s="1"/>
  <c r="AR47" i="8"/>
  <c r="AR43" i="8"/>
  <c r="K42" i="8"/>
  <c r="L42" i="8" s="1"/>
  <c r="K51" i="8"/>
  <c r="L51" i="8" s="1"/>
  <c r="AR46" i="8"/>
  <c r="K46" i="8"/>
  <c r="L46" i="8" s="1"/>
  <c r="AR42" i="8"/>
  <c r="K53" i="8"/>
  <c r="L53" i="8" s="1"/>
  <c r="AR49" i="8"/>
  <c r="K48" i="8"/>
  <c r="L48" i="8" s="1"/>
  <c r="AR44" i="8"/>
  <c r="K33" i="8"/>
  <c r="L33" i="8" s="1"/>
  <c r="K49" i="8"/>
  <c r="L49" i="8" s="1"/>
  <c r="AS49" i="8"/>
  <c r="K50" i="8"/>
  <c r="L50" i="8" s="1"/>
  <c r="AS50" i="8"/>
  <c r="P58" i="8"/>
  <c r="Q58" i="8" s="1"/>
  <c r="S58" i="8" s="1"/>
  <c r="U58" i="8" s="1"/>
  <c r="AB58" i="8" s="1"/>
  <c r="AF58" i="8" s="1"/>
  <c r="R68" i="8"/>
  <c r="P74" i="8"/>
  <c r="Q74" i="8" s="1"/>
  <c r="S74" i="8" s="1"/>
  <c r="U74" i="8" s="1"/>
  <c r="AT74" i="8" s="1"/>
  <c r="AX74" i="8" s="1"/>
  <c r="K46" i="9"/>
  <c r="L46" i="9" s="1"/>
  <c r="R74" i="9"/>
  <c r="O74" i="9"/>
  <c r="P74" i="9" s="1"/>
  <c r="Q74" i="9" s="1"/>
  <c r="S74" i="9" s="1"/>
  <c r="U74" i="9" s="1"/>
  <c r="AT74" i="9" s="1"/>
  <c r="R79" i="9"/>
  <c r="K36" i="10"/>
  <c r="L36" i="10" s="1"/>
  <c r="K34" i="10"/>
  <c r="L34" i="10" s="1"/>
  <c r="K32" i="10"/>
  <c r="L32" i="10" s="1"/>
  <c r="AR30" i="10"/>
  <c r="AR37" i="10"/>
  <c r="K30" i="10"/>
  <c r="L30" i="10" s="1"/>
  <c r="AR28" i="10"/>
  <c r="AR35" i="10"/>
  <c r="AR33" i="10"/>
  <c r="AR31" i="10"/>
  <c r="K28" i="10"/>
  <c r="L28" i="10" s="1"/>
  <c r="K37" i="10"/>
  <c r="L37" i="10" s="1"/>
  <c r="K35" i="10"/>
  <c r="L35" i="10" s="1"/>
  <c r="K33" i="10"/>
  <c r="L33" i="10" s="1"/>
  <c r="AR29" i="10"/>
  <c r="K38" i="10"/>
  <c r="L38" i="10" s="1"/>
  <c r="AR36" i="10"/>
  <c r="AR34" i="10"/>
  <c r="AR32" i="10"/>
  <c r="K27" i="10"/>
  <c r="L27" i="10" s="1"/>
  <c r="AR38" i="10"/>
  <c r="K29" i="10"/>
  <c r="L29" i="10" s="1"/>
  <c r="AR27" i="10"/>
  <c r="K76" i="5"/>
  <c r="L76" i="5" s="1"/>
  <c r="AU77" i="5"/>
  <c r="K81" i="5"/>
  <c r="L81" i="5" s="1"/>
  <c r="AU82" i="5"/>
  <c r="K97" i="5"/>
  <c r="L97" i="5" s="1"/>
  <c r="K99" i="5"/>
  <c r="L99" i="5" s="1"/>
  <c r="AU101" i="5"/>
  <c r="AU110" i="5"/>
  <c r="K115" i="5"/>
  <c r="L115" i="5" s="1"/>
  <c r="AU115" i="5"/>
  <c r="K76" i="6"/>
  <c r="L76" i="6" s="1"/>
  <c r="AU77" i="6"/>
  <c r="K81" i="6"/>
  <c r="L81" i="6" s="1"/>
  <c r="AU82" i="6"/>
  <c r="K51" i="7"/>
  <c r="L51" i="7" s="1"/>
  <c r="AD64" i="7"/>
  <c r="AV84" i="7"/>
  <c r="AU91" i="7"/>
  <c r="AV94" i="7"/>
  <c r="K96" i="7"/>
  <c r="L96" i="7" s="1"/>
  <c r="AV96" i="7"/>
  <c r="K98" i="7"/>
  <c r="L98" i="7" s="1"/>
  <c r="AV98" i="7"/>
  <c r="K100" i="7"/>
  <c r="L100" i="7" s="1"/>
  <c r="AU100" i="7"/>
  <c r="AV100" i="8"/>
  <c r="AV91" i="8"/>
  <c r="AV77" i="8"/>
  <c r="AV82" i="8"/>
  <c r="AS38" i="9"/>
  <c r="AS27" i="9"/>
  <c r="AS32" i="9"/>
  <c r="R34" i="9"/>
  <c r="R78" i="10"/>
  <c r="AV95" i="10"/>
  <c r="AS49" i="11"/>
  <c r="AS53" i="11"/>
  <c r="AS44" i="11"/>
  <c r="AS50" i="11"/>
  <c r="AS47" i="11"/>
  <c r="AS43" i="11"/>
  <c r="AS46" i="11"/>
  <c r="AS42" i="11"/>
  <c r="AS45" i="11"/>
  <c r="R67" i="11"/>
  <c r="R76" i="11"/>
  <c r="R84" i="11"/>
  <c r="R47" i="14"/>
  <c r="R29" i="15"/>
  <c r="AU74" i="5"/>
  <c r="AU79" i="5"/>
  <c r="K84" i="5"/>
  <c r="L84" i="5" s="1"/>
  <c r="AU84" i="5"/>
  <c r="K96" i="5"/>
  <c r="L96" i="5" s="1"/>
  <c r="K98" i="5"/>
  <c r="L98" i="5" s="1"/>
  <c r="K100" i="5"/>
  <c r="L100" i="5" s="1"/>
  <c r="AU100" i="5"/>
  <c r="K107" i="5"/>
  <c r="L107" i="5" s="1"/>
  <c r="AU108" i="5"/>
  <c r="K112" i="5"/>
  <c r="L112" i="5" s="1"/>
  <c r="AU113" i="5"/>
  <c r="AU74" i="6"/>
  <c r="AU79" i="6"/>
  <c r="K84" i="6"/>
  <c r="L84" i="6" s="1"/>
  <c r="AU84" i="6"/>
  <c r="AR44" i="7"/>
  <c r="K48" i="7"/>
  <c r="L48" i="7" s="1"/>
  <c r="AR49" i="7"/>
  <c r="K53" i="7"/>
  <c r="L53" i="7" s="1"/>
  <c r="AD59" i="7"/>
  <c r="AD60" i="7"/>
  <c r="AD67" i="7"/>
  <c r="AD68" i="7"/>
  <c r="AV77" i="7"/>
  <c r="AV82" i="7"/>
  <c r="AU90" i="7"/>
  <c r="K95" i="7"/>
  <c r="L95" i="7" s="1"/>
  <c r="AV95" i="7"/>
  <c r="K97" i="7"/>
  <c r="L97" i="7" s="1"/>
  <c r="AV97" i="7"/>
  <c r="K99" i="7"/>
  <c r="L99" i="7" s="1"/>
  <c r="AV99" i="7"/>
  <c r="AU101" i="7"/>
  <c r="AD64" i="8"/>
  <c r="AV75" i="8"/>
  <c r="AV79" i="8"/>
  <c r="AV84" i="8"/>
  <c r="AU93" i="8"/>
  <c r="K91" i="8"/>
  <c r="L91" i="8" s="1"/>
  <c r="K92" i="8"/>
  <c r="L92" i="8" s="1"/>
  <c r="K93" i="8"/>
  <c r="L93" i="8" s="1"/>
  <c r="AV94" i="8"/>
  <c r="AV95" i="8"/>
  <c r="AV96" i="8"/>
  <c r="AV97" i="8"/>
  <c r="AV98" i="8"/>
  <c r="AV99" i="8"/>
  <c r="AU100" i="8"/>
  <c r="AU101" i="8"/>
  <c r="K101" i="9"/>
  <c r="L101" i="9" s="1"/>
  <c r="AU92" i="9"/>
  <c r="K90" i="9"/>
  <c r="L90" i="9" s="1"/>
  <c r="AU101" i="9"/>
  <c r="K99" i="9"/>
  <c r="L99" i="9" s="1"/>
  <c r="K97" i="9"/>
  <c r="L97" i="9" s="1"/>
  <c r="K95" i="9"/>
  <c r="L95" i="9" s="1"/>
  <c r="AU90" i="9"/>
  <c r="AU99" i="9"/>
  <c r="AU97" i="9"/>
  <c r="AU95" i="9"/>
  <c r="K93" i="9"/>
  <c r="L93" i="9" s="1"/>
  <c r="AU93" i="9"/>
  <c r="K91" i="9"/>
  <c r="L91" i="9" s="1"/>
  <c r="AU98" i="9"/>
  <c r="AU96" i="9"/>
  <c r="AU94" i="9"/>
  <c r="K94" i="9"/>
  <c r="L94" i="9" s="1"/>
  <c r="R75" i="10"/>
  <c r="O75" i="10"/>
  <c r="P75" i="10" s="1"/>
  <c r="Q75" i="10" s="1"/>
  <c r="AV100" i="10"/>
  <c r="AV91" i="10"/>
  <c r="AV85" i="10"/>
  <c r="AV80" i="10"/>
  <c r="AV98" i="10"/>
  <c r="AV96" i="10"/>
  <c r="AV94" i="10"/>
  <c r="AV84" i="10"/>
  <c r="AV79" i="10"/>
  <c r="AV75" i="10"/>
  <c r="AV92" i="10"/>
  <c r="AV78" i="10"/>
  <c r="AV74" i="10"/>
  <c r="AV101" i="10"/>
  <c r="AV90" i="10"/>
  <c r="AV83" i="10"/>
  <c r="AV93" i="10"/>
  <c r="AV81" i="10"/>
  <c r="AV76" i="10"/>
  <c r="R77" i="10"/>
  <c r="R79" i="10"/>
  <c r="R81" i="10"/>
  <c r="AV82" i="10"/>
  <c r="AV97" i="10"/>
  <c r="K37" i="11"/>
  <c r="L37" i="11" s="1"/>
  <c r="K35" i="11"/>
  <c r="L35" i="11" s="1"/>
  <c r="K33" i="11"/>
  <c r="L33" i="11" s="1"/>
  <c r="AR29" i="11"/>
  <c r="AR38" i="11"/>
  <c r="K31" i="11"/>
  <c r="L31" i="11" s="1"/>
  <c r="K29" i="11"/>
  <c r="L29" i="11" s="1"/>
  <c r="AR27" i="11"/>
  <c r="K38" i="11"/>
  <c r="L38" i="11" s="1"/>
  <c r="AR36" i="11"/>
  <c r="AR34" i="11"/>
  <c r="AR32" i="11"/>
  <c r="K27" i="11"/>
  <c r="L27" i="11" s="1"/>
  <c r="K36" i="11"/>
  <c r="L36" i="11" s="1"/>
  <c r="K34" i="11"/>
  <c r="L34" i="11" s="1"/>
  <c r="K32" i="11"/>
  <c r="L32" i="11" s="1"/>
  <c r="AR30" i="11"/>
  <c r="AR35" i="11"/>
  <c r="AR33" i="11"/>
  <c r="AR31" i="11"/>
  <c r="K28" i="11"/>
  <c r="L28" i="11" s="1"/>
  <c r="AS48" i="11"/>
  <c r="R76" i="12"/>
  <c r="R81" i="12"/>
  <c r="O27" i="14"/>
  <c r="P27" i="14" s="1"/>
  <c r="Q27" i="14" s="1"/>
  <c r="S27" i="14" s="1"/>
  <c r="U27" i="14" s="1"/>
  <c r="AQ27" i="14" s="1"/>
  <c r="R27" i="14"/>
  <c r="AU75" i="5"/>
  <c r="K79" i="5"/>
  <c r="L79" i="5" s="1"/>
  <c r="AU80" i="5"/>
  <c r="AU85" i="5"/>
  <c r="AU91" i="5"/>
  <c r="AU93" i="5"/>
  <c r="K108" i="5"/>
  <c r="L108" i="5" s="1"/>
  <c r="K113" i="5"/>
  <c r="L113" i="5" s="1"/>
  <c r="AU114" i="5"/>
  <c r="K74" i="6"/>
  <c r="L74" i="6" s="1"/>
  <c r="AU75" i="6"/>
  <c r="K79" i="6"/>
  <c r="L79" i="6" s="1"/>
  <c r="AU80" i="6"/>
  <c r="AU85" i="6"/>
  <c r="AU91" i="6"/>
  <c r="AU93" i="6"/>
  <c r="K44" i="7"/>
  <c r="L44" i="7" s="1"/>
  <c r="AR45" i="7"/>
  <c r="K49" i="7"/>
  <c r="L49" i="7" s="1"/>
  <c r="AR50" i="7"/>
  <c r="AD58" i="7"/>
  <c r="AD66" i="7"/>
  <c r="AV83" i="7"/>
  <c r="K90" i="7"/>
  <c r="L90" i="7" s="1"/>
  <c r="AV90" i="7"/>
  <c r="AU92" i="7"/>
  <c r="K101" i="7"/>
  <c r="L101" i="7" s="1"/>
  <c r="AV101" i="7"/>
  <c r="AC61" i="8"/>
  <c r="AC62" i="8"/>
  <c r="AD63" i="8"/>
  <c r="K65" i="8"/>
  <c r="L65" i="8" s="1"/>
  <c r="AC69" i="8"/>
  <c r="AU76" i="8"/>
  <c r="K80" i="8"/>
  <c r="L80" i="8" s="1"/>
  <c r="AV80" i="8"/>
  <c r="AU81" i="8"/>
  <c r="AV85" i="8"/>
  <c r="AU90" i="8"/>
  <c r="K94" i="8"/>
  <c r="L94" i="8" s="1"/>
  <c r="AV101" i="8"/>
  <c r="AS28" i="9"/>
  <c r="AU28" i="9" s="1"/>
  <c r="AS29" i="9"/>
  <c r="K30" i="9"/>
  <c r="L30" i="9" s="1"/>
  <c r="AR30" i="9"/>
  <c r="AR31" i="9"/>
  <c r="AS33" i="9"/>
  <c r="AR35" i="9"/>
  <c r="AD66" i="9"/>
  <c r="AD58" i="9"/>
  <c r="AB58" i="9" s="1"/>
  <c r="AF58" i="9" s="1"/>
  <c r="AD69" i="9"/>
  <c r="AD62" i="9"/>
  <c r="AD61" i="9"/>
  <c r="AD63" i="9"/>
  <c r="AD64" i="9"/>
  <c r="AV101" i="9"/>
  <c r="AV90" i="9"/>
  <c r="AV83" i="9"/>
  <c r="AV99" i="9"/>
  <c r="AV97" i="9"/>
  <c r="AV95" i="9"/>
  <c r="AV82" i="9"/>
  <c r="AV93" i="9"/>
  <c r="AV81" i="9"/>
  <c r="AV76" i="9"/>
  <c r="AV100" i="9"/>
  <c r="AV91" i="9"/>
  <c r="AV85" i="9"/>
  <c r="AV80" i="9"/>
  <c r="K92" i="9"/>
  <c r="L92" i="9" s="1"/>
  <c r="AV92" i="9"/>
  <c r="K96" i="9"/>
  <c r="L96" i="9" s="1"/>
  <c r="K100" i="9"/>
  <c r="L100" i="9" s="1"/>
  <c r="AS46" i="10"/>
  <c r="AS42" i="10"/>
  <c r="AS51" i="10"/>
  <c r="AS50" i="10"/>
  <c r="AS45" i="10"/>
  <c r="AS49" i="10"/>
  <c r="AS44" i="10"/>
  <c r="AS52" i="10"/>
  <c r="AS47" i="10"/>
  <c r="AS43" i="10"/>
  <c r="R82" i="10"/>
  <c r="R83" i="10"/>
  <c r="R93" i="10"/>
  <c r="AS38" i="11"/>
  <c r="AS27" i="11"/>
  <c r="AS36" i="11"/>
  <c r="AS34" i="11"/>
  <c r="AS32" i="11"/>
  <c r="AS30" i="11"/>
  <c r="AS37" i="11"/>
  <c r="AS28" i="11"/>
  <c r="AS29" i="11"/>
  <c r="AS35" i="11"/>
  <c r="AR37" i="11"/>
  <c r="AS51" i="11"/>
  <c r="R58" i="11"/>
  <c r="O58" i="11"/>
  <c r="P58" i="11" s="1"/>
  <c r="Q58" i="11" s="1"/>
  <c r="S58" i="11" s="1"/>
  <c r="U58" i="11" s="1"/>
  <c r="R93" i="12"/>
  <c r="AR53" i="13"/>
  <c r="AR48" i="13"/>
  <c r="K47" i="13"/>
  <c r="L47" i="13" s="1"/>
  <c r="K43" i="13"/>
  <c r="L43" i="13" s="1"/>
  <c r="AR52" i="13"/>
  <c r="K52" i="13"/>
  <c r="L52" i="13" s="1"/>
  <c r="AR47" i="13"/>
  <c r="AR43" i="13"/>
  <c r="K42" i="13"/>
  <c r="L42" i="13" s="1"/>
  <c r="AR50" i="13"/>
  <c r="K49" i="13"/>
  <c r="L49" i="13" s="1"/>
  <c r="AR45" i="13"/>
  <c r="K44" i="13"/>
  <c r="L44" i="13" s="1"/>
  <c r="K53" i="13"/>
  <c r="L53" i="13" s="1"/>
  <c r="K48" i="13"/>
  <c r="L48" i="13" s="1"/>
  <c r="K45" i="13"/>
  <c r="L45" i="13" s="1"/>
  <c r="AR44" i="13"/>
  <c r="AR42" i="13"/>
  <c r="AR51" i="13"/>
  <c r="K51" i="13"/>
  <c r="L51" i="13" s="1"/>
  <c r="AR46" i="13"/>
  <c r="K50" i="13"/>
  <c r="L50" i="13" s="1"/>
  <c r="AR49" i="13"/>
  <c r="K46" i="13"/>
  <c r="L46" i="13" s="1"/>
  <c r="R84" i="13"/>
  <c r="R80" i="14"/>
  <c r="R48" i="15"/>
  <c r="K75" i="5"/>
  <c r="L75" i="5" s="1"/>
  <c r="AU76" i="5"/>
  <c r="K80" i="5"/>
  <c r="L80" i="5" s="1"/>
  <c r="AU81" i="5"/>
  <c r="K91" i="5"/>
  <c r="L91" i="5" s="1"/>
  <c r="K93" i="5"/>
  <c r="L93" i="5" s="1"/>
  <c r="AU95" i="5"/>
  <c r="AU97" i="5"/>
  <c r="K109" i="5"/>
  <c r="L109" i="5" s="1"/>
  <c r="AU109" i="5"/>
  <c r="K75" i="6"/>
  <c r="L75" i="6" s="1"/>
  <c r="AU76" i="6"/>
  <c r="K80" i="6"/>
  <c r="L80" i="6" s="1"/>
  <c r="AU81" i="6"/>
  <c r="AU97" i="6"/>
  <c r="K45" i="7"/>
  <c r="L45" i="7" s="1"/>
  <c r="K50" i="7"/>
  <c r="L50" i="7" s="1"/>
  <c r="AV74" i="7"/>
  <c r="AV78" i="7"/>
  <c r="K92" i="7"/>
  <c r="L92" i="7" s="1"/>
  <c r="K94" i="7"/>
  <c r="L94" i="7" s="1"/>
  <c r="AU94" i="7"/>
  <c r="AU96" i="7"/>
  <c r="AC59" i="8"/>
  <c r="AC60" i="8"/>
  <c r="AD61" i="8"/>
  <c r="AD62" i="8"/>
  <c r="K64" i="8"/>
  <c r="L64" i="8" s="1"/>
  <c r="AC67" i="8"/>
  <c r="AV76" i="8"/>
  <c r="AV81" i="8"/>
  <c r="AV90" i="8"/>
  <c r="AU91" i="8"/>
  <c r="K95" i="8"/>
  <c r="L95" i="8" s="1"/>
  <c r="K96" i="8"/>
  <c r="L96" i="8" s="1"/>
  <c r="K97" i="8"/>
  <c r="L97" i="8" s="1"/>
  <c r="K98" i="8"/>
  <c r="L98" i="8" s="1"/>
  <c r="K99" i="8"/>
  <c r="L99" i="8" s="1"/>
  <c r="K100" i="8"/>
  <c r="L100" i="8" s="1"/>
  <c r="K101" i="8"/>
  <c r="L101" i="8" s="1"/>
  <c r="K37" i="9"/>
  <c r="L37" i="9" s="1"/>
  <c r="K35" i="9"/>
  <c r="L35" i="9" s="1"/>
  <c r="K33" i="9"/>
  <c r="L33" i="9" s="1"/>
  <c r="AR29" i="9"/>
  <c r="K38" i="9"/>
  <c r="L38" i="9" s="1"/>
  <c r="AR36" i="9"/>
  <c r="AR34" i="9"/>
  <c r="K29" i="9"/>
  <c r="L29" i="9" s="1"/>
  <c r="AS30" i="9"/>
  <c r="K31" i="9"/>
  <c r="L31" i="9" s="1"/>
  <c r="AS31" i="9"/>
  <c r="K32" i="9"/>
  <c r="L32" i="9" s="1"/>
  <c r="AR32" i="9"/>
  <c r="AS35" i="9"/>
  <c r="R67" i="9"/>
  <c r="R63" i="10"/>
  <c r="R97" i="10"/>
  <c r="AR50" i="11"/>
  <c r="K49" i="11"/>
  <c r="L49" i="11" s="1"/>
  <c r="K50" i="11"/>
  <c r="L50" i="11" s="1"/>
  <c r="AR49" i="11"/>
  <c r="AR45" i="11"/>
  <c r="K44" i="11"/>
  <c r="L44" i="11" s="1"/>
  <c r="AR53" i="11"/>
  <c r="AR44" i="11"/>
  <c r="K51" i="11"/>
  <c r="L51" i="11" s="1"/>
  <c r="K48" i="11"/>
  <c r="L48" i="11" s="1"/>
  <c r="K47" i="11"/>
  <c r="L47" i="11" s="1"/>
  <c r="K43" i="11"/>
  <c r="L43" i="11" s="1"/>
  <c r="AR47" i="11"/>
  <c r="AR43" i="11"/>
  <c r="K42" i="11"/>
  <c r="L42" i="11" s="1"/>
  <c r="AR52" i="11"/>
  <c r="AR51" i="11"/>
  <c r="AR48" i="11"/>
  <c r="K45" i="11"/>
  <c r="L45" i="11" s="1"/>
  <c r="K30" i="11"/>
  <c r="L30" i="11" s="1"/>
  <c r="AR42" i="11"/>
  <c r="AR46" i="11"/>
  <c r="AS52" i="11"/>
  <c r="R64" i="11"/>
  <c r="AS52" i="13"/>
  <c r="AS47" i="13"/>
  <c r="AS43" i="13"/>
  <c r="AS46" i="13"/>
  <c r="AS42" i="13"/>
  <c r="AS49" i="13"/>
  <c r="AS44" i="13"/>
  <c r="AS53" i="13"/>
  <c r="AS48" i="13"/>
  <c r="AS51" i="13"/>
  <c r="AS50" i="13"/>
  <c r="AS45" i="13"/>
  <c r="R60" i="13"/>
  <c r="AC59" i="10"/>
  <c r="AC60" i="10"/>
  <c r="K64" i="10"/>
  <c r="L64" i="10" s="1"/>
  <c r="AC67" i="10"/>
  <c r="AC68" i="10"/>
  <c r="AD69" i="10"/>
  <c r="AU97" i="10"/>
  <c r="AU99" i="10"/>
  <c r="AU98" i="11"/>
  <c r="AS32" i="12"/>
  <c r="AS35" i="12"/>
  <c r="AR50" i="12"/>
  <c r="K49" i="12"/>
  <c r="L49" i="12" s="1"/>
  <c r="AR45" i="12"/>
  <c r="K44" i="12"/>
  <c r="L44" i="12" s="1"/>
  <c r="AR52" i="12"/>
  <c r="K52" i="12"/>
  <c r="L52" i="12" s="1"/>
  <c r="AR47" i="12"/>
  <c r="AR43" i="12"/>
  <c r="K42" i="12"/>
  <c r="L42" i="12" s="1"/>
  <c r="AR42" i="12"/>
  <c r="K43" i="12"/>
  <c r="L43" i="12" s="1"/>
  <c r="AR44" i="12"/>
  <c r="K45" i="12"/>
  <c r="L45" i="12" s="1"/>
  <c r="AR49" i="12"/>
  <c r="K50" i="12"/>
  <c r="L50" i="12" s="1"/>
  <c r="K53" i="12"/>
  <c r="L53" i="12" s="1"/>
  <c r="K60" i="12"/>
  <c r="L60" i="12" s="1"/>
  <c r="AC60" i="12"/>
  <c r="K62" i="12"/>
  <c r="L62" i="12" s="1"/>
  <c r="K63" i="12"/>
  <c r="L63" i="12" s="1"/>
  <c r="AC63" i="12"/>
  <c r="K64" i="12"/>
  <c r="L64" i="12" s="1"/>
  <c r="AC64" i="12"/>
  <c r="AV92" i="12"/>
  <c r="AV78" i="12"/>
  <c r="AV74" i="12"/>
  <c r="AV101" i="12"/>
  <c r="AV90" i="12"/>
  <c r="AV83" i="12"/>
  <c r="AV100" i="12"/>
  <c r="AV91" i="12"/>
  <c r="AV85" i="12"/>
  <c r="AV80" i="12"/>
  <c r="AV76" i="12"/>
  <c r="AV77" i="12"/>
  <c r="R78" i="12"/>
  <c r="R79" i="12"/>
  <c r="R96" i="12"/>
  <c r="AV96" i="12"/>
  <c r="AR35" i="13"/>
  <c r="AR37" i="13"/>
  <c r="O59" i="13"/>
  <c r="P59" i="13" s="1"/>
  <c r="Q59" i="13" s="1"/>
  <c r="S59" i="13" s="1"/>
  <c r="U59" i="13" s="1"/>
  <c r="AB59" i="13" s="1"/>
  <c r="R59" i="13"/>
  <c r="O74" i="13"/>
  <c r="P74" i="13" s="1"/>
  <c r="Q74" i="13" s="1"/>
  <c r="R74" i="13"/>
  <c r="AR37" i="14"/>
  <c r="K30" i="14"/>
  <c r="L30" i="14" s="1"/>
  <c r="AR28" i="14"/>
  <c r="AR35" i="14"/>
  <c r="AR33" i="14"/>
  <c r="AR31" i="14"/>
  <c r="K28" i="14"/>
  <c r="L28" i="14" s="1"/>
  <c r="K37" i="14"/>
  <c r="L37" i="14" s="1"/>
  <c r="K35" i="14"/>
  <c r="L35" i="14" s="1"/>
  <c r="K33" i="14"/>
  <c r="L33" i="14" s="1"/>
  <c r="AR29" i="14"/>
  <c r="K36" i="14"/>
  <c r="L36" i="14" s="1"/>
  <c r="K34" i="14"/>
  <c r="L34" i="14" s="1"/>
  <c r="K32" i="14"/>
  <c r="L32" i="14" s="1"/>
  <c r="AR30" i="14"/>
  <c r="AR36" i="14"/>
  <c r="AR38" i="14"/>
  <c r="R48" i="14"/>
  <c r="R76" i="14"/>
  <c r="R63" i="15"/>
  <c r="R68" i="15"/>
  <c r="R69" i="15"/>
  <c r="AV93" i="15"/>
  <c r="AV81" i="15"/>
  <c r="AV76" i="15"/>
  <c r="AV100" i="15"/>
  <c r="AV91" i="15"/>
  <c r="AV85" i="15"/>
  <c r="AV80" i="15"/>
  <c r="AV98" i="15"/>
  <c r="AV96" i="15"/>
  <c r="AV94" i="15"/>
  <c r="AV84" i="15"/>
  <c r="AV79" i="15"/>
  <c r="AV75" i="15"/>
  <c r="AV92" i="15"/>
  <c r="AV78" i="15"/>
  <c r="AV74" i="15"/>
  <c r="AV97" i="15"/>
  <c r="AV99" i="15"/>
  <c r="R90" i="15"/>
  <c r="AV90" i="15"/>
  <c r="AV82" i="15"/>
  <c r="AV95" i="15"/>
  <c r="AV77" i="15"/>
  <c r="R92" i="15"/>
  <c r="R95" i="15"/>
  <c r="R97" i="15"/>
  <c r="AR35" i="16"/>
  <c r="AR33" i="16"/>
  <c r="AR31" i="16"/>
  <c r="K28" i="16"/>
  <c r="L28" i="16" s="1"/>
  <c r="K37" i="16"/>
  <c r="L37" i="16" s="1"/>
  <c r="K35" i="16"/>
  <c r="L35" i="16" s="1"/>
  <c r="K33" i="16"/>
  <c r="L33" i="16" s="1"/>
  <c r="AR29" i="16"/>
  <c r="AR38" i="16"/>
  <c r="K31" i="16"/>
  <c r="L31" i="16" s="1"/>
  <c r="K29" i="16"/>
  <c r="L29" i="16" s="1"/>
  <c r="AR27" i="16"/>
  <c r="K38" i="16"/>
  <c r="L38" i="16" s="1"/>
  <c r="AR36" i="16"/>
  <c r="AR34" i="16"/>
  <c r="AR32" i="16"/>
  <c r="K27" i="16"/>
  <c r="L27" i="16" s="1"/>
  <c r="K34" i="16"/>
  <c r="L34" i="16" s="1"/>
  <c r="AR30" i="16"/>
  <c r="AR37" i="16"/>
  <c r="K36" i="16"/>
  <c r="L36" i="16" s="1"/>
  <c r="K32" i="16"/>
  <c r="L32" i="16" s="1"/>
  <c r="K30" i="16"/>
  <c r="L30" i="16" s="1"/>
  <c r="R48" i="31"/>
  <c r="K67" i="12"/>
  <c r="L67" i="12" s="1"/>
  <c r="K69" i="12"/>
  <c r="L69" i="12" s="1"/>
  <c r="K68" i="12"/>
  <c r="L68" i="12" s="1"/>
  <c r="AC65" i="12"/>
  <c r="K61" i="12"/>
  <c r="L61" i="12" s="1"/>
  <c r="AC69" i="12"/>
  <c r="K65" i="12"/>
  <c r="L65" i="12" s="1"/>
  <c r="AC62" i="12"/>
  <c r="AC61" i="12"/>
  <c r="R28" i="13"/>
  <c r="AD69" i="13"/>
  <c r="AD62" i="13"/>
  <c r="AD61" i="13"/>
  <c r="AD63" i="13"/>
  <c r="AD66" i="13"/>
  <c r="AD58" i="13"/>
  <c r="R62" i="13"/>
  <c r="R63" i="13"/>
  <c r="AD68" i="13"/>
  <c r="R92" i="13"/>
  <c r="AS35" i="14"/>
  <c r="AS33" i="14"/>
  <c r="AS31" i="14"/>
  <c r="AS29" i="14"/>
  <c r="AS38" i="14"/>
  <c r="AS27" i="14"/>
  <c r="AU27" i="14" s="1"/>
  <c r="AS37" i="14"/>
  <c r="AS28" i="14"/>
  <c r="AS30" i="14"/>
  <c r="AS36" i="14"/>
  <c r="AS30" i="15"/>
  <c r="AS37" i="15"/>
  <c r="AS28" i="15"/>
  <c r="AS35" i="15"/>
  <c r="AS33" i="15"/>
  <c r="AS31" i="15"/>
  <c r="AS29" i="15"/>
  <c r="AS38" i="15"/>
  <c r="AS34" i="15"/>
  <c r="AS27" i="15"/>
  <c r="AS36" i="15"/>
  <c r="AS32" i="15"/>
  <c r="AS29" i="16"/>
  <c r="AS38" i="16"/>
  <c r="AS27" i="16"/>
  <c r="AS36" i="16"/>
  <c r="AS34" i="16"/>
  <c r="AS32" i="16"/>
  <c r="AS30" i="16"/>
  <c r="AS33" i="16"/>
  <c r="AS28" i="16"/>
  <c r="AS31" i="16"/>
  <c r="AU76" i="9"/>
  <c r="K80" i="9"/>
  <c r="L80" i="9" s="1"/>
  <c r="AU81" i="9"/>
  <c r="K85" i="9"/>
  <c r="L85" i="9" s="1"/>
  <c r="AD58" i="10"/>
  <c r="K61" i="10"/>
  <c r="L61" i="10" s="1"/>
  <c r="AC65" i="10"/>
  <c r="AD66" i="10"/>
  <c r="K68" i="10"/>
  <c r="L68" i="10" s="1"/>
  <c r="K69" i="10"/>
  <c r="L69" i="10" s="1"/>
  <c r="R74" i="10"/>
  <c r="S74" i="10" s="1"/>
  <c r="U74" i="10" s="1"/>
  <c r="AT74" i="10" s="1"/>
  <c r="AX74" i="10" s="1"/>
  <c r="K90" i="10"/>
  <c r="L90" i="10" s="1"/>
  <c r="AU92" i="10"/>
  <c r="K101" i="10"/>
  <c r="L101" i="10" s="1"/>
  <c r="AC64" i="11"/>
  <c r="R82" i="11"/>
  <c r="K101" i="11"/>
  <c r="L101" i="11" s="1"/>
  <c r="AU92" i="11"/>
  <c r="K90" i="11"/>
  <c r="L90" i="11" s="1"/>
  <c r="K93" i="11"/>
  <c r="L93" i="11" s="1"/>
  <c r="K94" i="11"/>
  <c r="L94" i="11" s="1"/>
  <c r="AU100" i="11"/>
  <c r="AS31" i="12"/>
  <c r="K46" i="12"/>
  <c r="L46" i="12" s="1"/>
  <c r="AR48" i="12"/>
  <c r="K51" i="12"/>
  <c r="L51" i="12" s="1"/>
  <c r="AD65" i="12"/>
  <c r="AD66" i="12"/>
  <c r="AD58" i="12"/>
  <c r="AD63" i="12"/>
  <c r="AC66" i="12"/>
  <c r="AD69" i="12"/>
  <c r="R75" i="12"/>
  <c r="R83" i="12"/>
  <c r="AV84" i="12"/>
  <c r="R95" i="12"/>
  <c r="AV97" i="12"/>
  <c r="AR31" i="13"/>
  <c r="AR38" i="13"/>
  <c r="AD65" i="13"/>
  <c r="R76" i="13"/>
  <c r="R58" i="14"/>
  <c r="O58" i="14"/>
  <c r="P58" i="14" s="1"/>
  <c r="Q58" i="14" s="1"/>
  <c r="S58" i="14" s="1"/>
  <c r="U58" i="14" s="1"/>
  <c r="AB58" i="14" s="1"/>
  <c r="R62" i="14"/>
  <c r="AU98" i="14"/>
  <c r="AU96" i="14"/>
  <c r="AU94" i="14"/>
  <c r="K94" i="14"/>
  <c r="L94" i="14" s="1"/>
  <c r="K92" i="14"/>
  <c r="L92" i="14" s="1"/>
  <c r="K101" i="14"/>
  <c r="L101" i="14" s="1"/>
  <c r="AU92" i="14"/>
  <c r="K90" i="14"/>
  <c r="L90" i="14" s="1"/>
  <c r="AU101" i="14"/>
  <c r="K99" i="14"/>
  <c r="L99" i="14" s="1"/>
  <c r="K97" i="14"/>
  <c r="L97" i="14" s="1"/>
  <c r="K95" i="14"/>
  <c r="L95" i="14" s="1"/>
  <c r="AU90" i="14"/>
  <c r="AU99" i="14"/>
  <c r="AU97" i="14"/>
  <c r="AU95" i="14"/>
  <c r="K93" i="14"/>
  <c r="L93" i="14" s="1"/>
  <c r="AU91" i="14"/>
  <c r="AU93" i="14"/>
  <c r="AU100" i="14"/>
  <c r="K100" i="14"/>
  <c r="L100" i="14" s="1"/>
  <c r="K98" i="14"/>
  <c r="L98" i="14" s="1"/>
  <c r="K91" i="14"/>
  <c r="L91" i="14" s="1"/>
  <c r="K96" i="14"/>
  <c r="L96" i="14" s="1"/>
  <c r="O74" i="15"/>
  <c r="P74" i="15" s="1"/>
  <c r="Q74" i="15" s="1"/>
  <c r="S74" i="15" s="1"/>
  <c r="U74" i="15" s="1"/>
  <c r="AT74" i="15" s="1"/>
  <c r="AX74" i="15" s="1"/>
  <c r="R74" i="15"/>
  <c r="O42" i="18"/>
  <c r="P42" i="18" s="1"/>
  <c r="Q42" i="18" s="1"/>
  <c r="R42" i="18"/>
  <c r="AC59" i="9"/>
  <c r="AC60" i="9"/>
  <c r="AF60" i="9" s="1"/>
  <c r="K64" i="9"/>
  <c r="L64" i="9" s="1"/>
  <c r="AC67" i="9"/>
  <c r="AC68" i="9"/>
  <c r="K76" i="9"/>
  <c r="L76" i="9" s="1"/>
  <c r="AU77" i="9"/>
  <c r="K81" i="9"/>
  <c r="L81" i="9" s="1"/>
  <c r="AU82" i="9"/>
  <c r="K59" i="10"/>
  <c r="L59" i="10" s="1"/>
  <c r="K60" i="10"/>
  <c r="L60" i="10" s="1"/>
  <c r="AC64" i="10"/>
  <c r="AD65" i="10"/>
  <c r="K67" i="10"/>
  <c r="L67" i="10" s="1"/>
  <c r="K92" i="10"/>
  <c r="L92" i="10" s="1"/>
  <c r="K94" i="10"/>
  <c r="L94" i="10" s="1"/>
  <c r="AU94" i="10"/>
  <c r="AU96" i="10"/>
  <c r="AU98" i="10"/>
  <c r="AC58" i="11"/>
  <c r="K59" i="11"/>
  <c r="L59" i="11" s="1"/>
  <c r="AD66" i="11"/>
  <c r="AD58" i="11"/>
  <c r="AC60" i="11"/>
  <c r="AC62" i="11"/>
  <c r="AD64" i="11"/>
  <c r="K65" i="11"/>
  <c r="L65" i="11" s="1"/>
  <c r="K83" i="11"/>
  <c r="L83" i="11" s="1"/>
  <c r="AU78" i="11"/>
  <c r="K78" i="11"/>
  <c r="L78" i="11" s="1"/>
  <c r="AU74" i="11"/>
  <c r="K77" i="11"/>
  <c r="L77" i="11" s="1"/>
  <c r="AU79" i="11"/>
  <c r="AU80" i="11"/>
  <c r="AU81" i="11"/>
  <c r="AU85" i="11"/>
  <c r="AU90" i="11"/>
  <c r="AU91" i="11"/>
  <c r="K95" i="11"/>
  <c r="L95" i="11" s="1"/>
  <c r="K96" i="11"/>
  <c r="L96" i="11" s="1"/>
  <c r="K97" i="11"/>
  <c r="L97" i="11" s="1"/>
  <c r="K98" i="11"/>
  <c r="L98" i="11" s="1"/>
  <c r="K99" i="11"/>
  <c r="L99" i="11" s="1"/>
  <c r="K100" i="11"/>
  <c r="L100" i="11" s="1"/>
  <c r="AU101" i="11"/>
  <c r="K37" i="12"/>
  <c r="L37" i="12" s="1"/>
  <c r="K35" i="12"/>
  <c r="L35" i="12" s="1"/>
  <c r="K33" i="12"/>
  <c r="L33" i="12" s="1"/>
  <c r="AR29" i="12"/>
  <c r="K36" i="12"/>
  <c r="L36" i="12" s="1"/>
  <c r="K34" i="12"/>
  <c r="L34" i="12" s="1"/>
  <c r="K32" i="12"/>
  <c r="L32" i="12" s="1"/>
  <c r="AR30" i="12"/>
  <c r="AR28" i="12"/>
  <c r="K29" i="12"/>
  <c r="L29" i="12" s="1"/>
  <c r="K31" i="12"/>
  <c r="L31" i="12" s="1"/>
  <c r="AR33" i="12"/>
  <c r="AR36" i="12"/>
  <c r="AR37" i="12"/>
  <c r="K38" i="12"/>
  <c r="L38" i="12" s="1"/>
  <c r="AR51" i="12"/>
  <c r="K66" i="12"/>
  <c r="L66" i="12" s="1"/>
  <c r="R74" i="12"/>
  <c r="O74" i="12"/>
  <c r="P74" i="12" s="1"/>
  <c r="Q74" i="12" s="1"/>
  <c r="S74" i="12" s="1"/>
  <c r="U74" i="12" s="1"/>
  <c r="AT74" i="12" s="1"/>
  <c r="AX74" i="12" s="1"/>
  <c r="AV75" i="12"/>
  <c r="R97" i="12"/>
  <c r="AV99" i="12"/>
  <c r="R58" i="13"/>
  <c r="S58" i="13" s="1"/>
  <c r="U58" i="13" s="1"/>
  <c r="AB58" i="13" s="1"/>
  <c r="AF58" i="13" s="1"/>
  <c r="AD60" i="13"/>
  <c r="R66" i="13"/>
  <c r="AD67" i="13"/>
  <c r="AV99" i="13"/>
  <c r="AV97" i="13"/>
  <c r="AV95" i="13"/>
  <c r="AV93" i="13"/>
  <c r="AV81" i="13"/>
  <c r="AV76" i="13"/>
  <c r="AV100" i="13"/>
  <c r="AV91" i="13"/>
  <c r="AV85" i="13"/>
  <c r="AV80" i="13"/>
  <c r="AV101" i="13"/>
  <c r="AV90" i="13"/>
  <c r="AV83" i="13"/>
  <c r="R79" i="13"/>
  <c r="R81" i="13"/>
  <c r="R98" i="13"/>
  <c r="AS50" i="14"/>
  <c r="AS49" i="14"/>
  <c r="AS45" i="14"/>
  <c r="AS44" i="14"/>
  <c r="AS46" i="14"/>
  <c r="AS42" i="14"/>
  <c r="R29" i="14"/>
  <c r="AS34" i="14"/>
  <c r="K38" i="14"/>
  <c r="L38" i="14" s="1"/>
  <c r="AR51" i="14"/>
  <c r="K50" i="14"/>
  <c r="L50" i="14" s="1"/>
  <c r="AR46" i="14"/>
  <c r="K46" i="14"/>
  <c r="L46" i="14" s="1"/>
  <c r="AR42" i="14"/>
  <c r="AR49" i="14"/>
  <c r="K45" i="14"/>
  <c r="L45" i="14" s="1"/>
  <c r="K51" i="14"/>
  <c r="L51" i="14" s="1"/>
  <c r="AR50" i="14"/>
  <c r="AR45" i="14"/>
  <c r="K44" i="14"/>
  <c r="L44" i="14" s="1"/>
  <c r="AR53" i="14"/>
  <c r="AR52" i="14"/>
  <c r="AR48" i="14"/>
  <c r="AR47" i="14"/>
  <c r="AR43" i="14"/>
  <c r="K42" i="14"/>
  <c r="L42" i="14" s="1"/>
  <c r="K43" i="14"/>
  <c r="L43" i="14" s="1"/>
  <c r="AS43" i="14"/>
  <c r="AS53" i="14"/>
  <c r="R64" i="14"/>
  <c r="AU84" i="14"/>
  <c r="K84" i="14"/>
  <c r="L84" i="14" s="1"/>
  <c r="AU79" i="14"/>
  <c r="AU75" i="14"/>
  <c r="K74" i="14"/>
  <c r="L74" i="14" s="1"/>
  <c r="K83" i="14"/>
  <c r="L83" i="14" s="1"/>
  <c r="AU78" i="14"/>
  <c r="K78" i="14"/>
  <c r="L78" i="14" s="1"/>
  <c r="AU74" i="14"/>
  <c r="AU83" i="14"/>
  <c r="K82" i="14"/>
  <c r="L82" i="14" s="1"/>
  <c r="K77" i="14"/>
  <c r="L77" i="14" s="1"/>
  <c r="AU82" i="14"/>
  <c r="K81" i="14"/>
  <c r="L81" i="14" s="1"/>
  <c r="K85" i="14"/>
  <c r="L85" i="14" s="1"/>
  <c r="K75" i="14"/>
  <c r="L75" i="14" s="1"/>
  <c r="AU85" i="14"/>
  <c r="AU77" i="14"/>
  <c r="K79" i="14"/>
  <c r="L79" i="14" s="1"/>
  <c r="AU81" i="14"/>
  <c r="R77" i="15"/>
  <c r="R83" i="15"/>
  <c r="P42" i="16"/>
  <c r="Q42" i="16" s="1"/>
  <c r="R51" i="16"/>
  <c r="AD65" i="16"/>
  <c r="AD66" i="16"/>
  <c r="AD58" i="16"/>
  <c r="AD68" i="16"/>
  <c r="AD67" i="16"/>
  <c r="AD60" i="16"/>
  <c r="AD59" i="16"/>
  <c r="AD69" i="16"/>
  <c r="AD62" i="16"/>
  <c r="AD61" i="16"/>
  <c r="R65" i="16"/>
  <c r="AD63" i="16"/>
  <c r="AD64" i="16"/>
  <c r="R91" i="16"/>
  <c r="R90" i="17"/>
  <c r="O90" i="17"/>
  <c r="P90" i="17" s="1"/>
  <c r="Q90" i="17" s="1"/>
  <c r="S90" i="17" s="1"/>
  <c r="U90" i="17" s="1"/>
  <c r="AT90" i="17" s="1"/>
  <c r="R97" i="17"/>
  <c r="R36" i="18"/>
  <c r="K58" i="10"/>
  <c r="L58" i="10" s="1"/>
  <c r="AC63" i="10"/>
  <c r="AD64" i="10"/>
  <c r="K66" i="10"/>
  <c r="L66" i="10" s="1"/>
  <c r="AU91" i="10"/>
  <c r="K96" i="10"/>
  <c r="L96" i="10" s="1"/>
  <c r="K98" i="10"/>
  <c r="L98" i="10" s="1"/>
  <c r="K100" i="10"/>
  <c r="L100" i="10" s="1"/>
  <c r="AU100" i="10"/>
  <c r="K69" i="11"/>
  <c r="L69" i="11" s="1"/>
  <c r="K68" i="11"/>
  <c r="L68" i="11" s="1"/>
  <c r="AC65" i="11"/>
  <c r="K61" i="11"/>
  <c r="L61" i="11" s="1"/>
  <c r="K63" i="11"/>
  <c r="L63" i="11" s="1"/>
  <c r="AC69" i="11"/>
  <c r="AS38" i="12"/>
  <c r="AS27" i="12"/>
  <c r="AS37" i="12"/>
  <c r="AS28" i="12"/>
  <c r="AS30" i="12"/>
  <c r="AS33" i="12"/>
  <c r="AS36" i="12"/>
  <c r="K58" i="12"/>
  <c r="L58" i="12" s="1"/>
  <c r="AC58" i="12"/>
  <c r="K59" i="12"/>
  <c r="L59" i="12" s="1"/>
  <c r="AC59" i="12"/>
  <c r="AC68" i="12"/>
  <c r="AV81" i="12"/>
  <c r="AV82" i="12"/>
  <c r="AV93" i="12"/>
  <c r="R99" i="12"/>
  <c r="K38" i="13"/>
  <c r="L38" i="13" s="1"/>
  <c r="AR36" i="13"/>
  <c r="AR34" i="13"/>
  <c r="AR32" i="13"/>
  <c r="K27" i="13"/>
  <c r="L27" i="13" s="1"/>
  <c r="K36" i="13"/>
  <c r="L36" i="13" s="1"/>
  <c r="K34" i="13"/>
  <c r="L34" i="13" s="1"/>
  <c r="K32" i="13"/>
  <c r="L32" i="13" s="1"/>
  <c r="AR30" i="13"/>
  <c r="K37" i="13"/>
  <c r="L37" i="13" s="1"/>
  <c r="K35" i="13"/>
  <c r="L35" i="13" s="1"/>
  <c r="K33" i="13"/>
  <c r="L33" i="13" s="1"/>
  <c r="AR29" i="13"/>
  <c r="AR28" i="13"/>
  <c r="AR33" i="13"/>
  <c r="AD59" i="13"/>
  <c r="R85" i="13"/>
  <c r="AR32" i="14"/>
  <c r="R53" i="14"/>
  <c r="R65" i="14"/>
  <c r="R78" i="15"/>
  <c r="R101" i="15"/>
  <c r="AS35" i="16"/>
  <c r="R42" i="16"/>
  <c r="AS30" i="17"/>
  <c r="AS37" i="17"/>
  <c r="AS28" i="17"/>
  <c r="AS35" i="17"/>
  <c r="AS33" i="17"/>
  <c r="AS31" i="17"/>
  <c r="AS29" i="17"/>
  <c r="AS36" i="17"/>
  <c r="AS34" i="17"/>
  <c r="AS32" i="17"/>
  <c r="AS38" i="17"/>
  <c r="AS27" i="17"/>
  <c r="R49" i="17"/>
  <c r="O58" i="17"/>
  <c r="P58" i="17" s="1"/>
  <c r="Q58" i="17" s="1"/>
  <c r="S58" i="17" s="1"/>
  <c r="U58" i="17" s="1"/>
  <c r="AB58" i="17" s="1"/>
  <c r="R58" i="17"/>
  <c r="O27" i="18"/>
  <c r="P27" i="18" s="1"/>
  <c r="Q27" i="18" s="1"/>
  <c r="S27" i="18" s="1"/>
  <c r="U27" i="18" s="1"/>
  <c r="AQ27" i="18" s="1"/>
  <c r="R27" i="18"/>
  <c r="K61" i="9"/>
  <c r="L61" i="9" s="1"/>
  <c r="AC65" i="9"/>
  <c r="K68" i="9"/>
  <c r="L68" i="9" s="1"/>
  <c r="AU74" i="9"/>
  <c r="AX74" i="9" s="1"/>
  <c r="K78" i="9"/>
  <c r="L78" i="9" s="1"/>
  <c r="AU78" i="9"/>
  <c r="AC61" i="10"/>
  <c r="AC62" i="10"/>
  <c r="K65" i="10"/>
  <c r="L65" i="10" s="1"/>
  <c r="AU76" i="10"/>
  <c r="K80" i="10"/>
  <c r="L80" i="10" s="1"/>
  <c r="AU81" i="10"/>
  <c r="K91" i="10"/>
  <c r="L91" i="10" s="1"/>
  <c r="AC59" i="11"/>
  <c r="AC63" i="11"/>
  <c r="AD65" i="11"/>
  <c r="K66" i="11"/>
  <c r="L66" i="11" s="1"/>
  <c r="AD69" i="11"/>
  <c r="AV101" i="11"/>
  <c r="AV90" i="11"/>
  <c r="AV83" i="11"/>
  <c r="K80" i="11"/>
  <c r="L80" i="11" s="1"/>
  <c r="K81" i="11"/>
  <c r="L81" i="11" s="1"/>
  <c r="AV84" i="11"/>
  <c r="K85" i="11"/>
  <c r="L85" i="11" s="1"/>
  <c r="K91" i="11"/>
  <c r="L91" i="11" s="1"/>
  <c r="AV92" i="11"/>
  <c r="K27" i="12"/>
  <c r="L27" i="12" s="1"/>
  <c r="AR32" i="12"/>
  <c r="AR35" i="12"/>
  <c r="AR46" i="12"/>
  <c r="K47" i="12"/>
  <c r="L47" i="12" s="1"/>
  <c r="AD59" i="12"/>
  <c r="AD68" i="12"/>
  <c r="R82" i="12"/>
  <c r="AU98" i="12"/>
  <c r="AU96" i="12"/>
  <c r="AU94" i="12"/>
  <c r="K94" i="12"/>
  <c r="L94" i="12" s="1"/>
  <c r="K92" i="12"/>
  <c r="L92" i="12" s="1"/>
  <c r="K101" i="12"/>
  <c r="L101" i="12" s="1"/>
  <c r="AU92" i="12"/>
  <c r="K90" i="12"/>
  <c r="L90" i="12" s="1"/>
  <c r="AU93" i="12"/>
  <c r="K91" i="12"/>
  <c r="L91" i="12" s="1"/>
  <c r="AU91" i="12"/>
  <c r="AV94" i="12"/>
  <c r="AS30" i="13"/>
  <c r="AS37" i="13"/>
  <c r="AS28" i="13"/>
  <c r="AS38" i="13"/>
  <c r="AS27" i="13"/>
  <c r="K30" i="13"/>
  <c r="L30" i="13" s="1"/>
  <c r="K31" i="13"/>
  <c r="L31" i="13" s="1"/>
  <c r="AS33" i="13"/>
  <c r="AS34" i="13"/>
  <c r="AD64" i="13"/>
  <c r="AU101" i="13"/>
  <c r="K99" i="13"/>
  <c r="L99" i="13" s="1"/>
  <c r="K97" i="13"/>
  <c r="L97" i="13" s="1"/>
  <c r="K95" i="13"/>
  <c r="L95" i="13" s="1"/>
  <c r="AU90" i="13"/>
  <c r="AU99" i="13"/>
  <c r="AU97" i="13"/>
  <c r="AU95" i="13"/>
  <c r="K93" i="13"/>
  <c r="L93" i="13" s="1"/>
  <c r="AU93" i="13"/>
  <c r="K91" i="13"/>
  <c r="L91" i="13" s="1"/>
  <c r="K101" i="13"/>
  <c r="L101" i="13" s="1"/>
  <c r="AU92" i="13"/>
  <c r="K90" i="13"/>
  <c r="L90" i="13" s="1"/>
  <c r="R94" i="13"/>
  <c r="AU96" i="13"/>
  <c r="AR27" i="14"/>
  <c r="K31" i="14"/>
  <c r="L31" i="14" s="1"/>
  <c r="AS32" i="14"/>
  <c r="AS48" i="14"/>
  <c r="K52" i="14"/>
  <c r="L52" i="14" s="1"/>
  <c r="AS52" i="14"/>
  <c r="AU76" i="14"/>
  <c r="AU80" i="14"/>
  <c r="AR53" i="15"/>
  <c r="AR48" i="15"/>
  <c r="K47" i="15"/>
  <c r="L47" i="15" s="1"/>
  <c r="K43" i="15"/>
  <c r="L43" i="15" s="1"/>
  <c r="AR52" i="15"/>
  <c r="K52" i="15"/>
  <c r="L52" i="15" s="1"/>
  <c r="AR47" i="15"/>
  <c r="AR43" i="15"/>
  <c r="K42" i="15"/>
  <c r="L42" i="15" s="1"/>
  <c r="K51" i="15"/>
  <c r="L51" i="15" s="1"/>
  <c r="AR46" i="15"/>
  <c r="K46" i="15"/>
  <c r="L46" i="15" s="1"/>
  <c r="AR42" i="15"/>
  <c r="AR51" i="15"/>
  <c r="K50" i="15"/>
  <c r="L50" i="15" s="1"/>
  <c r="K45" i="15"/>
  <c r="L45" i="15" s="1"/>
  <c r="AR50" i="15"/>
  <c r="AR49" i="15"/>
  <c r="K44" i="15"/>
  <c r="L44" i="15" s="1"/>
  <c r="K53" i="15"/>
  <c r="L53" i="15" s="1"/>
  <c r="AR45" i="15"/>
  <c r="AR44" i="15"/>
  <c r="K49" i="15"/>
  <c r="L49" i="15" s="1"/>
  <c r="R84" i="15"/>
  <c r="AS37" i="16"/>
  <c r="AU84" i="16"/>
  <c r="K84" i="16"/>
  <c r="L84" i="16" s="1"/>
  <c r="AU79" i="16"/>
  <c r="AU75" i="16"/>
  <c r="K74" i="16"/>
  <c r="L74" i="16" s="1"/>
  <c r="K83" i="16"/>
  <c r="L83" i="16" s="1"/>
  <c r="AU78" i="16"/>
  <c r="K78" i="16"/>
  <c r="L78" i="16" s="1"/>
  <c r="AU74" i="16"/>
  <c r="AU83" i="16"/>
  <c r="K82" i="16"/>
  <c r="L82" i="16" s="1"/>
  <c r="K77" i="16"/>
  <c r="L77" i="16" s="1"/>
  <c r="AU82" i="16"/>
  <c r="K81" i="16"/>
  <c r="L81" i="16" s="1"/>
  <c r="AU77" i="16"/>
  <c r="K76" i="16"/>
  <c r="L76" i="16" s="1"/>
  <c r="AU85" i="16"/>
  <c r="AU80" i="16"/>
  <c r="K79" i="16"/>
  <c r="L79" i="16" s="1"/>
  <c r="K85" i="16"/>
  <c r="L85" i="16" s="1"/>
  <c r="K80" i="16"/>
  <c r="L80" i="16" s="1"/>
  <c r="AU76" i="16"/>
  <c r="K75" i="16"/>
  <c r="L75" i="16" s="1"/>
  <c r="AX74" i="17"/>
  <c r="R84" i="17"/>
  <c r="R95" i="17"/>
  <c r="AU76" i="12"/>
  <c r="K80" i="12"/>
  <c r="L80" i="12" s="1"/>
  <c r="AU81" i="12"/>
  <c r="K61" i="13"/>
  <c r="L61" i="13" s="1"/>
  <c r="AC65" i="13"/>
  <c r="K68" i="13"/>
  <c r="L68" i="13" s="1"/>
  <c r="K69" i="13"/>
  <c r="L69" i="13" s="1"/>
  <c r="AU74" i="13"/>
  <c r="K78" i="13"/>
  <c r="L78" i="13" s="1"/>
  <c r="AU78" i="13"/>
  <c r="K83" i="13"/>
  <c r="L83" i="13" s="1"/>
  <c r="AC61" i="14"/>
  <c r="K63" i="14"/>
  <c r="L63" i="14" s="1"/>
  <c r="AC65" i="14"/>
  <c r="K66" i="14"/>
  <c r="L66" i="14" s="1"/>
  <c r="K31" i="15"/>
  <c r="L31" i="15" s="1"/>
  <c r="R75" i="15"/>
  <c r="R79" i="15"/>
  <c r="R94" i="15"/>
  <c r="O43" i="16"/>
  <c r="P43" i="16" s="1"/>
  <c r="Q43" i="16" s="1"/>
  <c r="S43" i="16" s="1"/>
  <c r="U43" i="16" s="1"/>
  <c r="AQ43" i="16" s="1"/>
  <c r="R44" i="17"/>
  <c r="AF58" i="17"/>
  <c r="R66" i="17"/>
  <c r="R99" i="17"/>
  <c r="R91" i="18"/>
  <c r="R30" i="19"/>
  <c r="R53" i="21"/>
  <c r="AC61" i="13"/>
  <c r="AC62" i="13"/>
  <c r="K65" i="13"/>
  <c r="L65" i="13" s="1"/>
  <c r="AC69" i="13"/>
  <c r="AU76" i="13"/>
  <c r="K80" i="13"/>
  <c r="L80" i="13" s="1"/>
  <c r="AU81" i="13"/>
  <c r="AC68" i="14"/>
  <c r="AC69" i="14"/>
  <c r="AS52" i="15"/>
  <c r="AS47" i="15"/>
  <c r="AS43" i="15"/>
  <c r="AS46" i="15"/>
  <c r="AS42" i="15"/>
  <c r="AS51" i="15"/>
  <c r="AS50" i="15"/>
  <c r="AS45" i="15"/>
  <c r="AS53" i="15"/>
  <c r="O58" i="15"/>
  <c r="P58" i="15" s="1"/>
  <c r="Q58" i="15" s="1"/>
  <c r="S58" i="15" s="1"/>
  <c r="U58" i="15" s="1"/>
  <c r="AB58" i="15" s="1"/>
  <c r="AF58" i="15" s="1"/>
  <c r="R58" i="15"/>
  <c r="R66" i="15"/>
  <c r="P90" i="15"/>
  <c r="Q90" i="15" s="1"/>
  <c r="S90" i="15" s="1"/>
  <c r="U90" i="15" s="1"/>
  <c r="AT90" i="15" s="1"/>
  <c r="K38" i="17"/>
  <c r="L38" i="17" s="1"/>
  <c r="AR36" i="17"/>
  <c r="AR34" i="17"/>
  <c r="AR32" i="17"/>
  <c r="K27" i="17"/>
  <c r="L27" i="17" s="1"/>
  <c r="K36" i="17"/>
  <c r="L36" i="17" s="1"/>
  <c r="K34" i="17"/>
  <c r="L34" i="17" s="1"/>
  <c r="K32" i="17"/>
  <c r="L32" i="17" s="1"/>
  <c r="AR30" i="17"/>
  <c r="AR37" i="17"/>
  <c r="K30" i="17"/>
  <c r="L30" i="17" s="1"/>
  <c r="AR28" i="17"/>
  <c r="AR35" i="17"/>
  <c r="AR33" i="17"/>
  <c r="AR31" i="17"/>
  <c r="K28" i="17"/>
  <c r="L28" i="17" s="1"/>
  <c r="AR38" i="17"/>
  <c r="K31" i="17"/>
  <c r="L31" i="17" s="1"/>
  <c r="K29" i="17"/>
  <c r="L29" i="17" s="1"/>
  <c r="AR27" i="17"/>
  <c r="K37" i="17"/>
  <c r="L37" i="17" s="1"/>
  <c r="O59" i="17"/>
  <c r="P59" i="17" s="1"/>
  <c r="Q59" i="17" s="1"/>
  <c r="S59" i="17" s="1"/>
  <c r="U59" i="17" s="1"/>
  <c r="AB59" i="17" s="1"/>
  <c r="R61" i="17"/>
  <c r="P74" i="17"/>
  <c r="Q74" i="17" s="1"/>
  <c r="S74" i="17" s="1"/>
  <c r="U74" i="17" s="1"/>
  <c r="AT74" i="17" s="1"/>
  <c r="R38" i="18"/>
  <c r="R60" i="18"/>
  <c r="R79" i="19"/>
  <c r="AC59" i="13"/>
  <c r="AF59" i="13" s="1"/>
  <c r="AC60" i="13"/>
  <c r="K64" i="13"/>
  <c r="L64" i="13" s="1"/>
  <c r="AC67" i="13"/>
  <c r="AC58" i="14"/>
  <c r="AF58" i="14" s="1"/>
  <c r="AD65" i="14"/>
  <c r="AD66" i="14"/>
  <c r="AC60" i="14"/>
  <c r="AC62" i="14"/>
  <c r="AD64" i="14"/>
  <c r="AD68" i="14"/>
  <c r="AD69" i="14"/>
  <c r="AR29" i="15"/>
  <c r="K33" i="15"/>
  <c r="L33" i="15" s="1"/>
  <c r="K37" i="15"/>
  <c r="L37" i="15" s="1"/>
  <c r="R82" i="15"/>
  <c r="AS50" i="16"/>
  <c r="AS45" i="16"/>
  <c r="AS49" i="16"/>
  <c r="AS44" i="16"/>
  <c r="AS53" i="16"/>
  <c r="AS48" i="16"/>
  <c r="AS52" i="16"/>
  <c r="AS47" i="16"/>
  <c r="AS43" i="16"/>
  <c r="AU43" i="16" s="1"/>
  <c r="AS46" i="16"/>
  <c r="R35" i="17"/>
  <c r="O60" i="17"/>
  <c r="P60" i="17" s="1"/>
  <c r="Q60" i="17" s="1"/>
  <c r="S60" i="17" s="1"/>
  <c r="U60" i="17" s="1"/>
  <c r="AB60" i="17" s="1"/>
  <c r="R62" i="17"/>
  <c r="R65" i="17"/>
  <c r="R78" i="17"/>
  <c r="R83" i="17"/>
  <c r="AS49" i="18"/>
  <c r="AS44" i="18"/>
  <c r="AS53" i="18"/>
  <c r="AS48" i="18"/>
  <c r="AS51" i="18"/>
  <c r="AS42" i="18"/>
  <c r="AS47" i="18"/>
  <c r="AS46" i="18"/>
  <c r="AS50" i="18"/>
  <c r="AS45" i="18"/>
  <c r="R43" i="18"/>
  <c r="R76" i="18"/>
  <c r="AS51" i="31"/>
  <c r="AS50" i="31"/>
  <c r="AS43" i="31"/>
  <c r="AS46" i="31"/>
  <c r="AS44" i="31"/>
  <c r="AS42" i="31"/>
  <c r="AS53" i="31"/>
  <c r="AS49" i="31"/>
  <c r="AS45" i="31"/>
  <c r="AS48" i="31"/>
  <c r="R84" i="20"/>
  <c r="K67" i="14"/>
  <c r="L67" i="14" s="1"/>
  <c r="AC64" i="14"/>
  <c r="K60" i="14"/>
  <c r="L60" i="14" s="1"/>
  <c r="K59" i="14"/>
  <c r="L59" i="14" s="1"/>
  <c r="K69" i="14"/>
  <c r="L69" i="14" s="1"/>
  <c r="K68" i="14"/>
  <c r="L68" i="14" s="1"/>
  <c r="K61" i="14"/>
  <c r="L61" i="14" s="1"/>
  <c r="K38" i="15"/>
  <c r="L38" i="15" s="1"/>
  <c r="AR36" i="15"/>
  <c r="AR34" i="15"/>
  <c r="AR32" i="15"/>
  <c r="K27" i="15"/>
  <c r="L27" i="15" s="1"/>
  <c r="K36" i="15"/>
  <c r="L36" i="15" s="1"/>
  <c r="K34" i="15"/>
  <c r="L34" i="15" s="1"/>
  <c r="K32" i="15"/>
  <c r="L32" i="15" s="1"/>
  <c r="AR30" i="15"/>
  <c r="AR37" i="15"/>
  <c r="K30" i="15"/>
  <c r="L30" i="15" s="1"/>
  <c r="AR28" i="15"/>
  <c r="AR35" i="15"/>
  <c r="AR33" i="15"/>
  <c r="AR31" i="15"/>
  <c r="K28" i="15"/>
  <c r="L28" i="15" s="1"/>
  <c r="R99" i="15"/>
  <c r="R66" i="16"/>
  <c r="R67" i="16"/>
  <c r="R33" i="17"/>
  <c r="R63" i="17"/>
  <c r="R69" i="17"/>
  <c r="O75" i="17"/>
  <c r="P75" i="17" s="1"/>
  <c r="Q75" i="17" s="1"/>
  <c r="S75" i="17" s="1"/>
  <c r="U75" i="17" s="1"/>
  <c r="AT75" i="17" s="1"/>
  <c r="R75" i="17"/>
  <c r="R32" i="18"/>
  <c r="R47" i="18"/>
  <c r="R99" i="18"/>
  <c r="R100" i="19"/>
  <c r="R43" i="31"/>
  <c r="R59" i="20"/>
  <c r="AU91" i="16"/>
  <c r="K96" i="16"/>
  <c r="L96" i="16" s="1"/>
  <c r="K98" i="16"/>
  <c r="L98" i="16" s="1"/>
  <c r="K100" i="16"/>
  <c r="L100" i="16" s="1"/>
  <c r="AU100" i="16"/>
  <c r="AR44" i="17"/>
  <c r="K48" i="17"/>
  <c r="L48" i="17" s="1"/>
  <c r="AR49" i="17"/>
  <c r="K53" i="17"/>
  <c r="L53" i="17" s="1"/>
  <c r="AV100" i="17"/>
  <c r="AV91" i="17"/>
  <c r="AV85" i="17"/>
  <c r="AV80" i="17"/>
  <c r="AV90" i="17"/>
  <c r="R45" i="18"/>
  <c r="R50" i="18"/>
  <c r="P90" i="18"/>
  <c r="Q90" i="18" s="1"/>
  <c r="K53" i="19"/>
  <c r="L53" i="19" s="1"/>
  <c r="AR49" i="19"/>
  <c r="K48" i="19"/>
  <c r="L48" i="19" s="1"/>
  <c r="AR44" i="19"/>
  <c r="AR52" i="19"/>
  <c r="K52" i="19"/>
  <c r="L52" i="19" s="1"/>
  <c r="AR47" i="19"/>
  <c r="AR43" i="19"/>
  <c r="K42" i="19"/>
  <c r="L42" i="19" s="1"/>
  <c r="AR50" i="19"/>
  <c r="K49" i="19"/>
  <c r="L49" i="19" s="1"/>
  <c r="AR45" i="19"/>
  <c r="K44" i="19"/>
  <c r="L44" i="19" s="1"/>
  <c r="AR53" i="19"/>
  <c r="AR51" i="19"/>
  <c r="K51" i="19"/>
  <c r="L51" i="19" s="1"/>
  <c r="AR48" i="19"/>
  <c r="K46" i="19"/>
  <c r="L46" i="19" s="1"/>
  <c r="K50" i="19"/>
  <c r="L50" i="19" s="1"/>
  <c r="AR46" i="19"/>
  <c r="AR42" i="19"/>
  <c r="AQ27" i="19"/>
  <c r="K47" i="19"/>
  <c r="L47" i="19" s="1"/>
  <c r="R60" i="19"/>
  <c r="O74" i="19"/>
  <c r="P74" i="19" s="1"/>
  <c r="Q74" i="19" s="1"/>
  <c r="R74" i="19"/>
  <c r="R78" i="19"/>
  <c r="R92" i="31"/>
  <c r="R74" i="20"/>
  <c r="O74" i="20"/>
  <c r="P74" i="20" s="1"/>
  <c r="Q74" i="20" s="1"/>
  <c r="AS35" i="21"/>
  <c r="AS33" i="21"/>
  <c r="AS31" i="21"/>
  <c r="AS38" i="21"/>
  <c r="AS36" i="21"/>
  <c r="AS32" i="21"/>
  <c r="AS34" i="21"/>
  <c r="AS37" i="21"/>
  <c r="AS30" i="21"/>
  <c r="AS29" i="21"/>
  <c r="AS28" i="21"/>
  <c r="AS27" i="21"/>
  <c r="AV81" i="14"/>
  <c r="AV93" i="14"/>
  <c r="AC59" i="16"/>
  <c r="AC60" i="16"/>
  <c r="K64" i="16"/>
  <c r="L64" i="16" s="1"/>
  <c r="AC67" i="16"/>
  <c r="AC68" i="16"/>
  <c r="K93" i="16"/>
  <c r="L93" i="16" s="1"/>
  <c r="AU95" i="16"/>
  <c r="AU97" i="16"/>
  <c r="AU99" i="16"/>
  <c r="K45" i="17"/>
  <c r="L45" i="17" s="1"/>
  <c r="AS45" i="17"/>
  <c r="K50" i="17"/>
  <c r="L50" i="17" s="1"/>
  <c r="AS50" i="17"/>
  <c r="AR51" i="17"/>
  <c r="AV74" i="17"/>
  <c r="AV93" i="17"/>
  <c r="R90" i="18"/>
  <c r="R38" i="19"/>
  <c r="R83" i="19"/>
  <c r="AT90" i="19"/>
  <c r="O91" i="19"/>
  <c r="R91" i="19"/>
  <c r="R101" i="19"/>
  <c r="AS35" i="31"/>
  <c r="AS33" i="31"/>
  <c r="AS31" i="31"/>
  <c r="AS27" i="31"/>
  <c r="AS36" i="31"/>
  <c r="AS30" i="31"/>
  <c r="AS29" i="31"/>
  <c r="AS38" i="31"/>
  <c r="AS32" i="31"/>
  <c r="AS34" i="31"/>
  <c r="AS28" i="31"/>
  <c r="R64" i="31"/>
  <c r="R35" i="20"/>
  <c r="R74" i="23"/>
  <c r="O74" i="23"/>
  <c r="AV77" i="14"/>
  <c r="AV82" i="14"/>
  <c r="AV95" i="14"/>
  <c r="AV97" i="14"/>
  <c r="AV99" i="14"/>
  <c r="AD64" i="15"/>
  <c r="AU80" i="15"/>
  <c r="AU85" i="15"/>
  <c r="AU91" i="15"/>
  <c r="K96" i="15"/>
  <c r="L96" i="15" s="1"/>
  <c r="K98" i="15"/>
  <c r="L98" i="15" s="1"/>
  <c r="K100" i="15"/>
  <c r="L100" i="15" s="1"/>
  <c r="AU100" i="15"/>
  <c r="AR44" i="16"/>
  <c r="K48" i="16"/>
  <c r="L48" i="16" s="1"/>
  <c r="AR49" i="16"/>
  <c r="K53" i="16"/>
  <c r="L53" i="16" s="1"/>
  <c r="AC58" i="16"/>
  <c r="K62" i="16"/>
  <c r="L62" i="16" s="1"/>
  <c r="K63" i="16"/>
  <c r="L63" i="16" s="1"/>
  <c r="AC66" i="16"/>
  <c r="AV77" i="16"/>
  <c r="AV82" i="16"/>
  <c r="AU90" i="16"/>
  <c r="K95" i="16"/>
  <c r="L95" i="16" s="1"/>
  <c r="AV95" i="16"/>
  <c r="K97" i="16"/>
  <c r="L97" i="16" s="1"/>
  <c r="AV97" i="16"/>
  <c r="K99" i="16"/>
  <c r="L99" i="16" s="1"/>
  <c r="AV99" i="16"/>
  <c r="AU101" i="16"/>
  <c r="AR42" i="17"/>
  <c r="K46" i="17"/>
  <c r="L46" i="17" s="1"/>
  <c r="AR46" i="17"/>
  <c r="K51" i="17"/>
  <c r="L51" i="17" s="1"/>
  <c r="AS51" i="17"/>
  <c r="AD64" i="17"/>
  <c r="AV75" i="17"/>
  <c r="AX75" i="17" s="1"/>
  <c r="AV77" i="17"/>
  <c r="AV78" i="17"/>
  <c r="AV81" i="17"/>
  <c r="AV92" i="17"/>
  <c r="AV101" i="17"/>
  <c r="K37" i="18"/>
  <c r="L37" i="18" s="1"/>
  <c r="K35" i="18"/>
  <c r="L35" i="18" s="1"/>
  <c r="K33" i="18"/>
  <c r="L33" i="18" s="1"/>
  <c r="AR29" i="18"/>
  <c r="AR38" i="18"/>
  <c r="K31" i="18"/>
  <c r="L31" i="18" s="1"/>
  <c r="K29" i="18"/>
  <c r="L29" i="18" s="1"/>
  <c r="AR27" i="18"/>
  <c r="K28" i="18"/>
  <c r="L28" i="18" s="1"/>
  <c r="AR30" i="18"/>
  <c r="K43" i="19"/>
  <c r="L43" i="19" s="1"/>
  <c r="K45" i="19"/>
  <c r="L45" i="19" s="1"/>
  <c r="P58" i="19"/>
  <c r="Q58" i="19" s="1"/>
  <c r="R66" i="19"/>
  <c r="R67" i="19"/>
  <c r="R76" i="19"/>
  <c r="AR37" i="31"/>
  <c r="K30" i="31"/>
  <c r="L30" i="31" s="1"/>
  <c r="AR28" i="31"/>
  <c r="AR36" i="31"/>
  <c r="K36" i="31"/>
  <c r="L36" i="31" s="1"/>
  <c r="AR35" i="31"/>
  <c r="K35" i="31"/>
  <c r="L35" i="31" s="1"/>
  <c r="AR30" i="31"/>
  <c r="AR29" i="31"/>
  <c r="K29" i="31"/>
  <c r="L29" i="31" s="1"/>
  <c r="K28" i="31"/>
  <c r="L28" i="31" s="1"/>
  <c r="AR34" i="31"/>
  <c r="K34" i="31"/>
  <c r="L34" i="31" s="1"/>
  <c r="AR33" i="31"/>
  <c r="K33" i="31"/>
  <c r="L33" i="31" s="1"/>
  <c r="K31" i="31"/>
  <c r="L31" i="31" s="1"/>
  <c r="K27" i="31"/>
  <c r="L27" i="31" s="1"/>
  <c r="AR38" i="31"/>
  <c r="K37" i="31"/>
  <c r="L37" i="31" s="1"/>
  <c r="K32" i="31"/>
  <c r="L32" i="31" s="1"/>
  <c r="AR27" i="31"/>
  <c r="K38" i="31"/>
  <c r="L38" i="31" s="1"/>
  <c r="R61" i="31"/>
  <c r="R65" i="31"/>
  <c r="AV99" i="31"/>
  <c r="AV98" i="31"/>
  <c r="AV96" i="31"/>
  <c r="AV94" i="31"/>
  <c r="AV84" i="31"/>
  <c r="AV79" i="31"/>
  <c r="AV75" i="31"/>
  <c r="AV92" i="31"/>
  <c r="AV91" i="31"/>
  <c r="AV97" i="31"/>
  <c r="AV90" i="31"/>
  <c r="AV85" i="31"/>
  <c r="AV100" i="31"/>
  <c r="AV80" i="31"/>
  <c r="AV81" i="31"/>
  <c r="R74" i="31"/>
  <c r="S74" i="31" s="1"/>
  <c r="U74" i="31" s="1"/>
  <c r="AT74" i="31" s="1"/>
  <c r="AV95" i="31"/>
  <c r="AV93" i="31"/>
  <c r="AV83" i="31"/>
  <c r="AV82" i="31"/>
  <c r="AV76" i="31"/>
  <c r="AV83" i="14"/>
  <c r="AV90" i="14"/>
  <c r="AV101" i="14"/>
  <c r="AD63" i="15"/>
  <c r="AU76" i="15"/>
  <c r="K80" i="15"/>
  <c r="L80" i="15" s="1"/>
  <c r="AU81" i="15"/>
  <c r="K85" i="15"/>
  <c r="L85" i="15" s="1"/>
  <c r="K91" i="15"/>
  <c r="L91" i="15" s="1"/>
  <c r="AU93" i="15"/>
  <c r="K44" i="16"/>
  <c r="L44" i="16" s="1"/>
  <c r="AR45" i="16"/>
  <c r="K49" i="16"/>
  <c r="L49" i="16" s="1"/>
  <c r="AR50" i="16"/>
  <c r="K61" i="16"/>
  <c r="L61" i="16" s="1"/>
  <c r="AC65" i="16"/>
  <c r="K68" i="16"/>
  <c r="L68" i="16" s="1"/>
  <c r="K69" i="16"/>
  <c r="L69" i="16" s="1"/>
  <c r="AV83" i="16"/>
  <c r="K90" i="16"/>
  <c r="L90" i="16" s="1"/>
  <c r="AV90" i="16"/>
  <c r="AU92" i="16"/>
  <c r="K101" i="16"/>
  <c r="L101" i="16" s="1"/>
  <c r="AV101" i="16"/>
  <c r="K42" i="17"/>
  <c r="L42" i="17" s="1"/>
  <c r="AS42" i="17"/>
  <c r="AR43" i="17"/>
  <c r="AS46" i="17"/>
  <c r="AR47" i="17"/>
  <c r="K52" i="17"/>
  <c r="L52" i="17" s="1"/>
  <c r="AR52" i="17"/>
  <c r="AD63" i="17"/>
  <c r="K85" i="17"/>
  <c r="L85" i="17" s="1"/>
  <c r="AU81" i="17"/>
  <c r="K80" i="17"/>
  <c r="L80" i="17" s="1"/>
  <c r="AU76" i="17"/>
  <c r="AU93" i="17"/>
  <c r="K91" i="17"/>
  <c r="L91" i="17" s="1"/>
  <c r="AU100" i="17"/>
  <c r="K92" i="17"/>
  <c r="L92" i="17" s="1"/>
  <c r="K93" i="17"/>
  <c r="L93" i="17" s="1"/>
  <c r="AV94" i="17"/>
  <c r="AV95" i="17"/>
  <c r="AV96" i="17"/>
  <c r="AV97" i="17"/>
  <c r="AV98" i="17"/>
  <c r="AV99" i="17"/>
  <c r="AS38" i="18"/>
  <c r="AS27" i="18"/>
  <c r="AS36" i="18"/>
  <c r="AS34" i="18"/>
  <c r="AS32" i="18"/>
  <c r="K30" i="18"/>
  <c r="L30" i="18" s="1"/>
  <c r="AS30" i="18"/>
  <c r="AR33" i="18"/>
  <c r="AR34" i="18"/>
  <c r="O43" i="18"/>
  <c r="P43" i="18" s="1"/>
  <c r="Q43" i="18" s="1"/>
  <c r="K66" i="18"/>
  <c r="L66" i="18" s="1"/>
  <c r="AC63" i="18"/>
  <c r="K69" i="18"/>
  <c r="L69" i="18" s="1"/>
  <c r="K68" i="18"/>
  <c r="L68" i="18" s="1"/>
  <c r="AC65" i="18"/>
  <c r="AC67" i="18"/>
  <c r="K67" i="18"/>
  <c r="L67" i="18" s="1"/>
  <c r="K65" i="18"/>
  <c r="L65" i="18" s="1"/>
  <c r="AC62" i="18"/>
  <c r="K62" i="18"/>
  <c r="L62" i="18" s="1"/>
  <c r="AC61" i="18"/>
  <c r="K61" i="18"/>
  <c r="L61" i="18" s="1"/>
  <c r="AC58" i="18"/>
  <c r="AC68" i="18"/>
  <c r="K58" i="18"/>
  <c r="L58" i="18" s="1"/>
  <c r="K64" i="18"/>
  <c r="L64" i="18" s="1"/>
  <c r="R82" i="18"/>
  <c r="R93" i="18"/>
  <c r="AS53" i="19"/>
  <c r="AS48" i="19"/>
  <c r="AS46" i="19"/>
  <c r="AS42" i="19"/>
  <c r="AS49" i="19"/>
  <c r="AS44" i="19"/>
  <c r="AS50" i="19"/>
  <c r="AS52" i="19"/>
  <c r="AS47" i="19"/>
  <c r="AS45" i="19"/>
  <c r="AS43" i="19"/>
  <c r="R58" i="19"/>
  <c r="O59" i="19"/>
  <c r="P59" i="19" s="1"/>
  <c r="Q59" i="19" s="1"/>
  <c r="S59" i="19" s="1"/>
  <c r="U59" i="19" s="1"/>
  <c r="AB59" i="19" s="1"/>
  <c r="AF59" i="19" s="1"/>
  <c r="R59" i="19"/>
  <c r="O75" i="19"/>
  <c r="P75" i="19" s="1"/>
  <c r="Q75" i="19" s="1"/>
  <c r="S75" i="19" s="1"/>
  <c r="U75" i="19" s="1"/>
  <c r="AT75" i="19" s="1"/>
  <c r="AX75" i="19" s="1"/>
  <c r="AS37" i="31"/>
  <c r="R44" i="31"/>
  <c r="AV77" i="31"/>
  <c r="R85" i="31"/>
  <c r="AS35" i="20"/>
  <c r="AS33" i="20"/>
  <c r="AS31" i="20"/>
  <c r="AS36" i="20"/>
  <c r="AS34" i="20"/>
  <c r="AS32" i="20"/>
  <c r="AS30" i="20"/>
  <c r="AS38" i="20"/>
  <c r="AS37" i="20"/>
  <c r="AS29" i="20"/>
  <c r="AS27" i="20"/>
  <c r="AS28" i="20"/>
  <c r="R38" i="21"/>
  <c r="R45" i="21"/>
  <c r="AV74" i="14"/>
  <c r="AV78" i="14"/>
  <c r="AC59" i="15"/>
  <c r="AC60" i="15"/>
  <c r="AD61" i="15"/>
  <c r="AD62" i="15"/>
  <c r="K64" i="15"/>
  <c r="L64" i="15" s="1"/>
  <c r="AC67" i="15"/>
  <c r="K76" i="15"/>
  <c r="L76" i="15" s="1"/>
  <c r="AU77" i="15"/>
  <c r="K81" i="15"/>
  <c r="L81" i="15" s="1"/>
  <c r="K93" i="15"/>
  <c r="L93" i="15" s="1"/>
  <c r="AU95" i="15"/>
  <c r="AU97" i="15"/>
  <c r="K45" i="16"/>
  <c r="L45" i="16" s="1"/>
  <c r="K50" i="16"/>
  <c r="L50" i="16" s="1"/>
  <c r="K59" i="16"/>
  <c r="L59" i="16" s="1"/>
  <c r="K60" i="16"/>
  <c r="L60" i="16" s="1"/>
  <c r="AC64" i="16"/>
  <c r="AV74" i="16"/>
  <c r="AV78" i="16"/>
  <c r="K92" i="16"/>
  <c r="L92" i="16" s="1"/>
  <c r="K94" i="16"/>
  <c r="L94" i="16" s="1"/>
  <c r="AU94" i="16"/>
  <c r="AU96" i="16"/>
  <c r="K43" i="17"/>
  <c r="L43" i="17" s="1"/>
  <c r="AS43" i="17"/>
  <c r="K47" i="17"/>
  <c r="L47" i="17" s="1"/>
  <c r="AS47" i="17"/>
  <c r="AR48" i="17"/>
  <c r="AC59" i="17"/>
  <c r="AF59" i="17" s="1"/>
  <c r="AC60" i="17"/>
  <c r="AF60" i="17" s="1"/>
  <c r="AD61" i="17"/>
  <c r="AD62" i="17"/>
  <c r="K64" i="17"/>
  <c r="L64" i="17" s="1"/>
  <c r="AC67" i="17"/>
  <c r="K76" i="17"/>
  <c r="L76" i="17" s="1"/>
  <c r="AV76" i="17"/>
  <c r="K77" i="17"/>
  <c r="L77" i="17" s="1"/>
  <c r="AU80" i="17"/>
  <c r="K81" i="17"/>
  <c r="L81" i="17" s="1"/>
  <c r="AU85" i="17"/>
  <c r="AU90" i="17"/>
  <c r="K94" i="17"/>
  <c r="L94" i="17" s="1"/>
  <c r="K101" i="17"/>
  <c r="L101" i="17" s="1"/>
  <c r="AR50" i="18"/>
  <c r="K49" i="18"/>
  <c r="L49" i="18" s="1"/>
  <c r="AR45" i="18"/>
  <c r="K44" i="18"/>
  <c r="L44" i="18" s="1"/>
  <c r="K53" i="18"/>
  <c r="L53" i="18" s="1"/>
  <c r="AR49" i="18"/>
  <c r="K48" i="18"/>
  <c r="L48" i="18" s="1"/>
  <c r="AR44" i="18"/>
  <c r="K51" i="18"/>
  <c r="L51" i="18" s="1"/>
  <c r="AR46" i="18"/>
  <c r="K46" i="18"/>
  <c r="L46" i="18" s="1"/>
  <c r="AS29" i="18"/>
  <c r="AS33" i="18"/>
  <c r="K34" i="18"/>
  <c r="L34" i="18" s="1"/>
  <c r="K52" i="18"/>
  <c r="L52" i="18" s="1"/>
  <c r="R63" i="18"/>
  <c r="R81" i="18"/>
  <c r="R80" i="19"/>
  <c r="R94" i="19"/>
  <c r="R69" i="31"/>
  <c r="AV74" i="31"/>
  <c r="Q90" i="31"/>
  <c r="AV101" i="31"/>
  <c r="AD64" i="18"/>
  <c r="AD66" i="18"/>
  <c r="AU85" i="18"/>
  <c r="AU80" i="18"/>
  <c r="K79" i="18"/>
  <c r="L79" i="18" s="1"/>
  <c r="K75" i="18"/>
  <c r="L75" i="18" s="1"/>
  <c r="K83" i="18"/>
  <c r="L83" i="18" s="1"/>
  <c r="AU78" i="18"/>
  <c r="K78" i="18"/>
  <c r="L78" i="18" s="1"/>
  <c r="AU74" i="18"/>
  <c r="AU75" i="18"/>
  <c r="AU77" i="18"/>
  <c r="AU84" i="18"/>
  <c r="R93" i="19"/>
  <c r="R49" i="31"/>
  <c r="R53" i="31"/>
  <c r="R80" i="31"/>
  <c r="R95" i="31"/>
  <c r="K34" i="20"/>
  <c r="L34" i="20" s="1"/>
  <c r="O90" i="20"/>
  <c r="P90" i="20" s="1"/>
  <c r="Q90" i="20" s="1"/>
  <c r="S90" i="20" s="1"/>
  <c r="U90" i="20" s="1"/>
  <c r="R90" i="20"/>
  <c r="AQ42" i="21"/>
  <c r="R80" i="21"/>
  <c r="R35" i="22"/>
  <c r="R76" i="22"/>
  <c r="AD59" i="18"/>
  <c r="AD60" i="18"/>
  <c r="K74" i="18"/>
  <c r="L74" i="18" s="1"/>
  <c r="AV98" i="18"/>
  <c r="AV96" i="18"/>
  <c r="AV94" i="18"/>
  <c r="AV84" i="18"/>
  <c r="AV79" i="18"/>
  <c r="AV75" i="18"/>
  <c r="AV101" i="18"/>
  <c r="AV90" i="18"/>
  <c r="AV83" i="18"/>
  <c r="AU76" i="18"/>
  <c r="AV93" i="18"/>
  <c r="AV95" i="18"/>
  <c r="AR38" i="19"/>
  <c r="K31" i="19"/>
  <c r="L31" i="19" s="1"/>
  <c r="K29" i="19"/>
  <c r="L29" i="19" s="1"/>
  <c r="AR27" i="19"/>
  <c r="K36" i="19"/>
  <c r="L36" i="19" s="1"/>
  <c r="K34" i="19"/>
  <c r="L34" i="19" s="1"/>
  <c r="K32" i="19"/>
  <c r="L32" i="19" s="1"/>
  <c r="AR30" i="19"/>
  <c r="K37" i="19"/>
  <c r="L37" i="19" s="1"/>
  <c r="K35" i="19"/>
  <c r="L35" i="19" s="1"/>
  <c r="K33" i="19"/>
  <c r="L33" i="19" s="1"/>
  <c r="AR29" i="19"/>
  <c r="AR28" i="19"/>
  <c r="AR35" i="19"/>
  <c r="AR37" i="19"/>
  <c r="AC66" i="19"/>
  <c r="K63" i="19"/>
  <c r="L63" i="19" s="1"/>
  <c r="K62" i="19"/>
  <c r="L62" i="19" s="1"/>
  <c r="AC58" i="19"/>
  <c r="AC69" i="19"/>
  <c r="K65" i="19"/>
  <c r="L65" i="19" s="1"/>
  <c r="AC62" i="19"/>
  <c r="AC61" i="19"/>
  <c r="K69" i="19"/>
  <c r="L69" i="19" s="1"/>
  <c r="K68" i="19"/>
  <c r="L68" i="19" s="1"/>
  <c r="AC65" i="19"/>
  <c r="K61" i="19"/>
  <c r="L61" i="19" s="1"/>
  <c r="R97" i="31"/>
  <c r="R49" i="20"/>
  <c r="R61" i="20"/>
  <c r="R49" i="22"/>
  <c r="AC69" i="22"/>
  <c r="K65" i="22"/>
  <c r="L65" i="22" s="1"/>
  <c r="AC62" i="22"/>
  <c r="AC61" i="22"/>
  <c r="K66" i="22"/>
  <c r="L66" i="22" s="1"/>
  <c r="AC63" i="22"/>
  <c r="K58" i="22"/>
  <c r="L58" i="22" s="1"/>
  <c r="AC67" i="22"/>
  <c r="AC66" i="22"/>
  <c r="AC65" i="22"/>
  <c r="AC64" i="22"/>
  <c r="K63" i="22"/>
  <c r="L63" i="22" s="1"/>
  <c r="K62" i="22"/>
  <c r="L62" i="22" s="1"/>
  <c r="AC60" i="22"/>
  <c r="K64" i="22"/>
  <c r="L64" i="22" s="1"/>
  <c r="K59" i="22"/>
  <c r="L59" i="22" s="1"/>
  <c r="K69" i="22"/>
  <c r="L69" i="22" s="1"/>
  <c r="AC59" i="22"/>
  <c r="AC58" i="22"/>
  <c r="K61" i="22"/>
  <c r="L61" i="22" s="1"/>
  <c r="K60" i="22"/>
  <c r="L60" i="22" s="1"/>
  <c r="K67" i="22"/>
  <c r="L67" i="22" s="1"/>
  <c r="K68" i="22"/>
  <c r="L68" i="22" s="1"/>
  <c r="AC68" i="22"/>
  <c r="AD58" i="18"/>
  <c r="AV76" i="18"/>
  <c r="K77" i="18"/>
  <c r="L77" i="18" s="1"/>
  <c r="AV78" i="18"/>
  <c r="AU81" i="18"/>
  <c r="K84" i="18"/>
  <c r="L84" i="18" s="1"/>
  <c r="AV91" i="18"/>
  <c r="AV92" i="18"/>
  <c r="AV97" i="18"/>
  <c r="AV100" i="18"/>
  <c r="AS36" i="19"/>
  <c r="AS34" i="19"/>
  <c r="AS32" i="19"/>
  <c r="AS37" i="19"/>
  <c r="AS28" i="19"/>
  <c r="AS38" i="19"/>
  <c r="AS27" i="19"/>
  <c r="AU27" i="19" s="1"/>
  <c r="K28" i="19"/>
  <c r="L28" i="19" s="1"/>
  <c r="AS30" i="19"/>
  <c r="AR33" i="19"/>
  <c r="AS35" i="19"/>
  <c r="AD68" i="19"/>
  <c r="AD67" i="19"/>
  <c r="AD60" i="19"/>
  <c r="AD59" i="19"/>
  <c r="AD63" i="19"/>
  <c r="AD66" i="19"/>
  <c r="AD58" i="19"/>
  <c r="AD61" i="19"/>
  <c r="K64" i="19"/>
  <c r="L64" i="19" s="1"/>
  <c r="K51" i="31"/>
  <c r="L51" i="31" s="1"/>
  <c r="AR46" i="31"/>
  <c r="K46" i="31"/>
  <c r="L46" i="31" s="1"/>
  <c r="AR42" i="31"/>
  <c r="AR44" i="31"/>
  <c r="K52" i="31"/>
  <c r="L52" i="31" s="1"/>
  <c r="AR51" i="31"/>
  <c r="K47" i="31"/>
  <c r="L47" i="31" s="1"/>
  <c r="AR45" i="31"/>
  <c r="K42" i="31"/>
  <c r="L42" i="31" s="1"/>
  <c r="AR53" i="31"/>
  <c r="AR49" i="31"/>
  <c r="AR48" i="31"/>
  <c r="AR47" i="31"/>
  <c r="K45" i="31"/>
  <c r="L45" i="31" s="1"/>
  <c r="K50" i="31"/>
  <c r="L50" i="31" s="1"/>
  <c r="R50" i="20"/>
  <c r="R66" i="20"/>
  <c r="R85" i="20"/>
  <c r="R80" i="20"/>
  <c r="R101" i="20"/>
  <c r="R31" i="24"/>
  <c r="R84" i="31"/>
  <c r="AR37" i="20"/>
  <c r="K30" i="20"/>
  <c r="L30" i="20" s="1"/>
  <c r="AR28" i="20"/>
  <c r="AR38" i="20"/>
  <c r="K31" i="20"/>
  <c r="L31" i="20" s="1"/>
  <c r="K29" i="20"/>
  <c r="L29" i="20" s="1"/>
  <c r="AR27" i="20"/>
  <c r="K38" i="20"/>
  <c r="L38" i="20" s="1"/>
  <c r="AR36" i="20"/>
  <c r="AR34" i="20"/>
  <c r="AR32" i="20"/>
  <c r="K27" i="20"/>
  <c r="L27" i="20" s="1"/>
  <c r="K36" i="20"/>
  <c r="L36" i="20" s="1"/>
  <c r="K33" i="20"/>
  <c r="L33" i="20" s="1"/>
  <c r="AR31" i="20"/>
  <c r="K28" i="20"/>
  <c r="L28" i="20" s="1"/>
  <c r="K32" i="20"/>
  <c r="L32" i="20" s="1"/>
  <c r="AR29" i="20"/>
  <c r="K37" i="20"/>
  <c r="L37" i="20" s="1"/>
  <c r="AR35" i="20"/>
  <c r="AR30" i="20"/>
  <c r="R69" i="20"/>
  <c r="R83" i="20"/>
  <c r="R77" i="21"/>
  <c r="R101" i="31"/>
  <c r="AS51" i="20"/>
  <c r="AS53" i="20"/>
  <c r="AS48" i="20"/>
  <c r="AS52" i="20"/>
  <c r="AS47" i="20"/>
  <c r="AS43" i="20"/>
  <c r="R68" i="20"/>
  <c r="K27" i="21"/>
  <c r="L27" i="21" s="1"/>
  <c r="AR36" i="21"/>
  <c r="R60" i="21"/>
  <c r="R67" i="21"/>
  <c r="AS46" i="22"/>
  <c r="AS42" i="22"/>
  <c r="AS51" i="22"/>
  <c r="AS52" i="22"/>
  <c r="AS49" i="22"/>
  <c r="AS44" i="22"/>
  <c r="AS43" i="22"/>
  <c r="AS53" i="22"/>
  <c r="AS47" i="22"/>
  <c r="AS50" i="22"/>
  <c r="R38" i="22"/>
  <c r="R47" i="22"/>
  <c r="K101" i="18"/>
  <c r="L101" i="18" s="1"/>
  <c r="AU83" i="19"/>
  <c r="K82" i="19"/>
  <c r="L82" i="19" s="1"/>
  <c r="K77" i="19"/>
  <c r="L77" i="19" s="1"/>
  <c r="AU101" i="19"/>
  <c r="K99" i="19"/>
  <c r="L99" i="19" s="1"/>
  <c r="K97" i="19"/>
  <c r="L97" i="19" s="1"/>
  <c r="K95" i="19"/>
  <c r="L95" i="19" s="1"/>
  <c r="AU90" i="19"/>
  <c r="AX90" i="19" s="1"/>
  <c r="AU97" i="19"/>
  <c r="AU98" i="19"/>
  <c r="R90" i="31"/>
  <c r="AR43" i="20"/>
  <c r="K44" i="20"/>
  <c r="L44" i="20" s="1"/>
  <c r="K45" i="20"/>
  <c r="L45" i="20" s="1"/>
  <c r="AR45" i="20"/>
  <c r="AS49" i="20"/>
  <c r="AS50" i="20"/>
  <c r="AU84" i="20"/>
  <c r="K30" i="21"/>
  <c r="L30" i="21" s="1"/>
  <c r="AR34" i="21"/>
  <c r="AR51" i="21"/>
  <c r="R91" i="21"/>
  <c r="AS45" i="22"/>
  <c r="R91" i="31"/>
  <c r="R94" i="31"/>
  <c r="K51" i="20"/>
  <c r="L51" i="20" s="1"/>
  <c r="AR46" i="20"/>
  <c r="K46" i="20"/>
  <c r="L46" i="20" s="1"/>
  <c r="AR42" i="20"/>
  <c r="K53" i="20"/>
  <c r="L53" i="20" s="1"/>
  <c r="AR49" i="20"/>
  <c r="K48" i="20"/>
  <c r="L48" i="20" s="1"/>
  <c r="AR44" i="20"/>
  <c r="AR53" i="20"/>
  <c r="AR48" i="20"/>
  <c r="K47" i="20"/>
  <c r="L47" i="20" s="1"/>
  <c r="K43" i="20"/>
  <c r="L43" i="20" s="1"/>
  <c r="K42" i="20"/>
  <c r="L42" i="20" s="1"/>
  <c r="K52" i="20"/>
  <c r="L52" i="20" s="1"/>
  <c r="AR52" i="20"/>
  <c r="AT90" i="20"/>
  <c r="AR37" i="21"/>
  <c r="K37" i="21"/>
  <c r="L37" i="21" s="1"/>
  <c r="K35" i="21"/>
  <c r="L35" i="21" s="1"/>
  <c r="K33" i="21"/>
  <c r="L33" i="21" s="1"/>
  <c r="AR29" i="21"/>
  <c r="K36" i="21"/>
  <c r="L36" i="21" s="1"/>
  <c r="AR35" i="21"/>
  <c r="K31" i="21"/>
  <c r="L31" i="21" s="1"/>
  <c r="AR30" i="21"/>
  <c r="K29" i="21"/>
  <c r="L29" i="21" s="1"/>
  <c r="AR27" i="21"/>
  <c r="AR38" i="21"/>
  <c r="K32" i="21"/>
  <c r="L32" i="21" s="1"/>
  <c r="AR31" i="21"/>
  <c r="AR32" i="21"/>
  <c r="AR28" i="21"/>
  <c r="K34" i="21"/>
  <c r="L34" i="21" s="1"/>
  <c r="AR33" i="21"/>
  <c r="K28" i="21"/>
  <c r="L28" i="21" s="1"/>
  <c r="AS51" i="21"/>
  <c r="AS49" i="21"/>
  <c r="AS44" i="21"/>
  <c r="AS48" i="21"/>
  <c r="AS46" i="21"/>
  <c r="AS53" i="21"/>
  <c r="AS50" i="21"/>
  <c r="AS47" i="21"/>
  <c r="AS45" i="21"/>
  <c r="AS52" i="21"/>
  <c r="AS42" i="21"/>
  <c r="R59" i="21"/>
  <c r="AS37" i="22"/>
  <c r="AS35" i="22"/>
  <c r="AS33" i="22"/>
  <c r="AS31" i="22"/>
  <c r="AS36" i="22"/>
  <c r="AS30" i="22"/>
  <c r="AS28" i="22"/>
  <c r="AS32" i="22"/>
  <c r="AS27" i="22"/>
  <c r="AS38" i="22"/>
  <c r="AS29" i="22"/>
  <c r="R43" i="22"/>
  <c r="AU91" i="18"/>
  <c r="K96" i="18"/>
  <c r="L96" i="18" s="1"/>
  <c r="K98" i="18"/>
  <c r="L98" i="18" s="1"/>
  <c r="K100" i="18"/>
  <c r="L100" i="18" s="1"/>
  <c r="K81" i="19"/>
  <c r="L81" i="19" s="1"/>
  <c r="K84" i="19"/>
  <c r="L84" i="19" s="1"/>
  <c r="AU91" i="19"/>
  <c r="AU92" i="19"/>
  <c r="AU93" i="19"/>
  <c r="K98" i="19"/>
  <c r="L98" i="19" s="1"/>
  <c r="AU100" i="19"/>
  <c r="K66" i="31"/>
  <c r="L66" i="31" s="1"/>
  <c r="AC63" i="31"/>
  <c r="K58" i="31"/>
  <c r="L58" i="31" s="1"/>
  <c r="K59" i="31"/>
  <c r="L59" i="31" s="1"/>
  <c r="K63" i="31"/>
  <c r="L63" i="31" s="1"/>
  <c r="AC65" i="31"/>
  <c r="AC69" i="31"/>
  <c r="AU85" i="31"/>
  <c r="AU80" i="31"/>
  <c r="K79" i="31"/>
  <c r="L79" i="31" s="1"/>
  <c r="K75" i="31"/>
  <c r="L75" i="31" s="1"/>
  <c r="AU75" i="31"/>
  <c r="K77" i="31"/>
  <c r="L77" i="31" s="1"/>
  <c r="K78" i="31"/>
  <c r="L78" i="31" s="1"/>
  <c r="K82" i="31"/>
  <c r="L82" i="31" s="1"/>
  <c r="K83" i="31"/>
  <c r="L83" i="31" s="1"/>
  <c r="O91" i="31"/>
  <c r="P91" i="31" s="1"/>
  <c r="Q91" i="31" s="1"/>
  <c r="R99" i="31"/>
  <c r="AS42" i="20"/>
  <c r="AS46" i="20"/>
  <c r="AR51" i="20"/>
  <c r="P58" i="20"/>
  <c r="Q58" i="20" s="1"/>
  <c r="S58" i="20" s="1"/>
  <c r="U58" i="20" s="1"/>
  <c r="AB58" i="20" s="1"/>
  <c r="R65" i="20"/>
  <c r="AU85" i="20"/>
  <c r="AU80" i="20"/>
  <c r="K79" i="20"/>
  <c r="L79" i="20" s="1"/>
  <c r="K75" i="20"/>
  <c r="L75" i="20" s="1"/>
  <c r="AU83" i="20"/>
  <c r="K82" i="20"/>
  <c r="L82" i="20" s="1"/>
  <c r="K77" i="20"/>
  <c r="L77" i="20" s="1"/>
  <c r="AU82" i="20"/>
  <c r="K81" i="20"/>
  <c r="L81" i="20" s="1"/>
  <c r="AU77" i="20"/>
  <c r="K76" i="20"/>
  <c r="L76" i="20" s="1"/>
  <c r="AU78" i="20"/>
  <c r="R91" i="20"/>
  <c r="O91" i="20"/>
  <c r="K51" i="21"/>
  <c r="L51" i="21" s="1"/>
  <c r="AR46" i="21"/>
  <c r="K46" i="21"/>
  <c r="L46" i="21" s="1"/>
  <c r="AR42" i="21"/>
  <c r="AR50" i="21"/>
  <c r="K49" i="21"/>
  <c r="L49" i="21" s="1"/>
  <c r="AR45" i="21"/>
  <c r="K44" i="21"/>
  <c r="L44" i="21" s="1"/>
  <c r="K47" i="21"/>
  <c r="L47" i="21" s="1"/>
  <c r="K52" i="21"/>
  <c r="L52" i="21" s="1"/>
  <c r="AR43" i="21"/>
  <c r="AR53" i="21"/>
  <c r="AR49" i="21"/>
  <c r="K48" i="21"/>
  <c r="L48" i="21" s="1"/>
  <c r="K50" i="21"/>
  <c r="L50" i="21" s="1"/>
  <c r="AR47" i="21"/>
  <c r="AR44" i="21"/>
  <c r="K43" i="21"/>
  <c r="L43" i="21" s="1"/>
  <c r="AR52" i="21"/>
  <c r="R65" i="21"/>
  <c r="P74" i="21"/>
  <c r="Q74" i="21" s="1"/>
  <c r="S74" i="21" s="1"/>
  <c r="U74" i="21" s="1"/>
  <c r="AT74" i="21" s="1"/>
  <c r="R76" i="21"/>
  <c r="R81" i="21"/>
  <c r="R85" i="21"/>
  <c r="P90" i="21"/>
  <c r="Q90" i="21" s="1"/>
  <c r="S90" i="21" s="1"/>
  <c r="U90" i="21" s="1"/>
  <c r="AT90" i="21" s="1"/>
  <c r="R99" i="21"/>
  <c r="AS48" i="22"/>
  <c r="AS38" i="23"/>
  <c r="AS27" i="23"/>
  <c r="AS36" i="23"/>
  <c r="AS34" i="23"/>
  <c r="AS32" i="23"/>
  <c r="AS37" i="23"/>
  <c r="AS28" i="23"/>
  <c r="AS31" i="23"/>
  <c r="AS33" i="23"/>
  <c r="AS35" i="23"/>
  <c r="AS30" i="23"/>
  <c r="AS29" i="23"/>
  <c r="AC59" i="20"/>
  <c r="AC60" i="20"/>
  <c r="AD61" i="20"/>
  <c r="AD62" i="20"/>
  <c r="K64" i="20"/>
  <c r="L64" i="20" s="1"/>
  <c r="AC67" i="20"/>
  <c r="AC68" i="20"/>
  <c r="AD69" i="20"/>
  <c r="K93" i="20"/>
  <c r="L93" i="20" s="1"/>
  <c r="AU95" i="20"/>
  <c r="AU97" i="20"/>
  <c r="AU99" i="20"/>
  <c r="K66" i="21"/>
  <c r="L66" i="21" s="1"/>
  <c r="AC63" i="21"/>
  <c r="K58" i="21"/>
  <c r="L58" i="21" s="1"/>
  <c r="K69" i="21"/>
  <c r="L69" i="21" s="1"/>
  <c r="K68" i="21"/>
  <c r="L68" i="21" s="1"/>
  <c r="AC65" i="21"/>
  <c r="K61" i="21"/>
  <c r="L61" i="21" s="1"/>
  <c r="AC61" i="21"/>
  <c r="K62" i="21"/>
  <c r="L62" i="21" s="1"/>
  <c r="AC62" i="21"/>
  <c r="K63" i="21"/>
  <c r="L63" i="21" s="1"/>
  <c r="K64" i="21"/>
  <c r="L64" i="21" s="1"/>
  <c r="AC64" i="21"/>
  <c r="AC66" i="21"/>
  <c r="AV74" i="21"/>
  <c r="AV81" i="21"/>
  <c r="AV99" i="21"/>
  <c r="AV100" i="22"/>
  <c r="AV91" i="22"/>
  <c r="AV85" i="22"/>
  <c r="AV80" i="22"/>
  <c r="AV98" i="22"/>
  <c r="AV96" i="22"/>
  <c r="AV94" i="22"/>
  <c r="AV84" i="22"/>
  <c r="AV79" i="22"/>
  <c r="AV75" i="22"/>
  <c r="AV101" i="22"/>
  <c r="AV90" i="22"/>
  <c r="AV83" i="22"/>
  <c r="AV93" i="22"/>
  <c r="AV81" i="22"/>
  <c r="AV92" i="22"/>
  <c r="AV77" i="22"/>
  <c r="AV74" i="22"/>
  <c r="AV99" i="22"/>
  <c r="R94" i="22"/>
  <c r="AV78" i="22"/>
  <c r="AV82" i="22"/>
  <c r="AV95" i="22"/>
  <c r="AV97" i="22"/>
  <c r="R38" i="23"/>
  <c r="AS53" i="24"/>
  <c r="AS48" i="24"/>
  <c r="AS46" i="24"/>
  <c r="AS42" i="24"/>
  <c r="AS51" i="24"/>
  <c r="AS49" i="24"/>
  <c r="AS45" i="24"/>
  <c r="AS52" i="24"/>
  <c r="AS50" i="24"/>
  <c r="AS47" i="24"/>
  <c r="AS43" i="24"/>
  <c r="AV77" i="19"/>
  <c r="AV82" i="19"/>
  <c r="AV95" i="19"/>
  <c r="AV97" i="19"/>
  <c r="AU91" i="31"/>
  <c r="K96" i="31"/>
  <c r="L96" i="31" s="1"/>
  <c r="K98" i="31"/>
  <c r="L98" i="31" s="1"/>
  <c r="K100" i="31"/>
  <c r="L100" i="31" s="1"/>
  <c r="AC58" i="20"/>
  <c r="AF58" i="20" s="1"/>
  <c r="AD59" i="20"/>
  <c r="AD60" i="20"/>
  <c r="K62" i="20"/>
  <c r="L62" i="20" s="1"/>
  <c r="K63" i="20"/>
  <c r="L63" i="20" s="1"/>
  <c r="AC66" i="20"/>
  <c r="AD67" i="20"/>
  <c r="AD68" i="20"/>
  <c r="AV77" i="20"/>
  <c r="AV82" i="20"/>
  <c r="AU90" i="20"/>
  <c r="BA90" i="20" s="1"/>
  <c r="K95" i="20"/>
  <c r="L95" i="20" s="1"/>
  <c r="AV95" i="20"/>
  <c r="K97" i="20"/>
  <c r="L97" i="20" s="1"/>
  <c r="AV97" i="20"/>
  <c r="K99" i="20"/>
  <c r="L99" i="20" s="1"/>
  <c r="AU101" i="20"/>
  <c r="AC68" i="21"/>
  <c r="AU85" i="21"/>
  <c r="AU80" i="21"/>
  <c r="K79" i="21"/>
  <c r="L79" i="21" s="1"/>
  <c r="K75" i="21"/>
  <c r="L75" i="21" s="1"/>
  <c r="K83" i="21"/>
  <c r="L83" i="21" s="1"/>
  <c r="AU78" i="21"/>
  <c r="K78" i="21"/>
  <c r="L78" i="21" s="1"/>
  <c r="AU74" i="21"/>
  <c r="AU75" i="21"/>
  <c r="AU77" i="21"/>
  <c r="AU84" i="21"/>
  <c r="AV100" i="21"/>
  <c r="R101" i="21"/>
  <c r="AR52" i="22"/>
  <c r="K52" i="22"/>
  <c r="L52" i="22" s="1"/>
  <c r="AR47" i="22"/>
  <c r="AR43" i="22"/>
  <c r="K42" i="22"/>
  <c r="L42" i="22" s="1"/>
  <c r="K51" i="22"/>
  <c r="L51" i="22" s="1"/>
  <c r="AR46" i="22"/>
  <c r="K46" i="22"/>
  <c r="L46" i="22" s="1"/>
  <c r="AR42" i="22"/>
  <c r="K53" i="22"/>
  <c r="L53" i="22" s="1"/>
  <c r="K50" i="22"/>
  <c r="L50" i="22" s="1"/>
  <c r="AR48" i="22"/>
  <c r="AR45" i="22"/>
  <c r="K44" i="22"/>
  <c r="L44" i="22" s="1"/>
  <c r="AR49" i="22"/>
  <c r="AR51" i="22"/>
  <c r="K48" i="22"/>
  <c r="L48" i="22" s="1"/>
  <c r="K45" i="22"/>
  <c r="L45" i="22" s="1"/>
  <c r="K28" i="22"/>
  <c r="L28" i="22" s="1"/>
  <c r="AR32" i="22"/>
  <c r="AR44" i="22"/>
  <c r="R97" i="22"/>
  <c r="R99" i="22"/>
  <c r="R101" i="22"/>
  <c r="K53" i="24"/>
  <c r="L53" i="24" s="1"/>
  <c r="AR49" i="24"/>
  <c r="K48" i="24"/>
  <c r="L48" i="24" s="1"/>
  <c r="AR44" i="24"/>
  <c r="AR52" i="24"/>
  <c r="K52" i="24"/>
  <c r="L52" i="24" s="1"/>
  <c r="AR47" i="24"/>
  <c r="AR43" i="24"/>
  <c r="K42" i="24"/>
  <c r="L42" i="24" s="1"/>
  <c r="AR46" i="24"/>
  <c r="K50" i="24"/>
  <c r="L50" i="24" s="1"/>
  <c r="K47" i="24"/>
  <c r="L47" i="24" s="1"/>
  <c r="AR51" i="24"/>
  <c r="K44" i="24"/>
  <c r="L44" i="24" s="1"/>
  <c r="K51" i="24"/>
  <c r="L51" i="24" s="1"/>
  <c r="K49" i="24"/>
  <c r="L49" i="24" s="1"/>
  <c r="AR48" i="24"/>
  <c r="AR42" i="24"/>
  <c r="K43" i="24"/>
  <c r="L43" i="24" s="1"/>
  <c r="K45" i="24"/>
  <c r="L45" i="24" s="1"/>
  <c r="AR53" i="24"/>
  <c r="AR45" i="24"/>
  <c r="K46" i="24"/>
  <c r="L46" i="24" s="1"/>
  <c r="R67" i="24"/>
  <c r="AC69" i="21"/>
  <c r="AV77" i="21"/>
  <c r="R92" i="21"/>
  <c r="R30" i="22"/>
  <c r="O74" i="22"/>
  <c r="P74" i="22" s="1"/>
  <c r="Q74" i="22" s="1"/>
  <c r="S74" i="22" s="1"/>
  <c r="U74" i="22" s="1"/>
  <c r="AT74" i="22" s="1"/>
  <c r="R74" i="22"/>
  <c r="AV76" i="22"/>
  <c r="R77" i="22"/>
  <c r="R81" i="22"/>
  <c r="R82" i="22"/>
  <c r="R95" i="22"/>
  <c r="R93" i="22"/>
  <c r="AS49" i="23"/>
  <c r="AS44" i="23"/>
  <c r="AS53" i="23"/>
  <c r="AS48" i="23"/>
  <c r="AS46" i="23"/>
  <c r="AS42" i="23"/>
  <c r="AS45" i="23"/>
  <c r="AS43" i="23"/>
  <c r="AS52" i="23"/>
  <c r="AS51" i="23"/>
  <c r="AS50" i="23"/>
  <c r="K36" i="24"/>
  <c r="L36" i="24" s="1"/>
  <c r="K34" i="24"/>
  <c r="L34" i="24" s="1"/>
  <c r="K32" i="24"/>
  <c r="L32" i="24" s="1"/>
  <c r="AR30" i="24"/>
  <c r="AR36" i="24"/>
  <c r="AR35" i="24"/>
  <c r="K35" i="24"/>
  <c r="L35" i="24" s="1"/>
  <c r="AR27" i="24"/>
  <c r="K27" i="24"/>
  <c r="L27" i="24" s="1"/>
  <c r="AR34" i="24"/>
  <c r="AR33" i="24"/>
  <c r="K33" i="24"/>
  <c r="L33" i="24" s="1"/>
  <c r="AR32" i="24"/>
  <c r="AR31" i="24"/>
  <c r="K30" i="24"/>
  <c r="L30" i="24" s="1"/>
  <c r="AR38" i="24"/>
  <c r="K38" i="24"/>
  <c r="L38" i="24" s="1"/>
  <c r="AR37" i="24"/>
  <c r="AR28" i="24"/>
  <c r="K28" i="24"/>
  <c r="L28" i="24" s="1"/>
  <c r="AR29" i="24"/>
  <c r="K37" i="24"/>
  <c r="L37" i="24" s="1"/>
  <c r="K29" i="24"/>
  <c r="L29" i="24" s="1"/>
  <c r="AC63" i="20"/>
  <c r="AU91" i="20"/>
  <c r="K96" i="20"/>
  <c r="L96" i="20" s="1"/>
  <c r="K98" i="20"/>
  <c r="L98" i="20" s="1"/>
  <c r="K100" i="20"/>
  <c r="L100" i="20" s="1"/>
  <c r="AV98" i="21"/>
  <c r="AV96" i="21"/>
  <c r="AV94" i="21"/>
  <c r="AV84" i="21"/>
  <c r="AV79" i="21"/>
  <c r="AV75" i="21"/>
  <c r="AV101" i="21"/>
  <c r="AV90" i="21"/>
  <c r="AX90" i="21" s="1"/>
  <c r="AV83" i="21"/>
  <c r="R93" i="21"/>
  <c r="AV93" i="21"/>
  <c r="R95" i="21"/>
  <c r="AV95" i="21"/>
  <c r="K36" i="22"/>
  <c r="L36" i="22" s="1"/>
  <c r="K34" i="22"/>
  <c r="L34" i="22" s="1"/>
  <c r="AR37" i="22"/>
  <c r="K31" i="22"/>
  <c r="L31" i="22" s="1"/>
  <c r="K29" i="22"/>
  <c r="L29" i="22" s="1"/>
  <c r="AR27" i="22"/>
  <c r="K37" i="22"/>
  <c r="L37" i="22" s="1"/>
  <c r="K27" i="22"/>
  <c r="L27" i="22" s="1"/>
  <c r="AR36" i="22"/>
  <c r="AR33" i="22"/>
  <c r="K33" i="22"/>
  <c r="L33" i="22" s="1"/>
  <c r="AR30" i="22"/>
  <c r="K32" i="22"/>
  <c r="L32" i="22" s="1"/>
  <c r="R85" i="22"/>
  <c r="K37" i="23"/>
  <c r="L37" i="23" s="1"/>
  <c r="K35" i="23"/>
  <c r="L35" i="23" s="1"/>
  <c r="K33" i="23"/>
  <c r="L33" i="23" s="1"/>
  <c r="AR29" i="23"/>
  <c r="AR38" i="23"/>
  <c r="K31" i="23"/>
  <c r="L31" i="23" s="1"/>
  <c r="K29" i="23"/>
  <c r="L29" i="23" s="1"/>
  <c r="AR27" i="23"/>
  <c r="K36" i="23"/>
  <c r="L36" i="23" s="1"/>
  <c r="K34" i="23"/>
  <c r="L34" i="23" s="1"/>
  <c r="K32" i="23"/>
  <c r="L32" i="23" s="1"/>
  <c r="AR30" i="23"/>
  <c r="AR34" i="23"/>
  <c r="K30" i="23"/>
  <c r="L30" i="23" s="1"/>
  <c r="AR36" i="23"/>
  <c r="AR31" i="23"/>
  <c r="K28" i="23"/>
  <c r="L28" i="23" s="1"/>
  <c r="AR37" i="23"/>
  <c r="AR33" i="23"/>
  <c r="K27" i="23"/>
  <c r="L27" i="23" s="1"/>
  <c r="AD65" i="23"/>
  <c r="AD66" i="23"/>
  <c r="AD58" i="23"/>
  <c r="AB58" i="23" s="1"/>
  <c r="AD68" i="23"/>
  <c r="AD67" i="23"/>
  <c r="AD60" i="23"/>
  <c r="AD59" i="23"/>
  <c r="AD63" i="23"/>
  <c r="AD62" i="23"/>
  <c r="AD61" i="23"/>
  <c r="AD64" i="23"/>
  <c r="R93" i="23"/>
  <c r="R75" i="24"/>
  <c r="R83" i="24"/>
  <c r="R92" i="22"/>
  <c r="AR50" i="23"/>
  <c r="K49" i="23"/>
  <c r="L49" i="23" s="1"/>
  <c r="AR45" i="23"/>
  <c r="K44" i="23"/>
  <c r="L44" i="23" s="1"/>
  <c r="K53" i="23"/>
  <c r="L53" i="23" s="1"/>
  <c r="AR49" i="23"/>
  <c r="K48" i="23"/>
  <c r="L48" i="23" s="1"/>
  <c r="AR44" i="23"/>
  <c r="AR52" i="23"/>
  <c r="K52" i="23"/>
  <c r="L52" i="23" s="1"/>
  <c r="AR47" i="23"/>
  <c r="AR43" i="23"/>
  <c r="K42" i="23"/>
  <c r="L42" i="23" s="1"/>
  <c r="AD68" i="24"/>
  <c r="AD67" i="24"/>
  <c r="AD60" i="24"/>
  <c r="AD59" i="24"/>
  <c r="AD63" i="24"/>
  <c r="AD66" i="24"/>
  <c r="AD58" i="24"/>
  <c r="AD65" i="24"/>
  <c r="AD69" i="24"/>
  <c r="AD62" i="24"/>
  <c r="R64" i="24"/>
  <c r="R80" i="24"/>
  <c r="R96" i="24"/>
  <c r="R35" i="25"/>
  <c r="R65" i="26"/>
  <c r="AD66" i="21"/>
  <c r="P90" i="22"/>
  <c r="Q90" i="22" s="1"/>
  <c r="S90" i="22" s="1"/>
  <c r="U90" i="22" s="1"/>
  <c r="AT90" i="22" s="1"/>
  <c r="K50" i="23"/>
  <c r="L50" i="23" s="1"/>
  <c r="K51" i="23"/>
  <c r="L51" i="23" s="1"/>
  <c r="AR51" i="23"/>
  <c r="R78" i="24"/>
  <c r="K38" i="25"/>
  <c r="L38" i="25" s="1"/>
  <c r="AR36" i="25"/>
  <c r="AR34" i="25"/>
  <c r="AR32" i="25"/>
  <c r="AR37" i="25"/>
  <c r="K30" i="25"/>
  <c r="L30" i="25" s="1"/>
  <c r="AR28" i="25"/>
  <c r="AR35" i="25"/>
  <c r="AR33" i="25"/>
  <c r="AR31" i="25"/>
  <c r="K28" i="25"/>
  <c r="L28" i="25" s="1"/>
  <c r="AR27" i="25"/>
  <c r="K37" i="25"/>
  <c r="L37" i="25" s="1"/>
  <c r="K32" i="25"/>
  <c r="L32" i="25" s="1"/>
  <c r="AR30" i="25"/>
  <c r="K31" i="25"/>
  <c r="L31" i="25" s="1"/>
  <c r="K29" i="25"/>
  <c r="L29" i="25" s="1"/>
  <c r="K34" i="25"/>
  <c r="L34" i="25" s="1"/>
  <c r="K33" i="25"/>
  <c r="L33" i="25" s="1"/>
  <c r="K27" i="25"/>
  <c r="L27" i="25" s="1"/>
  <c r="AR29" i="25"/>
  <c r="AR38" i="25"/>
  <c r="R83" i="22"/>
  <c r="K43" i="23"/>
  <c r="L43" i="23" s="1"/>
  <c r="K45" i="23"/>
  <c r="L45" i="23" s="1"/>
  <c r="K46" i="23"/>
  <c r="L46" i="23" s="1"/>
  <c r="AR48" i="23"/>
  <c r="R64" i="23"/>
  <c r="K101" i="23"/>
  <c r="L101" i="23" s="1"/>
  <c r="AU92" i="23"/>
  <c r="K90" i="23"/>
  <c r="L90" i="23" s="1"/>
  <c r="K92" i="23"/>
  <c r="L92" i="23" s="1"/>
  <c r="AU99" i="23"/>
  <c r="AU98" i="23"/>
  <c r="AU97" i="23"/>
  <c r="AU96" i="23"/>
  <c r="AU95" i="23"/>
  <c r="AU94" i="23"/>
  <c r="AU93" i="23"/>
  <c r="K91" i="23"/>
  <c r="L91" i="23" s="1"/>
  <c r="AU101" i="23"/>
  <c r="K100" i="23"/>
  <c r="L100" i="23" s="1"/>
  <c r="K99" i="23"/>
  <c r="L99" i="23" s="1"/>
  <c r="K98" i="23"/>
  <c r="L98" i="23" s="1"/>
  <c r="K97" i="23"/>
  <c r="L97" i="23" s="1"/>
  <c r="K96" i="23"/>
  <c r="L96" i="23" s="1"/>
  <c r="K95" i="23"/>
  <c r="L95" i="23" s="1"/>
  <c r="AU91" i="23"/>
  <c r="AU90" i="23"/>
  <c r="K94" i="23"/>
  <c r="L94" i="23" s="1"/>
  <c r="P58" i="24"/>
  <c r="Q58" i="24" s="1"/>
  <c r="O59" i="24"/>
  <c r="P59" i="24" s="1"/>
  <c r="Q59" i="24" s="1"/>
  <c r="R60" i="24"/>
  <c r="R84" i="24"/>
  <c r="R90" i="24"/>
  <c r="O90" i="24"/>
  <c r="P90" i="24" s="1"/>
  <c r="Q90" i="24" s="1"/>
  <c r="S90" i="24" s="1"/>
  <c r="U90" i="24" s="1"/>
  <c r="AS30" i="25"/>
  <c r="AS35" i="25"/>
  <c r="AS33" i="25"/>
  <c r="AS31" i="25"/>
  <c r="AS29" i="25"/>
  <c r="AS36" i="25"/>
  <c r="AS34" i="25"/>
  <c r="AS37" i="25"/>
  <c r="AS27" i="25"/>
  <c r="AS32" i="25"/>
  <c r="AS28" i="25"/>
  <c r="K36" i="25"/>
  <c r="L36" i="25" s="1"/>
  <c r="R97" i="25"/>
  <c r="AU84" i="26"/>
  <c r="K84" i="26"/>
  <c r="L84" i="26" s="1"/>
  <c r="AU79" i="26"/>
  <c r="AU75" i="26"/>
  <c r="K74" i="26"/>
  <c r="L74" i="26" s="1"/>
  <c r="K83" i="26"/>
  <c r="L83" i="26" s="1"/>
  <c r="AU78" i="26"/>
  <c r="K78" i="26"/>
  <c r="L78" i="26" s="1"/>
  <c r="AU74" i="26"/>
  <c r="AU83" i="26"/>
  <c r="K80" i="26"/>
  <c r="L80" i="26" s="1"/>
  <c r="AU76" i="26"/>
  <c r="K81" i="26"/>
  <c r="L81" i="26" s="1"/>
  <c r="K76" i="26"/>
  <c r="L76" i="26" s="1"/>
  <c r="AU85" i="26"/>
  <c r="AU80" i="26"/>
  <c r="K85" i="26"/>
  <c r="L85" i="26" s="1"/>
  <c r="K79" i="26"/>
  <c r="L79" i="26" s="1"/>
  <c r="AU77" i="26"/>
  <c r="K75" i="26"/>
  <c r="L75" i="26" s="1"/>
  <c r="K77" i="26"/>
  <c r="L77" i="26" s="1"/>
  <c r="AU81" i="26"/>
  <c r="AU82" i="26"/>
  <c r="K82" i="26"/>
  <c r="L82" i="26" s="1"/>
  <c r="AU91" i="21"/>
  <c r="K96" i="21"/>
  <c r="L96" i="21" s="1"/>
  <c r="K98" i="21"/>
  <c r="L98" i="21" s="1"/>
  <c r="K100" i="21"/>
  <c r="L100" i="21" s="1"/>
  <c r="R78" i="22"/>
  <c r="R90" i="22"/>
  <c r="AX90" i="22"/>
  <c r="AR42" i="23"/>
  <c r="K47" i="23"/>
  <c r="L47" i="23" s="1"/>
  <c r="K67" i="23"/>
  <c r="L67" i="23" s="1"/>
  <c r="AC64" i="23"/>
  <c r="K60" i="23"/>
  <c r="L60" i="23" s="1"/>
  <c r="K59" i="23"/>
  <c r="L59" i="23" s="1"/>
  <c r="K69" i="23"/>
  <c r="L69" i="23" s="1"/>
  <c r="K68" i="23"/>
  <c r="L68" i="23" s="1"/>
  <c r="AC65" i="23"/>
  <c r="K61" i="23"/>
  <c r="L61" i="23" s="1"/>
  <c r="AC66" i="23"/>
  <c r="K63" i="23"/>
  <c r="L63" i="23" s="1"/>
  <c r="K62" i="23"/>
  <c r="L62" i="23" s="1"/>
  <c r="AC58" i="23"/>
  <c r="AC69" i="23"/>
  <c r="K65" i="23"/>
  <c r="L65" i="23" s="1"/>
  <c r="AC62" i="23"/>
  <c r="AC61" i="23"/>
  <c r="AC59" i="23"/>
  <c r="AC63" i="23"/>
  <c r="K66" i="23"/>
  <c r="L66" i="23" s="1"/>
  <c r="AC68" i="23"/>
  <c r="R76" i="23"/>
  <c r="AS37" i="24"/>
  <c r="AS28" i="24"/>
  <c r="AS34" i="24"/>
  <c r="AS33" i="24"/>
  <c r="AS32" i="24"/>
  <c r="AS31" i="24"/>
  <c r="AS29" i="24"/>
  <c r="R58" i="24"/>
  <c r="R59" i="24"/>
  <c r="R61" i="24"/>
  <c r="AD64" i="24"/>
  <c r="O74" i="24"/>
  <c r="P74" i="24" s="1"/>
  <c r="Q74" i="24" s="1"/>
  <c r="S74" i="24" s="1"/>
  <c r="U74" i="24" s="1"/>
  <c r="R74" i="24"/>
  <c r="R44" i="25"/>
  <c r="S90" i="25"/>
  <c r="U90" i="25" s="1"/>
  <c r="O91" i="25"/>
  <c r="P91" i="25" s="1"/>
  <c r="Q91" i="25" s="1"/>
  <c r="R30" i="26"/>
  <c r="K83" i="23"/>
  <c r="L83" i="23" s="1"/>
  <c r="AU78" i="23"/>
  <c r="K78" i="23"/>
  <c r="L78" i="23" s="1"/>
  <c r="K77" i="23"/>
  <c r="L77" i="23" s="1"/>
  <c r="AU79" i="23"/>
  <c r="AU80" i="23"/>
  <c r="AU81" i="23"/>
  <c r="AU85" i="23"/>
  <c r="AC66" i="24"/>
  <c r="K63" i="24"/>
  <c r="L63" i="24" s="1"/>
  <c r="K62" i="24"/>
  <c r="L62" i="24" s="1"/>
  <c r="AC58" i="24"/>
  <c r="AC69" i="24"/>
  <c r="K65" i="24"/>
  <c r="L65" i="24" s="1"/>
  <c r="AC62" i="24"/>
  <c r="AC61" i="24"/>
  <c r="K69" i="24"/>
  <c r="L69" i="24" s="1"/>
  <c r="K68" i="24"/>
  <c r="L68" i="24" s="1"/>
  <c r="AC65" i="24"/>
  <c r="AC63" i="24"/>
  <c r="AT74" i="24"/>
  <c r="R42" i="25"/>
  <c r="O42" i="25"/>
  <c r="P42" i="25" s="1"/>
  <c r="Q42" i="25" s="1"/>
  <c r="S42" i="25" s="1"/>
  <c r="U42" i="25" s="1"/>
  <c r="AD64" i="22"/>
  <c r="K75" i="22"/>
  <c r="L75" i="22" s="1"/>
  <c r="K79" i="22"/>
  <c r="L79" i="22" s="1"/>
  <c r="AU80" i="22"/>
  <c r="AU85" i="22"/>
  <c r="AU91" i="22"/>
  <c r="K96" i="22"/>
  <c r="L96" i="22" s="1"/>
  <c r="K98" i="22"/>
  <c r="L98" i="22" s="1"/>
  <c r="K100" i="22"/>
  <c r="L100" i="22" s="1"/>
  <c r="AU100" i="22"/>
  <c r="AV101" i="23"/>
  <c r="AV90" i="23"/>
  <c r="AV83" i="23"/>
  <c r="K80" i="23"/>
  <c r="L80" i="23" s="1"/>
  <c r="K81" i="23"/>
  <c r="L81" i="23" s="1"/>
  <c r="AV84" i="23"/>
  <c r="K85" i="23"/>
  <c r="L85" i="23" s="1"/>
  <c r="AV92" i="23"/>
  <c r="K66" i="24"/>
  <c r="L66" i="24" s="1"/>
  <c r="AC68" i="24"/>
  <c r="R85" i="24"/>
  <c r="AQ42" i="25"/>
  <c r="R69" i="25"/>
  <c r="R95" i="25"/>
  <c r="AU76" i="22"/>
  <c r="K80" i="22"/>
  <c r="L80" i="22" s="1"/>
  <c r="AU81" i="22"/>
  <c r="K91" i="22"/>
  <c r="L91" i="22" s="1"/>
  <c r="AU74" i="23"/>
  <c r="AU77" i="23"/>
  <c r="AV78" i="23"/>
  <c r="K79" i="23"/>
  <c r="L79" i="23" s="1"/>
  <c r="AU83" i="23"/>
  <c r="K84" i="23"/>
  <c r="L84" i="23" s="1"/>
  <c r="AX74" i="24"/>
  <c r="R76" i="24"/>
  <c r="AU101" i="24"/>
  <c r="K99" i="24"/>
  <c r="L99" i="24" s="1"/>
  <c r="K97" i="24"/>
  <c r="L97" i="24" s="1"/>
  <c r="K95" i="24"/>
  <c r="L95" i="24" s="1"/>
  <c r="AU90" i="24"/>
  <c r="AU99" i="24"/>
  <c r="AU97" i="24"/>
  <c r="AU95" i="24"/>
  <c r="K93" i="24"/>
  <c r="L93" i="24" s="1"/>
  <c r="AU100" i="24"/>
  <c r="AU94" i="24"/>
  <c r="AU98" i="24"/>
  <c r="K101" i="24"/>
  <c r="L101" i="24" s="1"/>
  <c r="K98" i="24"/>
  <c r="L98" i="24" s="1"/>
  <c r="AU93" i="24"/>
  <c r="K92" i="24"/>
  <c r="L92" i="24" s="1"/>
  <c r="K91" i="24"/>
  <c r="L91" i="24" s="1"/>
  <c r="K94" i="24"/>
  <c r="L94" i="24" s="1"/>
  <c r="AU42" i="25"/>
  <c r="R38" i="26"/>
  <c r="R91" i="26"/>
  <c r="R96" i="27"/>
  <c r="R100" i="24"/>
  <c r="R77" i="25"/>
  <c r="AV100" i="26"/>
  <c r="AV98" i="26"/>
  <c r="AV96" i="26"/>
  <c r="AV94" i="26"/>
  <c r="AV97" i="26"/>
  <c r="AV92" i="26"/>
  <c r="AV78" i="26"/>
  <c r="AV74" i="26"/>
  <c r="AV95" i="26"/>
  <c r="AV90" i="26"/>
  <c r="AV83" i="26"/>
  <c r="AV91" i="26"/>
  <c r="AV79" i="26"/>
  <c r="AV85" i="26"/>
  <c r="AV80" i="26"/>
  <c r="AV101" i="26"/>
  <c r="AV77" i="26"/>
  <c r="AV75" i="26"/>
  <c r="AV99" i="26"/>
  <c r="AV93" i="26"/>
  <c r="AV84" i="26"/>
  <c r="AV82" i="26"/>
  <c r="R94" i="26"/>
  <c r="AV81" i="26"/>
  <c r="AV76" i="26"/>
  <c r="R101" i="25"/>
  <c r="R36" i="26"/>
  <c r="AV90" i="24"/>
  <c r="AV94" i="24"/>
  <c r="AV100" i="24"/>
  <c r="AS52" i="25"/>
  <c r="AS47" i="25"/>
  <c r="AS43" i="25"/>
  <c r="AS51" i="25"/>
  <c r="AS50" i="25"/>
  <c r="AS45" i="25"/>
  <c r="AR53" i="25"/>
  <c r="AR48" i="25"/>
  <c r="K47" i="25"/>
  <c r="L47" i="25" s="1"/>
  <c r="K43" i="25"/>
  <c r="L43" i="25" s="1"/>
  <c r="K51" i="25"/>
  <c r="L51" i="25" s="1"/>
  <c r="AR46" i="25"/>
  <c r="K46" i="25"/>
  <c r="L46" i="25" s="1"/>
  <c r="AR42" i="25"/>
  <c r="AR51" i="25"/>
  <c r="K50" i="25"/>
  <c r="L50" i="25" s="1"/>
  <c r="K45" i="25"/>
  <c r="L45" i="25" s="1"/>
  <c r="AV77" i="25"/>
  <c r="AU78" i="25"/>
  <c r="K83" i="25"/>
  <c r="L83" i="25" s="1"/>
  <c r="AU83" i="25"/>
  <c r="R91" i="25"/>
  <c r="AV91" i="25"/>
  <c r="R93" i="25"/>
  <c r="R42" i="26"/>
  <c r="O42" i="26"/>
  <c r="P42" i="26" s="1"/>
  <c r="Q42" i="26" s="1"/>
  <c r="S42" i="26" s="1"/>
  <c r="U42" i="26" s="1"/>
  <c r="R48" i="26"/>
  <c r="K67" i="26"/>
  <c r="L67" i="26" s="1"/>
  <c r="AC64" i="26"/>
  <c r="K60" i="26"/>
  <c r="L60" i="26" s="1"/>
  <c r="K59" i="26"/>
  <c r="L59" i="26" s="1"/>
  <c r="K69" i="26"/>
  <c r="L69" i="26" s="1"/>
  <c r="K68" i="26"/>
  <c r="L68" i="26" s="1"/>
  <c r="AC65" i="26"/>
  <c r="K61" i="26"/>
  <c r="L61" i="26" s="1"/>
  <c r="AC66" i="26"/>
  <c r="K66" i="26"/>
  <c r="L66" i="26" s="1"/>
  <c r="AC62" i="26"/>
  <c r="K62" i="26"/>
  <c r="L62" i="26" s="1"/>
  <c r="AC68" i="26"/>
  <c r="AC67" i="26"/>
  <c r="K64" i="26"/>
  <c r="L64" i="26" s="1"/>
  <c r="AC63" i="26"/>
  <c r="AC61" i="26"/>
  <c r="AC60" i="26"/>
  <c r="AC69" i="26"/>
  <c r="AC59" i="26"/>
  <c r="AC58" i="26"/>
  <c r="K58" i="26"/>
  <c r="L58" i="26" s="1"/>
  <c r="AU83" i="24"/>
  <c r="K82" i="24"/>
  <c r="L82" i="24" s="1"/>
  <c r="AU82" i="24"/>
  <c r="K81" i="24"/>
  <c r="L81" i="24" s="1"/>
  <c r="AU77" i="24"/>
  <c r="AU76" i="24"/>
  <c r="K79" i="24"/>
  <c r="L79" i="24" s="1"/>
  <c r="AU80" i="24"/>
  <c r="AU85" i="24"/>
  <c r="AR47" i="25"/>
  <c r="K48" i="25"/>
  <c r="L48" i="25" s="1"/>
  <c r="K52" i="25"/>
  <c r="L52" i="25" s="1"/>
  <c r="K53" i="25"/>
  <c r="L53" i="25" s="1"/>
  <c r="AS38" i="26"/>
  <c r="AS29" i="26"/>
  <c r="AS27" i="26"/>
  <c r="AS34" i="26"/>
  <c r="AS32" i="26"/>
  <c r="AS36" i="26"/>
  <c r="AS30" i="26"/>
  <c r="R63" i="25"/>
  <c r="R99" i="25"/>
  <c r="R52" i="26"/>
  <c r="AD65" i="26"/>
  <c r="AD66" i="26"/>
  <c r="AD58" i="26"/>
  <c r="AD68" i="26"/>
  <c r="AD67" i="26"/>
  <c r="AD63" i="26"/>
  <c r="AD61" i="26"/>
  <c r="AD60" i="26"/>
  <c r="AD69" i="26"/>
  <c r="AD59" i="26"/>
  <c r="AD64" i="26"/>
  <c r="R31" i="28"/>
  <c r="AV99" i="24"/>
  <c r="AV97" i="24"/>
  <c r="AV95" i="24"/>
  <c r="AV82" i="24"/>
  <c r="AV93" i="24"/>
  <c r="AV81" i="24"/>
  <c r="AT90" i="24"/>
  <c r="BA90" i="24" s="1"/>
  <c r="AV91" i="24"/>
  <c r="AU82" i="25"/>
  <c r="K81" i="25"/>
  <c r="L81" i="25" s="1"/>
  <c r="AU77" i="25"/>
  <c r="K76" i="25"/>
  <c r="L76" i="25" s="1"/>
  <c r="AU85" i="25"/>
  <c r="AU80" i="25"/>
  <c r="K79" i="25"/>
  <c r="L79" i="25" s="1"/>
  <c r="K75" i="25"/>
  <c r="L75" i="25" s="1"/>
  <c r="AU84" i="25"/>
  <c r="K84" i="25"/>
  <c r="L84" i="25" s="1"/>
  <c r="AU79" i="25"/>
  <c r="AU75" i="25"/>
  <c r="K74" i="25"/>
  <c r="L74" i="25" s="1"/>
  <c r="AV93" i="25"/>
  <c r="AV81" i="25"/>
  <c r="AV76" i="25"/>
  <c r="AV100" i="25"/>
  <c r="AV98" i="25"/>
  <c r="AV96" i="25"/>
  <c r="AV94" i="25"/>
  <c r="AV84" i="25"/>
  <c r="AV79" i="25"/>
  <c r="AV75" i="25"/>
  <c r="AV92" i="25"/>
  <c r="AV78" i="25"/>
  <c r="AV74" i="25"/>
  <c r="K78" i="25"/>
  <c r="L78" i="25" s="1"/>
  <c r="AU81" i="25"/>
  <c r="K82" i="25"/>
  <c r="L82" i="25" s="1"/>
  <c r="AT90" i="25"/>
  <c r="BA90" i="25" s="1"/>
  <c r="AS50" i="26"/>
  <c r="AS45" i="26"/>
  <c r="AS49" i="26"/>
  <c r="AS44" i="26"/>
  <c r="AS52" i="26"/>
  <c r="AS42" i="26"/>
  <c r="AS48" i="26"/>
  <c r="AS53" i="26"/>
  <c r="AS43" i="26"/>
  <c r="AS46" i="26"/>
  <c r="AS51" i="26"/>
  <c r="R63" i="26"/>
  <c r="K37" i="27"/>
  <c r="L37" i="27" s="1"/>
  <c r="K35" i="27"/>
  <c r="L35" i="27" s="1"/>
  <c r="K33" i="27"/>
  <c r="L33" i="27" s="1"/>
  <c r="AR29" i="27"/>
  <c r="AR38" i="27"/>
  <c r="K31" i="27"/>
  <c r="L31" i="27" s="1"/>
  <c r="K29" i="27"/>
  <c r="L29" i="27" s="1"/>
  <c r="AR27" i="27"/>
  <c r="K38" i="27"/>
  <c r="L38" i="27" s="1"/>
  <c r="AR36" i="27"/>
  <c r="AR35" i="27"/>
  <c r="AR32" i="27"/>
  <c r="AR31" i="27"/>
  <c r="K27" i="27"/>
  <c r="L27" i="27" s="1"/>
  <c r="K34" i="27"/>
  <c r="L34" i="27" s="1"/>
  <c r="AR34" i="27"/>
  <c r="AR33" i="27"/>
  <c r="K30" i="27"/>
  <c r="L30" i="27" s="1"/>
  <c r="AR37" i="27"/>
  <c r="AR30" i="27"/>
  <c r="K36" i="27"/>
  <c r="L36" i="27" s="1"/>
  <c r="AR28" i="27"/>
  <c r="K28" i="27"/>
  <c r="L28" i="27" s="1"/>
  <c r="K32" i="27"/>
  <c r="L32" i="27" s="1"/>
  <c r="R45" i="27"/>
  <c r="R64" i="28"/>
  <c r="R33" i="28"/>
  <c r="R63" i="28"/>
  <c r="K37" i="29"/>
  <c r="L37" i="29" s="1"/>
  <c r="K35" i="29"/>
  <c r="L35" i="29" s="1"/>
  <c r="K33" i="29"/>
  <c r="L33" i="29" s="1"/>
  <c r="AR31" i="29"/>
  <c r="AR30" i="29"/>
  <c r="AR37" i="29"/>
  <c r="K30" i="29"/>
  <c r="L30" i="29" s="1"/>
  <c r="AR28" i="29"/>
  <c r="AR36" i="29"/>
  <c r="AR33" i="29"/>
  <c r="K32" i="29"/>
  <c r="L32" i="29" s="1"/>
  <c r="AR27" i="29"/>
  <c r="K31" i="29"/>
  <c r="L31" i="29" s="1"/>
  <c r="K29" i="29"/>
  <c r="L29" i="29" s="1"/>
  <c r="AR32" i="29"/>
  <c r="K38" i="29"/>
  <c r="L38" i="29" s="1"/>
  <c r="K36" i="29"/>
  <c r="L36" i="29" s="1"/>
  <c r="AR35" i="29"/>
  <c r="AR34" i="29"/>
  <c r="K34" i="29"/>
  <c r="L34" i="29" s="1"/>
  <c r="AR29" i="29"/>
  <c r="K28" i="29"/>
  <c r="L28" i="29" s="1"/>
  <c r="K27" i="29"/>
  <c r="L27" i="29" s="1"/>
  <c r="AR38" i="29"/>
  <c r="K59" i="25"/>
  <c r="L59" i="25" s="1"/>
  <c r="K60" i="25"/>
  <c r="L60" i="25" s="1"/>
  <c r="AC64" i="25"/>
  <c r="AD65" i="25"/>
  <c r="K67" i="25"/>
  <c r="L67" i="25" s="1"/>
  <c r="K92" i="25"/>
  <c r="L92" i="25" s="1"/>
  <c r="K94" i="25"/>
  <c r="L94" i="25" s="1"/>
  <c r="AU94" i="25"/>
  <c r="AU96" i="25"/>
  <c r="AU98" i="25"/>
  <c r="K27" i="26"/>
  <c r="L27" i="26" s="1"/>
  <c r="AR32" i="26"/>
  <c r="AR34" i="26"/>
  <c r="AQ42" i="26"/>
  <c r="K47" i="26"/>
  <c r="L47" i="26" s="1"/>
  <c r="AR48" i="26"/>
  <c r="AU100" i="26"/>
  <c r="K100" i="26"/>
  <c r="L100" i="26" s="1"/>
  <c r="K98" i="26"/>
  <c r="L98" i="26" s="1"/>
  <c r="K96" i="26"/>
  <c r="L96" i="26" s="1"/>
  <c r="K101" i="26"/>
  <c r="L101" i="26" s="1"/>
  <c r="AU99" i="26"/>
  <c r="K92" i="26"/>
  <c r="L92" i="26" s="1"/>
  <c r="AU97" i="26"/>
  <c r="AU92" i="26"/>
  <c r="K90" i="26"/>
  <c r="L90" i="26" s="1"/>
  <c r="K97" i="26"/>
  <c r="L97" i="26" s="1"/>
  <c r="AU96" i="26"/>
  <c r="K93" i="26"/>
  <c r="L93" i="26" s="1"/>
  <c r="AU95" i="26"/>
  <c r="AU101" i="26"/>
  <c r="AS47" i="27"/>
  <c r="AD66" i="27"/>
  <c r="AD58" i="27"/>
  <c r="AD68" i="27"/>
  <c r="AD67" i="27"/>
  <c r="AD60" i="27"/>
  <c r="AD59" i="27"/>
  <c r="AD69" i="27"/>
  <c r="AD61" i="27"/>
  <c r="AD65" i="27"/>
  <c r="AD62" i="27"/>
  <c r="K83" i="27"/>
  <c r="L83" i="27" s="1"/>
  <c r="AU78" i="27"/>
  <c r="K78" i="27"/>
  <c r="L78" i="27" s="1"/>
  <c r="AU74" i="27"/>
  <c r="AU83" i="27"/>
  <c r="K82" i="27"/>
  <c r="L82" i="27" s="1"/>
  <c r="K77" i="27"/>
  <c r="L77" i="27" s="1"/>
  <c r="AU85" i="27"/>
  <c r="AU80" i="27"/>
  <c r="K75" i="27"/>
  <c r="L75" i="27" s="1"/>
  <c r="K85" i="27"/>
  <c r="L85" i="27" s="1"/>
  <c r="AU81" i="27"/>
  <c r="K80" i="27"/>
  <c r="L80" i="27" s="1"/>
  <c r="AU77" i="27"/>
  <c r="K74" i="27"/>
  <c r="L74" i="27" s="1"/>
  <c r="K79" i="27"/>
  <c r="L79" i="27" s="1"/>
  <c r="K81" i="27"/>
  <c r="L81" i="27" s="1"/>
  <c r="AU76" i="27"/>
  <c r="AU75" i="27"/>
  <c r="K84" i="27"/>
  <c r="L84" i="27" s="1"/>
  <c r="K58" i="25"/>
  <c r="L58" i="25" s="1"/>
  <c r="AC63" i="25"/>
  <c r="K66" i="25"/>
  <c r="L66" i="25" s="1"/>
  <c r="AU91" i="25"/>
  <c r="K96" i="25"/>
  <c r="L96" i="25" s="1"/>
  <c r="K98" i="25"/>
  <c r="L98" i="25" s="1"/>
  <c r="K100" i="25"/>
  <c r="L100" i="25" s="1"/>
  <c r="AR27" i="26"/>
  <c r="K29" i="26"/>
  <c r="L29" i="26" s="1"/>
  <c r="K31" i="26"/>
  <c r="L31" i="26" s="1"/>
  <c r="AR42" i="26"/>
  <c r="AR44" i="26"/>
  <c r="AU94" i="26"/>
  <c r="K95" i="26"/>
  <c r="L95" i="26" s="1"/>
  <c r="AS50" i="27"/>
  <c r="AD63" i="27"/>
  <c r="R64" i="27"/>
  <c r="R65" i="27"/>
  <c r="R66" i="27"/>
  <c r="AU82" i="27"/>
  <c r="R98" i="27"/>
  <c r="R111" i="27"/>
  <c r="R37" i="26"/>
  <c r="AR29" i="26"/>
  <c r="K33" i="26"/>
  <c r="L33" i="26" s="1"/>
  <c r="K35" i="26"/>
  <c r="L35" i="26" s="1"/>
  <c r="AR51" i="26"/>
  <c r="K50" i="26"/>
  <c r="L50" i="26" s="1"/>
  <c r="K45" i="26"/>
  <c r="L45" i="26" s="1"/>
  <c r="AR50" i="26"/>
  <c r="K49" i="26"/>
  <c r="L49" i="26" s="1"/>
  <c r="AR45" i="26"/>
  <c r="K44" i="26"/>
  <c r="L44" i="26" s="1"/>
  <c r="K43" i="26"/>
  <c r="L43" i="26" s="1"/>
  <c r="AR49" i="26"/>
  <c r="K51" i="26"/>
  <c r="L51" i="26" s="1"/>
  <c r="AR52" i="26"/>
  <c r="R99" i="26"/>
  <c r="AS49" i="27"/>
  <c r="AS44" i="27"/>
  <c r="AS53" i="27"/>
  <c r="AS48" i="27"/>
  <c r="AS43" i="27"/>
  <c r="AS52" i="27"/>
  <c r="AS42" i="27"/>
  <c r="AS46" i="27"/>
  <c r="AS45" i="27"/>
  <c r="R46" i="27"/>
  <c r="R52" i="27"/>
  <c r="R60" i="27"/>
  <c r="R106" i="27"/>
  <c r="R108" i="27"/>
  <c r="AC59" i="25"/>
  <c r="AC60" i="25"/>
  <c r="K64" i="25"/>
  <c r="L64" i="25" s="1"/>
  <c r="AC67" i="25"/>
  <c r="K28" i="26"/>
  <c r="L28" i="26" s="1"/>
  <c r="AR31" i="26"/>
  <c r="AR33" i="26"/>
  <c r="AR35" i="26"/>
  <c r="AR37" i="26"/>
  <c r="AR38" i="26"/>
  <c r="AR47" i="26"/>
  <c r="K53" i="26"/>
  <c r="L53" i="26" s="1"/>
  <c r="R47" i="27"/>
  <c r="S58" i="27"/>
  <c r="U58" i="27" s="1"/>
  <c r="AB58" i="27" s="1"/>
  <c r="P42" i="27"/>
  <c r="Q42" i="27" s="1"/>
  <c r="R67" i="27"/>
  <c r="AS46" i="28"/>
  <c r="AS42" i="28"/>
  <c r="AS50" i="28"/>
  <c r="AS45" i="28"/>
  <c r="AS52" i="28"/>
  <c r="AS43" i="28"/>
  <c r="AS49" i="28"/>
  <c r="AS47" i="28"/>
  <c r="AS44" i="28"/>
  <c r="AS53" i="28"/>
  <c r="AS51" i="28"/>
  <c r="AS48" i="28"/>
  <c r="R38" i="28"/>
  <c r="R47" i="28"/>
  <c r="K62" i="28"/>
  <c r="L62" i="28" s="1"/>
  <c r="R107" i="28"/>
  <c r="AR51" i="30"/>
  <c r="K50" i="30"/>
  <c r="L50" i="30" s="1"/>
  <c r="AR46" i="30"/>
  <c r="K45" i="30"/>
  <c r="L45" i="30" s="1"/>
  <c r="AR54" i="30"/>
  <c r="AR49" i="30"/>
  <c r="K48" i="30"/>
  <c r="L48" i="30" s="1"/>
  <c r="K44" i="30"/>
  <c r="L44" i="30" s="1"/>
  <c r="AR53" i="30"/>
  <c r="K53" i="30"/>
  <c r="L53" i="30" s="1"/>
  <c r="AR48" i="30"/>
  <c r="AR44" i="30"/>
  <c r="K43" i="30"/>
  <c r="L43" i="30" s="1"/>
  <c r="K52" i="30"/>
  <c r="L52" i="30" s="1"/>
  <c r="AR47" i="30"/>
  <c r="K47" i="30"/>
  <c r="L47" i="30" s="1"/>
  <c r="AR43" i="30"/>
  <c r="K54" i="30"/>
  <c r="L54" i="30" s="1"/>
  <c r="AR52" i="30"/>
  <c r="K49" i="30"/>
  <c r="L49" i="30" s="1"/>
  <c r="AR50" i="30"/>
  <c r="K51" i="30"/>
  <c r="L51" i="30" s="1"/>
  <c r="AR45" i="30"/>
  <c r="K46" i="30"/>
  <c r="L46" i="30" s="1"/>
  <c r="R42" i="27"/>
  <c r="AV109" i="27"/>
  <c r="AV105" i="27"/>
  <c r="AV114" i="27"/>
  <c r="AV116" i="27"/>
  <c r="AV113" i="27"/>
  <c r="AV111" i="27"/>
  <c r="AV115" i="27"/>
  <c r="AV112" i="27"/>
  <c r="R74" i="28"/>
  <c r="O74" i="28"/>
  <c r="P74" i="28" s="1"/>
  <c r="Q74" i="28" s="1"/>
  <c r="S74" i="28" s="1"/>
  <c r="U74" i="28" s="1"/>
  <c r="AT74" i="28" s="1"/>
  <c r="AS38" i="29"/>
  <c r="AS37" i="29"/>
  <c r="AS28" i="29"/>
  <c r="AS34" i="29"/>
  <c r="AS30" i="29"/>
  <c r="AS32" i="29"/>
  <c r="AS29" i="29"/>
  <c r="AS35" i="29"/>
  <c r="AS36" i="29"/>
  <c r="AS33" i="29"/>
  <c r="AS27" i="29"/>
  <c r="R50" i="27"/>
  <c r="R93" i="27"/>
  <c r="R100" i="27"/>
  <c r="R110" i="27"/>
  <c r="AS30" i="28"/>
  <c r="AS28" i="28"/>
  <c r="AS31" i="28"/>
  <c r="AS36" i="28"/>
  <c r="AS27" i="28"/>
  <c r="AS37" i="28"/>
  <c r="AS34" i="28"/>
  <c r="AS29" i="28"/>
  <c r="R35" i="28"/>
  <c r="P105" i="28"/>
  <c r="Q105" i="28" s="1"/>
  <c r="S105" i="28" s="1"/>
  <c r="U105" i="28" s="1"/>
  <c r="R44" i="28"/>
  <c r="AC68" i="28"/>
  <c r="AC67" i="28"/>
  <c r="AC69" i="28"/>
  <c r="K65" i="28"/>
  <c r="L65" i="28" s="1"/>
  <c r="AC62" i="28"/>
  <c r="AC61" i="28"/>
  <c r="K69" i="28"/>
  <c r="L69" i="28" s="1"/>
  <c r="AC66" i="28"/>
  <c r="AC64" i="28"/>
  <c r="K60" i="28"/>
  <c r="L60" i="28" s="1"/>
  <c r="K59" i="28"/>
  <c r="L59" i="28" s="1"/>
  <c r="K66" i="28"/>
  <c r="L66" i="28" s="1"/>
  <c r="AC65" i="28"/>
  <c r="AC60" i="28"/>
  <c r="AC59" i="28"/>
  <c r="K67" i="28"/>
  <c r="L67" i="28" s="1"/>
  <c r="AC58" i="28"/>
  <c r="K58" i="28"/>
  <c r="L58" i="28" s="1"/>
  <c r="K68" i="28"/>
  <c r="L68" i="28" s="1"/>
  <c r="K61" i="28"/>
  <c r="L61" i="28" s="1"/>
  <c r="AC63" i="28"/>
  <c r="R115" i="28"/>
  <c r="AS38" i="27"/>
  <c r="AS27" i="27"/>
  <c r="AS36" i="27"/>
  <c r="AS34" i="27"/>
  <c r="AS32" i="27"/>
  <c r="AS30" i="27"/>
  <c r="K43" i="27"/>
  <c r="L43" i="27" s="1"/>
  <c r="K69" i="27"/>
  <c r="L69" i="27" s="1"/>
  <c r="K68" i="27"/>
  <c r="L68" i="27" s="1"/>
  <c r="AC65" i="27"/>
  <c r="K61" i="27"/>
  <c r="L61" i="27" s="1"/>
  <c r="AC66" i="27"/>
  <c r="K63" i="27"/>
  <c r="L63" i="27" s="1"/>
  <c r="K62" i="27"/>
  <c r="L62" i="27" s="1"/>
  <c r="AC58" i="27"/>
  <c r="AF58" i="27" s="1"/>
  <c r="AU115" i="27"/>
  <c r="K115" i="27"/>
  <c r="L115" i="27" s="1"/>
  <c r="AU110" i="27"/>
  <c r="AU106" i="27"/>
  <c r="K105" i="27"/>
  <c r="L105" i="27" s="1"/>
  <c r="K114" i="27"/>
  <c r="L114" i="27" s="1"/>
  <c r="AU109" i="27"/>
  <c r="K109" i="27"/>
  <c r="L109" i="27" s="1"/>
  <c r="AU105" i="27"/>
  <c r="AU111" i="27"/>
  <c r="K113" i="27"/>
  <c r="L113" i="27" s="1"/>
  <c r="K116" i="27"/>
  <c r="L116" i="27" s="1"/>
  <c r="AR36" i="28"/>
  <c r="AR34" i="28"/>
  <c r="AR32" i="28"/>
  <c r="K27" i="28"/>
  <c r="L27" i="28" s="1"/>
  <c r="K36" i="28"/>
  <c r="L36" i="28" s="1"/>
  <c r="K34" i="28"/>
  <c r="L34" i="28" s="1"/>
  <c r="K32" i="28"/>
  <c r="L32" i="28" s="1"/>
  <c r="AR30" i="28"/>
  <c r="AR27" i="28"/>
  <c r="AR28" i="28"/>
  <c r="K29" i="28"/>
  <c r="L29" i="28" s="1"/>
  <c r="K30" i="28"/>
  <c r="L30" i="28" s="1"/>
  <c r="K37" i="28"/>
  <c r="L37" i="28" s="1"/>
  <c r="AR46" i="28"/>
  <c r="K49" i="28"/>
  <c r="L49" i="28" s="1"/>
  <c r="AR50" i="28"/>
  <c r="AR50" i="27"/>
  <c r="K49" i="27"/>
  <c r="L49" i="27" s="1"/>
  <c r="AR45" i="27"/>
  <c r="K44" i="27"/>
  <c r="L44" i="27" s="1"/>
  <c r="K53" i="27"/>
  <c r="L53" i="27" s="1"/>
  <c r="AR49" i="27"/>
  <c r="K48" i="27"/>
  <c r="L48" i="27" s="1"/>
  <c r="AR44" i="27"/>
  <c r="AS29" i="27"/>
  <c r="AS33" i="27"/>
  <c r="AR47" i="27"/>
  <c r="AR51" i="27"/>
  <c r="AR53" i="27"/>
  <c r="K59" i="27"/>
  <c r="L59" i="27" s="1"/>
  <c r="K101" i="27"/>
  <c r="L101" i="27" s="1"/>
  <c r="AU92" i="27"/>
  <c r="K90" i="27"/>
  <c r="L90" i="27" s="1"/>
  <c r="AU101" i="27"/>
  <c r="K99" i="27"/>
  <c r="L99" i="27" s="1"/>
  <c r="K97" i="27"/>
  <c r="L97" i="27" s="1"/>
  <c r="K95" i="27"/>
  <c r="L95" i="27" s="1"/>
  <c r="AU90" i="27"/>
  <c r="K91" i="27"/>
  <c r="L91" i="27" s="1"/>
  <c r="K94" i="27"/>
  <c r="L94" i="27" s="1"/>
  <c r="K107" i="27"/>
  <c r="L107" i="27" s="1"/>
  <c r="AU108" i="27"/>
  <c r="K28" i="28"/>
  <c r="L28" i="28" s="1"/>
  <c r="AR38" i="28"/>
  <c r="AD60" i="28"/>
  <c r="AD64" i="28"/>
  <c r="R92" i="28"/>
  <c r="R98" i="28"/>
  <c r="R83" i="29"/>
  <c r="AR52" i="28"/>
  <c r="K52" i="28"/>
  <c r="L52" i="28" s="1"/>
  <c r="AR47" i="28"/>
  <c r="AR43" i="28"/>
  <c r="K42" i="28"/>
  <c r="L42" i="28" s="1"/>
  <c r="AR51" i="28"/>
  <c r="K50" i="28"/>
  <c r="L50" i="28" s="1"/>
  <c r="K45" i="28"/>
  <c r="L45" i="28" s="1"/>
  <c r="K53" i="28"/>
  <c r="L53" i="28" s="1"/>
  <c r="K46" i="28"/>
  <c r="L46" i="28" s="1"/>
  <c r="K48" i="28"/>
  <c r="L48" i="28" s="1"/>
  <c r="AR49" i="28"/>
  <c r="AR42" i="28"/>
  <c r="AR44" i="28"/>
  <c r="K43" i="28"/>
  <c r="L43" i="28" s="1"/>
  <c r="AR33" i="28"/>
  <c r="K51" i="28"/>
  <c r="L51" i="28" s="1"/>
  <c r="AD69" i="28"/>
  <c r="AD63" i="28"/>
  <c r="AD68" i="28"/>
  <c r="AD59" i="28"/>
  <c r="AD66" i="28"/>
  <c r="AD58" i="28"/>
  <c r="AD67" i="28"/>
  <c r="AD61" i="28"/>
  <c r="R64" i="29"/>
  <c r="R67" i="29"/>
  <c r="AV77" i="27"/>
  <c r="AV82" i="27"/>
  <c r="AV95" i="27"/>
  <c r="AV97" i="27"/>
  <c r="AV99" i="27"/>
  <c r="O75" i="28"/>
  <c r="P75" i="28" s="1"/>
  <c r="Q75" i="28" s="1"/>
  <c r="S75" i="28" s="1"/>
  <c r="U75" i="28" s="1"/>
  <c r="AT75" i="28" s="1"/>
  <c r="AX75" i="28" s="1"/>
  <c r="K90" i="28"/>
  <c r="L90" i="28" s="1"/>
  <c r="AU92" i="28"/>
  <c r="AU98" i="28"/>
  <c r="AU100" i="28"/>
  <c r="K114" i="28"/>
  <c r="L114" i="28" s="1"/>
  <c r="AU109" i="28"/>
  <c r="K109" i="28"/>
  <c r="L109" i="28" s="1"/>
  <c r="AU105" i="28"/>
  <c r="AU114" i="28"/>
  <c r="K113" i="28"/>
  <c r="L113" i="28" s="1"/>
  <c r="K108" i="28"/>
  <c r="L108" i="28" s="1"/>
  <c r="K116" i="28"/>
  <c r="L116" i="28" s="1"/>
  <c r="AU112" i="28"/>
  <c r="K111" i="28"/>
  <c r="L111" i="28" s="1"/>
  <c r="AU108" i="28"/>
  <c r="K112" i="28"/>
  <c r="L112" i="28" s="1"/>
  <c r="AU110" i="28"/>
  <c r="AU107" i="28"/>
  <c r="K110" i="28"/>
  <c r="L110" i="28" s="1"/>
  <c r="AU116" i="28"/>
  <c r="K53" i="29"/>
  <c r="L53" i="29" s="1"/>
  <c r="AR52" i="29"/>
  <c r="K52" i="29"/>
  <c r="L52" i="29" s="1"/>
  <c r="AR51" i="29"/>
  <c r="AR50" i="29"/>
  <c r="K49" i="29"/>
  <c r="L49" i="29" s="1"/>
  <c r="AR45" i="29"/>
  <c r="K44" i="29"/>
  <c r="L44" i="29" s="1"/>
  <c r="AR53" i="29"/>
  <c r="AR49" i="29"/>
  <c r="K48" i="29"/>
  <c r="L48" i="29" s="1"/>
  <c r="AR47" i="29"/>
  <c r="AR43" i="29"/>
  <c r="K42" i="29"/>
  <c r="L42" i="29" s="1"/>
  <c r="K45" i="29"/>
  <c r="L45" i="29" s="1"/>
  <c r="AR44" i="29"/>
  <c r="K43" i="29"/>
  <c r="L43" i="29" s="1"/>
  <c r="AR42" i="29"/>
  <c r="K50" i="29"/>
  <c r="L50" i="29" s="1"/>
  <c r="AR46" i="29"/>
  <c r="AV83" i="27"/>
  <c r="AV90" i="27"/>
  <c r="AU82" i="28"/>
  <c r="K81" i="28"/>
  <c r="L81" i="28" s="1"/>
  <c r="AU77" i="28"/>
  <c r="K76" i="28"/>
  <c r="L76" i="28" s="1"/>
  <c r="K82" i="28"/>
  <c r="L82" i="28" s="1"/>
  <c r="AU81" i="28"/>
  <c r="K77" i="28"/>
  <c r="L77" i="28" s="1"/>
  <c r="AU76" i="28"/>
  <c r="K83" i="28"/>
  <c r="L83" i="28" s="1"/>
  <c r="K80" i="28"/>
  <c r="L80" i="28" s="1"/>
  <c r="K78" i="28"/>
  <c r="L78" i="28" s="1"/>
  <c r="AU75" i="28"/>
  <c r="K79" i="28"/>
  <c r="L79" i="28" s="1"/>
  <c r="AU83" i="28"/>
  <c r="K84" i="28"/>
  <c r="L84" i="28" s="1"/>
  <c r="AU90" i="28"/>
  <c r="K101" i="28"/>
  <c r="L101" i="28" s="1"/>
  <c r="AT105" i="28"/>
  <c r="AU113" i="28"/>
  <c r="K46" i="29"/>
  <c r="L46" i="29" s="1"/>
  <c r="K51" i="29"/>
  <c r="L51" i="29" s="1"/>
  <c r="AX74" i="28"/>
  <c r="R47" i="29"/>
  <c r="R61" i="29"/>
  <c r="R79" i="29"/>
  <c r="AU101" i="28"/>
  <c r="K99" i="28"/>
  <c r="L99" i="28" s="1"/>
  <c r="AU99" i="28"/>
  <c r="AU97" i="28"/>
  <c r="AU95" i="28"/>
  <c r="K93" i="28"/>
  <c r="L93" i="28" s="1"/>
  <c r="K97" i="28"/>
  <c r="L97" i="28" s="1"/>
  <c r="K96" i="28"/>
  <c r="L96" i="28" s="1"/>
  <c r="K100" i="28"/>
  <c r="L100" i="28" s="1"/>
  <c r="AU96" i="28"/>
  <c r="K94" i="28"/>
  <c r="L94" i="28" s="1"/>
  <c r="K91" i="28"/>
  <c r="L91" i="28" s="1"/>
  <c r="AU91" i="28"/>
  <c r="O59" i="29"/>
  <c r="P59" i="29" s="1"/>
  <c r="Q59" i="29" s="1"/>
  <c r="S59" i="29" s="1"/>
  <c r="U59" i="29" s="1"/>
  <c r="R59" i="29"/>
  <c r="R60" i="29"/>
  <c r="AV99" i="28"/>
  <c r="AV93" i="28"/>
  <c r="AV81" i="28"/>
  <c r="AV76" i="28"/>
  <c r="AV77" i="28"/>
  <c r="AV78" i="28"/>
  <c r="AV79" i="28"/>
  <c r="AV82" i="28"/>
  <c r="AV94" i="28"/>
  <c r="AV97" i="28"/>
  <c r="AV101" i="28"/>
  <c r="AS53" i="29"/>
  <c r="AS49" i="29"/>
  <c r="AS44" i="29"/>
  <c r="AS48" i="29"/>
  <c r="AS46" i="29"/>
  <c r="AS42" i="29"/>
  <c r="AS52" i="29"/>
  <c r="AS47" i="29"/>
  <c r="R114" i="29"/>
  <c r="AV91" i="28"/>
  <c r="AV98" i="28"/>
  <c r="R69" i="29"/>
  <c r="Q74" i="29"/>
  <c r="S74" i="29" s="1"/>
  <c r="U74" i="29" s="1"/>
  <c r="AT74" i="29" s="1"/>
  <c r="AX74" i="29" s="1"/>
  <c r="O75" i="29"/>
  <c r="P75" i="29" s="1"/>
  <c r="Q75" i="29" s="1"/>
  <c r="S75" i="29" s="1"/>
  <c r="U75" i="29" s="1"/>
  <c r="AT75" i="29" s="1"/>
  <c r="AX75" i="29" s="1"/>
  <c r="R63" i="30"/>
  <c r="AV108" i="28"/>
  <c r="AV113" i="28"/>
  <c r="R82" i="30"/>
  <c r="R78" i="29"/>
  <c r="R64" i="30"/>
  <c r="AD62" i="29"/>
  <c r="AC63" i="29"/>
  <c r="AC65" i="29"/>
  <c r="K66" i="29"/>
  <c r="L66" i="29" s="1"/>
  <c r="R101" i="29"/>
  <c r="AV108" i="29"/>
  <c r="AV109" i="29"/>
  <c r="AS50" i="30"/>
  <c r="AS45" i="30"/>
  <c r="AS53" i="30"/>
  <c r="AS48" i="30"/>
  <c r="AS44" i="30"/>
  <c r="AS47" i="30"/>
  <c r="AS43" i="30"/>
  <c r="AS52" i="30"/>
  <c r="AS51" i="30"/>
  <c r="AS46" i="30"/>
  <c r="R78" i="30"/>
  <c r="AC66" i="29"/>
  <c r="K63" i="29"/>
  <c r="L63" i="29" s="1"/>
  <c r="K62" i="29"/>
  <c r="L62" i="29" s="1"/>
  <c r="AC58" i="29"/>
  <c r="AF58" i="29" s="1"/>
  <c r="AC69" i="29"/>
  <c r="K65" i="29"/>
  <c r="L65" i="29" s="1"/>
  <c r="AC62" i="29"/>
  <c r="AC61" i="29"/>
  <c r="AD68" i="29"/>
  <c r="AD67" i="29"/>
  <c r="AD60" i="29"/>
  <c r="AD59" i="29"/>
  <c r="AD63" i="29"/>
  <c r="AD65" i="29"/>
  <c r="K68" i="29"/>
  <c r="L68" i="29" s="1"/>
  <c r="R108" i="29"/>
  <c r="R113" i="29"/>
  <c r="AS49" i="30"/>
  <c r="R67" i="30"/>
  <c r="AC67" i="29"/>
  <c r="R90" i="29"/>
  <c r="O90" i="29"/>
  <c r="P90" i="29" s="1"/>
  <c r="Q90" i="29" s="1"/>
  <c r="R105" i="29"/>
  <c r="O105" i="29"/>
  <c r="P105" i="29" s="1"/>
  <c r="Q105" i="29" s="1"/>
  <c r="S105" i="29" s="1"/>
  <c r="U105" i="29" s="1"/>
  <c r="AT105" i="29" s="1"/>
  <c r="AV114" i="29"/>
  <c r="AV112" i="29"/>
  <c r="AV107" i="29"/>
  <c r="AV116" i="29"/>
  <c r="AV111" i="29"/>
  <c r="AV115" i="29"/>
  <c r="AV110" i="29"/>
  <c r="AV106" i="29"/>
  <c r="R61" i="30"/>
  <c r="O76" i="29"/>
  <c r="P76" i="29" s="1"/>
  <c r="Q76" i="29" s="1"/>
  <c r="S76" i="29" s="1"/>
  <c r="U76" i="29" s="1"/>
  <c r="AT76" i="29" s="1"/>
  <c r="R92" i="29"/>
  <c r="R106" i="29"/>
  <c r="K37" i="30"/>
  <c r="L37" i="30" s="1"/>
  <c r="K35" i="30"/>
  <c r="L35" i="30" s="1"/>
  <c r="K33" i="30"/>
  <c r="L33" i="30" s="1"/>
  <c r="AR29" i="30"/>
  <c r="K38" i="30"/>
  <c r="L38" i="30" s="1"/>
  <c r="AR36" i="30"/>
  <c r="AR34" i="30"/>
  <c r="AR32" i="30"/>
  <c r="K27" i="30"/>
  <c r="L27" i="30" s="1"/>
  <c r="K36" i="30"/>
  <c r="L36" i="30" s="1"/>
  <c r="K34" i="30"/>
  <c r="L34" i="30" s="1"/>
  <c r="K32" i="30"/>
  <c r="L32" i="30" s="1"/>
  <c r="AR30" i="30"/>
  <c r="AR37" i="30"/>
  <c r="AR33" i="30"/>
  <c r="AR31" i="30"/>
  <c r="K29" i="30"/>
  <c r="L29" i="30" s="1"/>
  <c r="AR35" i="30"/>
  <c r="AR27" i="30"/>
  <c r="AR38" i="30"/>
  <c r="K31" i="30"/>
  <c r="L31" i="30" s="1"/>
  <c r="K30" i="30"/>
  <c r="L30" i="30" s="1"/>
  <c r="AR28" i="30"/>
  <c r="K94" i="29"/>
  <c r="L94" i="29" s="1"/>
  <c r="AU94" i="29"/>
  <c r="AU96" i="29"/>
  <c r="AU98" i="29"/>
  <c r="K110" i="29"/>
  <c r="L110" i="29" s="1"/>
  <c r="AU111" i="29"/>
  <c r="AU116" i="29"/>
  <c r="R60" i="30"/>
  <c r="O60" i="30"/>
  <c r="P60" i="30" s="1"/>
  <c r="Q60" i="30" s="1"/>
  <c r="S60" i="30" s="1"/>
  <c r="U60" i="30" s="1"/>
  <c r="AB60" i="30" s="1"/>
  <c r="AU85" i="29"/>
  <c r="AU91" i="29"/>
  <c r="AV94" i="29"/>
  <c r="K96" i="29"/>
  <c r="L96" i="29" s="1"/>
  <c r="AV96" i="29"/>
  <c r="K98" i="29"/>
  <c r="L98" i="29" s="1"/>
  <c r="AV98" i="29"/>
  <c r="K100" i="29"/>
  <c r="L100" i="29" s="1"/>
  <c r="AU100" i="29"/>
  <c r="AU107" i="29"/>
  <c r="K111" i="29"/>
  <c r="L111" i="29" s="1"/>
  <c r="AU112" i="29"/>
  <c r="K116" i="29"/>
  <c r="L116" i="29" s="1"/>
  <c r="AS38" i="30"/>
  <c r="AS30" i="30"/>
  <c r="AS37" i="30"/>
  <c r="AS35" i="30"/>
  <c r="AS33" i="30"/>
  <c r="R79" i="30"/>
  <c r="R111" i="30"/>
  <c r="AU76" i="29"/>
  <c r="K80" i="29"/>
  <c r="L80" i="29" s="1"/>
  <c r="AV80" i="29"/>
  <c r="AU81" i="29"/>
  <c r="K85" i="29"/>
  <c r="L85" i="29" s="1"/>
  <c r="AV85" i="29"/>
  <c r="K91" i="29"/>
  <c r="L91" i="29" s="1"/>
  <c r="AV91" i="29"/>
  <c r="AU93" i="29"/>
  <c r="AV100" i="29"/>
  <c r="K107" i="29"/>
  <c r="L107" i="29" s="1"/>
  <c r="AU108" i="29"/>
  <c r="K112" i="29"/>
  <c r="L112" i="29" s="1"/>
  <c r="AU113" i="29"/>
  <c r="AS29" i="30"/>
  <c r="AS34" i="30"/>
  <c r="O75" i="30"/>
  <c r="P75" i="30" s="1"/>
  <c r="Q75" i="30" s="1"/>
  <c r="S75" i="30" s="1"/>
  <c r="U75" i="30" s="1"/>
  <c r="AT75" i="30" s="1"/>
  <c r="AX75" i="30" s="1"/>
  <c r="R75" i="30"/>
  <c r="R95" i="30"/>
  <c r="O106" i="30"/>
  <c r="P106" i="30" s="1"/>
  <c r="Q106" i="30" s="1"/>
  <c r="R106" i="30"/>
  <c r="R115" i="30"/>
  <c r="K77" i="29"/>
  <c r="L77" i="29" s="1"/>
  <c r="AV77" i="29"/>
  <c r="K82" i="29"/>
  <c r="L82" i="29" s="1"/>
  <c r="AV82" i="29"/>
  <c r="AU90" i="29"/>
  <c r="K95" i="29"/>
  <c r="L95" i="29" s="1"/>
  <c r="AV95" i="29"/>
  <c r="K97" i="29"/>
  <c r="L97" i="29" s="1"/>
  <c r="AV97" i="29"/>
  <c r="K99" i="29"/>
  <c r="L99" i="29" s="1"/>
  <c r="AU105" i="29"/>
  <c r="AX105" i="29" s="1"/>
  <c r="K109" i="29"/>
  <c r="L109" i="29" s="1"/>
  <c r="AU109" i="29"/>
  <c r="AS28" i="30"/>
  <c r="AS32" i="30"/>
  <c r="R65" i="30"/>
  <c r="R68" i="30"/>
  <c r="R77" i="30"/>
  <c r="AD64" i="30"/>
  <c r="AD67" i="30"/>
  <c r="AV101" i="30"/>
  <c r="AV92" i="30"/>
  <c r="AV86" i="30"/>
  <c r="AV81" i="30"/>
  <c r="AV99" i="30"/>
  <c r="AV97" i="30"/>
  <c r="AV95" i="30"/>
  <c r="AV85" i="30"/>
  <c r="AV80" i="30"/>
  <c r="AV76" i="30"/>
  <c r="AV102" i="30"/>
  <c r="AV78" i="30"/>
  <c r="AV100" i="30"/>
  <c r="AV93" i="30"/>
  <c r="R93" i="30"/>
  <c r="AV83" i="30"/>
  <c r="AV98" i="30"/>
  <c r="AV84" i="30"/>
  <c r="AV91" i="30"/>
  <c r="R85" i="30"/>
  <c r="O91" i="30"/>
  <c r="P91" i="30" s="1"/>
  <c r="Q91" i="30" s="1"/>
  <c r="R91" i="30"/>
  <c r="R92" i="30"/>
  <c r="O92" i="30"/>
  <c r="P92" i="30" s="1"/>
  <c r="Q92" i="30" s="1"/>
  <c r="S92" i="30" s="1"/>
  <c r="U92" i="30" s="1"/>
  <c r="AV96" i="30"/>
  <c r="AC70" i="30"/>
  <c r="K66" i="30"/>
  <c r="L66" i="30" s="1"/>
  <c r="AC63" i="30"/>
  <c r="AC62" i="30"/>
  <c r="K70" i="30"/>
  <c r="L70" i="30" s="1"/>
  <c r="K69" i="30"/>
  <c r="L69" i="30" s="1"/>
  <c r="AC66" i="30"/>
  <c r="AC60" i="30"/>
  <c r="AF60" i="30" s="1"/>
  <c r="AD61" i="30"/>
  <c r="K62" i="30"/>
  <c r="L62" i="30" s="1"/>
  <c r="AV77" i="30"/>
  <c r="AV94" i="30"/>
  <c r="R98" i="30"/>
  <c r="R112" i="30"/>
  <c r="R116" i="30"/>
  <c r="AD62" i="30"/>
  <c r="AD63" i="30"/>
  <c r="AD65" i="30"/>
  <c r="AD66" i="30"/>
  <c r="AD68" i="30"/>
  <c r="AV82" i="30"/>
  <c r="AT92" i="30"/>
  <c r="R100" i="30"/>
  <c r="O107" i="30"/>
  <c r="P107" i="30" s="1"/>
  <c r="Q107" i="30" s="1"/>
  <c r="S107" i="30" s="1"/>
  <c r="U107" i="30" s="1"/>
  <c r="AT107" i="30" s="1"/>
  <c r="AX107" i="30" s="1"/>
  <c r="AU78" i="30"/>
  <c r="AU80" i="30"/>
  <c r="R94" i="30"/>
  <c r="K86" i="30"/>
  <c r="L86" i="30" s="1"/>
  <c r="AU82" i="30"/>
  <c r="K81" i="30"/>
  <c r="L81" i="30" s="1"/>
  <c r="AU77" i="30"/>
  <c r="AU86" i="30"/>
  <c r="AU81" i="30"/>
  <c r="K80" i="30"/>
  <c r="L80" i="30" s="1"/>
  <c r="K76" i="30"/>
  <c r="L76" i="30" s="1"/>
  <c r="K83" i="30"/>
  <c r="L83" i="30" s="1"/>
  <c r="O93" i="30"/>
  <c r="AU92" i="30"/>
  <c r="BA92" i="30" s="1"/>
  <c r="K97" i="30"/>
  <c r="L97" i="30" s="1"/>
  <c r="K99" i="30"/>
  <c r="L99" i="30" s="1"/>
  <c r="K101" i="30"/>
  <c r="L101" i="30" s="1"/>
  <c r="AU101" i="30"/>
  <c r="K108" i="30"/>
  <c r="L108" i="30" s="1"/>
  <c r="AU109" i="30"/>
  <c r="K113" i="30"/>
  <c r="L113" i="30" s="1"/>
  <c r="AU114" i="30"/>
  <c r="K109" i="30"/>
  <c r="L109" i="30" s="1"/>
  <c r="K114" i="30"/>
  <c r="L114" i="30" s="1"/>
  <c r="AU44" i="23" l="1"/>
  <c r="AX90" i="15"/>
  <c r="BA90" i="15"/>
  <c r="AX92" i="14"/>
  <c r="AX90" i="9"/>
  <c r="BA91" i="25"/>
  <c r="AX90" i="2"/>
  <c r="BA90" i="2"/>
  <c r="R108" i="30"/>
  <c r="O108" i="30"/>
  <c r="P108" i="30" s="1"/>
  <c r="Q108" i="30" s="1"/>
  <c r="S108" i="30" s="1"/>
  <c r="U108" i="30" s="1"/>
  <c r="AT108" i="30" s="1"/>
  <c r="AX108" i="30" s="1"/>
  <c r="R83" i="30"/>
  <c r="O77" i="29"/>
  <c r="R77" i="29"/>
  <c r="R107" i="29"/>
  <c r="R85" i="29"/>
  <c r="R100" i="29"/>
  <c r="R32" i="30"/>
  <c r="S90" i="29"/>
  <c r="U90" i="29" s="1"/>
  <c r="AT90" i="29" s="1"/>
  <c r="AX90" i="29" s="1"/>
  <c r="R79" i="28"/>
  <c r="R77" i="28"/>
  <c r="R45" i="29"/>
  <c r="R52" i="29"/>
  <c r="R116" i="28"/>
  <c r="R51" i="28"/>
  <c r="R53" i="27"/>
  <c r="R29" i="28"/>
  <c r="R36" i="28"/>
  <c r="R113" i="27"/>
  <c r="R114" i="27"/>
  <c r="R68" i="28"/>
  <c r="R69" i="28"/>
  <c r="R46" i="30"/>
  <c r="R54" i="30"/>
  <c r="R62" i="28"/>
  <c r="R28" i="26"/>
  <c r="O28" i="26"/>
  <c r="P28" i="26" s="1"/>
  <c r="Q28" i="26" s="1"/>
  <c r="S28" i="26" s="1"/>
  <c r="U28" i="26" s="1"/>
  <c r="AQ28" i="26" s="1"/>
  <c r="AU28" i="26" s="1"/>
  <c r="R44" i="26"/>
  <c r="R81" i="27"/>
  <c r="R85" i="27"/>
  <c r="R98" i="26"/>
  <c r="R92" i="25"/>
  <c r="O92" i="25"/>
  <c r="R34" i="29"/>
  <c r="R29" i="29"/>
  <c r="R35" i="29"/>
  <c r="R32" i="27"/>
  <c r="R30" i="27"/>
  <c r="R31" i="27"/>
  <c r="R84" i="25"/>
  <c r="R76" i="25"/>
  <c r="R53" i="25"/>
  <c r="R62" i="26"/>
  <c r="R68" i="26"/>
  <c r="R50" i="25"/>
  <c r="R43" i="25"/>
  <c r="O43" i="25"/>
  <c r="O91" i="24"/>
  <c r="P91" i="24" s="1"/>
  <c r="Q91" i="24" s="1"/>
  <c r="S91" i="24" s="1"/>
  <c r="U91" i="24" s="1"/>
  <c r="AT91" i="24" s="1"/>
  <c r="AX91" i="24" s="1"/>
  <c r="R91" i="24"/>
  <c r="R84" i="23"/>
  <c r="R91" i="22"/>
  <c r="O91" i="22"/>
  <c r="R68" i="24"/>
  <c r="R78" i="23"/>
  <c r="AX90" i="25"/>
  <c r="AF58" i="23"/>
  <c r="R68" i="23"/>
  <c r="R85" i="26"/>
  <c r="R80" i="26"/>
  <c r="R74" i="26"/>
  <c r="O74" i="26"/>
  <c r="P74" i="26" s="1"/>
  <c r="Q74" i="26" s="1"/>
  <c r="S58" i="24"/>
  <c r="U58" i="24" s="1"/>
  <c r="AB58" i="24" s="1"/>
  <c r="AF58" i="24" s="1"/>
  <c r="R98" i="23"/>
  <c r="R92" i="23"/>
  <c r="R34" i="25"/>
  <c r="R30" i="25"/>
  <c r="R50" i="23"/>
  <c r="O42" i="23"/>
  <c r="P42" i="23" s="1"/>
  <c r="Q42" i="23" s="1"/>
  <c r="R42" i="23"/>
  <c r="R48" i="23"/>
  <c r="O27" i="23"/>
  <c r="P27" i="23" s="1"/>
  <c r="Q27" i="23" s="1"/>
  <c r="R27" i="23"/>
  <c r="R30" i="23"/>
  <c r="R35" i="23"/>
  <c r="R27" i="22"/>
  <c r="O27" i="22"/>
  <c r="P27" i="22" s="1"/>
  <c r="Q27" i="22" s="1"/>
  <c r="S27" i="22" s="1"/>
  <c r="U27" i="22" s="1"/>
  <c r="AQ27" i="22" s="1"/>
  <c r="AU27" i="22" s="1"/>
  <c r="R34" i="22"/>
  <c r="R37" i="24"/>
  <c r="R51" i="24"/>
  <c r="O42" i="24"/>
  <c r="P42" i="24" s="1"/>
  <c r="Q42" i="24" s="1"/>
  <c r="S42" i="24" s="1"/>
  <c r="U42" i="24" s="1"/>
  <c r="AQ42" i="24" s="1"/>
  <c r="AU42" i="24" s="1"/>
  <c r="R42" i="24"/>
  <c r="R48" i="24"/>
  <c r="R53" i="22"/>
  <c r="R61" i="21"/>
  <c r="R66" i="21"/>
  <c r="R48" i="21"/>
  <c r="O44" i="21"/>
  <c r="R44" i="21"/>
  <c r="R78" i="31"/>
  <c r="R96" i="18"/>
  <c r="R34" i="21"/>
  <c r="R97" i="19"/>
  <c r="R45" i="31"/>
  <c r="R46" i="31"/>
  <c r="R84" i="18"/>
  <c r="R67" i="22"/>
  <c r="R59" i="22"/>
  <c r="R61" i="19"/>
  <c r="R65" i="19"/>
  <c r="R32" i="19"/>
  <c r="R79" i="18"/>
  <c r="BA90" i="19"/>
  <c r="R48" i="18"/>
  <c r="R81" i="17"/>
  <c r="R64" i="17"/>
  <c r="R94" i="16"/>
  <c r="R59" i="16"/>
  <c r="O59" i="16"/>
  <c r="P59" i="16" s="1"/>
  <c r="Q59" i="16" s="1"/>
  <c r="S59" i="16" s="1"/>
  <c r="U59" i="16" s="1"/>
  <c r="AB59" i="16" s="1"/>
  <c r="AF59" i="16" s="1"/>
  <c r="R81" i="15"/>
  <c r="R61" i="18"/>
  <c r="S43" i="18"/>
  <c r="U43" i="18" s="1"/>
  <c r="AQ43" i="18" s="1"/>
  <c r="AU43" i="18" s="1"/>
  <c r="R90" i="16"/>
  <c r="O90" i="16"/>
  <c r="R85" i="15"/>
  <c r="R32" i="31"/>
  <c r="R30" i="31"/>
  <c r="R43" i="19"/>
  <c r="R51" i="17"/>
  <c r="R99" i="16"/>
  <c r="R53" i="16"/>
  <c r="R98" i="15"/>
  <c r="O75" i="23"/>
  <c r="P74" i="23"/>
  <c r="Q74" i="23" s="1"/>
  <c r="S74" i="23" s="1"/>
  <c r="U74" i="23" s="1"/>
  <c r="AT74" i="23" s="1"/>
  <c r="AX74" i="23" s="1"/>
  <c r="R64" i="16"/>
  <c r="S74" i="20"/>
  <c r="U74" i="20" s="1"/>
  <c r="AT74" i="20" s="1"/>
  <c r="AX74" i="20" s="1"/>
  <c r="R50" i="19"/>
  <c r="R44" i="19"/>
  <c r="R53" i="19"/>
  <c r="BA90" i="17"/>
  <c r="R96" i="16"/>
  <c r="R36" i="15"/>
  <c r="R60" i="14"/>
  <c r="R31" i="17"/>
  <c r="R36" i="17"/>
  <c r="R83" i="13"/>
  <c r="R77" i="16"/>
  <c r="R83" i="16"/>
  <c r="R53" i="15"/>
  <c r="O91" i="13"/>
  <c r="R91" i="13"/>
  <c r="R91" i="11"/>
  <c r="O91" i="11"/>
  <c r="R80" i="10"/>
  <c r="R78" i="9"/>
  <c r="R37" i="13"/>
  <c r="R61" i="11"/>
  <c r="R100" i="10"/>
  <c r="S42" i="16"/>
  <c r="U42" i="16" s="1"/>
  <c r="AQ42" i="16" s="1"/>
  <c r="AU42" i="16" s="1"/>
  <c r="R85" i="14"/>
  <c r="R66" i="12"/>
  <c r="R34" i="12"/>
  <c r="R95" i="11"/>
  <c r="R83" i="11"/>
  <c r="R94" i="10"/>
  <c r="R59" i="10"/>
  <c r="S42" i="18"/>
  <c r="U42" i="18" s="1"/>
  <c r="AQ42" i="18" s="1"/>
  <c r="AU42" i="18" s="1"/>
  <c r="R100" i="14"/>
  <c r="R93" i="11"/>
  <c r="R65" i="12"/>
  <c r="R67" i="12"/>
  <c r="R36" i="16"/>
  <c r="R34" i="14"/>
  <c r="R28" i="14"/>
  <c r="O28" i="14"/>
  <c r="R53" i="12"/>
  <c r="R44" i="12"/>
  <c r="O42" i="11"/>
  <c r="P42" i="11" s="1"/>
  <c r="Q42" i="11" s="1"/>
  <c r="S42" i="11" s="1"/>
  <c r="U42" i="11" s="1"/>
  <c r="AQ42" i="11" s="1"/>
  <c r="R42" i="11"/>
  <c r="R51" i="11"/>
  <c r="R50" i="11"/>
  <c r="R33" i="9"/>
  <c r="R98" i="8"/>
  <c r="R80" i="6"/>
  <c r="R75" i="5"/>
  <c r="O75" i="5"/>
  <c r="P75" i="5" s="1"/>
  <c r="Q75" i="5" s="1"/>
  <c r="R50" i="13"/>
  <c r="R45" i="13"/>
  <c r="R43" i="13"/>
  <c r="R30" i="9"/>
  <c r="R65" i="8"/>
  <c r="R113" i="5"/>
  <c r="R79" i="5"/>
  <c r="R94" i="9"/>
  <c r="R93" i="9"/>
  <c r="R97" i="9"/>
  <c r="R92" i="8"/>
  <c r="R112" i="5"/>
  <c r="R96" i="5"/>
  <c r="AU27" i="9"/>
  <c r="R98" i="7"/>
  <c r="R28" i="10"/>
  <c r="R48" i="8"/>
  <c r="R51" i="8"/>
  <c r="R43" i="8"/>
  <c r="R33" i="7"/>
  <c r="R38" i="6"/>
  <c r="R47" i="4"/>
  <c r="R35" i="8"/>
  <c r="O75" i="9"/>
  <c r="P75" i="9" s="1"/>
  <c r="Q75" i="9" s="1"/>
  <c r="S75" i="9" s="1"/>
  <c r="U75" i="9" s="1"/>
  <c r="AT75" i="9" s="1"/>
  <c r="AX75" i="9" s="1"/>
  <c r="R48" i="9"/>
  <c r="R44" i="8"/>
  <c r="R99" i="4"/>
  <c r="O76" i="4"/>
  <c r="R76" i="4"/>
  <c r="R51" i="4"/>
  <c r="R94" i="3"/>
  <c r="R53" i="9"/>
  <c r="R47" i="9"/>
  <c r="R31" i="8"/>
  <c r="R32" i="8"/>
  <c r="R85" i="7"/>
  <c r="R63" i="6"/>
  <c r="R65" i="6"/>
  <c r="R69" i="6"/>
  <c r="R66" i="6"/>
  <c r="BA90" i="5"/>
  <c r="R67" i="5"/>
  <c r="R43" i="10"/>
  <c r="R49" i="10"/>
  <c r="R46" i="10"/>
  <c r="R52" i="10"/>
  <c r="R78" i="7"/>
  <c r="R84" i="7"/>
  <c r="R66" i="7"/>
  <c r="R67" i="7"/>
  <c r="R48" i="6"/>
  <c r="R96" i="4"/>
  <c r="R91" i="3"/>
  <c r="S58" i="3"/>
  <c r="U58" i="3" s="1"/>
  <c r="AB58" i="3" s="1"/>
  <c r="AF58" i="3" s="1"/>
  <c r="R45" i="3"/>
  <c r="R43" i="3"/>
  <c r="R52" i="2"/>
  <c r="R48" i="2"/>
  <c r="R53" i="5"/>
  <c r="R50" i="5"/>
  <c r="R77" i="3"/>
  <c r="R79" i="3"/>
  <c r="R32" i="5"/>
  <c r="R38" i="5"/>
  <c r="O28" i="3"/>
  <c r="P28" i="3" s="1"/>
  <c r="Q28" i="3" s="1"/>
  <c r="S28" i="3" s="1"/>
  <c r="U28" i="3" s="1"/>
  <c r="AQ28" i="3" s="1"/>
  <c r="AU28" i="3" s="1"/>
  <c r="R28" i="3"/>
  <c r="R34" i="3"/>
  <c r="R27" i="3"/>
  <c r="O27" i="3"/>
  <c r="P27" i="3" s="1"/>
  <c r="Q27" i="3" s="1"/>
  <c r="S58" i="1"/>
  <c r="U58" i="1" s="1"/>
  <c r="AB58" i="1" s="1"/>
  <c r="AF58" i="1" s="1"/>
  <c r="R42" i="1"/>
  <c r="O42" i="1"/>
  <c r="P42" i="1" s="1"/>
  <c r="Q42" i="1" s="1"/>
  <c r="R48" i="1"/>
  <c r="O43" i="1"/>
  <c r="P43" i="1" s="1"/>
  <c r="Q43" i="1" s="1"/>
  <c r="S43" i="1" s="1"/>
  <c r="U43" i="1" s="1"/>
  <c r="AQ43" i="1" s="1"/>
  <c r="AU43" i="1" s="1"/>
  <c r="R43" i="1"/>
  <c r="O27" i="1"/>
  <c r="P27" i="1" s="1"/>
  <c r="Q27" i="1" s="1"/>
  <c r="S27" i="1" s="1"/>
  <c r="U27" i="1" s="1"/>
  <c r="AQ27" i="1" s="1"/>
  <c r="R27" i="1"/>
  <c r="R114" i="30"/>
  <c r="R81" i="30"/>
  <c r="R69" i="30"/>
  <c r="R109" i="29"/>
  <c r="R95" i="29"/>
  <c r="R116" i="29"/>
  <c r="R110" i="29"/>
  <c r="R29" i="30"/>
  <c r="R34" i="30"/>
  <c r="R38" i="30"/>
  <c r="R65" i="29"/>
  <c r="R100" i="28"/>
  <c r="R42" i="29"/>
  <c r="O42" i="29"/>
  <c r="P42" i="29" s="1"/>
  <c r="Q42" i="29" s="1"/>
  <c r="R44" i="29"/>
  <c r="R108" i="28"/>
  <c r="R114" i="28"/>
  <c r="R90" i="28"/>
  <c r="O90" i="28"/>
  <c r="P90" i="28" s="1"/>
  <c r="Q90" i="28" s="1"/>
  <c r="R48" i="28"/>
  <c r="R42" i="28"/>
  <c r="O42" i="28"/>
  <c r="P42" i="28" s="1"/>
  <c r="Q42" i="28" s="1"/>
  <c r="S42" i="28" s="1"/>
  <c r="U42" i="28" s="1"/>
  <c r="AQ42" i="28" s="1"/>
  <c r="AU42" i="28" s="1"/>
  <c r="R95" i="27"/>
  <c r="R101" i="27"/>
  <c r="R44" i="27"/>
  <c r="O44" i="27"/>
  <c r="R27" i="28"/>
  <c r="O27" i="28"/>
  <c r="P27" i="28" s="1"/>
  <c r="Q27" i="28" s="1"/>
  <c r="S27" i="28" s="1"/>
  <c r="U27" i="28" s="1"/>
  <c r="AQ27" i="28" s="1"/>
  <c r="AU27" i="28" s="1"/>
  <c r="R105" i="27"/>
  <c r="O105" i="27"/>
  <c r="R61" i="27"/>
  <c r="O43" i="27"/>
  <c r="P43" i="27" s="1"/>
  <c r="Q43" i="27" s="1"/>
  <c r="R43" i="27"/>
  <c r="R58" i="28"/>
  <c r="O58" i="28"/>
  <c r="P58" i="28" s="1"/>
  <c r="Q58" i="28" s="1"/>
  <c r="R66" i="28"/>
  <c r="R95" i="26"/>
  <c r="R100" i="25"/>
  <c r="O58" i="25"/>
  <c r="P58" i="25" s="1"/>
  <c r="Q58" i="25" s="1"/>
  <c r="S58" i="25" s="1"/>
  <c r="U58" i="25" s="1"/>
  <c r="AB58" i="25" s="1"/>
  <c r="AF58" i="25" s="1"/>
  <c r="R58" i="25"/>
  <c r="R79" i="27"/>
  <c r="R75" i="27"/>
  <c r="R100" i="26"/>
  <c r="O27" i="26"/>
  <c r="P27" i="26" s="1"/>
  <c r="Q27" i="26" s="1"/>
  <c r="S27" i="26" s="1"/>
  <c r="U27" i="26" s="1"/>
  <c r="AQ27" i="26" s="1"/>
  <c r="R27" i="26"/>
  <c r="R67" i="25"/>
  <c r="R31" i="29"/>
  <c r="R30" i="29"/>
  <c r="R37" i="29"/>
  <c r="R28" i="27"/>
  <c r="R78" i="25"/>
  <c r="R69" i="26"/>
  <c r="R83" i="25"/>
  <c r="R47" i="25"/>
  <c r="R92" i="24"/>
  <c r="R95" i="24"/>
  <c r="R69" i="24"/>
  <c r="R62" i="24"/>
  <c r="R62" i="23"/>
  <c r="R69" i="23"/>
  <c r="R100" i="21"/>
  <c r="R99" i="23"/>
  <c r="O90" i="23"/>
  <c r="P90" i="23" s="1"/>
  <c r="Q90" i="23" s="1"/>
  <c r="R90" i="23"/>
  <c r="R45" i="23"/>
  <c r="R29" i="25"/>
  <c r="R28" i="25"/>
  <c r="O28" i="25"/>
  <c r="P28" i="25" s="1"/>
  <c r="Q28" i="25" s="1"/>
  <c r="S28" i="25" s="1"/>
  <c r="U28" i="25" s="1"/>
  <c r="AQ28" i="25" s="1"/>
  <c r="AU28" i="25" s="1"/>
  <c r="R29" i="23"/>
  <c r="R37" i="23"/>
  <c r="R32" i="22"/>
  <c r="R37" i="22"/>
  <c r="R36" i="22"/>
  <c r="O30" i="24"/>
  <c r="R30" i="24"/>
  <c r="R27" i="24"/>
  <c r="O27" i="24"/>
  <c r="P27" i="24" s="1"/>
  <c r="Q27" i="24" s="1"/>
  <c r="R32" i="24"/>
  <c r="R45" i="24"/>
  <c r="R44" i="24"/>
  <c r="R78" i="21"/>
  <c r="R95" i="20"/>
  <c r="R100" i="31"/>
  <c r="R64" i="21"/>
  <c r="R51" i="21"/>
  <c r="R77" i="20"/>
  <c r="R77" i="31"/>
  <c r="R66" i="31"/>
  <c r="R29" i="21"/>
  <c r="R33" i="21"/>
  <c r="R52" i="20"/>
  <c r="R46" i="20"/>
  <c r="R45" i="20"/>
  <c r="R99" i="19"/>
  <c r="R101" i="18"/>
  <c r="R33" i="20"/>
  <c r="R38" i="20"/>
  <c r="R30" i="20"/>
  <c r="R47" i="31"/>
  <c r="R60" i="22"/>
  <c r="R64" i="22"/>
  <c r="R34" i="19"/>
  <c r="R101" i="17"/>
  <c r="R47" i="17"/>
  <c r="R92" i="16"/>
  <c r="R50" i="16"/>
  <c r="R93" i="17"/>
  <c r="R42" i="17"/>
  <c r="O42" i="17"/>
  <c r="P42" i="17" s="1"/>
  <c r="Q42" i="17" s="1"/>
  <c r="S42" i="17" s="1"/>
  <c r="U42" i="17" s="1"/>
  <c r="AQ42" i="17" s="1"/>
  <c r="AU42" i="17" s="1"/>
  <c r="R49" i="16"/>
  <c r="R37" i="31"/>
  <c r="R34" i="31"/>
  <c r="R35" i="31"/>
  <c r="R28" i="18"/>
  <c r="O28" i="18"/>
  <c r="P28" i="18" s="1"/>
  <c r="Q28" i="18" s="1"/>
  <c r="S28" i="18" s="1"/>
  <c r="U28" i="18" s="1"/>
  <c r="AQ28" i="18" s="1"/>
  <c r="AU28" i="18" s="1"/>
  <c r="R33" i="18"/>
  <c r="R96" i="15"/>
  <c r="O60" i="19"/>
  <c r="P60" i="19" s="1"/>
  <c r="Q60" i="19" s="1"/>
  <c r="S60" i="19" s="1"/>
  <c r="U60" i="19" s="1"/>
  <c r="AB60" i="19" s="1"/>
  <c r="AF60" i="19" s="1"/>
  <c r="R46" i="19"/>
  <c r="R52" i="19"/>
  <c r="R48" i="17"/>
  <c r="R30" i="15"/>
  <c r="R27" i="15"/>
  <c r="O27" i="15"/>
  <c r="P27" i="15" s="1"/>
  <c r="Q27" i="15" s="1"/>
  <c r="S27" i="15" s="1"/>
  <c r="U27" i="15" s="1"/>
  <c r="AQ27" i="15" s="1"/>
  <c r="AU27" i="15" s="1"/>
  <c r="R37" i="17"/>
  <c r="R30" i="17"/>
  <c r="R27" i="17"/>
  <c r="O27" i="17"/>
  <c r="P27" i="17" s="1"/>
  <c r="Q27" i="17" s="1"/>
  <c r="S27" i="17" s="1"/>
  <c r="U27" i="17" s="1"/>
  <c r="AQ27" i="17" s="1"/>
  <c r="AU27" i="17" s="1"/>
  <c r="R65" i="13"/>
  <c r="R66" i="14"/>
  <c r="R61" i="13"/>
  <c r="R75" i="16"/>
  <c r="O75" i="16"/>
  <c r="P75" i="16" s="1"/>
  <c r="Q75" i="16" s="1"/>
  <c r="S75" i="16" s="1"/>
  <c r="U75" i="16" s="1"/>
  <c r="AT75" i="16" s="1"/>
  <c r="AX75" i="16" s="1"/>
  <c r="R82" i="16"/>
  <c r="R74" i="16"/>
  <c r="O74" i="16"/>
  <c r="P74" i="16" s="1"/>
  <c r="Q74" i="16" s="1"/>
  <c r="S74" i="16" s="1"/>
  <c r="U74" i="16" s="1"/>
  <c r="AT74" i="16" s="1"/>
  <c r="AX74" i="16" s="1"/>
  <c r="R44" i="15"/>
  <c r="R95" i="13"/>
  <c r="R31" i="13"/>
  <c r="R101" i="12"/>
  <c r="O27" i="12"/>
  <c r="R27" i="12"/>
  <c r="R85" i="11"/>
  <c r="R98" i="10"/>
  <c r="R58" i="10"/>
  <c r="O58" i="10"/>
  <c r="P58" i="10" s="1"/>
  <c r="Q58" i="10" s="1"/>
  <c r="S58" i="10" s="1"/>
  <c r="U58" i="10" s="1"/>
  <c r="AB58" i="10" s="1"/>
  <c r="AF58" i="10" s="1"/>
  <c r="R81" i="14"/>
  <c r="R78" i="14"/>
  <c r="R84" i="14"/>
  <c r="R51" i="14"/>
  <c r="R50" i="14"/>
  <c r="R31" i="12"/>
  <c r="R36" i="12"/>
  <c r="R100" i="11"/>
  <c r="R65" i="11"/>
  <c r="R59" i="11"/>
  <c r="O59" i="11"/>
  <c r="R92" i="10"/>
  <c r="R64" i="9"/>
  <c r="R90" i="14"/>
  <c r="O90" i="14"/>
  <c r="P90" i="14" s="1"/>
  <c r="Q90" i="14" s="1"/>
  <c r="R51" i="12"/>
  <c r="R90" i="11"/>
  <c r="O90" i="11"/>
  <c r="P90" i="11" s="1"/>
  <c r="Q90" i="11" s="1"/>
  <c r="S90" i="11" s="1"/>
  <c r="U90" i="11" s="1"/>
  <c r="AT90" i="11" s="1"/>
  <c r="BA90" i="11" s="1"/>
  <c r="R69" i="10"/>
  <c r="R85" i="9"/>
  <c r="R36" i="14"/>
  <c r="R63" i="12"/>
  <c r="R50" i="12"/>
  <c r="O42" i="12"/>
  <c r="P42" i="12" s="1"/>
  <c r="Q42" i="12" s="1"/>
  <c r="S42" i="12" s="1"/>
  <c r="U42" i="12" s="1"/>
  <c r="AQ42" i="12" s="1"/>
  <c r="AU42" i="12" s="1"/>
  <c r="R42" i="12"/>
  <c r="R30" i="11"/>
  <c r="R49" i="11"/>
  <c r="R29" i="9"/>
  <c r="O29" i="9"/>
  <c r="P29" i="9" s="1"/>
  <c r="Q29" i="9" s="1"/>
  <c r="R35" i="9"/>
  <c r="R97" i="8"/>
  <c r="R93" i="5"/>
  <c r="R48" i="13"/>
  <c r="O42" i="13"/>
  <c r="P42" i="13" s="1"/>
  <c r="Q42" i="13" s="1"/>
  <c r="R42" i="13"/>
  <c r="R47" i="13"/>
  <c r="R49" i="7"/>
  <c r="R108" i="5"/>
  <c r="R32" i="11"/>
  <c r="R99" i="9"/>
  <c r="O91" i="8"/>
  <c r="P91" i="8" s="1"/>
  <c r="Q91" i="8" s="1"/>
  <c r="S91" i="8" s="1"/>
  <c r="U91" i="8" s="1"/>
  <c r="AT91" i="8" s="1"/>
  <c r="AX91" i="8" s="1"/>
  <c r="R91" i="8"/>
  <c r="R95" i="7"/>
  <c r="AU42" i="11"/>
  <c r="R51" i="7"/>
  <c r="R115" i="5"/>
  <c r="R81" i="5"/>
  <c r="R29" i="10"/>
  <c r="R38" i="10"/>
  <c r="R33" i="8"/>
  <c r="R42" i="8"/>
  <c r="O42" i="8"/>
  <c r="P42" i="8" s="1"/>
  <c r="Q42" i="8" s="1"/>
  <c r="R47" i="8"/>
  <c r="R35" i="7"/>
  <c r="Q90" i="6"/>
  <c r="S90" i="6" s="1"/>
  <c r="U90" i="6" s="1"/>
  <c r="AT90" i="6" s="1"/>
  <c r="O91" i="6"/>
  <c r="R27" i="6"/>
  <c r="O27" i="6"/>
  <c r="R33" i="6"/>
  <c r="R78" i="4"/>
  <c r="R60" i="5"/>
  <c r="R52" i="4"/>
  <c r="R37" i="8"/>
  <c r="R47" i="6"/>
  <c r="R97" i="4"/>
  <c r="R92" i="3"/>
  <c r="R51" i="9"/>
  <c r="R34" i="8"/>
  <c r="R38" i="8"/>
  <c r="R60" i="6"/>
  <c r="R47" i="10"/>
  <c r="R68" i="7"/>
  <c r="R68" i="5"/>
  <c r="R46" i="6"/>
  <c r="R45" i="6"/>
  <c r="R43" i="4"/>
  <c r="R66" i="3"/>
  <c r="R31" i="2"/>
  <c r="R38" i="4"/>
  <c r="R32" i="4"/>
  <c r="R50" i="3"/>
  <c r="O42" i="3"/>
  <c r="P42" i="3" s="1"/>
  <c r="Q42" i="3" s="1"/>
  <c r="S42" i="3" s="1"/>
  <c r="U42" i="3" s="1"/>
  <c r="AQ42" i="3" s="1"/>
  <c r="AU42" i="3" s="1"/>
  <c r="R42" i="3"/>
  <c r="R49" i="3"/>
  <c r="R46" i="2"/>
  <c r="R52" i="5"/>
  <c r="R44" i="5"/>
  <c r="R80" i="3"/>
  <c r="R82" i="3"/>
  <c r="R28" i="5"/>
  <c r="O28" i="5"/>
  <c r="P28" i="5" s="1"/>
  <c r="Q28" i="5" s="1"/>
  <c r="S28" i="5" s="1"/>
  <c r="U28" i="5" s="1"/>
  <c r="AQ28" i="5" s="1"/>
  <c r="R34" i="5"/>
  <c r="O27" i="5"/>
  <c r="P27" i="5" s="1"/>
  <c r="Q27" i="5" s="1"/>
  <c r="R27" i="5"/>
  <c r="R33" i="5"/>
  <c r="R30" i="3"/>
  <c r="R36" i="3"/>
  <c r="R29" i="3"/>
  <c r="AX90" i="1"/>
  <c r="BA90" i="1"/>
  <c r="R45" i="1"/>
  <c r="R51" i="1"/>
  <c r="R29" i="1"/>
  <c r="R33" i="1"/>
  <c r="R109" i="30"/>
  <c r="O109" i="30"/>
  <c r="R101" i="30"/>
  <c r="R76" i="30"/>
  <c r="O76" i="30"/>
  <c r="R70" i="30"/>
  <c r="S91" i="30"/>
  <c r="U91" i="30" s="1"/>
  <c r="AT91" i="30" s="1"/>
  <c r="AX91" i="30" s="1"/>
  <c r="BA90" i="29"/>
  <c r="R98" i="29"/>
  <c r="R30" i="30"/>
  <c r="R36" i="30"/>
  <c r="O106" i="29"/>
  <c r="P106" i="29" s="1"/>
  <c r="Q106" i="29" s="1"/>
  <c r="S106" i="29" s="1"/>
  <c r="U106" i="29" s="1"/>
  <c r="AT106" i="29" s="1"/>
  <c r="AX106" i="29" s="1"/>
  <c r="O60" i="29"/>
  <c r="R96" i="28"/>
  <c r="R99" i="28"/>
  <c r="R78" i="28"/>
  <c r="R82" i="28"/>
  <c r="R50" i="29"/>
  <c r="R53" i="29"/>
  <c r="R112" i="28"/>
  <c r="R113" i="28"/>
  <c r="R46" i="28"/>
  <c r="R107" i="27"/>
  <c r="R97" i="27"/>
  <c r="R37" i="28"/>
  <c r="O59" i="28"/>
  <c r="P59" i="28" s="1"/>
  <c r="Q59" i="28" s="1"/>
  <c r="S59" i="28" s="1"/>
  <c r="U59" i="28" s="1"/>
  <c r="AB59" i="28" s="1"/>
  <c r="AF59" i="28" s="1"/>
  <c r="R59" i="28"/>
  <c r="R51" i="30"/>
  <c r="R47" i="30"/>
  <c r="R53" i="30"/>
  <c r="R45" i="30"/>
  <c r="R64" i="25"/>
  <c r="R49" i="26"/>
  <c r="R35" i="26"/>
  <c r="R98" i="25"/>
  <c r="R84" i="27"/>
  <c r="R74" i="27"/>
  <c r="O74" i="27"/>
  <c r="P74" i="27" s="1"/>
  <c r="Q74" i="27" s="1"/>
  <c r="S74" i="27" s="1"/>
  <c r="U74" i="27" s="1"/>
  <c r="AT74" i="27" s="1"/>
  <c r="AX74" i="27" s="1"/>
  <c r="R78" i="27"/>
  <c r="R93" i="26"/>
  <c r="R92" i="26"/>
  <c r="R75" i="25"/>
  <c r="R81" i="25"/>
  <c r="R52" i="25"/>
  <c r="R81" i="24"/>
  <c r="R58" i="26"/>
  <c r="O58" i="26"/>
  <c r="P58" i="26" s="1"/>
  <c r="Q58" i="26" s="1"/>
  <c r="R66" i="26"/>
  <c r="R59" i="26"/>
  <c r="AX90" i="24"/>
  <c r="R93" i="24"/>
  <c r="R97" i="24"/>
  <c r="R79" i="23"/>
  <c r="R80" i="22"/>
  <c r="R81" i="23"/>
  <c r="R100" i="22"/>
  <c r="R79" i="22"/>
  <c r="R63" i="24"/>
  <c r="R83" i="23"/>
  <c r="R63" i="23"/>
  <c r="R59" i="23"/>
  <c r="O59" i="23"/>
  <c r="P59" i="23" s="1"/>
  <c r="Q59" i="23" s="1"/>
  <c r="S59" i="23" s="1"/>
  <c r="U59" i="23" s="1"/>
  <c r="AB59" i="23" s="1"/>
  <c r="AF59" i="23" s="1"/>
  <c r="R47" i="23"/>
  <c r="R98" i="21"/>
  <c r="R77" i="26"/>
  <c r="R100" i="23"/>
  <c r="O43" i="23"/>
  <c r="P43" i="23" s="1"/>
  <c r="Q43" i="23" s="1"/>
  <c r="S43" i="23" s="1"/>
  <c r="U43" i="23" s="1"/>
  <c r="AQ43" i="23" s="1"/>
  <c r="AU43" i="23" s="1"/>
  <c r="R43" i="23"/>
  <c r="R31" i="25"/>
  <c r="R53" i="23"/>
  <c r="R31" i="23"/>
  <c r="O28" i="24"/>
  <c r="P28" i="24" s="1"/>
  <c r="Q28" i="24" s="1"/>
  <c r="S28" i="24" s="1"/>
  <c r="U28" i="24" s="1"/>
  <c r="AQ28" i="24" s="1"/>
  <c r="AU28" i="24" s="1"/>
  <c r="R28" i="24"/>
  <c r="R34" i="24"/>
  <c r="R43" i="24"/>
  <c r="O43" i="24"/>
  <c r="P43" i="24" s="1"/>
  <c r="Q43" i="24" s="1"/>
  <c r="S43" i="24" s="1"/>
  <c r="U43" i="24" s="1"/>
  <c r="AQ43" i="24" s="1"/>
  <c r="R53" i="24"/>
  <c r="R44" i="22"/>
  <c r="R46" i="22"/>
  <c r="R52" i="22"/>
  <c r="R63" i="20"/>
  <c r="R98" i="31"/>
  <c r="AX74" i="22"/>
  <c r="BA90" i="22"/>
  <c r="R63" i="21"/>
  <c r="R68" i="21"/>
  <c r="O43" i="21"/>
  <c r="P43" i="21" s="1"/>
  <c r="Q43" i="21" s="1"/>
  <c r="S43" i="21" s="1"/>
  <c r="U43" i="21" s="1"/>
  <c r="AQ43" i="21" s="1"/>
  <c r="AU43" i="21" s="1"/>
  <c r="R43" i="21"/>
  <c r="R49" i="21"/>
  <c r="R82" i="20"/>
  <c r="S91" i="31"/>
  <c r="U91" i="31" s="1"/>
  <c r="AT91" i="31" s="1"/>
  <c r="AX91" i="31" s="1"/>
  <c r="R84" i="19"/>
  <c r="R35" i="21"/>
  <c r="R30" i="21"/>
  <c r="AX90" i="20"/>
  <c r="R37" i="20"/>
  <c r="R36" i="20"/>
  <c r="R51" i="31"/>
  <c r="O28" i="19"/>
  <c r="P28" i="19" s="1"/>
  <c r="Q28" i="19" s="1"/>
  <c r="S28" i="19" s="1"/>
  <c r="U28" i="19" s="1"/>
  <c r="AQ28" i="19" s="1"/>
  <c r="AU28" i="19" s="1"/>
  <c r="R28" i="19"/>
  <c r="R61" i="22"/>
  <c r="R65" i="22"/>
  <c r="R68" i="19"/>
  <c r="R33" i="19"/>
  <c r="R36" i="19"/>
  <c r="R34" i="20"/>
  <c r="R78" i="18"/>
  <c r="S90" i="31"/>
  <c r="U90" i="31" s="1"/>
  <c r="AT90" i="31" s="1"/>
  <c r="AX90" i="31" s="1"/>
  <c r="R46" i="18"/>
  <c r="R53" i="18"/>
  <c r="R94" i="17"/>
  <c r="R77" i="17"/>
  <c r="R45" i="16"/>
  <c r="O45" i="16"/>
  <c r="R76" i="15"/>
  <c r="R64" i="18"/>
  <c r="R62" i="18"/>
  <c r="R68" i="18"/>
  <c r="R52" i="17"/>
  <c r="R69" i="16"/>
  <c r="R80" i="15"/>
  <c r="R38" i="31"/>
  <c r="R35" i="18"/>
  <c r="R46" i="17"/>
  <c r="R97" i="16"/>
  <c r="R48" i="16"/>
  <c r="R49" i="19"/>
  <c r="O59" i="20"/>
  <c r="R28" i="15"/>
  <c r="R61" i="14"/>
  <c r="R67" i="14"/>
  <c r="R37" i="15"/>
  <c r="R64" i="13"/>
  <c r="BA90" i="18"/>
  <c r="O61" i="17"/>
  <c r="O28" i="17"/>
  <c r="P28" i="17" s="1"/>
  <c r="Q28" i="17" s="1"/>
  <c r="S28" i="17" s="1"/>
  <c r="U28" i="17" s="1"/>
  <c r="AQ28" i="17" s="1"/>
  <c r="AU28" i="17" s="1"/>
  <c r="R28" i="17"/>
  <c r="O75" i="15"/>
  <c r="P75" i="15" s="1"/>
  <c r="Q75" i="15" s="1"/>
  <c r="S75" i="15" s="1"/>
  <c r="U75" i="15" s="1"/>
  <c r="AT75" i="15" s="1"/>
  <c r="AX75" i="15" s="1"/>
  <c r="R78" i="13"/>
  <c r="R76" i="16"/>
  <c r="R46" i="15"/>
  <c r="R52" i="15"/>
  <c r="R93" i="13"/>
  <c r="R97" i="13"/>
  <c r="R30" i="13"/>
  <c r="R92" i="12"/>
  <c r="R47" i="12"/>
  <c r="R65" i="10"/>
  <c r="R68" i="9"/>
  <c r="R32" i="13"/>
  <c r="R68" i="11"/>
  <c r="R96" i="10"/>
  <c r="R79" i="14"/>
  <c r="R45" i="14"/>
  <c r="O75" i="12"/>
  <c r="R29" i="12"/>
  <c r="R99" i="11"/>
  <c r="R77" i="11"/>
  <c r="R67" i="10"/>
  <c r="R81" i="9"/>
  <c r="R96" i="14"/>
  <c r="R68" i="10"/>
  <c r="R61" i="12"/>
  <c r="R38" i="16"/>
  <c r="R33" i="16"/>
  <c r="R62" i="12"/>
  <c r="R49" i="12"/>
  <c r="R45" i="11"/>
  <c r="R37" i="9"/>
  <c r="R96" i="8"/>
  <c r="R50" i="7"/>
  <c r="R75" i="6"/>
  <c r="R91" i="5"/>
  <c r="O91" i="5"/>
  <c r="R51" i="13"/>
  <c r="R53" i="13"/>
  <c r="R100" i="9"/>
  <c r="R92" i="9"/>
  <c r="R90" i="7"/>
  <c r="O90" i="7"/>
  <c r="R79" i="6"/>
  <c r="R28" i="11"/>
  <c r="R34" i="11"/>
  <c r="R38" i="11"/>
  <c r="R33" i="11"/>
  <c r="R84" i="6"/>
  <c r="O107" i="5"/>
  <c r="P107" i="5" s="1"/>
  <c r="Q107" i="5" s="1"/>
  <c r="S107" i="5" s="1"/>
  <c r="U107" i="5" s="1"/>
  <c r="AT107" i="5" s="1"/>
  <c r="AX107" i="5" s="1"/>
  <c r="R107" i="5"/>
  <c r="R84" i="5"/>
  <c r="R96" i="7"/>
  <c r="R32" i="10"/>
  <c r="R46" i="9"/>
  <c r="BA91" i="8"/>
  <c r="R53" i="8"/>
  <c r="R29" i="7"/>
  <c r="R37" i="7"/>
  <c r="R29" i="6"/>
  <c r="R35" i="6"/>
  <c r="R63" i="4"/>
  <c r="R42" i="4"/>
  <c r="O42" i="4"/>
  <c r="P42" i="4" s="1"/>
  <c r="Q42" i="4" s="1"/>
  <c r="S42" i="4" s="1"/>
  <c r="U42" i="4" s="1"/>
  <c r="AQ42" i="4" s="1"/>
  <c r="O75" i="8"/>
  <c r="R58" i="5"/>
  <c r="O58" i="5"/>
  <c r="P58" i="5" s="1"/>
  <c r="Q58" i="5" s="1"/>
  <c r="S58" i="5" s="1"/>
  <c r="U58" i="5" s="1"/>
  <c r="AB58" i="5" s="1"/>
  <c r="O59" i="8"/>
  <c r="R95" i="4"/>
  <c r="R65" i="4"/>
  <c r="R46" i="4"/>
  <c r="O90" i="3"/>
  <c r="P90" i="3" s="1"/>
  <c r="Q90" i="3" s="1"/>
  <c r="R90" i="3"/>
  <c r="R30" i="2"/>
  <c r="R45" i="9"/>
  <c r="R28" i="8"/>
  <c r="R36" i="8"/>
  <c r="O43" i="7"/>
  <c r="P43" i="7" s="1"/>
  <c r="Q43" i="7" s="1"/>
  <c r="S43" i="7" s="1"/>
  <c r="U43" i="7" s="1"/>
  <c r="AQ43" i="7" s="1"/>
  <c r="AU43" i="7" s="1"/>
  <c r="R63" i="5"/>
  <c r="R50" i="4"/>
  <c r="AB58" i="16"/>
  <c r="R45" i="10"/>
  <c r="R51" i="10"/>
  <c r="R77" i="7"/>
  <c r="R83" i="7"/>
  <c r="R65" i="7"/>
  <c r="R62" i="7"/>
  <c r="R69" i="7"/>
  <c r="S27" i="7"/>
  <c r="U27" i="7" s="1"/>
  <c r="AQ27" i="7" s="1"/>
  <c r="R64" i="5"/>
  <c r="R69" i="5"/>
  <c r="R80" i="7"/>
  <c r="R53" i="6"/>
  <c r="R50" i="6"/>
  <c r="AF58" i="5"/>
  <c r="R29" i="2"/>
  <c r="S105" i="5"/>
  <c r="U105" i="5" s="1"/>
  <c r="AT105" i="5" s="1"/>
  <c r="AX105" i="5" s="1"/>
  <c r="O27" i="4"/>
  <c r="P27" i="4" s="1"/>
  <c r="Q27" i="4" s="1"/>
  <c r="S27" i="4" s="1"/>
  <c r="U27" i="4" s="1"/>
  <c r="AQ27" i="4" s="1"/>
  <c r="AU27" i="4" s="1"/>
  <c r="R27" i="4"/>
  <c r="R33" i="4"/>
  <c r="R28" i="4"/>
  <c r="R34" i="4"/>
  <c r="R48" i="3"/>
  <c r="P59" i="2"/>
  <c r="Q59" i="2" s="1"/>
  <c r="S59" i="2" s="1"/>
  <c r="U59" i="2" s="1"/>
  <c r="AB59" i="2" s="1"/>
  <c r="AF59" i="2" s="1"/>
  <c r="R46" i="3"/>
  <c r="R53" i="2"/>
  <c r="O43" i="5"/>
  <c r="P43" i="5" s="1"/>
  <c r="Q43" i="5" s="1"/>
  <c r="S43" i="5" s="1"/>
  <c r="U43" i="5" s="1"/>
  <c r="AQ43" i="5" s="1"/>
  <c r="R43" i="5"/>
  <c r="R46" i="5"/>
  <c r="R84" i="3"/>
  <c r="O91" i="2"/>
  <c r="R30" i="5"/>
  <c r="O30" i="5"/>
  <c r="R36" i="5"/>
  <c r="O29" i="5"/>
  <c r="P29" i="5" s="1"/>
  <c r="Q29" i="5" s="1"/>
  <c r="R29" i="5"/>
  <c r="R35" i="5"/>
  <c r="R31" i="3"/>
  <c r="R47" i="1"/>
  <c r="R44" i="1"/>
  <c r="R50" i="1"/>
  <c r="R32" i="1"/>
  <c r="R31" i="1"/>
  <c r="R35" i="1"/>
  <c r="R99" i="30"/>
  <c r="R80" i="30"/>
  <c r="R86" i="30"/>
  <c r="R62" i="30"/>
  <c r="R99" i="29"/>
  <c r="R80" i="29"/>
  <c r="R111" i="29"/>
  <c r="R31" i="30"/>
  <c r="R27" i="30"/>
  <c r="O27" i="30"/>
  <c r="R33" i="30"/>
  <c r="R68" i="29"/>
  <c r="R97" i="28"/>
  <c r="R51" i="29"/>
  <c r="R80" i="28"/>
  <c r="O76" i="28"/>
  <c r="P76" i="28" s="1"/>
  <c r="Q76" i="28" s="1"/>
  <c r="R76" i="28"/>
  <c r="R49" i="29"/>
  <c r="R43" i="28"/>
  <c r="O43" i="28"/>
  <c r="R53" i="28"/>
  <c r="R94" i="27"/>
  <c r="R99" i="27"/>
  <c r="R49" i="27"/>
  <c r="R68" i="27"/>
  <c r="R67" i="28"/>
  <c r="O60" i="28"/>
  <c r="P60" i="28" s="1"/>
  <c r="Q60" i="28" s="1"/>
  <c r="R60" i="28"/>
  <c r="R65" i="28"/>
  <c r="R53" i="26"/>
  <c r="R51" i="26"/>
  <c r="R33" i="26"/>
  <c r="R96" i="25"/>
  <c r="R47" i="26"/>
  <c r="R27" i="29"/>
  <c r="O27" i="29"/>
  <c r="P27" i="29" s="1"/>
  <c r="Q27" i="29" s="1"/>
  <c r="S27" i="29" s="1"/>
  <c r="U27" i="29" s="1"/>
  <c r="AQ27" i="29" s="1"/>
  <c r="AU27" i="29" s="1"/>
  <c r="R36" i="29"/>
  <c r="R32" i="29"/>
  <c r="R36" i="27"/>
  <c r="R34" i="27"/>
  <c r="R38" i="27"/>
  <c r="R33" i="27"/>
  <c r="R74" i="25"/>
  <c r="O74" i="25"/>
  <c r="P74" i="25" s="1"/>
  <c r="Q74" i="25" s="1"/>
  <c r="S74" i="25" s="1"/>
  <c r="U74" i="25" s="1"/>
  <c r="AT74" i="25" s="1"/>
  <c r="AX74" i="25" s="1"/>
  <c r="R79" i="25"/>
  <c r="AU27" i="26"/>
  <c r="R64" i="26"/>
  <c r="R60" i="26"/>
  <c r="R46" i="25"/>
  <c r="R98" i="24"/>
  <c r="R99" i="24"/>
  <c r="R80" i="23"/>
  <c r="R98" i="22"/>
  <c r="O75" i="22"/>
  <c r="R75" i="22"/>
  <c r="R60" i="23"/>
  <c r="R96" i="21"/>
  <c r="R75" i="26"/>
  <c r="O75" i="26"/>
  <c r="P75" i="26" s="1"/>
  <c r="Q75" i="26" s="1"/>
  <c r="O76" i="26"/>
  <c r="P76" i="26" s="1"/>
  <c r="Q76" i="26" s="1"/>
  <c r="S76" i="26" s="1"/>
  <c r="U76" i="26" s="1"/>
  <c r="AT76" i="26" s="1"/>
  <c r="AX76" i="26" s="1"/>
  <c r="R76" i="26"/>
  <c r="R78" i="26"/>
  <c r="R84" i="26"/>
  <c r="R36" i="25"/>
  <c r="R95" i="23"/>
  <c r="R101" i="23"/>
  <c r="R52" i="23"/>
  <c r="R44" i="23"/>
  <c r="O44" i="23"/>
  <c r="P44" i="23" s="1"/>
  <c r="Q44" i="23" s="1"/>
  <c r="S44" i="23" s="1"/>
  <c r="U44" i="23" s="1"/>
  <c r="AQ44" i="23" s="1"/>
  <c r="O75" i="24"/>
  <c r="R28" i="23"/>
  <c r="O28" i="23"/>
  <c r="P28" i="23" s="1"/>
  <c r="Q28" i="23" s="1"/>
  <c r="R32" i="23"/>
  <c r="R33" i="22"/>
  <c r="R29" i="22"/>
  <c r="R100" i="20"/>
  <c r="R35" i="24"/>
  <c r="R36" i="24"/>
  <c r="R47" i="24"/>
  <c r="R52" i="24"/>
  <c r="O28" i="22"/>
  <c r="P28" i="22" s="1"/>
  <c r="Q28" i="22" s="1"/>
  <c r="S28" i="22" s="1"/>
  <c r="U28" i="22" s="1"/>
  <c r="AQ28" i="22" s="1"/>
  <c r="AU28" i="22" s="1"/>
  <c r="R28" i="22"/>
  <c r="R83" i="21"/>
  <c r="R99" i="20"/>
  <c r="R62" i="20"/>
  <c r="R96" i="31"/>
  <c r="R69" i="21"/>
  <c r="R64" i="20"/>
  <c r="R76" i="20"/>
  <c r="O75" i="31"/>
  <c r="R75" i="31"/>
  <c r="R63" i="31"/>
  <c r="R81" i="19"/>
  <c r="R31" i="21"/>
  <c r="R37" i="21"/>
  <c r="R42" i="20"/>
  <c r="O42" i="20"/>
  <c r="P42" i="20" s="1"/>
  <c r="Q42" i="20" s="1"/>
  <c r="R48" i="20"/>
  <c r="R51" i="20"/>
  <c r="R44" i="20"/>
  <c r="R27" i="21"/>
  <c r="O27" i="21"/>
  <c r="P27" i="21" s="1"/>
  <c r="Q27" i="21" s="1"/>
  <c r="O27" i="20"/>
  <c r="P27" i="20" s="1"/>
  <c r="Q27" i="20" s="1"/>
  <c r="R27" i="20"/>
  <c r="R29" i="20"/>
  <c r="O29" i="20"/>
  <c r="P29" i="20" s="1"/>
  <c r="Q29" i="20" s="1"/>
  <c r="S29" i="20" s="1"/>
  <c r="U29" i="20" s="1"/>
  <c r="AQ29" i="20" s="1"/>
  <c r="AU29" i="20" s="1"/>
  <c r="R52" i="31"/>
  <c r="R62" i="22"/>
  <c r="O58" i="22"/>
  <c r="P58" i="22" s="1"/>
  <c r="Q58" i="22" s="1"/>
  <c r="S58" i="22" s="1"/>
  <c r="U58" i="22" s="1"/>
  <c r="AB58" i="22" s="1"/>
  <c r="AF58" i="22" s="1"/>
  <c r="R58" i="22"/>
  <c r="R69" i="19"/>
  <c r="R62" i="19"/>
  <c r="R35" i="19"/>
  <c r="R74" i="18"/>
  <c r="O74" i="18"/>
  <c r="P74" i="18" s="1"/>
  <c r="Q74" i="18" s="1"/>
  <c r="S74" i="18" s="1"/>
  <c r="U74" i="18" s="1"/>
  <c r="AT74" i="18" s="1"/>
  <c r="AX74" i="18" s="1"/>
  <c r="AX74" i="31"/>
  <c r="R44" i="18"/>
  <c r="O44" i="18"/>
  <c r="R43" i="17"/>
  <c r="O43" i="17"/>
  <c r="R58" i="18"/>
  <c r="O58" i="18"/>
  <c r="R69" i="18"/>
  <c r="R92" i="17"/>
  <c r="R80" i="17"/>
  <c r="R101" i="16"/>
  <c r="R68" i="16"/>
  <c r="R44" i="16"/>
  <c r="O44" i="16"/>
  <c r="P44" i="16" s="1"/>
  <c r="Q44" i="16" s="1"/>
  <c r="O27" i="31"/>
  <c r="P27" i="31" s="1"/>
  <c r="Q27" i="31" s="1"/>
  <c r="S27" i="31" s="1"/>
  <c r="U27" i="31" s="1"/>
  <c r="AQ27" i="31" s="1"/>
  <c r="AU27" i="31" s="1"/>
  <c r="R27" i="31"/>
  <c r="R28" i="31"/>
  <c r="R36" i="31"/>
  <c r="S58" i="19"/>
  <c r="U58" i="19" s="1"/>
  <c r="AB58" i="19" s="1"/>
  <c r="AF58" i="19" s="1"/>
  <c r="O29" i="18"/>
  <c r="P29" i="18" s="1"/>
  <c r="Q29" i="18" s="1"/>
  <c r="R29" i="18"/>
  <c r="R37" i="18"/>
  <c r="R63" i="16"/>
  <c r="R50" i="17"/>
  <c r="R93" i="16"/>
  <c r="R51" i="19"/>
  <c r="AX90" i="17"/>
  <c r="R68" i="14"/>
  <c r="R63" i="14"/>
  <c r="R80" i="12"/>
  <c r="R80" i="16"/>
  <c r="R49" i="15"/>
  <c r="R52" i="14"/>
  <c r="R31" i="14"/>
  <c r="R90" i="13"/>
  <c r="O90" i="13"/>
  <c r="P90" i="13" s="1"/>
  <c r="Q90" i="13" s="1"/>
  <c r="R99" i="13"/>
  <c r="R91" i="12"/>
  <c r="R94" i="12"/>
  <c r="R34" i="13"/>
  <c r="R38" i="13"/>
  <c r="R59" i="12"/>
  <c r="R69" i="11"/>
  <c r="R77" i="14"/>
  <c r="R83" i="14"/>
  <c r="R43" i="14"/>
  <c r="R38" i="14"/>
  <c r="R38" i="12"/>
  <c r="R33" i="12"/>
  <c r="R98" i="11"/>
  <c r="AX74" i="11"/>
  <c r="R95" i="14"/>
  <c r="R101" i="14"/>
  <c r="R101" i="11"/>
  <c r="R101" i="10"/>
  <c r="R80" i="9"/>
  <c r="R34" i="16"/>
  <c r="R35" i="16"/>
  <c r="R33" i="14"/>
  <c r="O75" i="13"/>
  <c r="R45" i="12"/>
  <c r="O43" i="11"/>
  <c r="P43" i="11" s="1"/>
  <c r="Q43" i="11" s="1"/>
  <c r="S43" i="11" s="1"/>
  <c r="U43" i="11" s="1"/>
  <c r="AQ43" i="11" s="1"/>
  <c r="AU43" i="11" s="1"/>
  <c r="R43" i="11"/>
  <c r="R44" i="11"/>
  <c r="R32" i="9"/>
  <c r="R101" i="8"/>
  <c r="R95" i="8"/>
  <c r="R64" i="8"/>
  <c r="R45" i="7"/>
  <c r="R44" i="13"/>
  <c r="R80" i="8"/>
  <c r="R44" i="7"/>
  <c r="O44" i="7"/>
  <c r="P44" i="7" s="1"/>
  <c r="Q44" i="7" s="1"/>
  <c r="S44" i="7" s="1"/>
  <c r="U44" i="7" s="1"/>
  <c r="AQ44" i="7" s="1"/>
  <c r="AU44" i="7" s="1"/>
  <c r="R36" i="11"/>
  <c r="R35" i="11"/>
  <c r="S75" i="10"/>
  <c r="U75" i="10" s="1"/>
  <c r="AT75" i="10" s="1"/>
  <c r="R90" i="9"/>
  <c r="O90" i="9"/>
  <c r="P90" i="9" s="1"/>
  <c r="Q90" i="9" s="1"/>
  <c r="S90" i="9" s="1"/>
  <c r="U90" i="9" s="1"/>
  <c r="AT90" i="9" s="1"/>
  <c r="BA90" i="9" s="1"/>
  <c r="R99" i="7"/>
  <c r="R53" i="7"/>
  <c r="AX90" i="11"/>
  <c r="R81" i="6"/>
  <c r="R76" i="5"/>
  <c r="O76" i="5"/>
  <c r="R27" i="10"/>
  <c r="O27" i="10"/>
  <c r="P27" i="10" s="1"/>
  <c r="Q27" i="10" s="1"/>
  <c r="R33" i="10"/>
  <c r="R34" i="10"/>
  <c r="R50" i="8"/>
  <c r="R31" i="7"/>
  <c r="R28" i="7"/>
  <c r="O28" i="7"/>
  <c r="P28" i="7" s="1"/>
  <c r="Q28" i="7" s="1"/>
  <c r="R31" i="6"/>
  <c r="R37" i="6"/>
  <c r="R94" i="4"/>
  <c r="R62" i="4"/>
  <c r="O76" i="10"/>
  <c r="R48" i="10"/>
  <c r="S42" i="7"/>
  <c r="U42" i="7" s="1"/>
  <c r="AQ42" i="7" s="1"/>
  <c r="AU42" i="7" s="1"/>
  <c r="R101" i="4"/>
  <c r="AU42" i="4"/>
  <c r="S59" i="9"/>
  <c r="U59" i="9" s="1"/>
  <c r="AB59" i="9" s="1"/>
  <c r="AF59" i="9" s="1"/>
  <c r="R28" i="2"/>
  <c r="S27" i="9"/>
  <c r="U27" i="9" s="1"/>
  <c r="AQ27" i="9" s="1"/>
  <c r="R52" i="9"/>
  <c r="R44" i="9"/>
  <c r="R30" i="8"/>
  <c r="R27" i="8"/>
  <c r="O27" i="8"/>
  <c r="P27" i="8" s="1"/>
  <c r="Q27" i="8" s="1"/>
  <c r="R58" i="6"/>
  <c r="O58" i="6"/>
  <c r="P58" i="6" s="1"/>
  <c r="Q58" i="6" s="1"/>
  <c r="R61" i="6"/>
  <c r="R67" i="6"/>
  <c r="R93" i="4"/>
  <c r="R45" i="4"/>
  <c r="R50" i="10"/>
  <c r="R42" i="10"/>
  <c r="O42" i="10"/>
  <c r="P42" i="10" s="1"/>
  <c r="Q42" i="10" s="1"/>
  <c r="R82" i="7"/>
  <c r="R74" i="7"/>
  <c r="O74" i="7"/>
  <c r="P74" i="7" s="1"/>
  <c r="Q74" i="7" s="1"/>
  <c r="R64" i="7"/>
  <c r="R63" i="7"/>
  <c r="R59" i="7"/>
  <c r="R61" i="5"/>
  <c r="O59" i="5"/>
  <c r="P59" i="5" s="1"/>
  <c r="Q59" i="5" s="1"/>
  <c r="S59" i="5" s="1"/>
  <c r="U59" i="5" s="1"/>
  <c r="AB59" i="5" s="1"/>
  <c r="AF59" i="5" s="1"/>
  <c r="R59" i="5"/>
  <c r="R49" i="4"/>
  <c r="R76" i="7"/>
  <c r="R51" i="6"/>
  <c r="R44" i="6"/>
  <c r="R53" i="4"/>
  <c r="R59" i="3"/>
  <c r="O59" i="3"/>
  <c r="P59" i="3" s="1"/>
  <c r="Q59" i="3" s="1"/>
  <c r="R27" i="2"/>
  <c r="O27" i="2"/>
  <c r="P27" i="2" s="1"/>
  <c r="Q27" i="2" s="1"/>
  <c r="R29" i="4"/>
  <c r="R35" i="4"/>
  <c r="R30" i="4"/>
  <c r="R36" i="4"/>
  <c r="R47" i="3"/>
  <c r="R44" i="2"/>
  <c r="O44" i="2"/>
  <c r="R51" i="2"/>
  <c r="O42" i="5"/>
  <c r="P42" i="5" s="1"/>
  <c r="Q42" i="5" s="1"/>
  <c r="R42" i="5"/>
  <c r="R49" i="5"/>
  <c r="R85" i="3"/>
  <c r="R78" i="3"/>
  <c r="O91" i="1"/>
  <c r="R31" i="5"/>
  <c r="R37" i="5"/>
  <c r="R33" i="3"/>
  <c r="O75" i="1"/>
  <c r="R34" i="1"/>
  <c r="R37" i="1"/>
  <c r="R28" i="1"/>
  <c r="O28" i="1"/>
  <c r="P28" i="1" s="1"/>
  <c r="Q28" i="1" s="1"/>
  <c r="R113" i="30"/>
  <c r="R97" i="30"/>
  <c r="O94" i="30"/>
  <c r="P93" i="30"/>
  <c r="Q93" i="30" s="1"/>
  <c r="S93" i="30" s="1"/>
  <c r="U93" i="30" s="1"/>
  <c r="AT93" i="30" s="1"/>
  <c r="BA93" i="30" s="1"/>
  <c r="AX93" i="30"/>
  <c r="AX92" i="30"/>
  <c r="R82" i="29"/>
  <c r="R112" i="29"/>
  <c r="O91" i="29"/>
  <c r="R91" i="29"/>
  <c r="AX76" i="29"/>
  <c r="R96" i="29"/>
  <c r="R35" i="30"/>
  <c r="R62" i="29"/>
  <c r="AB59" i="29"/>
  <c r="AF59" i="29" s="1"/>
  <c r="R91" i="28"/>
  <c r="O91" i="28"/>
  <c r="R93" i="28"/>
  <c r="R46" i="29"/>
  <c r="R84" i="28"/>
  <c r="R83" i="28"/>
  <c r="O43" i="29"/>
  <c r="P43" i="29" s="1"/>
  <c r="Q43" i="29" s="1"/>
  <c r="S43" i="29" s="1"/>
  <c r="U43" i="29" s="1"/>
  <c r="AQ43" i="29" s="1"/>
  <c r="AU43" i="29" s="1"/>
  <c r="R43" i="29"/>
  <c r="R48" i="29"/>
  <c r="R110" i="28"/>
  <c r="R111" i="28"/>
  <c r="AX105" i="28"/>
  <c r="R45" i="28"/>
  <c r="R52" i="28"/>
  <c r="O28" i="28"/>
  <c r="P28" i="28" s="1"/>
  <c r="Q28" i="28" s="1"/>
  <c r="S28" i="28" s="1"/>
  <c r="U28" i="28" s="1"/>
  <c r="AQ28" i="28" s="1"/>
  <c r="AU28" i="28" s="1"/>
  <c r="R28" i="28"/>
  <c r="R48" i="27"/>
  <c r="R32" i="28"/>
  <c r="R109" i="27"/>
  <c r="R115" i="27"/>
  <c r="R62" i="27"/>
  <c r="R69" i="27"/>
  <c r="O106" i="28"/>
  <c r="R49" i="30"/>
  <c r="R52" i="30"/>
  <c r="R44" i="30"/>
  <c r="R50" i="30"/>
  <c r="R45" i="26"/>
  <c r="R31" i="26"/>
  <c r="R80" i="27"/>
  <c r="R77" i="27"/>
  <c r="R83" i="27"/>
  <c r="R97" i="26"/>
  <c r="R101" i="26"/>
  <c r="R60" i="25"/>
  <c r="O60" i="25"/>
  <c r="R28" i="29"/>
  <c r="R38" i="29"/>
  <c r="O27" i="27"/>
  <c r="P27" i="27" s="1"/>
  <c r="Q27" i="27" s="1"/>
  <c r="R27" i="27"/>
  <c r="R35" i="27"/>
  <c r="AU42" i="26"/>
  <c r="R82" i="25"/>
  <c r="BA91" i="24"/>
  <c r="R48" i="25"/>
  <c r="R82" i="24"/>
  <c r="R61" i="26"/>
  <c r="AX91" i="25"/>
  <c r="R94" i="24"/>
  <c r="R101" i="24"/>
  <c r="R96" i="22"/>
  <c r="R65" i="24"/>
  <c r="R66" i="23"/>
  <c r="R65" i="23"/>
  <c r="R61" i="23"/>
  <c r="R81" i="26"/>
  <c r="O60" i="24"/>
  <c r="R96" i="23"/>
  <c r="O91" i="23"/>
  <c r="P91" i="23" s="1"/>
  <c r="Q91" i="23" s="1"/>
  <c r="R91" i="23"/>
  <c r="R27" i="25"/>
  <c r="O27" i="25"/>
  <c r="P27" i="25" s="1"/>
  <c r="Q27" i="25" s="1"/>
  <c r="S27" i="25" s="1"/>
  <c r="U27" i="25" s="1"/>
  <c r="AQ27" i="25" s="1"/>
  <c r="AU27" i="25" s="1"/>
  <c r="R32" i="25"/>
  <c r="R51" i="23"/>
  <c r="R34" i="23"/>
  <c r="R31" i="22"/>
  <c r="BA90" i="21"/>
  <c r="R98" i="20"/>
  <c r="R33" i="24"/>
  <c r="R46" i="24"/>
  <c r="R50" i="24"/>
  <c r="R45" i="22"/>
  <c r="R51" i="22"/>
  <c r="O75" i="21"/>
  <c r="R75" i="21"/>
  <c r="AU43" i="24"/>
  <c r="AX74" i="21"/>
  <c r="R62" i="21"/>
  <c r="O58" i="21"/>
  <c r="R58" i="21"/>
  <c r="R52" i="21"/>
  <c r="P91" i="20"/>
  <c r="Q91" i="20" s="1"/>
  <c r="S91" i="20" s="1"/>
  <c r="U91" i="20" s="1"/>
  <c r="AT91" i="20" s="1"/>
  <c r="AX91" i="20" s="1"/>
  <c r="O92" i="20"/>
  <c r="P92" i="20" s="1"/>
  <c r="Q92" i="20" s="1"/>
  <c r="S92" i="20" s="1"/>
  <c r="U92" i="20" s="1"/>
  <c r="AT92" i="20" s="1"/>
  <c r="O75" i="20"/>
  <c r="P75" i="20" s="1"/>
  <c r="Q75" i="20" s="1"/>
  <c r="R75" i="20"/>
  <c r="R83" i="31"/>
  <c r="R79" i="31"/>
  <c r="R59" i="31"/>
  <c r="O59" i="31"/>
  <c r="R98" i="19"/>
  <c r="R100" i="18"/>
  <c r="R28" i="21"/>
  <c r="O28" i="21"/>
  <c r="P28" i="21" s="1"/>
  <c r="Q28" i="21" s="1"/>
  <c r="R32" i="21"/>
  <c r="O43" i="20"/>
  <c r="P43" i="20" s="1"/>
  <c r="Q43" i="20" s="1"/>
  <c r="S43" i="20" s="1"/>
  <c r="U43" i="20" s="1"/>
  <c r="AQ43" i="20" s="1"/>
  <c r="AU43" i="20" s="1"/>
  <c r="R43" i="20"/>
  <c r="O91" i="21"/>
  <c r="R77" i="19"/>
  <c r="R32" i="20"/>
  <c r="R31" i="20"/>
  <c r="R50" i="31"/>
  <c r="R77" i="18"/>
  <c r="R63" i="22"/>
  <c r="R63" i="19"/>
  <c r="R37" i="19"/>
  <c r="R29" i="19"/>
  <c r="BA91" i="20"/>
  <c r="R83" i="18"/>
  <c r="R34" i="18"/>
  <c r="R51" i="18"/>
  <c r="R76" i="17"/>
  <c r="O76" i="17"/>
  <c r="P76" i="17" s="1"/>
  <c r="Q76" i="17" s="1"/>
  <c r="R64" i="15"/>
  <c r="R65" i="18"/>
  <c r="O30" i="18"/>
  <c r="R30" i="18"/>
  <c r="AU27" i="18"/>
  <c r="R31" i="31"/>
  <c r="R29" i="31"/>
  <c r="R31" i="18"/>
  <c r="R95" i="16"/>
  <c r="R62" i="16"/>
  <c r="O92" i="31"/>
  <c r="S74" i="19"/>
  <c r="U74" i="19" s="1"/>
  <c r="AT74" i="19" s="1"/>
  <c r="AX74" i="19" s="1"/>
  <c r="R47" i="19"/>
  <c r="O42" i="19"/>
  <c r="P42" i="19" s="1"/>
  <c r="Q42" i="19" s="1"/>
  <c r="R42" i="19"/>
  <c r="R48" i="19"/>
  <c r="S90" i="18"/>
  <c r="U90" i="18" s="1"/>
  <c r="AT90" i="18" s="1"/>
  <c r="AX90" i="18" s="1"/>
  <c r="R100" i="16"/>
  <c r="R32" i="15"/>
  <c r="R69" i="14"/>
  <c r="R33" i="15"/>
  <c r="R32" i="17"/>
  <c r="R80" i="13"/>
  <c r="O91" i="18"/>
  <c r="R31" i="15"/>
  <c r="R69" i="13"/>
  <c r="R85" i="16"/>
  <c r="R81" i="16"/>
  <c r="R78" i="16"/>
  <c r="R84" i="16"/>
  <c r="R45" i="15"/>
  <c r="R51" i="15"/>
  <c r="R43" i="15"/>
  <c r="R81" i="11"/>
  <c r="R66" i="11"/>
  <c r="R91" i="10"/>
  <c r="O61" i="9"/>
  <c r="R61" i="9"/>
  <c r="R33" i="13"/>
  <c r="R36" i="13"/>
  <c r="R66" i="10"/>
  <c r="R82" i="14"/>
  <c r="R74" i="14"/>
  <c r="O74" i="14"/>
  <c r="P74" i="14" s="1"/>
  <c r="Q74" i="14" s="1"/>
  <c r="S74" i="14" s="1"/>
  <c r="U74" i="14" s="1"/>
  <c r="AT74" i="14" s="1"/>
  <c r="AX74" i="14" s="1"/>
  <c r="R42" i="14"/>
  <c r="O42" i="14"/>
  <c r="P42" i="14" s="1"/>
  <c r="Q42" i="14" s="1"/>
  <c r="S42" i="14" s="1"/>
  <c r="U42" i="14" s="1"/>
  <c r="AQ42" i="14" s="1"/>
  <c r="AU42" i="14" s="1"/>
  <c r="R44" i="14"/>
  <c r="R35" i="12"/>
  <c r="R97" i="11"/>
  <c r="R78" i="11"/>
  <c r="R76" i="9"/>
  <c r="O91" i="14"/>
  <c r="P91" i="14" s="1"/>
  <c r="Q91" i="14" s="1"/>
  <c r="R91" i="14"/>
  <c r="R93" i="14"/>
  <c r="R97" i="14"/>
  <c r="R92" i="14"/>
  <c r="O92" i="14"/>
  <c r="P92" i="14" s="1"/>
  <c r="Q92" i="14" s="1"/>
  <c r="S92" i="14" s="1"/>
  <c r="U92" i="14" s="1"/>
  <c r="AT92" i="14" s="1"/>
  <c r="BA92" i="14" s="1"/>
  <c r="R46" i="12"/>
  <c r="R94" i="11"/>
  <c r="R68" i="12"/>
  <c r="R30" i="16"/>
  <c r="O27" i="16"/>
  <c r="P27" i="16" s="1"/>
  <c r="Q27" i="16" s="1"/>
  <c r="R27" i="16"/>
  <c r="R29" i="16"/>
  <c r="R37" i="16"/>
  <c r="R35" i="14"/>
  <c r="R60" i="12"/>
  <c r="R52" i="12"/>
  <c r="R64" i="10"/>
  <c r="O60" i="13"/>
  <c r="P60" i="13" s="1"/>
  <c r="Q60" i="13" s="1"/>
  <c r="S60" i="13" s="1"/>
  <c r="U60" i="13" s="1"/>
  <c r="AB60" i="13" s="1"/>
  <c r="AF60" i="13" s="1"/>
  <c r="R47" i="11"/>
  <c r="R38" i="9"/>
  <c r="R100" i="8"/>
  <c r="R94" i="7"/>
  <c r="R109" i="5"/>
  <c r="R80" i="5"/>
  <c r="R46" i="13"/>
  <c r="R52" i="13"/>
  <c r="AB58" i="11"/>
  <c r="AF58" i="11" s="1"/>
  <c r="R94" i="8"/>
  <c r="R74" i="6"/>
  <c r="O74" i="6"/>
  <c r="P74" i="6" s="1"/>
  <c r="Q74" i="6" s="1"/>
  <c r="S74" i="6" s="1"/>
  <c r="U74" i="6" s="1"/>
  <c r="AT74" i="6" s="1"/>
  <c r="AX74" i="6" s="1"/>
  <c r="O27" i="11"/>
  <c r="P27" i="11" s="1"/>
  <c r="Q27" i="11" s="1"/>
  <c r="R27" i="11"/>
  <c r="R29" i="11"/>
  <c r="R37" i="11"/>
  <c r="O91" i="9"/>
  <c r="P91" i="9" s="1"/>
  <c r="Q91" i="9" s="1"/>
  <c r="S91" i="9" s="1"/>
  <c r="U91" i="9" s="1"/>
  <c r="AT91" i="9" s="1"/>
  <c r="AX91" i="9" s="1"/>
  <c r="R91" i="9"/>
  <c r="R93" i="8"/>
  <c r="R100" i="5"/>
  <c r="AX74" i="5"/>
  <c r="R100" i="7"/>
  <c r="R99" i="5"/>
  <c r="R35" i="10"/>
  <c r="R36" i="10"/>
  <c r="R46" i="8"/>
  <c r="R52" i="8"/>
  <c r="R52" i="6"/>
  <c r="R92" i="4"/>
  <c r="R64" i="6"/>
  <c r="R81" i="4"/>
  <c r="R63" i="3"/>
  <c r="O42" i="9"/>
  <c r="P42" i="9" s="1"/>
  <c r="Q42" i="9" s="1"/>
  <c r="R42" i="9"/>
  <c r="R59" i="6"/>
  <c r="O59" i="6"/>
  <c r="P59" i="6" s="1"/>
  <c r="Q59" i="6" s="1"/>
  <c r="S59" i="6" s="1"/>
  <c r="U59" i="6" s="1"/>
  <c r="AB59" i="6" s="1"/>
  <c r="AF59" i="6" s="1"/>
  <c r="R62" i="5"/>
  <c r="R91" i="4"/>
  <c r="R53" i="10"/>
  <c r="R44" i="10"/>
  <c r="R75" i="7"/>
  <c r="O75" i="7"/>
  <c r="P75" i="7" s="1"/>
  <c r="Q75" i="7" s="1"/>
  <c r="S75" i="7" s="1"/>
  <c r="U75" i="7" s="1"/>
  <c r="AT75" i="7" s="1"/>
  <c r="AX75" i="7" s="1"/>
  <c r="R58" i="7"/>
  <c r="O58" i="7"/>
  <c r="P58" i="7" s="1"/>
  <c r="Q58" i="7" s="1"/>
  <c r="R60" i="7"/>
  <c r="R65" i="5"/>
  <c r="AU27" i="7"/>
  <c r="O43" i="6"/>
  <c r="P43" i="6" s="1"/>
  <c r="Q43" i="6" s="1"/>
  <c r="R43" i="6"/>
  <c r="R100" i="4"/>
  <c r="R31" i="4"/>
  <c r="R37" i="4"/>
  <c r="R53" i="3"/>
  <c r="O43" i="2"/>
  <c r="P43" i="2" s="1"/>
  <c r="Q43" i="2" s="1"/>
  <c r="R43" i="2"/>
  <c r="AU43" i="5"/>
  <c r="R48" i="5"/>
  <c r="R51" i="5"/>
  <c r="R81" i="3"/>
  <c r="R74" i="3"/>
  <c r="O74" i="3"/>
  <c r="P74" i="3" s="1"/>
  <c r="Q74" i="3" s="1"/>
  <c r="S74" i="3" s="1"/>
  <c r="U74" i="3" s="1"/>
  <c r="AT74" i="3" s="1"/>
  <c r="AX74" i="3" s="1"/>
  <c r="AU28" i="5"/>
  <c r="R35" i="3"/>
  <c r="O60" i="1"/>
  <c r="R49" i="1"/>
  <c r="R53" i="1"/>
  <c r="R52" i="1"/>
  <c r="R36" i="1"/>
  <c r="R30" i="1"/>
  <c r="R66" i="30"/>
  <c r="BA91" i="30"/>
  <c r="R97" i="29"/>
  <c r="S106" i="30"/>
  <c r="U106" i="30" s="1"/>
  <c r="AT106" i="30" s="1"/>
  <c r="AX106" i="30" s="1"/>
  <c r="R94" i="29"/>
  <c r="R37" i="30"/>
  <c r="O61" i="30"/>
  <c r="P61" i="30" s="1"/>
  <c r="Q61" i="30" s="1"/>
  <c r="S61" i="30" s="1"/>
  <c r="U61" i="30" s="1"/>
  <c r="AB61" i="30" s="1"/>
  <c r="AF61" i="30" s="1"/>
  <c r="R63" i="29"/>
  <c r="R66" i="29"/>
  <c r="R94" i="28"/>
  <c r="R101" i="28"/>
  <c r="R81" i="28"/>
  <c r="R109" i="28"/>
  <c r="R50" i="28"/>
  <c r="R91" i="27"/>
  <c r="R90" i="27"/>
  <c r="O90" i="27"/>
  <c r="P90" i="27" s="1"/>
  <c r="Q90" i="27" s="1"/>
  <c r="S90" i="27" s="1"/>
  <c r="U90" i="27" s="1"/>
  <c r="AT90" i="27" s="1"/>
  <c r="AX90" i="27" s="1"/>
  <c r="R59" i="27"/>
  <c r="O59" i="27"/>
  <c r="R49" i="28"/>
  <c r="R30" i="28"/>
  <c r="R34" i="28"/>
  <c r="R116" i="27"/>
  <c r="R63" i="27"/>
  <c r="R61" i="28"/>
  <c r="O61" i="28"/>
  <c r="R43" i="30"/>
  <c r="O43" i="30"/>
  <c r="P43" i="30" s="1"/>
  <c r="Q43" i="30" s="1"/>
  <c r="R48" i="30"/>
  <c r="S42" i="27"/>
  <c r="U42" i="27" s="1"/>
  <c r="AQ42" i="27" s="1"/>
  <c r="AU42" i="27" s="1"/>
  <c r="O43" i="26"/>
  <c r="P43" i="26" s="1"/>
  <c r="Q43" i="26" s="1"/>
  <c r="S43" i="26" s="1"/>
  <c r="U43" i="26" s="1"/>
  <c r="AQ43" i="26" s="1"/>
  <c r="AU43" i="26" s="1"/>
  <c r="R43" i="26"/>
  <c r="R50" i="26"/>
  <c r="O29" i="26"/>
  <c r="R29" i="26"/>
  <c r="R66" i="25"/>
  <c r="R82" i="27"/>
  <c r="O90" i="26"/>
  <c r="R90" i="26"/>
  <c r="R96" i="26"/>
  <c r="R94" i="25"/>
  <c r="R59" i="25"/>
  <c r="O59" i="25"/>
  <c r="P59" i="25" s="1"/>
  <c r="Q59" i="25" s="1"/>
  <c r="R33" i="29"/>
  <c r="R29" i="27"/>
  <c r="R37" i="27"/>
  <c r="R79" i="24"/>
  <c r="R67" i="26"/>
  <c r="R45" i="25"/>
  <c r="R51" i="25"/>
  <c r="R66" i="24"/>
  <c r="R85" i="23"/>
  <c r="R77" i="23"/>
  <c r="S91" i="25"/>
  <c r="U91" i="25" s="1"/>
  <c r="AT91" i="25" s="1"/>
  <c r="R67" i="23"/>
  <c r="R82" i="26"/>
  <c r="R79" i="26"/>
  <c r="R83" i="26"/>
  <c r="S59" i="24"/>
  <c r="U59" i="24" s="1"/>
  <c r="AB59" i="24" s="1"/>
  <c r="AF59" i="24" s="1"/>
  <c r="R94" i="23"/>
  <c r="R97" i="23"/>
  <c r="R46" i="23"/>
  <c r="R33" i="25"/>
  <c r="R37" i="25"/>
  <c r="R38" i="25"/>
  <c r="R49" i="23"/>
  <c r="R36" i="23"/>
  <c r="R33" i="23"/>
  <c r="R96" i="20"/>
  <c r="O29" i="24"/>
  <c r="P29" i="24" s="1"/>
  <c r="Q29" i="24" s="1"/>
  <c r="R29" i="24"/>
  <c r="R38" i="24"/>
  <c r="R49" i="24"/>
  <c r="R48" i="22"/>
  <c r="R50" i="22"/>
  <c r="R42" i="22"/>
  <c r="O42" i="22"/>
  <c r="R79" i="21"/>
  <c r="R97" i="20"/>
  <c r="R93" i="20"/>
  <c r="O93" i="20"/>
  <c r="R50" i="21"/>
  <c r="R47" i="21"/>
  <c r="R46" i="21"/>
  <c r="R81" i="20"/>
  <c r="R79" i="20"/>
  <c r="R82" i="31"/>
  <c r="O58" i="31"/>
  <c r="P58" i="31" s="1"/>
  <c r="Q58" i="31" s="1"/>
  <c r="R58" i="31"/>
  <c r="R98" i="18"/>
  <c r="AU42" i="21"/>
  <c r="R36" i="21"/>
  <c r="R47" i="20"/>
  <c r="R53" i="20"/>
  <c r="R95" i="19"/>
  <c r="R82" i="19"/>
  <c r="O28" i="20"/>
  <c r="P28" i="20" s="1"/>
  <c r="Q28" i="20" s="1"/>
  <c r="R28" i="20"/>
  <c r="BA91" i="31"/>
  <c r="R42" i="31"/>
  <c r="O42" i="31"/>
  <c r="R64" i="19"/>
  <c r="R68" i="22"/>
  <c r="R69" i="22"/>
  <c r="R66" i="22"/>
  <c r="R31" i="19"/>
  <c r="R75" i="18"/>
  <c r="R52" i="18"/>
  <c r="R49" i="18"/>
  <c r="R60" i="16"/>
  <c r="O60" i="16"/>
  <c r="P60" i="16" s="1"/>
  <c r="Q60" i="16" s="1"/>
  <c r="S60" i="16" s="1"/>
  <c r="U60" i="16" s="1"/>
  <c r="AB60" i="16" s="1"/>
  <c r="AF60" i="16" s="1"/>
  <c r="R93" i="15"/>
  <c r="R67" i="18"/>
  <c r="R66" i="18"/>
  <c r="O91" i="17"/>
  <c r="P91" i="17" s="1"/>
  <c r="Q91" i="17" s="1"/>
  <c r="S91" i="17" s="1"/>
  <c r="U91" i="17" s="1"/>
  <c r="AT91" i="17" s="1"/>
  <c r="BA91" i="17" s="1"/>
  <c r="R91" i="17"/>
  <c r="R85" i="17"/>
  <c r="R61" i="16"/>
  <c r="O61" i="16"/>
  <c r="R91" i="15"/>
  <c r="O91" i="15"/>
  <c r="BA90" i="31"/>
  <c r="R33" i="31"/>
  <c r="R45" i="19"/>
  <c r="AF58" i="16"/>
  <c r="R100" i="15"/>
  <c r="P91" i="19"/>
  <c r="Q91" i="19" s="1"/>
  <c r="S91" i="19" s="1"/>
  <c r="U91" i="19" s="1"/>
  <c r="AT91" i="19" s="1"/>
  <c r="BA91" i="19" s="1"/>
  <c r="O76" i="19"/>
  <c r="P76" i="19" s="1"/>
  <c r="Q76" i="19" s="1"/>
  <c r="S76" i="19" s="1"/>
  <c r="U76" i="19" s="1"/>
  <c r="AT76" i="19" s="1"/>
  <c r="AX76" i="19" s="1"/>
  <c r="R45" i="17"/>
  <c r="R53" i="17"/>
  <c r="R98" i="16"/>
  <c r="R34" i="15"/>
  <c r="R38" i="15"/>
  <c r="R59" i="14"/>
  <c r="O59" i="14"/>
  <c r="P59" i="14" s="1"/>
  <c r="Q59" i="14" s="1"/>
  <c r="S59" i="14" s="1"/>
  <c r="U59" i="14" s="1"/>
  <c r="AB59" i="14" s="1"/>
  <c r="AF59" i="14" s="1"/>
  <c r="R29" i="17"/>
  <c r="O29" i="17"/>
  <c r="P29" i="17" s="1"/>
  <c r="Q29" i="17" s="1"/>
  <c r="S29" i="17" s="1"/>
  <c r="U29" i="17" s="1"/>
  <c r="AQ29" i="17" s="1"/>
  <c r="AU29" i="17" s="1"/>
  <c r="R34" i="17"/>
  <c r="R38" i="17"/>
  <c r="O59" i="15"/>
  <c r="R68" i="13"/>
  <c r="R79" i="16"/>
  <c r="R50" i="15"/>
  <c r="R42" i="15"/>
  <c r="O42" i="15"/>
  <c r="P42" i="15" s="1"/>
  <c r="Q42" i="15" s="1"/>
  <c r="R47" i="15"/>
  <c r="R101" i="13"/>
  <c r="R90" i="12"/>
  <c r="O90" i="12"/>
  <c r="P90" i="12" s="1"/>
  <c r="Q90" i="12" s="1"/>
  <c r="R80" i="11"/>
  <c r="R35" i="13"/>
  <c r="R27" i="13"/>
  <c r="O27" i="13"/>
  <c r="O58" i="12"/>
  <c r="P58" i="12" s="1"/>
  <c r="Q58" i="12" s="1"/>
  <c r="R58" i="12"/>
  <c r="R63" i="11"/>
  <c r="R75" i="14"/>
  <c r="R46" i="14"/>
  <c r="R32" i="12"/>
  <c r="R37" i="12"/>
  <c r="R96" i="11"/>
  <c r="R60" i="10"/>
  <c r="R98" i="14"/>
  <c r="R99" i="14"/>
  <c r="R94" i="14"/>
  <c r="O90" i="10"/>
  <c r="P90" i="10" s="1"/>
  <c r="Q90" i="10" s="1"/>
  <c r="S90" i="10" s="1"/>
  <c r="U90" i="10" s="1"/>
  <c r="AT90" i="10" s="1"/>
  <c r="AX90" i="10" s="1"/>
  <c r="R90" i="10"/>
  <c r="R61" i="10"/>
  <c r="R69" i="12"/>
  <c r="R32" i="16"/>
  <c r="R31" i="16"/>
  <c r="R28" i="16"/>
  <c r="O28" i="16"/>
  <c r="P28" i="16" s="1"/>
  <c r="Q28" i="16" s="1"/>
  <c r="S28" i="16" s="1"/>
  <c r="U28" i="16" s="1"/>
  <c r="AQ28" i="16" s="1"/>
  <c r="AU28" i="16" s="1"/>
  <c r="R32" i="14"/>
  <c r="R37" i="14"/>
  <c r="R30" i="14"/>
  <c r="S74" i="13"/>
  <c r="U74" i="13" s="1"/>
  <c r="AT74" i="13" s="1"/>
  <c r="AX74" i="13" s="1"/>
  <c r="R64" i="12"/>
  <c r="O43" i="12"/>
  <c r="P43" i="12" s="1"/>
  <c r="Q43" i="12" s="1"/>
  <c r="R43" i="12"/>
  <c r="R48" i="11"/>
  <c r="R31" i="9"/>
  <c r="R99" i="8"/>
  <c r="BA90" i="8"/>
  <c r="AX90" i="8"/>
  <c r="R92" i="7"/>
  <c r="R49" i="13"/>
  <c r="R96" i="9"/>
  <c r="R101" i="7"/>
  <c r="R31" i="11"/>
  <c r="AX75" i="10"/>
  <c r="R95" i="9"/>
  <c r="R101" i="9"/>
  <c r="R97" i="7"/>
  <c r="R48" i="7"/>
  <c r="R98" i="5"/>
  <c r="R76" i="6"/>
  <c r="R97" i="5"/>
  <c r="R37" i="10"/>
  <c r="R30" i="10"/>
  <c r="R49" i="8"/>
  <c r="R30" i="7"/>
  <c r="R90" i="4"/>
  <c r="O90" i="4"/>
  <c r="P90" i="4" s="1"/>
  <c r="Q90" i="4" s="1"/>
  <c r="R60" i="3"/>
  <c r="O60" i="3"/>
  <c r="O75" i="11"/>
  <c r="O58" i="4"/>
  <c r="R58" i="4"/>
  <c r="R62" i="3"/>
  <c r="R50" i="9"/>
  <c r="O43" i="9"/>
  <c r="P43" i="9" s="1"/>
  <c r="Q43" i="9" s="1"/>
  <c r="S43" i="9" s="1"/>
  <c r="U43" i="9" s="1"/>
  <c r="AQ43" i="9" s="1"/>
  <c r="AU43" i="9" s="1"/>
  <c r="R43" i="9"/>
  <c r="R49" i="9"/>
  <c r="R29" i="8"/>
  <c r="R68" i="6"/>
  <c r="R79" i="7"/>
  <c r="R61" i="7"/>
  <c r="R66" i="5"/>
  <c r="R44" i="4"/>
  <c r="R49" i="6"/>
  <c r="R98" i="4"/>
  <c r="R48" i="4"/>
  <c r="R93" i="3"/>
  <c r="R52" i="3"/>
  <c r="R44" i="3"/>
  <c r="O75" i="2"/>
  <c r="P74" i="2"/>
  <c r="Q74" i="2" s="1"/>
  <c r="S74" i="2" s="1"/>
  <c r="U74" i="2" s="1"/>
  <c r="AT74" i="2" s="1"/>
  <c r="AX74" i="2" s="1"/>
  <c r="R49" i="2"/>
  <c r="R47" i="5"/>
  <c r="R45" i="5"/>
  <c r="R75" i="3"/>
  <c r="O75" i="3"/>
  <c r="R83" i="3"/>
  <c r="R37" i="3"/>
  <c r="R32" i="3"/>
  <c r="R38" i="3"/>
  <c r="R46" i="1"/>
  <c r="R38" i="1"/>
  <c r="AU27" i="1"/>
  <c r="P75" i="11" l="1"/>
  <c r="Q75" i="11" s="1"/>
  <c r="S75" i="11" s="1"/>
  <c r="U75" i="11" s="1"/>
  <c r="AT75" i="11" s="1"/>
  <c r="AX75" i="11" s="1"/>
  <c r="O76" i="11"/>
  <c r="P90" i="26"/>
  <c r="Q90" i="26" s="1"/>
  <c r="S90" i="26" s="1"/>
  <c r="U90" i="26" s="1"/>
  <c r="AT90" i="26" s="1"/>
  <c r="P75" i="2"/>
  <c r="Q75" i="2" s="1"/>
  <c r="S75" i="2" s="1"/>
  <c r="U75" i="2" s="1"/>
  <c r="AT75" i="2" s="1"/>
  <c r="AX75" i="2" s="1"/>
  <c r="O76" i="2"/>
  <c r="P60" i="1"/>
  <c r="Q60" i="1" s="1"/>
  <c r="S60" i="1" s="1"/>
  <c r="U60" i="1" s="1"/>
  <c r="AB60" i="1" s="1"/>
  <c r="AF60" i="1" s="1"/>
  <c r="O61" i="1"/>
  <c r="S90" i="12"/>
  <c r="U90" i="12" s="1"/>
  <c r="AT90" i="12" s="1"/>
  <c r="S28" i="20"/>
  <c r="U28" i="20" s="1"/>
  <c r="AQ28" i="20" s="1"/>
  <c r="AU28" i="20" s="1"/>
  <c r="P42" i="22"/>
  <c r="Q42" i="22" s="1"/>
  <c r="S42" i="22" s="1"/>
  <c r="U42" i="22" s="1"/>
  <c r="AQ42" i="22" s="1"/>
  <c r="AU42" i="22" s="1"/>
  <c r="S59" i="25"/>
  <c r="U59" i="25" s="1"/>
  <c r="AB59" i="25" s="1"/>
  <c r="AF59" i="25" s="1"/>
  <c r="S43" i="2"/>
  <c r="U43" i="2" s="1"/>
  <c r="AQ43" i="2" s="1"/>
  <c r="AU43" i="2" s="1"/>
  <c r="S43" i="6"/>
  <c r="U43" i="6" s="1"/>
  <c r="AQ43" i="6" s="1"/>
  <c r="AU43" i="6" s="1"/>
  <c r="S58" i="7"/>
  <c r="U58" i="7" s="1"/>
  <c r="AB58" i="7" s="1"/>
  <c r="AF58" i="7" s="1"/>
  <c r="S42" i="9"/>
  <c r="U42" i="9" s="1"/>
  <c r="AQ42" i="9" s="1"/>
  <c r="AU42" i="9" s="1"/>
  <c r="O29" i="16"/>
  <c r="O76" i="9"/>
  <c r="P92" i="31"/>
  <c r="Q92" i="31" s="1"/>
  <c r="S92" i="31" s="1"/>
  <c r="U92" i="31" s="1"/>
  <c r="AT92" i="31" s="1"/>
  <c r="O93" i="31"/>
  <c r="O29" i="19"/>
  <c r="S27" i="27"/>
  <c r="U27" i="27" s="1"/>
  <c r="AQ27" i="27" s="1"/>
  <c r="AU27" i="27" s="1"/>
  <c r="S42" i="5"/>
  <c r="U42" i="5" s="1"/>
  <c r="AQ42" i="5" s="1"/>
  <c r="AU42" i="5" s="1"/>
  <c r="S59" i="3"/>
  <c r="U59" i="3" s="1"/>
  <c r="AB59" i="3" s="1"/>
  <c r="AF59" i="3" s="1"/>
  <c r="S42" i="10"/>
  <c r="U42" i="10" s="1"/>
  <c r="AQ42" i="10" s="1"/>
  <c r="AU42" i="10" s="1"/>
  <c r="S58" i="6"/>
  <c r="U58" i="6" s="1"/>
  <c r="AB58" i="6" s="1"/>
  <c r="AF58" i="6" s="1"/>
  <c r="S27" i="10"/>
  <c r="U27" i="10" s="1"/>
  <c r="AQ27" i="10" s="1"/>
  <c r="AU27" i="10" s="1"/>
  <c r="O59" i="12"/>
  <c r="S27" i="21"/>
  <c r="U27" i="21" s="1"/>
  <c r="AQ27" i="21" s="1"/>
  <c r="AU27" i="21" s="1"/>
  <c r="P75" i="31"/>
  <c r="Q75" i="31" s="1"/>
  <c r="S75" i="31" s="1"/>
  <c r="U75" i="31" s="1"/>
  <c r="AT75" i="31" s="1"/>
  <c r="AX75" i="31" s="1"/>
  <c r="S76" i="28"/>
  <c r="U76" i="28" s="1"/>
  <c r="AT76" i="28" s="1"/>
  <c r="AX76" i="28" s="1"/>
  <c r="P27" i="30"/>
  <c r="Q27" i="30" s="1"/>
  <c r="S27" i="30" s="1"/>
  <c r="U27" i="30" s="1"/>
  <c r="AQ27" i="30" s="1"/>
  <c r="AU27" i="30" s="1"/>
  <c r="O28" i="30"/>
  <c r="O28" i="8"/>
  <c r="S90" i="3"/>
  <c r="U90" i="3" s="1"/>
  <c r="AT90" i="3" s="1"/>
  <c r="P75" i="12"/>
  <c r="Q75" i="12" s="1"/>
  <c r="S75" i="12" s="1"/>
  <c r="U75" i="12" s="1"/>
  <c r="AT75" i="12" s="1"/>
  <c r="AX75" i="12" s="1"/>
  <c r="O76" i="12"/>
  <c r="P61" i="17"/>
  <c r="Q61" i="17" s="1"/>
  <c r="S61" i="17" s="1"/>
  <c r="U61" i="17" s="1"/>
  <c r="AB61" i="17" s="1"/>
  <c r="AF61" i="17" s="1"/>
  <c r="N62" i="17"/>
  <c r="O62" i="17"/>
  <c r="O59" i="26"/>
  <c r="S27" i="5"/>
  <c r="U27" i="5" s="1"/>
  <c r="AQ27" i="5" s="1"/>
  <c r="AU27" i="5" s="1"/>
  <c r="O60" i="6"/>
  <c r="O60" i="5"/>
  <c r="S42" i="13"/>
  <c r="U42" i="13" s="1"/>
  <c r="AQ42" i="13" s="1"/>
  <c r="AU42" i="13" s="1"/>
  <c r="S29" i="9"/>
  <c r="U29" i="9" s="1"/>
  <c r="AQ29" i="9" s="1"/>
  <c r="AU29" i="9" s="1"/>
  <c r="O75" i="27"/>
  <c r="S58" i="28"/>
  <c r="U58" i="28" s="1"/>
  <c r="AB58" i="28" s="1"/>
  <c r="AF58" i="28" s="1"/>
  <c r="S42" i="29"/>
  <c r="U42" i="29" s="1"/>
  <c r="AQ42" i="29" s="1"/>
  <c r="AU42" i="29" s="1"/>
  <c r="O60" i="14"/>
  <c r="S42" i="23"/>
  <c r="U42" i="23" s="1"/>
  <c r="AQ42" i="23" s="1"/>
  <c r="AU42" i="23" s="1"/>
  <c r="O29" i="28"/>
  <c r="P58" i="4"/>
  <c r="Q58" i="4" s="1"/>
  <c r="S58" i="4" s="1"/>
  <c r="U58" i="4" s="1"/>
  <c r="AB58" i="4" s="1"/>
  <c r="AF58" i="4" s="1"/>
  <c r="O59" i="4"/>
  <c r="P42" i="31"/>
  <c r="Q42" i="31" s="1"/>
  <c r="S42" i="31" s="1"/>
  <c r="U42" i="31" s="1"/>
  <c r="AQ42" i="31" s="1"/>
  <c r="AU42" i="31" s="1"/>
  <c r="P61" i="9"/>
  <c r="Q61" i="9" s="1"/>
  <c r="S61" i="9" s="1"/>
  <c r="U61" i="9" s="1"/>
  <c r="AB61" i="9" s="1"/>
  <c r="AF61" i="9" s="1"/>
  <c r="N62" i="9"/>
  <c r="O62" i="9"/>
  <c r="P44" i="2"/>
  <c r="Q44" i="2" s="1"/>
  <c r="S44" i="2" s="1"/>
  <c r="U44" i="2" s="1"/>
  <c r="AQ44" i="2" s="1"/>
  <c r="AU44" i="2" s="1"/>
  <c r="O45" i="2"/>
  <c r="O44" i="5"/>
  <c r="P30" i="24"/>
  <c r="Q30" i="24" s="1"/>
  <c r="S30" i="24" s="1"/>
  <c r="U30" i="24" s="1"/>
  <c r="AQ30" i="24" s="1"/>
  <c r="AU30" i="24" s="1"/>
  <c r="N31" i="24"/>
  <c r="P105" i="27"/>
  <c r="Q105" i="27" s="1"/>
  <c r="S105" i="27" s="1"/>
  <c r="U105" i="27" s="1"/>
  <c r="AT105" i="27" s="1"/>
  <c r="AX105" i="27" s="1"/>
  <c r="P91" i="13"/>
  <c r="Q91" i="13" s="1"/>
  <c r="S91" i="13" s="1"/>
  <c r="U91" i="13" s="1"/>
  <c r="AT91" i="13" s="1"/>
  <c r="O92" i="13"/>
  <c r="P90" i="16"/>
  <c r="Q90" i="16" s="1"/>
  <c r="S90" i="16" s="1"/>
  <c r="U90" i="16" s="1"/>
  <c r="AT90" i="16" s="1"/>
  <c r="O91" i="16"/>
  <c r="O61" i="19"/>
  <c r="P44" i="21"/>
  <c r="Q44" i="21" s="1"/>
  <c r="S44" i="21" s="1"/>
  <c r="U44" i="21" s="1"/>
  <c r="AQ44" i="21" s="1"/>
  <c r="AU44" i="21" s="1"/>
  <c r="O45" i="21"/>
  <c r="P60" i="3"/>
  <c r="Q60" i="3" s="1"/>
  <c r="S60" i="3" s="1"/>
  <c r="U60" i="3" s="1"/>
  <c r="AB60" i="3" s="1"/>
  <c r="AF60" i="3" s="1"/>
  <c r="O61" i="3"/>
  <c r="BA91" i="9"/>
  <c r="O75" i="14"/>
  <c r="S42" i="15"/>
  <c r="U42" i="15" s="1"/>
  <c r="AQ42" i="15" s="1"/>
  <c r="AU42" i="15" s="1"/>
  <c r="O75" i="18"/>
  <c r="S58" i="31"/>
  <c r="U58" i="31" s="1"/>
  <c r="AB58" i="31" s="1"/>
  <c r="AF58" i="31" s="1"/>
  <c r="S29" i="24"/>
  <c r="U29" i="24" s="1"/>
  <c r="AQ29" i="24" s="1"/>
  <c r="AU29" i="24" s="1"/>
  <c r="S27" i="16"/>
  <c r="U27" i="16" s="1"/>
  <c r="AQ27" i="16" s="1"/>
  <c r="AU27" i="16" s="1"/>
  <c r="O93" i="14"/>
  <c r="O91" i="10"/>
  <c r="O43" i="15"/>
  <c r="S42" i="19"/>
  <c r="U42" i="19" s="1"/>
  <c r="AQ42" i="19" s="1"/>
  <c r="AU42" i="19" s="1"/>
  <c r="S76" i="17"/>
  <c r="U76" i="17" s="1"/>
  <c r="AT76" i="17" s="1"/>
  <c r="AX76" i="17" s="1"/>
  <c r="O77" i="19"/>
  <c r="S75" i="20"/>
  <c r="U75" i="20" s="1"/>
  <c r="AT75" i="20" s="1"/>
  <c r="AX75" i="20" s="1"/>
  <c r="P58" i="21"/>
  <c r="Q58" i="21" s="1"/>
  <c r="S58" i="21" s="1"/>
  <c r="U58" i="21" s="1"/>
  <c r="AB58" i="21" s="1"/>
  <c r="AF58" i="21" s="1"/>
  <c r="O59" i="21"/>
  <c r="P75" i="21"/>
  <c r="Q75" i="21" s="1"/>
  <c r="S75" i="21" s="1"/>
  <c r="U75" i="21" s="1"/>
  <c r="AT75" i="21" s="1"/>
  <c r="AX75" i="21" s="1"/>
  <c r="O76" i="21"/>
  <c r="S91" i="23"/>
  <c r="U91" i="23" s="1"/>
  <c r="AT91" i="23" s="1"/>
  <c r="P91" i="28"/>
  <c r="Q91" i="28" s="1"/>
  <c r="S91" i="28" s="1"/>
  <c r="U91" i="28" s="1"/>
  <c r="AT91" i="28" s="1"/>
  <c r="O92" i="28"/>
  <c r="S28" i="1"/>
  <c r="U28" i="1" s="1"/>
  <c r="AQ28" i="1" s="1"/>
  <c r="AU28" i="1" s="1"/>
  <c r="O59" i="7"/>
  <c r="S74" i="7"/>
  <c r="U74" i="7" s="1"/>
  <c r="AT74" i="7" s="1"/>
  <c r="AX74" i="7" s="1"/>
  <c r="O28" i="2"/>
  <c r="S28" i="7"/>
  <c r="U28" i="7" s="1"/>
  <c r="AQ28" i="7" s="1"/>
  <c r="AU28" i="7" s="1"/>
  <c r="P76" i="5"/>
  <c r="Q76" i="5" s="1"/>
  <c r="S76" i="5" s="1"/>
  <c r="U76" i="5" s="1"/>
  <c r="AT76" i="5" s="1"/>
  <c r="AX76" i="5" s="1"/>
  <c r="O44" i="11"/>
  <c r="P75" i="13"/>
  <c r="Q75" i="13" s="1"/>
  <c r="S75" i="13" s="1"/>
  <c r="U75" i="13" s="1"/>
  <c r="AT75" i="13" s="1"/>
  <c r="AX75" i="13" s="1"/>
  <c r="AX91" i="17"/>
  <c r="S90" i="13"/>
  <c r="U90" i="13" s="1"/>
  <c r="AT90" i="13" s="1"/>
  <c r="O28" i="31"/>
  <c r="S44" i="16"/>
  <c r="U44" i="16" s="1"/>
  <c r="AQ44" i="16" s="1"/>
  <c r="AU44" i="16" s="1"/>
  <c r="O76" i="20"/>
  <c r="O29" i="22"/>
  <c r="S28" i="23"/>
  <c r="U28" i="23" s="1"/>
  <c r="AQ28" i="23" s="1"/>
  <c r="AU28" i="23" s="1"/>
  <c r="O60" i="23"/>
  <c r="S60" i="28"/>
  <c r="U60" i="28" s="1"/>
  <c r="AB60" i="28" s="1"/>
  <c r="AF60" i="28" s="1"/>
  <c r="O44" i="1"/>
  <c r="S29" i="5"/>
  <c r="U29" i="5" s="1"/>
  <c r="AQ29" i="5" s="1"/>
  <c r="AU29" i="5" s="1"/>
  <c r="O60" i="2"/>
  <c r="O28" i="4"/>
  <c r="P75" i="8"/>
  <c r="Q75" i="8" s="1"/>
  <c r="S75" i="8" s="1"/>
  <c r="U75" i="8" s="1"/>
  <c r="AT75" i="8" s="1"/>
  <c r="AX75" i="8" s="1"/>
  <c r="O76" i="8"/>
  <c r="P91" i="5"/>
  <c r="Q91" i="5" s="1"/>
  <c r="S91" i="5" s="1"/>
  <c r="U91" i="5" s="1"/>
  <c r="AT91" i="5" s="1"/>
  <c r="O77" i="26"/>
  <c r="P27" i="6"/>
  <c r="Q27" i="6" s="1"/>
  <c r="S27" i="6" s="1"/>
  <c r="U27" i="6" s="1"/>
  <c r="AQ27" i="6" s="1"/>
  <c r="AU27" i="6" s="1"/>
  <c r="O28" i="6"/>
  <c r="S90" i="14"/>
  <c r="U90" i="14" s="1"/>
  <c r="AT90" i="14" s="1"/>
  <c r="P59" i="11"/>
  <c r="Q59" i="11" s="1"/>
  <c r="S59" i="11" s="1"/>
  <c r="U59" i="11" s="1"/>
  <c r="AB59" i="11" s="1"/>
  <c r="AF59" i="11" s="1"/>
  <c r="O30" i="17"/>
  <c r="S90" i="23"/>
  <c r="U90" i="23" s="1"/>
  <c r="AT90" i="23" s="1"/>
  <c r="O92" i="24"/>
  <c r="S27" i="3"/>
  <c r="U27" i="3" s="1"/>
  <c r="AQ27" i="3" s="1"/>
  <c r="AU27" i="3" s="1"/>
  <c r="O30" i="9"/>
  <c r="O43" i="13"/>
  <c r="S75" i="5"/>
  <c r="U75" i="5" s="1"/>
  <c r="AT75" i="5" s="1"/>
  <c r="AX75" i="5" s="1"/>
  <c r="S27" i="23"/>
  <c r="U27" i="23" s="1"/>
  <c r="AQ27" i="23" s="1"/>
  <c r="AU27" i="23" s="1"/>
  <c r="O92" i="23"/>
  <c r="P91" i="22"/>
  <c r="Q91" i="22" s="1"/>
  <c r="S91" i="22" s="1"/>
  <c r="U91" i="22" s="1"/>
  <c r="AT91" i="22" s="1"/>
  <c r="P92" i="25"/>
  <c r="Q92" i="25" s="1"/>
  <c r="S92" i="25" s="1"/>
  <c r="U92" i="25" s="1"/>
  <c r="AT92" i="25" s="1"/>
  <c r="O93" i="25"/>
  <c r="O77" i="28"/>
  <c r="BA90" i="27"/>
  <c r="AX91" i="19"/>
  <c r="P29" i="26"/>
  <c r="Q29" i="26" s="1"/>
  <c r="S29" i="26" s="1"/>
  <c r="U29" i="26" s="1"/>
  <c r="AQ29" i="26" s="1"/>
  <c r="AU29" i="26" s="1"/>
  <c r="O30" i="26"/>
  <c r="P43" i="17"/>
  <c r="Q43" i="17" s="1"/>
  <c r="S43" i="17" s="1"/>
  <c r="U43" i="17" s="1"/>
  <c r="AQ43" i="17" s="1"/>
  <c r="AU43" i="17" s="1"/>
  <c r="N46" i="16"/>
  <c r="O46" i="16" s="1"/>
  <c r="P45" i="16"/>
  <c r="Q45" i="16" s="1"/>
  <c r="S45" i="16" s="1"/>
  <c r="U45" i="16" s="1"/>
  <c r="AQ45" i="16" s="1"/>
  <c r="AU45" i="16" s="1"/>
  <c r="P91" i="15"/>
  <c r="Q91" i="15" s="1"/>
  <c r="S91" i="15" s="1"/>
  <c r="U91" i="15" s="1"/>
  <c r="AT91" i="15" s="1"/>
  <c r="P91" i="18"/>
  <c r="Q91" i="18" s="1"/>
  <c r="S91" i="18" s="1"/>
  <c r="U91" i="18" s="1"/>
  <c r="AT91" i="18" s="1"/>
  <c r="O92" i="18"/>
  <c r="AX92" i="20"/>
  <c r="BA92" i="20"/>
  <c r="O44" i="30"/>
  <c r="P94" i="30"/>
  <c r="Q94" i="30" s="1"/>
  <c r="S94" i="30" s="1"/>
  <c r="U94" i="30" s="1"/>
  <c r="AT94" i="30" s="1"/>
  <c r="P91" i="1"/>
  <c r="Q91" i="1" s="1"/>
  <c r="S91" i="1" s="1"/>
  <c r="U91" i="1" s="1"/>
  <c r="AT91" i="1" s="1"/>
  <c r="O92" i="1"/>
  <c r="O44" i="9"/>
  <c r="P76" i="10"/>
  <c r="Q76" i="10" s="1"/>
  <c r="S76" i="10" s="1"/>
  <c r="U76" i="10" s="1"/>
  <c r="AT76" i="10" s="1"/>
  <c r="AX76" i="10" s="1"/>
  <c r="O77" i="10"/>
  <c r="O45" i="7"/>
  <c r="O43" i="14"/>
  <c r="O91" i="12"/>
  <c r="O29" i="7"/>
  <c r="O92" i="9"/>
  <c r="O76" i="16"/>
  <c r="O28" i="15"/>
  <c r="O75" i="25"/>
  <c r="O29" i="3"/>
  <c r="O108" i="5"/>
  <c r="O30" i="20"/>
  <c r="S90" i="28"/>
  <c r="U90" i="28" s="1"/>
  <c r="AT90" i="28" s="1"/>
  <c r="O43" i="10"/>
  <c r="O43" i="8"/>
  <c r="BA90" i="10"/>
  <c r="O44" i="12"/>
  <c r="O43" i="19"/>
  <c r="O107" i="29"/>
  <c r="P75" i="3"/>
  <c r="Q75" i="3" s="1"/>
  <c r="S75" i="3" s="1"/>
  <c r="U75" i="3" s="1"/>
  <c r="AT75" i="3" s="1"/>
  <c r="AX75" i="3" s="1"/>
  <c r="O76" i="3"/>
  <c r="P91" i="2"/>
  <c r="Q91" i="2" s="1"/>
  <c r="S91" i="2" s="1"/>
  <c r="U91" i="2" s="1"/>
  <c r="AT91" i="2" s="1"/>
  <c r="P59" i="8"/>
  <c r="Q59" i="8" s="1"/>
  <c r="S59" i="8" s="1"/>
  <c r="U59" i="8" s="1"/>
  <c r="AB59" i="8" s="1"/>
  <c r="AF59" i="8" s="1"/>
  <c r="O60" i="8"/>
  <c r="P76" i="30"/>
  <c r="Q76" i="30" s="1"/>
  <c r="S76" i="30" s="1"/>
  <c r="U76" i="30" s="1"/>
  <c r="AT76" i="30" s="1"/>
  <c r="AX76" i="30" s="1"/>
  <c r="P28" i="14"/>
  <c r="Q28" i="14" s="1"/>
  <c r="S28" i="14" s="1"/>
  <c r="U28" i="14" s="1"/>
  <c r="AQ28" i="14" s="1"/>
  <c r="AU28" i="14" s="1"/>
  <c r="P91" i="11"/>
  <c r="Q91" i="11" s="1"/>
  <c r="S91" i="11" s="1"/>
  <c r="U91" i="11" s="1"/>
  <c r="AT91" i="11" s="1"/>
  <c r="O92" i="11"/>
  <c r="S90" i="4"/>
  <c r="U90" i="4" s="1"/>
  <c r="AT90" i="4" s="1"/>
  <c r="S43" i="12"/>
  <c r="U43" i="12" s="1"/>
  <c r="AQ43" i="12" s="1"/>
  <c r="AU43" i="12" s="1"/>
  <c r="S58" i="12"/>
  <c r="U58" i="12" s="1"/>
  <c r="AB58" i="12" s="1"/>
  <c r="AF58" i="12" s="1"/>
  <c r="P59" i="15"/>
  <c r="Q59" i="15" s="1"/>
  <c r="S59" i="15" s="1"/>
  <c r="U59" i="15" s="1"/>
  <c r="AB59" i="15" s="1"/>
  <c r="AF59" i="15" s="1"/>
  <c r="O60" i="15"/>
  <c r="O92" i="19"/>
  <c r="P93" i="20"/>
  <c r="Q93" i="20" s="1"/>
  <c r="S93" i="20" s="1"/>
  <c r="U93" i="20" s="1"/>
  <c r="AT93" i="20" s="1"/>
  <c r="S43" i="30"/>
  <c r="U43" i="30" s="1"/>
  <c r="AQ43" i="30" s="1"/>
  <c r="AU43" i="30" s="1"/>
  <c r="P61" i="28"/>
  <c r="Q61" i="28" s="1"/>
  <c r="S61" i="28" s="1"/>
  <c r="U61" i="28" s="1"/>
  <c r="AB61" i="28" s="1"/>
  <c r="AF61" i="28" s="1"/>
  <c r="N62" i="28"/>
  <c r="O62" i="28" s="1"/>
  <c r="O91" i="27"/>
  <c r="O91" i="4"/>
  <c r="S27" i="11"/>
  <c r="U27" i="11" s="1"/>
  <c r="AQ27" i="11" s="1"/>
  <c r="AU27" i="11" s="1"/>
  <c r="S91" i="14"/>
  <c r="U91" i="14" s="1"/>
  <c r="AT91" i="14" s="1"/>
  <c r="P30" i="18"/>
  <c r="N31" i="18" s="1"/>
  <c r="P91" i="21"/>
  <c r="Q91" i="21" s="1"/>
  <c r="S91" i="21" s="1"/>
  <c r="U91" i="21" s="1"/>
  <c r="AT91" i="21" s="1"/>
  <c r="O92" i="21"/>
  <c r="S28" i="21"/>
  <c r="U28" i="21" s="1"/>
  <c r="AQ28" i="21" s="1"/>
  <c r="AU28" i="21" s="1"/>
  <c r="O28" i="29"/>
  <c r="P106" i="28"/>
  <c r="Q106" i="28" s="1"/>
  <c r="S106" i="28" s="1"/>
  <c r="U106" i="28" s="1"/>
  <c r="AT106" i="28" s="1"/>
  <c r="AX106" i="28" s="1"/>
  <c r="S27" i="2"/>
  <c r="U27" i="2" s="1"/>
  <c r="AQ27" i="2" s="1"/>
  <c r="AU27" i="2" s="1"/>
  <c r="O44" i="6"/>
  <c r="O76" i="7"/>
  <c r="S27" i="8"/>
  <c r="U27" i="8" s="1"/>
  <c r="AQ27" i="8" s="1"/>
  <c r="AU27" i="8" s="1"/>
  <c r="S29" i="18"/>
  <c r="U29" i="18" s="1"/>
  <c r="AQ29" i="18" s="1"/>
  <c r="AU29" i="18" s="1"/>
  <c r="P58" i="18"/>
  <c r="Q58" i="18" s="1"/>
  <c r="S58" i="18" s="1"/>
  <c r="U58" i="18" s="1"/>
  <c r="AB58" i="18" s="1"/>
  <c r="AF58" i="18" s="1"/>
  <c r="O59" i="18"/>
  <c r="P44" i="18"/>
  <c r="Q44" i="18" s="1"/>
  <c r="S44" i="18" s="1"/>
  <c r="U44" i="18" s="1"/>
  <c r="AQ44" i="18" s="1"/>
  <c r="AU44" i="18" s="1"/>
  <c r="S27" i="20"/>
  <c r="U27" i="20" s="1"/>
  <c r="AQ27" i="20" s="1"/>
  <c r="AU27" i="20" s="1"/>
  <c r="O44" i="20"/>
  <c r="S42" i="20"/>
  <c r="U42" i="20" s="1"/>
  <c r="AQ42" i="20" s="1"/>
  <c r="AU42" i="20" s="1"/>
  <c r="P75" i="24"/>
  <c r="Q75" i="24" s="1"/>
  <c r="S75" i="24" s="1"/>
  <c r="U75" i="24" s="1"/>
  <c r="AT75" i="24" s="1"/>
  <c r="AX75" i="24" s="1"/>
  <c r="O76" i="24"/>
  <c r="S75" i="26"/>
  <c r="U75" i="26" s="1"/>
  <c r="AT75" i="26" s="1"/>
  <c r="AX75" i="26" s="1"/>
  <c r="P75" i="22"/>
  <c r="Q75" i="22" s="1"/>
  <c r="S75" i="22" s="1"/>
  <c r="U75" i="22" s="1"/>
  <c r="AT75" i="22" s="1"/>
  <c r="AX75" i="22" s="1"/>
  <c r="O62" i="30"/>
  <c r="P90" i="7"/>
  <c r="Q90" i="7" s="1"/>
  <c r="S90" i="7" s="1"/>
  <c r="U90" i="7" s="1"/>
  <c r="AT90" i="7" s="1"/>
  <c r="O91" i="7"/>
  <c r="O75" i="6"/>
  <c r="S58" i="26"/>
  <c r="U58" i="26" s="1"/>
  <c r="AB58" i="26" s="1"/>
  <c r="AF58" i="26" s="1"/>
  <c r="P60" i="29"/>
  <c r="Q60" i="29" s="1"/>
  <c r="S60" i="29" s="1"/>
  <c r="U60" i="29" s="1"/>
  <c r="AB60" i="29" s="1"/>
  <c r="AF60" i="29" s="1"/>
  <c r="O61" i="29"/>
  <c r="O43" i="4"/>
  <c r="P91" i="6"/>
  <c r="Q91" i="6" s="1"/>
  <c r="S91" i="6" s="1"/>
  <c r="U91" i="6" s="1"/>
  <c r="AT91" i="6" s="1"/>
  <c r="O92" i="6"/>
  <c r="S42" i="8"/>
  <c r="U42" i="8" s="1"/>
  <c r="AQ42" i="8" s="1"/>
  <c r="AU42" i="8" s="1"/>
  <c r="P27" i="12"/>
  <c r="Q27" i="12" s="1"/>
  <c r="S27" i="12" s="1"/>
  <c r="U27" i="12" s="1"/>
  <c r="AQ27" i="12" s="1"/>
  <c r="AU27" i="12" s="1"/>
  <c r="O28" i="12"/>
  <c r="O61" i="13"/>
  <c r="O29" i="21"/>
  <c r="O44" i="24"/>
  <c r="S27" i="24"/>
  <c r="U27" i="24" s="1"/>
  <c r="AQ27" i="24" s="1"/>
  <c r="AU27" i="24" s="1"/>
  <c r="O29" i="25"/>
  <c r="O28" i="27"/>
  <c r="S43" i="27"/>
  <c r="U43" i="27" s="1"/>
  <c r="AQ43" i="27" s="1"/>
  <c r="AU43" i="27" s="1"/>
  <c r="O44" i="29"/>
  <c r="S42" i="1"/>
  <c r="U42" i="1" s="1"/>
  <c r="AQ42" i="1" s="1"/>
  <c r="AU42" i="1" s="1"/>
  <c r="P76" i="4"/>
  <c r="Q76" i="4" s="1"/>
  <c r="S76" i="4" s="1"/>
  <c r="U76" i="4" s="1"/>
  <c r="AT76" i="4" s="1"/>
  <c r="AX76" i="4" s="1"/>
  <c r="O77" i="4"/>
  <c r="O28" i="10"/>
  <c r="O59" i="10"/>
  <c r="S74" i="26"/>
  <c r="U74" i="26" s="1"/>
  <c r="AT74" i="26" s="1"/>
  <c r="AX74" i="26" s="1"/>
  <c r="P43" i="25"/>
  <c r="Q43" i="25" s="1"/>
  <c r="S43" i="25" s="1"/>
  <c r="U43" i="25" s="1"/>
  <c r="AQ43" i="25" s="1"/>
  <c r="AU43" i="25" s="1"/>
  <c r="O44" i="25"/>
  <c r="O60" i="31"/>
  <c r="P59" i="31"/>
  <c r="Q59" i="31" s="1"/>
  <c r="S59" i="31" s="1"/>
  <c r="U59" i="31" s="1"/>
  <c r="AB59" i="31" s="1"/>
  <c r="AF59" i="31" s="1"/>
  <c r="P27" i="13"/>
  <c r="Q27" i="13" s="1"/>
  <c r="S27" i="13" s="1"/>
  <c r="U27" i="13" s="1"/>
  <c r="AQ27" i="13" s="1"/>
  <c r="AU27" i="13" s="1"/>
  <c r="O28" i="13"/>
  <c r="P61" i="16"/>
  <c r="Q61" i="16" s="1"/>
  <c r="S61" i="16" s="1"/>
  <c r="U61" i="16" s="1"/>
  <c r="AB61" i="16" s="1"/>
  <c r="AF61" i="16" s="1"/>
  <c r="P59" i="27"/>
  <c r="Q59" i="27" s="1"/>
  <c r="S59" i="27" s="1"/>
  <c r="U59" i="27" s="1"/>
  <c r="AB59" i="27" s="1"/>
  <c r="AF59" i="27" s="1"/>
  <c r="O60" i="27"/>
  <c r="P60" i="24"/>
  <c r="Q60" i="24" s="1"/>
  <c r="S60" i="24" s="1"/>
  <c r="U60" i="24" s="1"/>
  <c r="AB60" i="24" s="1"/>
  <c r="AF60" i="24" s="1"/>
  <c r="O61" i="24"/>
  <c r="P60" i="25"/>
  <c r="Q60" i="25" s="1"/>
  <c r="S60" i="25" s="1"/>
  <c r="U60" i="25" s="1"/>
  <c r="AB60" i="25" s="1"/>
  <c r="AF60" i="25" s="1"/>
  <c r="O61" i="25"/>
  <c r="P91" i="29"/>
  <c r="Q91" i="29" s="1"/>
  <c r="S91" i="29" s="1"/>
  <c r="U91" i="29" s="1"/>
  <c r="AT91" i="29" s="1"/>
  <c r="O92" i="29"/>
  <c r="P75" i="1"/>
  <c r="Q75" i="1" s="1"/>
  <c r="S75" i="1" s="1"/>
  <c r="U75" i="1" s="1"/>
  <c r="AT75" i="1" s="1"/>
  <c r="AX75" i="1" s="1"/>
  <c r="O76" i="1"/>
  <c r="O92" i="17"/>
  <c r="P43" i="28"/>
  <c r="Q43" i="28" s="1"/>
  <c r="S43" i="28" s="1"/>
  <c r="U43" i="28" s="1"/>
  <c r="AQ43" i="28" s="1"/>
  <c r="AU43" i="28" s="1"/>
  <c r="O44" i="28"/>
  <c r="P30" i="5"/>
  <c r="O28" i="11"/>
  <c r="P59" i="20"/>
  <c r="Q59" i="20" s="1"/>
  <c r="S59" i="20" s="1"/>
  <c r="U59" i="20" s="1"/>
  <c r="AB59" i="20" s="1"/>
  <c r="AF59" i="20" s="1"/>
  <c r="O60" i="20"/>
  <c r="O76" i="15"/>
  <c r="O77" i="17"/>
  <c r="P109" i="30"/>
  <c r="Q109" i="30" s="1"/>
  <c r="S109" i="30" s="1"/>
  <c r="U109" i="30" s="1"/>
  <c r="AT109" i="30" s="1"/>
  <c r="AX109" i="30" s="1"/>
  <c r="O29" i="1"/>
  <c r="AX90" i="6"/>
  <c r="BA90" i="6"/>
  <c r="O29" i="23"/>
  <c r="O45" i="23"/>
  <c r="P44" i="27"/>
  <c r="Q44" i="27" s="1"/>
  <c r="S44" i="27" s="1"/>
  <c r="U44" i="27" s="1"/>
  <c r="AQ44" i="27" s="1"/>
  <c r="AU44" i="27" s="1"/>
  <c r="O45" i="27"/>
  <c r="O43" i="3"/>
  <c r="O91" i="3"/>
  <c r="O92" i="8"/>
  <c r="P75" i="23"/>
  <c r="Q75" i="23" s="1"/>
  <c r="S75" i="23" s="1"/>
  <c r="U75" i="23" s="1"/>
  <c r="AT75" i="23" s="1"/>
  <c r="AX75" i="23" s="1"/>
  <c r="O76" i="23"/>
  <c r="O59" i="22"/>
  <c r="O44" i="26"/>
  <c r="N78" i="29"/>
  <c r="P77" i="29"/>
  <c r="Q77" i="29" s="1"/>
  <c r="S77" i="29" s="1"/>
  <c r="U77" i="29" s="1"/>
  <c r="AT77" i="29" s="1"/>
  <c r="AX77" i="29" s="1"/>
  <c r="O78" i="29"/>
  <c r="P62" i="28" l="1"/>
  <c r="Q62" i="28" s="1"/>
  <c r="S62" i="28" s="1"/>
  <c r="U62" i="28" s="1"/>
  <c r="AB62" i="28" s="1"/>
  <c r="AF62" i="28" s="1"/>
  <c r="P46" i="16"/>
  <c r="Q46" i="16" s="1"/>
  <c r="S46" i="16" s="1"/>
  <c r="U46" i="16" s="1"/>
  <c r="AQ46" i="16" s="1"/>
  <c r="AU46" i="16" s="1"/>
  <c r="O47" i="16"/>
  <c r="P76" i="23"/>
  <c r="Q76" i="23" s="1"/>
  <c r="S76" i="23" s="1"/>
  <c r="U76" i="23" s="1"/>
  <c r="AT76" i="23" s="1"/>
  <c r="AX76" i="23" s="1"/>
  <c r="P44" i="28"/>
  <c r="Q44" i="28" s="1"/>
  <c r="S44" i="28" s="1"/>
  <c r="U44" i="28" s="1"/>
  <c r="AQ44" i="28" s="1"/>
  <c r="AU44" i="28" s="1"/>
  <c r="O45" i="28"/>
  <c r="P60" i="31"/>
  <c r="Q60" i="31" s="1"/>
  <c r="S60" i="31" s="1"/>
  <c r="U60" i="31" s="1"/>
  <c r="AB60" i="31" s="1"/>
  <c r="AF60" i="31" s="1"/>
  <c r="P92" i="29"/>
  <c r="Q92" i="29" s="1"/>
  <c r="S92" i="29" s="1"/>
  <c r="U92" i="29" s="1"/>
  <c r="AT92" i="29" s="1"/>
  <c r="O93" i="29"/>
  <c r="P91" i="7"/>
  <c r="Q91" i="7" s="1"/>
  <c r="S91" i="7" s="1"/>
  <c r="U91" i="7" s="1"/>
  <c r="AT91" i="7" s="1"/>
  <c r="O92" i="7"/>
  <c r="P92" i="8"/>
  <c r="Q92" i="8" s="1"/>
  <c r="S92" i="8" s="1"/>
  <c r="U92" i="8" s="1"/>
  <c r="AT92" i="8" s="1"/>
  <c r="O93" i="8"/>
  <c r="P44" i="25"/>
  <c r="Q44" i="25" s="1"/>
  <c r="S44" i="25" s="1"/>
  <c r="U44" i="25" s="1"/>
  <c r="AQ44" i="25" s="1"/>
  <c r="AU44" i="25" s="1"/>
  <c r="O45" i="25"/>
  <c r="P28" i="27"/>
  <c r="Q28" i="27" s="1"/>
  <c r="S28" i="27" s="1"/>
  <c r="U28" i="27" s="1"/>
  <c r="AQ28" i="27" s="1"/>
  <c r="AU28" i="27" s="1"/>
  <c r="P28" i="12"/>
  <c r="Q28" i="12" s="1"/>
  <c r="S28" i="12" s="1"/>
  <c r="U28" i="12" s="1"/>
  <c r="AQ28" i="12" s="1"/>
  <c r="AU28" i="12" s="1"/>
  <c r="BA90" i="7"/>
  <c r="AX90" i="7"/>
  <c r="P59" i="18"/>
  <c r="Q59" i="18" s="1"/>
  <c r="S59" i="18" s="1"/>
  <c r="U59" i="18" s="1"/>
  <c r="AB59" i="18" s="1"/>
  <c r="AF59" i="18" s="1"/>
  <c r="P44" i="6"/>
  <c r="Q44" i="6" s="1"/>
  <c r="S44" i="6" s="1"/>
  <c r="U44" i="6" s="1"/>
  <c r="AQ44" i="6" s="1"/>
  <c r="AU44" i="6" s="1"/>
  <c r="P92" i="21"/>
  <c r="Q92" i="21" s="1"/>
  <c r="S92" i="21" s="1"/>
  <c r="U92" i="21" s="1"/>
  <c r="AT92" i="21" s="1"/>
  <c r="O93" i="21"/>
  <c r="P91" i="4"/>
  <c r="Q91" i="4" s="1"/>
  <c r="S91" i="4" s="1"/>
  <c r="U91" i="4" s="1"/>
  <c r="AT91" i="4" s="1"/>
  <c r="P29" i="3"/>
  <c r="Q29" i="3" s="1"/>
  <c r="S29" i="3" s="1"/>
  <c r="U29" i="3" s="1"/>
  <c r="AQ29" i="3" s="1"/>
  <c r="AU29" i="3" s="1"/>
  <c r="P77" i="10"/>
  <c r="Q77" i="10" s="1"/>
  <c r="S77" i="10" s="1"/>
  <c r="U77" i="10" s="1"/>
  <c r="AT77" i="10" s="1"/>
  <c r="AX77" i="10" s="1"/>
  <c r="P44" i="26"/>
  <c r="Q44" i="26" s="1"/>
  <c r="S44" i="26" s="1"/>
  <c r="U44" i="26" s="1"/>
  <c r="AQ44" i="26" s="1"/>
  <c r="AU44" i="26" s="1"/>
  <c r="O45" i="26"/>
  <c r="P91" i="3"/>
  <c r="Q91" i="3" s="1"/>
  <c r="S91" i="3" s="1"/>
  <c r="U91" i="3" s="1"/>
  <c r="AT91" i="3" s="1"/>
  <c r="O92" i="3"/>
  <c r="P29" i="23"/>
  <c r="Q29" i="23" s="1"/>
  <c r="S29" i="23" s="1"/>
  <c r="U29" i="23" s="1"/>
  <c r="AQ29" i="23" s="1"/>
  <c r="AU29" i="23" s="1"/>
  <c r="O30" i="23"/>
  <c r="P29" i="1"/>
  <c r="Q29" i="1" s="1"/>
  <c r="S29" i="1" s="1"/>
  <c r="U29" i="1" s="1"/>
  <c r="AQ29" i="1" s="1"/>
  <c r="AU29" i="1" s="1"/>
  <c r="O30" i="1"/>
  <c r="P77" i="17"/>
  <c r="Q77" i="17" s="1"/>
  <c r="S77" i="17" s="1"/>
  <c r="U77" i="17" s="1"/>
  <c r="AT77" i="17" s="1"/>
  <c r="AX77" i="17" s="1"/>
  <c r="Q30" i="5"/>
  <c r="S30" i="5" s="1"/>
  <c r="U30" i="5" s="1"/>
  <c r="AQ30" i="5" s="1"/>
  <c r="AU30" i="5" s="1"/>
  <c r="P92" i="17"/>
  <c r="Q92" i="17" s="1"/>
  <c r="S92" i="17" s="1"/>
  <c r="U92" i="17" s="1"/>
  <c r="AT92" i="17" s="1"/>
  <c r="P61" i="25"/>
  <c r="Q61" i="25" s="1"/>
  <c r="S61" i="25" s="1"/>
  <c r="U61" i="25" s="1"/>
  <c r="AB61" i="25" s="1"/>
  <c r="AF61" i="25" s="1"/>
  <c r="P60" i="27"/>
  <c r="Q60" i="27" s="1"/>
  <c r="S60" i="27" s="1"/>
  <c r="U60" i="27" s="1"/>
  <c r="AB60" i="27" s="1"/>
  <c r="AF60" i="27" s="1"/>
  <c r="O61" i="27"/>
  <c r="P77" i="4"/>
  <c r="Q77" i="4" s="1"/>
  <c r="S77" i="4" s="1"/>
  <c r="U77" i="4" s="1"/>
  <c r="AT77" i="4" s="1"/>
  <c r="AX77" i="4" s="1"/>
  <c r="P29" i="25"/>
  <c r="Q29" i="25" s="1"/>
  <c r="S29" i="25" s="1"/>
  <c r="U29" i="25" s="1"/>
  <c r="AQ29" i="25" s="1"/>
  <c r="AU29" i="25" s="1"/>
  <c r="O30" i="25"/>
  <c r="P61" i="29"/>
  <c r="Q61" i="29" s="1"/>
  <c r="S61" i="29" s="1"/>
  <c r="U61" i="29" s="1"/>
  <c r="AB61" i="29" s="1"/>
  <c r="AF61" i="29" s="1"/>
  <c r="N62" i="29"/>
  <c r="O62" i="29"/>
  <c r="P62" i="30"/>
  <c r="Q62" i="30" s="1"/>
  <c r="S62" i="30" s="1"/>
  <c r="U62" i="30" s="1"/>
  <c r="AB62" i="30" s="1"/>
  <c r="AF62" i="30" s="1"/>
  <c r="N63" i="30"/>
  <c r="P43" i="10"/>
  <c r="Q43" i="10" s="1"/>
  <c r="S43" i="10" s="1"/>
  <c r="U43" i="10" s="1"/>
  <c r="AQ43" i="10" s="1"/>
  <c r="AU43" i="10" s="1"/>
  <c r="O44" i="10"/>
  <c r="N95" i="30"/>
  <c r="O95" i="30" s="1"/>
  <c r="P59" i="22"/>
  <c r="Q59" i="22" s="1"/>
  <c r="S59" i="22" s="1"/>
  <c r="U59" i="22" s="1"/>
  <c r="AB59" i="22" s="1"/>
  <c r="AF59" i="22" s="1"/>
  <c r="P43" i="3"/>
  <c r="Q43" i="3" s="1"/>
  <c r="S43" i="3" s="1"/>
  <c r="U43" i="3" s="1"/>
  <c r="AQ43" i="3" s="1"/>
  <c r="AU43" i="3" s="1"/>
  <c r="P76" i="15"/>
  <c r="Q76" i="15" s="1"/>
  <c r="S76" i="15" s="1"/>
  <c r="U76" i="15" s="1"/>
  <c r="AT76" i="15" s="1"/>
  <c r="AX76" i="15" s="1"/>
  <c r="O77" i="15"/>
  <c r="N31" i="5"/>
  <c r="O31" i="5" s="1"/>
  <c r="O76" i="22"/>
  <c r="P44" i="20"/>
  <c r="Q44" i="20" s="1"/>
  <c r="S44" i="20" s="1"/>
  <c r="U44" i="20" s="1"/>
  <c r="AQ44" i="20" s="1"/>
  <c r="AU44" i="20" s="1"/>
  <c r="O107" i="28"/>
  <c r="P91" i="27"/>
  <c r="Q91" i="27" s="1"/>
  <c r="S91" i="27" s="1"/>
  <c r="U91" i="27" s="1"/>
  <c r="AT91" i="27" s="1"/>
  <c r="O92" i="27"/>
  <c r="N94" i="20"/>
  <c r="O94" i="20" s="1"/>
  <c r="O29" i="14"/>
  <c r="O92" i="2"/>
  <c r="P75" i="25"/>
  <c r="Q75" i="25" s="1"/>
  <c r="S75" i="25" s="1"/>
  <c r="U75" i="25" s="1"/>
  <c r="AT75" i="25" s="1"/>
  <c r="AX75" i="25" s="1"/>
  <c r="O76" i="25"/>
  <c r="P91" i="12"/>
  <c r="Q91" i="12" s="1"/>
  <c r="S91" i="12" s="1"/>
  <c r="U91" i="12" s="1"/>
  <c r="AT91" i="12" s="1"/>
  <c r="P44" i="9"/>
  <c r="Q44" i="9" s="1"/>
  <c r="S44" i="9" s="1"/>
  <c r="U44" i="9" s="1"/>
  <c r="AQ44" i="9" s="1"/>
  <c r="AU44" i="9" s="1"/>
  <c r="O92" i="15"/>
  <c r="O92" i="22"/>
  <c r="P30" i="9"/>
  <c r="Q30" i="9" s="1"/>
  <c r="S30" i="9" s="1"/>
  <c r="U30" i="9" s="1"/>
  <c r="AQ30" i="9" s="1"/>
  <c r="AU30" i="9" s="1"/>
  <c r="O60" i="11"/>
  <c r="P77" i="26"/>
  <c r="Q77" i="26" s="1"/>
  <c r="S77" i="26" s="1"/>
  <c r="U77" i="26" s="1"/>
  <c r="AT77" i="26" s="1"/>
  <c r="AX77" i="26" s="1"/>
  <c r="P60" i="23"/>
  <c r="Q60" i="23" s="1"/>
  <c r="S60" i="23" s="1"/>
  <c r="U60" i="23" s="1"/>
  <c r="AB60" i="23" s="1"/>
  <c r="AF60" i="23" s="1"/>
  <c r="BA90" i="13"/>
  <c r="AX90" i="13"/>
  <c r="O77" i="5"/>
  <c r="P61" i="19"/>
  <c r="Q61" i="19" s="1"/>
  <c r="S61" i="19" s="1"/>
  <c r="U61" i="19" s="1"/>
  <c r="AB61" i="19" s="1"/>
  <c r="AF61" i="19" s="1"/>
  <c r="N62" i="19"/>
  <c r="O106" i="27"/>
  <c r="P29" i="28"/>
  <c r="Q29" i="28" s="1"/>
  <c r="S29" i="28" s="1"/>
  <c r="U29" i="28" s="1"/>
  <c r="AQ29" i="28" s="1"/>
  <c r="AU29" i="28" s="1"/>
  <c r="O30" i="28"/>
  <c r="P60" i="6"/>
  <c r="Q60" i="6" s="1"/>
  <c r="S60" i="6" s="1"/>
  <c r="U60" i="6" s="1"/>
  <c r="AB60" i="6" s="1"/>
  <c r="AF60" i="6" s="1"/>
  <c r="P59" i="12"/>
  <c r="Q59" i="12" s="1"/>
  <c r="S59" i="12" s="1"/>
  <c r="U59" i="12" s="1"/>
  <c r="AB59" i="12" s="1"/>
  <c r="AF59" i="12" s="1"/>
  <c r="P76" i="9"/>
  <c r="Q76" i="9" s="1"/>
  <c r="S76" i="9" s="1"/>
  <c r="U76" i="9" s="1"/>
  <c r="AT76" i="9" s="1"/>
  <c r="AX76" i="9" s="1"/>
  <c r="O77" i="9"/>
  <c r="AX90" i="12"/>
  <c r="BA90" i="12"/>
  <c r="BA90" i="4"/>
  <c r="AX90" i="4"/>
  <c r="AX91" i="2"/>
  <c r="BA91" i="2"/>
  <c r="P43" i="19"/>
  <c r="Q43" i="19" s="1"/>
  <c r="S43" i="19" s="1"/>
  <c r="U43" i="19" s="1"/>
  <c r="AQ43" i="19" s="1"/>
  <c r="AU43" i="19" s="1"/>
  <c r="O44" i="19"/>
  <c r="AX90" i="28"/>
  <c r="BA90" i="28"/>
  <c r="P43" i="14"/>
  <c r="Q43" i="14" s="1"/>
  <c r="S43" i="14" s="1"/>
  <c r="U43" i="14" s="1"/>
  <c r="AQ43" i="14" s="1"/>
  <c r="AU43" i="14" s="1"/>
  <c r="O44" i="14"/>
  <c r="P92" i="1"/>
  <c r="Q92" i="1" s="1"/>
  <c r="S92" i="1" s="1"/>
  <c r="U92" i="1" s="1"/>
  <c r="AT92" i="1" s="1"/>
  <c r="O93" i="1"/>
  <c r="P44" i="30"/>
  <c r="Q44" i="30" s="1"/>
  <c r="S44" i="30" s="1"/>
  <c r="U44" i="30" s="1"/>
  <c r="AQ44" i="30" s="1"/>
  <c r="AU44" i="30" s="1"/>
  <c r="O45" i="30"/>
  <c r="BA91" i="15"/>
  <c r="AX91" i="15"/>
  <c r="BA91" i="22"/>
  <c r="AX91" i="22"/>
  <c r="P28" i="4"/>
  <c r="Q28" i="4" s="1"/>
  <c r="S28" i="4" s="1"/>
  <c r="U28" i="4" s="1"/>
  <c r="AQ28" i="4" s="1"/>
  <c r="AU28" i="4" s="1"/>
  <c r="O29" i="4"/>
  <c r="P92" i="28"/>
  <c r="Q92" i="28" s="1"/>
  <c r="S92" i="28" s="1"/>
  <c r="U92" i="28" s="1"/>
  <c r="AT92" i="28" s="1"/>
  <c r="P59" i="21"/>
  <c r="Q59" i="21" s="1"/>
  <c r="S59" i="21" s="1"/>
  <c r="U59" i="21" s="1"/>
  <c r="AB59" i="21" s="1"/>
  <c r="AF59" i="21" s="1"/>
  <c r="N62" i="3"/>
  <c r="O62" i="3" s="1"/>
  <c r="P61" i="3"/>
  <c r="Q61" i="3" s="1"/>
  <c r="S61" i="3" s="1"/>
  <c r="U61" i="3" s="1"/>
  <c r="AB61" i="3" s="1"/>
  <c r="AF61" i="3" s="1"/>
  <c r="P91" i="16"/>
  <c r="Q91" i="16" s="1"/>
  <c r="S91" i="16" s="1"/>
  <c r="U91" i="16" s="1"/>
  <c r="AT91" i="16" s="1"/>
  <c r="O92" i="16"/>
  <c r="N46" i="2"/>
  <c r="O46" i="2" s="1"/>
  <c r="P45" i="2"/>
  <c r="Q45" i="2" s="1"/>
  <c r="S45" i="2" s="1"/>
  <c r="U45" i="2" s="1"/>
  <c r="AQ45" i="2" s="1"/>
  <c r="AU45" i="2" s="1"/>
  <c r="P76" i="12"/>
  <c r="Q76" i="12" s="1"/>
  <c r="S76" i="12" s="1"/>
  <c r="U76" i="12" s="1"/>
  <c r="AT76" i="12" s="1"/>
  <c r="AX76" i="12" s="1"/>
  <c r="O77" i="12"/>
  <c r="P29" i="16"/>
  <c r="Q29" i="16" s="1"/>
  <c r="S29" i="16" s="1"/>
  <c r="U29" i="16" s="1"/>
  <c r="AQ29" i="16" s="1"/>
  <c r="AU29" i="16" s="1"/>
  <c r="O30" i="16"/>
  <c r="P61" i="1"/>
  <c r="Q61" i="1" s="1"/>
  <c r="S61" i="1" s="1"/>
  <c r="U61" i="1" s="1"/>
  <c r="AB61" i="1" s="1"/>
  <c r="AF61" i="1" s="1"/>
  <c r="N62" i="1"/>
  <c r="N110" i="30"/>
  <c r="O110" i="30" s="1"/>
  <c r="N62" i="16"/>
  <c r="P44" i="29"/>
  <c r="Q44" i="29" s="1"/>
  <c r="S44" i="29" s="1"/>
  <c r="U44" i="29" s="1"/>
  <c r="AQ44" i="29" s="1"/>
  <c r="AU44" i="29" s="1"/>
  <c r="O45" i="29"/>
  <c r="P29" i="21"/>
  <c r="Q29" i="21" s="1"/>
  <c r="S29" i="21" s="1"/>
  <c r="U29" i="21" s="1"/>
  <c r="AQ29" i="21" s="1"/>
  <c r="AU29" i="21" s="1"/>
  <c r="O30" i="21"/>
  <c r="AX91" i="6"/>
  <c r="BA91" i="6"/>
  <c r="P75" i="6"/>
  <c r="Q75" i="6" s="1"/>
  <c r="S75" i="6" s="1"/>
  <c r="U75" i="6" s="1"/>
  <c r="AT75" i="6" s="1"/>
  <c r="AX75" i="6" s="1"/>
  <c r="O76" i="6"/>
  <c r="O45" i="18"/>
  <c r="P28" i="29"/>
  <c r="Q28" i="29" s="1"/>
  <c r="S28" i="29" s="1"/>
  <c r="U28" i="29" s="1"/>
  <c r="AQ28" i="29" s="1"/>
  <c r="AU28" i="29" s="1"/>
  <c r="O29" i="29"/>
  <c r="BA91" i="14"/>
  <c r="AX91" i="14"/>
  <c r="P92" i="19"/>
  <c r="Q92" i="19" s="1"/>
  <c r="S92" i="19" s="1"/>
  <c r="U92" i="19" s="1"/>
  <c r="AT92" i="19" s="1"/>
  <c r="O93" i="19"/>
  <c r="O77" i="30"/>
  <c r="P44" i="12"/>
  <c r="Q44" i="12" s="1"/>
  <c r="S44" i="12" s="1"/>
  <c r="U44" i="12" s="1"/>
  <c r="AQ44" i="12" s="1"/>
  <c r="AU44" i="12" s="1"/>
  <c r="P30" i="20"/>
  <c r="Q30" i="20" s="1"/>
  <c r="S30" i="20" s="1"/>
  <c r="U30" i="20" s="1"/>
  <c r="AQ30" i="20" s="1"/>
  <c r="AU30" i="20" s="1"/>
  <c r="P28" i="15"/>
  <c r="Q28" i="15" s="1"/>
  <c r="S28" i="15" s="1"/>
  <c r="U28" i="15" s="1"/>
  <c r="AQ28" i="15" s="1"/>
  <c r="AU28" i="15" s="1"/>
  <c r="O29" i="15"/>
  <c r="P45" i="7"/>
  <c r="Q45" i="7" s="1"/>
  <c r="S45" i="7" s="1"/>
  <c r="U45" i="7" s="1"/>
  <c r="AQ45" i="7" s="1"/>
  <c r="AU45" i="7" s="1"/>
  <c r="N46" i="7"/>
  <c r="AX91" i="1"/>
  <c r="BA91" i="1"/>
  <c r="O44" i="17"/>
  <c r="P92" i="23"/>
  <c r="Q92" i="23" s="1"/>
  <c r="S92" i="23" s="1"/>
  <c r="U92" i="23" s="1"/>
  <c r="AT92" i="23" s="1"/>
  <c r="O93" i="23"/>
  <c r="AX90" i="14"/>
  <c r="BA90" i="14"/>
  <c r="O92" i="5"/>
  <c r="P60" i="2"/>
  <c r="Q60" i="2" s="1"/>
  <c r="S60" i="2" s="1"/>
  <c r="U60" i="2" s="1"/>
  <c r="AB60" i="2" s="1"/>
  <c r="AF60" i="2" s="1"/>
  <c r="O61" i="2"/>
  <c r="P29" i="22"/>
  <c r="Q29" i="22" s="1"/>
  <c r="S29" i="22" s="1"/>
  <c r="U29" i="22" s="1"/>
  <c r="AQ29" i="22" s="1"/>
  <c r="AU29" i="22" s="1"/>
  <c r="O30" i="22"/>
  <c r="O76" i="13"/>
  <c r="AX91" i="28"/>
  <c r="BA91" i="28"/>
  <c r="P43" i="15"/>
  <c r="Q43" i="15" s="1"/>
  <c r="S43" i="15" s="1"/>
  <c r="U43" i="15" s="1"/>
  <c r="AQ43" i="15" s="1"/>
  <c r="AU43" i="15" s="1"/>
  <c r="O44" i="15"/>
  <c r="P75" i="18"/>
  <c r="Q75" i="18" s="1"/>
  <c r="S75" i="18" s="1"/>
  <c r="U75" i="18" s="1"/>
  <c r="AT75" i="18" s="1"/>
  <c r="AX75" i="18" s="1"/>
  <c r="O76" i="18"/>
  <c r="BA90" i="16"/>
  <c r="AX90" i="16"/>
  <c r="O31" i="24"/>
  <c r="O43" i="31"/>
  <c r="P75" i="27"/>
  <c r="Q75" i="27" s="1"/>
  <c r="S75" i="27" s="1"/>
  <c r="U75" i="27" s="1"/>
  <c r="AT75" i="27" s="1"/>
  <c r="AX75" i="27" s="1"/>
  <c r="P59" i="26"/>
  <c r="Q59" i="26" s="1"/>
  <c r="S59" i="26" s="1"/>
  <c r="U59" i="26" s="1"/>
  <c r="AB59" i="26" s="1"/>
  <c r="AF59" i="26" s="1"/>
  <c r="O76" i="31"/>
  <c r="O43" i="22"/>
  <c r="O91" i="26"/>
  <c r="P78" i="29"/>
  <c r="Q78" i="29" s="1"/>
  <c r="S78" i="29" s="1"/>
  <c r="U78" i="29" s="1"/>
  <c r="AT78" i="29" s="1"/>
  <c r="AX78" i="29" s="1"/>
  <c r="O79" i="29"/>
  <c r="Q30" i="18"/>
  <c r="S30" i="18" s="1"/>
  <c r="U30" i="18" s="1"/>
  <c r="AQ30" i="18" s="1"/>
  <c r="AU30" i="18" s="1"/>
  <c r="O31" i="18"/>
  <c r="P59" i="10"/>
  <c r="Q59" i="10" s="1"/>
  <c r="S59" i="10" s="1"/>
  <c r="U59" i="10" s="1"/>
  <c r="AB59" i="10" s="1"/>
  <c r="AF59" i="10" s="1"/>
  <c r="P76" i="7"/>
  <c r="Q76" i="7" s="1"/>
  <c r="S76" i="7" s="1"/>
  <c r="U76" i="7" s="1"/>
  <c r="AT76" i="7" s="1"/>
  <c r="AX76" i="7" s="1"/>
  <c r="O77" i="7"/>
  <c r="P60" i="15"/>
  <c r="Q60" i="15" s="1"/>
  <c r="S60" i="15" s="1"/>
  <c r="U60" i="15" s="1"/>
  <c r="AB60" i="15" s="1"/>
  <c r="AF60" i="15" s="1"/>
  <c r="P76" i="3"/>
  <c r="Q76" i="3" s="1"/>
  <c r="S76" i="3" s="1"/>
  <c r="U76" i="3" s="1"/>
  <c r="AT76" i="3" s="1"/>
  <c r="AX76" i="3" s="1"/>
  <c r="O77" i="3"/>
  <c r="P108" i="5"/>
  <c r="Q108" i="5" s="1"/>
  <c r="S108" i="5" s="1"/>
  <c r="U108" i="5" s="1"/>
  <c r="AT108" i="5" s="1"/>
  <c r="AX108" i="5" s="1"/>
  <c r="P76" i="16"/>
  <c r="Q76" i="16" s="1"/>
  <c r="S76" i="16" s="1"/>
  <c r="U76" i="16" s="1"/>
  <c r="AT76" i="16" s="1"/>
  <c r="AX76" i="16" s="1"/>
  <c r="O77" i="16"/>
  <c r="P77" i="28"/>
  <c r="Q77" i="28" s="1"/>
  <c r="S77" i="28" s="1"/>
  <c r="U77" i="28" s="1"/>
  <c r="AT77" i="28" s="1"/>
  <c r="AX77" i="28" s="1"/>
  <c r="P92" i="24"/>
  <c r="Q92" i="24" s="1"/>
  <c r="S92" i="24" s="1"/>
  <c r="U92" i="24" s="1"/>
  <c r="AT92" i="24" s="1"/>
  <c r="O93" i="24"/>
  <c r="AX91" i="5"/>
  <c r="BA91" i="5"/>
  <c r="P76" i="20"/>
  <c r="Q76" i="20" s="1"/>
  <c r="S76" i="20" s="1"/>
  <c r="U76" i="20" s="1"/>
  <c r="AT76" i="20" s="1"/>
  <c r="AX76" i="20" s="1"/>
  <c r="O77" i="20"/>
  <c r="P28" i="2"/>
  <c r="Q28" i="2" s="1"/>
  <c r="S28" i="2" s="1"/>
  <c r="U28" i="2" s="1"/>
  <c r="AQ28" i="2" s="1"/>
  <c r="AU28" i="2" s="1"/>
  <c r="O29" i="2"/>
  <c r="P91" i="10"/>
  <c r="Q91" i="10" s="1"/>
  <c r="S91" i="10" s="1"/>
  <c r="U91" i="10" s="1"/>
  <c r="AT91" i="10" s="1"/>
  <c r="O92" i="10"/>
  <c r="P92" i="13"/>
  <c r="Q92" i="13" s="1"/>
  <c r="S92" i="13" s="1"/>
  <c r="U92" i="13" s="1"/>
  <c r="AT92" i="13" s="1"/>
  <c r="O93" i="13"/>
  <c r="P62" i="9"/>
  <c r="Q62" i="9" s="1"/>
  <c r="S62" i="9" s="1"/>
  <c r="U62" i="9" s="1"/>
  <c r="AB62" i="9" s="1"/>
  <c r="AF62" i="9" s="1"/>
  <c r="BA90" i="3"/>
  <c r="AX90" i="3"/>
  <c r="P29" i="19"/>
  <c r="Q29" i="19" s="1"/>
  <c r="S29" i="19" s="1"/>
  <c r="U29" i="19" s="1"/>
  <c r="AQ29" i="19" s="1"/>
  <c r="AU29" i="19" s="1"/>
  <c r="P76" i="2"/>
  <c r="Q76" i="2" s="1"/>
  <c r="S76" i="2" s="1"/>
  <c r="U76" i="2" s="1"/>
  <c r="AT76" i="2" s="1"/>
  <c r="AX76" i="2" s="1"/>
  <c r="O77" i="2"/>
  <c r="BA90" i="26"/>
  <c r="AX90" i="26"/>
  <c r="P45" i="27"/>
  <c r="Q45" i="27" s="1"/>
  <c r="S45" i="27" s="1"/>
  <c r="U45" i="27" s="1"/>
  <c r="AQ45" i="27" s="1"/>
  <c r="AU45" i="27" s="1"/>
  <c r="P60" i="20"/>
  <c r="Q60" i="20" s="1"/>
  <c r="S60" i="20" s="1"/>
  <c r="U60" i="20" s="1"/>
  <c r="AB60" i="20" s="1"/>
  <c r="AF60" i="20" s="1"/>
  <c r="O61" i="20"/>
  <c r="P61" i="24"/>
  <c r="Q61" i="24" s="1"/>
  <c r="S61" i="24" s="1"/>
  <c r="U61" i="24" s="1"/>
  <c r="AB61" i="24" s="1"/>
  <c r="AF61" i="24" s="1"/>
  <c r="N62" i="24"/>
  <c r="P28" i="11"/>
  <c r="Q28" i="11" s="1"/>
  <c r="S28" i="11" s="1"/>
  <c r="U28" i="11" s="1"/>
  <c r="AQ28" i="11" s="1"/>
  <c r="AU28" i="11" s="1"/>
  <c r="P28" i="13"/>
  <c r="Q28" i="13" s="1"/>
  <c r="S28" i="13" s="1"/>
  <c r="U28" i="13" s="1"/>
  <c r="AQ28" i="13" s="1"/>
  <c r="AU28" i="13" s="1"/>
  <c r="P61" i="13"/>
  <c r="Q61" i="13" s="1"/>
  <c r="S61" i="13" s="1"/>
  <c r="U61" i="13" s="1"/>
  <c r="AB61" i="13" s="1"/>
  <c r="AF61" i="13" s="1"/>
  <c r="N62" i="13"/>
  <c r="O62" i="13"/>
  <c r="P43" i="4"/>
  <c r="Q43" i="4" s="1"/>
  <c r="S43" i="4" s="1"/>
  <c r="U43" i="4" s="1"/>
  <c r="AQ43" i="4" s="1"/>
  <c r="AU43" i="4" s="1"/>
  <c r="O44" i="4"/>
  <c r="P76" i="24"/>
  <c r="Q76" i="24" s="1"/>
  <c r="S76" i="24" s="1"/>
  <c r="U76" i="24" s="1"/>
  <c r="AT76" i="24" s="1"/>
  <c r="AX76" i="24" s="1"/>
  <c r="P45" i="23"/>
  <c r="Q45" i="23" s="1"/>
  <c r="S45" i="23" s="1"/>
  <c r="U45" i="23" s="1"/>
  <c r="AQ45" i="23" s="1"/>
  <c r="AU45" i="23" s="1"/>
  <c r="AX91" i="29"/>
  <c r="BA91" i="29"/>
  <c r="P28" i="10"/>
  <c r="Q28" i="10" s="1"/>
  <c r="S28" i="10" s="1"/>
  <c r="U28" i="10" s="1"/>
  <c r="AQ28" i="10" s="1"/>
  <c r="AU28" i="10" s="1"/>
  <c r="O29" i="10"/>
  <c r="P92" i="11"/>
  <c r="Q92" i="11" s="1"/>
  <c r="S92" i="11" s="1"/>
  <c r="U92" i="11" s="1"/>
  <c r="AT92" i="11" s="1"/>
  <c r="P60" i="8"/>
  <c r="Q60" i="8" s="1"/>
  <c r="S60" i="8" s="1"/>
  <c r="U60" i="8" s="1"/>
  <c r="AB60" i="8" s="1"/>
  <c r="AF60" i="8" s="1"/>
  <c r="O61" i="8"/>
  <c r="P43" i="8"/>
  <c r="Q43" i="8" s="1"/>
  <c r="S43" i="8" s="1"/>
  <c r="U43" i="8" s="1"/>
  <c r="AQ43" i="8" s="1"/>
  <c r="AU43" i="8" s="1"/>
  <c r="P92" i="9"/>
  <c r="Q92" i="9" s="1"/>
  <c r="S92" i="9" s="1"/>
  <c r="U92" i="9" s="1"/>
  <c r="AT92" i="9" s="1"/>
  <c r="AX94" i="30"/>
  <c r="BA94" i="30"/>
  <c r="P92" i="18"/>
  <c r="Q92" i="18" s="1"/>
  <c r="S92" i="18" s="1"/>
  <c r="U92" i="18" s="1"/>
  <c r="AT92" i="18" s="1"/>
  <c r="N31" i="26"/>
  <c r="O31" i="26" s="1"/>
  <c r="P30" i="26"/>
  <c r="Q30" i="26" s="1"/>
  <c r="S30" i="26" s="1"/>
  <c r="U30" i="26" s="1"/>
  <c r="AQ30" i="26" s="1"/>
  <c r="AU30" i="26" s="1"/>
  <c r="P93" i="25"/>
  <c r="Q93" i="25" s="1"/>
  <c r="S93" i="25" s="1"/>
  <c r="U93" i="25" s="1"/>
  <c r="AT93" i="25" s="1"/>
  <c r="N94" i="25"/>
  <c r="AX90" i="23"/>
  <c r="BA90" i="23"/>
  <c r="P28" i="6"/>
  <c r="Q28" i="6" s="1"/>
  <c r="S28" i="6" s="1"/>
  <c r="U28" i="6" s="1"/>
  <c r="AQ28" i="6" s="1"/>
  <c r="AU28" i="6" s="1"/>
  <c r="O29" i="6"/>
  <c r="P76" i="8"/>
  <c r="Q76" i="8" s="1"/>
  <c r="S76" i="8" s="1"/>
  <c r="U76" i="8" s="1"/>
  <c r="AT76" i="8" s="1"/>
  <c r="AX76" i="8" s="1"/>
  <c r="P44" i="1"/>
  <c r="Q44" i="1" s="1"/>
  <c r="S44" i="1" s="1"/>
  <c r="U44" i="1" s="1"/>
  <c r="AQ44" i="1" s="1"/>
  <c r="AU44" i="1" s="1"/>
  <c r="P44" i="11"/>
  <c r="Q44" i="11" s="1"/>
  <c r="S44" i="11" s="1"/>
  <c r="U44" i="11" s="1"/>
  <c r="AQ44" i="11" s="1"/>
  <c r="AU44" i="11" s="1"/>
  <c r="O45" i="11"/>
  <c r="AX91" i="23"/>
  <c r="BA91" i="23"/>
  <c r="P77" i="19"/>
  <c r="Q77" i="19" s="1"/>
  <c r="S77" i="19" s="1"/>
  <c r="U77" i="19" s="1"/>
  <c r="AT77" i="19" s="1"/>
  <c r="AX77" i="19" s="1"/>
  <c r="N78" i="19"/>
  <c r="O78" i="19"/>
  <c r="P93" i="14"/>
  <c r="Q93" i="14" s="1"/>
  <c r="S93" i="14" s="1"/>
  <c r="U93" i="14" s="1"/>
  <c r="AT93" i="14" s="1"/>
  <c r="P75" i="14"/>
  <c r="Q75" i="14" s="1"/>
  <c r="S75" i="14" s="1"/>
  <c r="U75" i="14" s="1"/>
  <c r="AT75" i="14" s="1"/>
  <c r="AX75" i="14" s="1"/>
  <c r="O76" i="14"/>
  <c r="P45" i="21"/>
  <c r="Q45" i="21" s="1"/>
  <c r="S45" i="21" s="1"/>
  <c r="U45" i="21" s="1"/>
  <c r="AQ45" i="21" s="1"/>
  <c r="AU45" i="21" s="1"/>
  <c r="AX91" i="13"/>
  <c r="BA91" i="13"/>
  <c r="P59" i="4"/>
  <c r="Q59" i="4" s="1"/>
  <c r="S59" i="4" s="1"/>
  <c r="U59" i="4" s="1"/>
  <c r="AB59" i="4" s="1"/>
  <c r="AF59" i="4" s="1"/>
  <c r="O60" i="4"/>
  <c r="P60" i="14"/>
  <c r="Q60" i="14" s="1"/>
  <c r="S60" i="14" s="1"/>
  <c r="U60" i="14" s="1"/>
  <c r="AB60" i="14" s="1"/>
  <c r="AF60" i="14" s="1"/>
  <c r="P62" i="17"/>
  <c r="Q62" i="17" s="1"/>
  <c r="S62" i="17" s="1"/>
  <c r="U62" i="17" s="1"/>
  <c r="AB62" i="17" s="1"/>
  <c r="AF62" i="17" s="1"/>
  <c r="O63" i="17"/>
  <c r="P28" i="8"/>
  <c r="Q28" i="8" s="1"/>
  <c r="S28" i="8" s="1"/>
  <c r="U28" i="8" s="1"/>
  <c r="AQ28" i="8" s="1"/>
  <c r="AU28" i="8" s="1"/>
  <c r="O29" i="8"/>
  <c r="P93" i="31"/>
  <c r="Q93" i="31" s="1"/>
  <c r="S93" i="31" s="1"/>
  <c r="U93" i="31" s="1"/>
  <c r="AT93" i="31" s="1"/>
  <c r="N94" i="31"/>
  <c r="O94" i="31"/>
  <c r="P76" i="1"/>
  <c r="Q76" i="1" s="1"/>
  <c r="S76" i="1" s="1"/>
  <c r="U76" i="1" s="1"/>
  <c r="AT76" i="1" s="1"/>
  <c r="AX76" i="1" s="1"/>
  <c r="O77" i="1"/>
  <c r="P44" i="24"/>
  <c r="Q44" i="24" s="1"/>
  <c r="S44" i="24" s="1"/>
  <c r="U44" i="24" s="1"/>
  <c r="AQ44" i="24" s="1"/>
  <c r="AU44" i="24" s="1"/>
  <c r="O45" i="24"/>
  <c r="P92" i="6"/>
  <c r="Q92" i="6" s="1"/>
  <c r="S92" i="6" s="1"/>
  <c r="U92" i="6" s="1"/>
  <c r="AT92" i="6" s="1"/>
  <c r="O93" i="6"/>
  <c r="BA91" i="21"/>
  <c r="AX91" i="21"/>
  <c r="AX93" i="20"/>
  <c r="BA93" i="20"/>
  <c r="BA91" i="11"/>
  <c r="AX91" i="11"/>
  <c r="P107" i="29"/>
  <c r="Q107" i="29" s="1"/>
  <c r="S107" i="29" s="1"/>
  <c r="U107" i="29" s="1"/>
  <c r="AT107" i="29" s="1"/>
  <c r="AX107" i="29" s="1"/>
  <c r="P29" i="7"/>
  <c r="Q29" i="7" s="1"/>
  <c r="S29" i="7" s="1"/>
  <c r="U29" i="7" s="1"/>
  <c r="AQ29" i="7" s="1"/>
  <c r="AU29" i="7" s="1"/>
  <c r="O30" i="7"/>
  <c r="AX91" i="18"/>
  <c r="BA91" i="18"/>
  <c r="AX92" i="25"/>
  <c r="BA92" i="25"/>
  <c r="P43" i="13"/>
  <c r="Q43" i="13" s="1"/>
  <c r="S43" i="13" s="1"/>
  <c r="U43" i="13" s="1"/>
  <c r="AQ43" i="13" s="1"/>
  <c r="AU43" i="13" s="1"/>
  <c r="O44" i="13"/>
  <c r="P30" i="17"/>
  <c r="Q30" i="17" s="1"/>
  <c r="S30" i="17" s="1"/>
  <c r="U30" i="17" s="1"/>
  <c r="AQ30" i="17" s="1"/>
  <c r="AU30" i="17" s="1"/>
  <c r="P28" i="31"/>
  <c r="Q28" i="31" s="1"/>
  <c r="S28" i="31" s="1"/>
  <c r="U28" i="31" s="1"/>
  <c r="AQ28" i="31" s="1"/>
  <c r="AU28" i="31" s="1"/>
  <c r="O29" i="31"/>
  <c r="P59" i="7"/>
  <c r="Q59" i="7" s="1"/>
  <c r="S59" i="7" s="1"/>
  <c r="U59" i="7" s="1"/>
  <c r="AB59" i="7" s="1"/>
  <c r="AF59" i="7" s="1"/>
  <c r="P76" i="21"/>
  <c r="Q76" i="21" s="1"/>
  <c r="S76" i="21" s="1"/>
  <c r="U76" i="21" s="1"/>
  <c r="AT76" i="21" s="1"/>
  <c r="AX76" i="21" s="1"/>
  <c r="P44" i="5"/>
  <c r="Q44" i="5" s="1"/>
  <c r="S44" i="5" s="1"/>
  <c r="U44" i="5" s="1"/>
  <c r="AQ44" i="5" s="1"/>
  <c r="AU44" i="5" s="1"/>
  <c r="P60" i="5"/>
  <c r="Q60" i="5" s="1"/>
  <c r="S60" i="5" s="1"/>
  <c r="U60" i="5" s="1"/>
  <c r="AB60" i="5" s="1"/>
  <c r="AF60" i="5" s="1"/>
  <c r="O61" i="5"/>
  <c r="P28" i="30"/>
  <c r="Q28" i="30" s="1"/>
  <c r="S28" i="30" s="1"/>
  <c r="U28" i="30" s="1"/>
  <c r="AQ28" i="30" s="1"/>
  <c r="AU28" i="30" s="1"/>
  <c r="O29" i="30"/>
  <c r="BA92" i="31"/>
  <c r="AX92" i="31"/>
  <c r="P76" i="11"/>
  <c r="Q76" i="11" s="1"/>
  <c r="S76" i="11" s="1"/>
  <c r="U76" i="11" s="1"/>
  <c r="AT76" i="11" s="1"/>
  <c r="AX76" i="11" s="1"/>
  <c r="O77" i="11"/>
  <c r="O62" i="16"/>
  <c r="P110" i="30" l="1"/>
  <c r="Q110" i="30" s="1"/>
  <c r="S110" i="30" s="1"/>
  <c r="U110" i="30" s="1"/>
  <c r="AT110" i="30" s="1"/>
  <c r="AX110" i="30" s="1"/>
  <c r="P62" i="3"/>
  <c r="Q62" i="3" s="1"/>
  <c r="S62" i="3" s="1"/>
  <c r="U62" i="3" s="1"/>
  <c r="AB62" i="3" s="1"/>
  <c r="AF62" i="3" s="1"/>
  <c r="P31" i="5"/>
  <c r="Q31" i="5" s="1"/>
  <c r="S31" i="5" s="1"/>
  <c r="U31" i="5" s="1"/>
  <c r="AQ31" i="5" s="1"/>
  <c r="AU31" i="5" s="1"/>
  <c r="P31" i="26"/>
  <c r="Q31" i="26" s="1"/>
  <c r="S31" i="26" s="1"/>
  <c r="U31" i="26" s="1"/>
  <c r="AQ31" i="26" s="1"/>
  <c r="AU31" i="26" s="1"/>
  <c r="P46" i="2"/>
  <c r="Q46" i="2" s="1"/>
  <c r="S46" i="2" s="1"/>
  <c r="U46" i="2" s="1"/>
  <c r="AQ46" i="2" s="1"/>
  <c r="AU46" i="2" s="1"/>
  <c r="O47" i="2"/>
  <c r="P62" i="16"/>
  <c r="Q62" i="16" s="1"/>
  <c r="S62" i="16" s="1"/>
  <c r="U62" i="16" s="1"/>
  <c r="AB62" i="16" s="1"/>
  <c r="AF62" i="16" s="1"/>
  <c r="O63" i="16"/>
  <c r="BA93" i="14"/>
  <c r="AX93" i="14"/>
  <c r="P44" i="17"/>
  <c r="Q44" i="17" s="1"/>
  <c r="S44" i="17" s="1"/>
  <c r="U44" i="17" s="1"/>
  <c r="AQ44" i="17" s="1"/>
  <c r="AU44" i="17" s="1"/>
  <c r="O45" i="17"/>
  <c r="P77" i="5"/>
  <c r="Q77" i="5" s="1"/>
  <c r="S77" i="5" s="1"/>
  <c r="U77" i="5" s="1"/>
  <c r="AT77" i="5" s="1"/>
  <c r="AX77" i="5" s="1"/>
  <c r="N78" i="1"/>
  <c r="P77" i="1"/>
  <c r="Q77" i="1" s="1"/>
  <c r="S77" i="1" s="1"/>
  <c r="U77" i="1" s="1"/>
  <c r="AT77" i="1" s="1"/>
  <c r="AX77" i="1" s="1"/>
  <c r="BA92" i="11"/>
  <c r="AX92" i="11"/>
  <c r="P44" i="4"/>
  <c r="Q44" i="4" s="1"/>
  <c r="S44" i="4" s="1"/>
  <c r="U44" i="4" s="1"/>
  <c r="AQ44" i="4" s="1"/>
  <c r="AU44" i="4" s="1"/>
  <c r="O45" i="4"/>
  <c r="P43" i="22"/>
  <c r="Q43" i="22" s="1"/>
  <c r="S43" i="22" s="1"/>
  <c r="U43" i="22" s="1"/>
  <c r="AQ43" i="22" s="1"/>
  <c r="AU43" i="22" s="1"/>
  <c r="O44" i="22"/>
  <c r="P61" i="2"/>
  <c r="Q61" i="2" s="1"/>
  <c r="S61" i="2" s="1"/>
  <c r="U61" i="2" s="1"/>
  <c r="AB61" i="2" s="1"/>
  <c r="AF61" i="2" s="1"/>
  <c r="P93" i="23"/>
  <c r="Q93" i="23" s="1"/>
  <c r="S93" i="23" s="1"/>
  <c r="U93" i="23" s="1"/>
  <c r="AT93" i="23" s="1"/>
  <c r="P45" i="29"/>
  <c r="Q45" i="29" s="1"/>
  <c r="S45" i="29" s="1"/>
  <c r="U45" i="29" s="1"/>
  <c r="AQ45" i="29" s="1"/>
  <c r="AU45" i="29" s="1"/>
  <c r="O45" i="5"/>
  <c r="O60" i="7"/>
  <c r="O31" i="17"/>
  <c r="O108" i="29"/>
  <c r="O61" i="14"/>
  <c r="N94" i="14"/>
  <c r="O94" i="14" s="1"/>
  <c r="O77" i="8"/>
  <c r="O94" i="25"/>
  <c r="O93" i="18"/>
  <c r="O44" i="8"/>
  <c r="O29" i="11"/>
  <c r="O30" i="19"/>
  <c r="O63" i="9"/>
  <c r="BA91" i="10"/>
  <c r="AX91" i="10"/>
  <c r="N78" i="28"/>
  <c r="P31" i="18"/>
  <c r="Q31" i="18" s="1"/>
  <c r="S31" i="18" s="1"/>
  <c r="U31" i="18" s="1"/>
  <c r="AQ31" i="18" s="1"/>
  <c r="AU31" i="18" s="1"/>
  <c r="O76" i="27"/>
  <c r="BA92" i="23"/>
  <c r="AX92" i="23"/>
  <c r="O45" i="12"/>
  <c r="O62" i="1"/>
  <c r="O93" i="28"/>
  <c r="AX92" i="1"/>
  <c r="BA92" i="1"/>
  <c r="O60" i="12"/>
  <c r="N31" i="9"/>
  <c r="O92" i="12"/>
  <c r="P94" i="20"/>
  <c r="Q94" i="20" s="1"/>
  <c r="S94" i="20" s="1"/>
  <c r="U94" i="20" s="1"/>
  <c r="AT94" i="20" s="1"/>
  <c r="O95" i="20"/>
  <c r="P76" i="22"/>
  <c r="Q76" i="22" s="1"/>
  <c r="S76" i="22" s="1"/>
  <c r="U76" i="22" s="1"/>
  <c r="AT76" i="22" s="1"/>
  <c r="AX76" i="22" s="1"/>
  <c r="O60" i="22"/>
  <c r="O92" i="4"/>
  <c r="O60" i="18"/>
  <c r="O29" i="27"/>
  <c r="AX92" i="8"/>
  <c r="BA92" i="8"/>
  <c r="O61" i="31"/>
  <c r="P29" i="30"/>
  <c r="Q29" i="30" s="1"/>
  <c r="S29" i="30" s="1"/>
  <c r="U29" i="30" s="1"/>
  <c r="AQ29" i="30" s="1"/>
  <c r="AU29" i="30" s="1"/>
  <c r="P29" i="8"/>
  <c r="Q29" i="8" s="1"/>
  <c r="S29" i="8" s="1"/>
  <c r="U29" i="8" s="1"/>
  <c r="AQ29" i="8" s="1"/>
  <c r="AU29" i="8" s="1"/>
  <c r="P92" i="22"/>
  <c r="Q92" i="22" s="1"/>
  <c r="S92" i="22" s="1"/>
  <c r="U92" i="22" s="1"/>
  <c r="AT92" i="22" s="1"/>
  <c r="P92" i="27"/>
  <c r="Q92" i="27" s="1"/>
  <c r="S92" i="27" s="1"/>
  <c r="U92" i="27" s="1"/>
  <c r="AT92" i="27" s="1"/>
  <c r="O93" i="27"/>
  <c r="BA91" i="4"/>
  <c r="AX91" i="4"/>
  <c r="P94" i="31"/>
  <c r="Q94" i="31" s="1"/>
  <c r="S94" i="31" s="1"/>
  <c r="U94" i="31" s="1"/>
  <c r="AT94" i="31" s="1"/>
  <c r="O95" i="31"/>
  <c r="N46" i="11"/>
  <c r="O46" i="11" s="1"/>
  <c r="P45" i="11"/>
  <c r="Q45" i="11" s="1"/>
  <c r="S45" i="11" s="1"/>
  <c r="U45" i="11" s="1"/>
  <c r="AQ45" i="11" s="1"/>
  <c r="AU45" i="11" s="1"/>
  <c r="P61" i="8"/>
  <c r="Q61" i="8" s="1"/>
  <c r="S61" i="8" s="1"/>
  <c r="U61" i="8" s="1"/>
  <c r="AB61" i="8" s="1"/>
  <c r="AF61" i="8" s="1"/>
  <c r="N78" i="2"/>
  <c r="O78" i="2" s="1"/>
  <c r="P77" i="2"/>
  <c r="Q77" i="2" s="1"/>
  <c r="S77" i="2" s="1"/>
  <c r="U77" i="2" s="1"/>
  <c r="AT77" i="2" s="1"/>
  <c r="AX77" i="2" s="1"/>
  <c r="N94" i="13"/>
  <c r="O94" i="13" s="1"/>
  <c r="P93" i="13"/>
  <c r="Q93" i="13" s="1"/>
  <c r="S93" i="13" s="1"/>
  <c r="U93" i="13" s="1"/>
  <c r="AT93" i="13" s="1"/>
  <c r="BA92" i="24"/>
  <c r="AX92" i="24"/>
  <c r="N78" i="7"/>
  <c r="O78" i="7" s="1"/>
  <c r="P77" i="7"/>
  <c r="Q77" i="7" s="1"/>
  <c r="S77" i="7" s="1"/>
  <c r="U77" i="7" s="1"/>
  <c r="AT77" i="7" s="1"/>
  <c r="AX77" i="7" s="1"/>
  <c r="P79" i="29"/>
  <c r="Q79" i="29" s="1"/>
  <c r="S79" i="29" s="1"/>
  <c r="U79" i="29" s="1"/>
  <c r="AT79" i="29" s="1"/>
  <c r="AX79" i="29" s="1"/>
  <c r="P76" i="31"/>
  <c r="Q76" i="31" s="1"/>
  <c r="S76" i="31" s="1"/>
  <c r="U76" i="31" s="1"/>
  <c r="AT76" i="31" s="1"/>
  <c r="AX76" i="31" s="1"/>
  <c r="O77" i="31"/>
  <c r="P76" i="13"/>
  <c r="Q76" i="13" s="1"/>
  <c r="S76" i="13" s="1"/>
  <c r="U76" i="13" s="1"/>
  <c r="AT76" i="13" s="1"/>
  <c r="AX76" i="13" s="1"/>
  <c r="O77" i="13"/>
  <c r="P77" i="30"/>
  <c r="Q77" i="30" s="1"/>
  <c r="S77" i="30" s="1"/>
  <c r="U77" i="30" s="1"/>
  <c r="AT77" i="30" s="1"/>
  <c r="AX77" i="30" s="1"/>
  <c r="O78" i="30"/>
  <c r="P29" i="4"/>
  <c r="Q29" i="4" s="1"/>
  <c r="S29" i="4" s="1"/>
  <c r="U29" i="4" s="1"/>
  <c r="AQ29" i="4" s="1"/>
  <c r="AU29" i="4" s="1"/>
  <c r="O30" i="4"/>
  <c r="N78" i="26"/>
  <c r="O78" i="26" s="1"/>
  <c r="P76" i="25"/>
  <c r="Q76" i="25" s="1"/>
  <c r="S76" i="25" s="1"/>
  <c r="U76" i="25" s="1"/>
  <c r="AT76" i="25" s="1"/>
  <c r="AX76" i="25" s="1"/>
  <c r="O77" i="25"/>
  <c r="BA91" i="27"/>
  <c r="AX91" i="27"/>
  <c r="P95" i="30"/>
  <c r="Q95" i="30" s="1"/>
  <c r="S95" i="30" s="1"/>
  <c r="U95" i="30" s="1"/>
  <c r="AT95" i="30" s="1"/>
  <c r="O96" i="30"/>
  <c r="P93" i="21"/>
  <c r="Q93" i="21" s="1"/>
  <c r="S93" i="21" s="1"/>
  <c r="U93" i="21" s="1"/>
  <c r="AT93" i="21" s="1"/>
  <c r="N46" i="25"/>
  <c r="O46" i="25" s="1"/>
  <c r="P45" i="25"/>
  <c r="Q45" i="25" s="1"/>
  <c r="S45" i="25" s="1"/>
  <c r="U45" i="25" s="1"/>
  <c r="AQ45" i="25" s="1"/>
  <c r="AU45" i="25" s="1"/>
  <c r="AX91" i="7"/>
  <c r="BA91" i="7"/>
  <c r="P45" i="28"/>
  <c r="Q45" i="28" s="1"/>
  <c r="S45" i="28" s="1"/>
  <c r="U45" i="28" s="1"/>
  <c r="AQ45" i="28" s="1"/>
  <c r="AU45" i="28" s="1"/>
  <c r="N46" i="28"/>
  <c r="O46" i="28" s="1"/>
  <c r="N94" i="6"/>
  <c r="O94" i="6" s="1"/>
  <c r="P93" i="6"/>
  <c r="Q93" i="6" s="1"/>
  <c r="S93" i="6" s="1"/>
  <c r="U93" i="6" s="1"/>
  <c r="AT93" i="6" s="1"/>
  <c r="P29" i="2"/>
  <c r="Q29" i="2" s="1"/>
  <c r="S29" i="2" s="1"/>
  <c r="U29" i="2" s="1"/>
  <c r="AQ29" i="2" s="1"/>
  <c r="AU29" i="2" s="1"/>
  <c r="O30" i="2"/>
  <c r="N78" i="3"/>
  <c r="O78" i="3" s="1"/>
  <c r="P77" i="3"/>
  <c r="Q77" i="3" s="1"/>
  <c r="S77" i="3" s="1"/>
  <c r="U77" i="3" s="1"/>
  <c r="AT77" i="3" s="1"/>
  <c r="AX77" i="3" s="1"/>
  <c r="P92" i="5"/>
  <c r="Q92" i="5" s="1"/>
  <c r="S92" i="5" s="1"/>
  <c r="U92" i="5" s="1"/>
  <c r="AT92" i="5" s="1"/>
  <c r="P29" i="29"/>
  <c r="Q29" i="29" s="1"/>
  <c r="S29" i="29" s="1"/>
  <c r="U29" i="29" s="1"/>
  <c r="AQ29" i="29" s="1"/>
  <c r="AU29" i="29" s="1"/>
  <c r="O30" i="29"/>
  <c r="P44" i="14"/>
  <c r="Q44" i="14" s="1"/>
  <c r="S44" i="14" s="1"/>
  <c r="U44" i="14" s="1"/>
  <c r="AQ44" i="14" s="1"/>
  <c r="AU44" i="14" s="1"/>
  <c r="O45" i="14"/>
  <c r="P62" i="29"/>
  <c r="Q62" i="29" s="1"/>
  <c r="S62" i="29" s="1"/>
  <c r="U62" i="29" s="1"/>
  <c r="AB62" i="29" s="1"/>
  <c r="AF62" i="29" s="1"/>
  <c r="O63" i="29"/>
  <c r="P30" i="23"/>
  <c r="Q30" i="23" s="1"/>
  <c r="S30" i="23" s="1"/>
  <c r="U30" i="23" s="1"/>
  <c r="AQ30" i="23" s="1"/>
  <c r="AU30" i="23" s="1"/>
  <c r="P92" i="7"/>
  <c r="Q92" i="7" s="1"/>
  <c r="S92" i="7" s="1"/>
  <c r="U92" i="7" s="1"/>
  <c r="AT92" i="7" s="1"/>
  <c r="N46" i="21"/>
  <c r="O46" i="21" s="1"/>
  <c r="AX93" i="25"/>
  <c r="BA93" i="25"/>
  <c r="P29" i="10"/>
  <c r="Q29" i="10" s="1"/>
  <c r="S29" i="10" s="1"/>
  <c r="U29" i="10" s="1"/>
  <c r="AQ29" i="10" s="1"/>
  <c r="AU29" i="10" s="1"/>
  <c r="O30" i="10"/>
  <c r="N46" i="23"/>
  <c r="O46" i="23" s="1"/>
  <c r="P30" i="7"/>
  <c r="Q30" i="7" s="1"/>
  <c r="S30" i="7" s="1"/>
  <c r="U30" i="7" s="1"/>
  <c r="AQ30" i="7" s="1"/>
  <c r="AU30" i="7" s="1"/>
  <c r="N46" i="24"/>
  <c r="O46" i="24" s="1"/>
  <c r="P45" i="24"/>
  <c r="Q45" i="24" s="1"/>
  <c r="S45" i="24" s="1"/>
  <c r="U45" i="24" s="1"/>
  <c r="AQ45" i="24" s="1"/>
  <c r="AU45" i="24" s="1"/>
  <c r="P63" i="17"/>
  <c r="Q63" i="17" s="1"/>
  <c r="S63" i="17" s="1"/>
  <c r="U63" i="17" s="1"/>
  <c r="AB63" i="17" s="1"/>
  <c r="AF63" i="17" s="1"/>
  <c r="P76" i="14"/>
  <c r="Q76" i="14" s="1"/>
  <c r="S76" i="14" s="1"/>
  <c r="U76" i="14" s="1"/>
  <c r="AT76" i="14" s="1"/>
  <c r="AX76" i="14" s="1"/>
  <c r="O77" i="14"/>
  <c r="AX92" i="13"/>
  <c r="BA92" i="13"/>
  <c r="P77" i="20"/>
  <c r="Q77" i="20" s="1"/>
  <c r="S77" i="20" s="1"/>
  <c r="U77" i="20" s="1"/>
  <c r="AT77" i="20" s="1"/>
  <c r="AX77" i="20" s="1"/>
  <c r="P43" i="31"/>
  <c r="Q43" i="31" s="1"/>
  <c r="S43" i="31" s="1"/>
  <c r="U43" i="31" s="1"/>
  <c r="AQ43" i="31" s="1"/>
  <c r="AU43" i="31" s="1"/>
  <c r="O44" i="31"/>
  <c r="P44" i="15"/>
  <c r="Q44" i="15" s="1"/>
  <c r="S44" i="15" s="1"/>
  <c r="U44" i="15" s="1"/>
  <c r="AQ44" i="15" s="1"/>
  <c r="AU44" i="15" s="1"/>
  <c r="P30" i="22"/>
  <c r="Q30" i="22" s="1"/>
  <c r="S30" i="22" s="1"/>
  <c r="U30" i="22" s="1"/>
  <c r="AQ30" i="22" s="1"/>
  <c r="AU30" i="22" s="1"/>
  <c r="N31" i="22"/>
  <c r="P93" i="19"/>
  <c r="Q93" i="19" s="1"/>
  <c r="S93" i="19" s="1"/>
  <c r="U93" i="19" s="1"/>
  <c r="AT93" i="19" s="1"/>
  <c r="P30" i="21"/>
  <c r="Q30" i="21" s="1"/>
  <c r="S30" i="21" s="1"/>
  <c r="U30" i="21" s="1"/>
  <c r="AQ30" i="21" s="1"/>
  <c r="AU30" i="21" s="1"/>
  <c r="P30" i="16"/>
  <c r="Q30" i="16" s="1"/>
  <c r="S30" i="16" s="1"/>
  <c r="U30" i="16" s="1"/>
  <c r="AQ30" i="16" s="1"/>
  <c r="AU30" i="16" s="1"/>
  <c r="P92" i="16"/>
  <c r="Q92" i="16" s="1"/>
  <c r="S92" i="16" s="1"/>
  <c r="U92" i="16" s="1"/>
  <c r="AT92" i="16" s="1"/>
  <c r="O93" i="16"/>
  <c r="P45" i="30"/>
  <c r="Q45" i="30" s="1"/>
  <c r="S45" i="30" s="1"/>
  <c r="U45" i="30" s="1"/>
  <c r="AQ45" i="30" s="1"/>
  <c r="AU45" i="30" s="1"/>
  <c r="O46" i="30"/>
  <c r="P77" i="9"/>
  <c r="Q77" i="9" s="1"/>
  <c r="S77" i="9" s="1"/>
  <c r="U77" i="9" s="1"/>
  <c r="AT77" i="9" s="1"/>
  <c r="AX77" i="9" s="1"/>
  <c r="N78" i="9"/>
  <c r="O78" i="9" s="1"/>
  <c r="P106" i="27"/>
  <c r="Q106" i="27" s="1"/>
  <c r="S106" i="27" s="1"/>
  <c r="U106" i="27" s="1"/>
  <c r="AT106" i="27" s="1"/>
  <c r="AX106" i="27" s="1"/>
  <c r="O107" i="27"/>
  <c r="P60" i="11"/>
  <c r="Q60" i="11" s="1"/>
  <c r="S60" i="11" s="1"/>
  <c r="U60" i="11" s="1"/>
  <c r="AB60" i="11" s="1"/>
  <c r="AF60" i="11" s="1"/>
  <c r="O61" i="11"/>
  <c r="P92" i="15"/>
  <c r="Q92" i="15" s="1"/>
  <c r="S92" i="15" s="1"/>
  <c r="U92" i="15" s="1"/>
  <c r="AT92" i="15" s="1"/>
  <c r="O93" i="15"/>
  <c r="P107" i="28"/>
  <c r="Q107" i="28" s="1"/>
  <c r="S107" i="28" s="1"/>
  <c r="U107" i="28" s="1"/>
  <c r="AT107" i="28" s="1"/>
  <c r="AX107" i="28" s="1"/>
  <c r="O108" i="28"/>
  <c r="P44" i="10"/>
  <c r="Q44" i="10" s="1"/>
  <c r="S44" i="10" s="1"/>
  <c r="U44" i="10" s="1"/>
  <c r="AQ44" i="10" s="1"/>
  <c r="AU44" i="10" s="1"/>
  <c r="N78" i="4"/>
  <c r="O78" i="4" s="1"/>
  <c r="N62" i="25"/>
  <c r="O62" i="25" s="1"/>
  <c r="P92" i="3"/>
  <c r="Q92" i="3" s="1"/>
  <c r="S92" i="3" s="1"/>
  <c r="U92" i="3" s="1"/>
  <c r="AT92" i="3" s="1"/>
  <c r="O93" i="3"/>
  <c r="N78" i="10"/>
  <c r="O78" i="10" s="1"/>
  <c r="BA92" i="21"/>
  <c r="AX92" i="21"/>
  <c r="P93" i="29"/>
  <c r="Q93" i="29" s="1"/>
  <c r="S93" i="29" s="1"/>
  <c r="U93" i="29" s="1"/>
  <c r="AT93" i="29" s="1"/>
  <c r="P47" i="16"/>
  <c r="Q47" i="16" s="1"/>
  <c r="S47" i="16" s="1"/>
  <c r="U47" i="16" s="1"/>
  <c r="AQ47" i="16" s="1"/>
  <c r="AU47" i="16" s="1"/>
  <c r="O48" i="16"/>
  <c r="AX92" i="18"/>
  <c r="BA92" i="18"/>
  <c r="P62" i="13"/>
  <c r="Q62" i="13" s="1"/>
  <c r="S62" i="13" s="1"/>
  <c r="U62" i="13" s="1"/>
  <c r="AB62" i="13" s="1"/>
  <c r="AF62" i="13" s="1"/>
  <c r="P61" i="20"/>
  <c r="Q61" i="20" s="1"/>
  <c r="S61" i="20" s="1"/>
  <c r="U61" i="20" s="1"/>
  <c r="AB61" i="20" s="1"/>
  <c r="AF61" i="20" s="1"/>
  <c r="N62" i="20"/>
  <c r="P77" i="16"/>
  <c r="Q77" i="16" s="1"/>
  <c r="S77" i="16" s="1"/>
  <c r="U77" i="16" s="1"/>
  <c r="AT77" i="16" s="1"/>
  <c r="AX77" i="16" s="1"/>
  <c r="N78" i="16"/>
  <c r="O78" i="16" s="1"/>
  <c r="BA92" i="28"/>
  <c r="AX92" i="28"/>
  <c r="BA91" i="12"/>
  <c r="AX91" i="12"/>
  <c r="P77" i="15"/>
  <c r="Q77" i="15" s="1"/>
  <c r="S77" i="15" s="1"/>
  <c r="U77" i="15" s="1"/>
  <c r="AT77" i="15" s="1"/>
  <c r="AX77" i="15" s="1"/>
  <c r="P77" i="11"/>
  <c r="Q77" i="11" s="1"/>
  <c r="S77" i="11" s="1"/>
  <c r="U77" i="11" s="1"/>
  <c r="AT77" i="11" s="1"/>
  <c r="AX77" i="11" s="1"/>
  <c r="N78" i="11"/>
  <c r="O78" i="11" s="1"/>
  <c r="P29" i="31"/>
  <c r="Q29" i="31" s="1"/>
  <c r="S29" i="31" s="1"/>
  <c r="U29" i="31" s="1"/>
  <c r="AQ29" i="31" s="1"/>
  <c r="AU29" i="31" s="1"/>
  <c r="O30" i="31"/>
  <c r="N31" i="17"/>
  <c r="BA92" i="6"/>
  <c r="AX92" i="6"/>
  <c r="P60" i="4"/>
  <c r="Q60" i="4" s="1"/>
  <c r="S60" i="4" s="1"/>
  <c r="U60" i="4" s="1"/>
  <c r="AB60" i="4" s="1"/>
  <c r="AF60" i="4" s="1"/>
  <c r="O61" i="4"/>
  <c r="P78" i="19"/>
  <c r="Q78" i="19" s="1"/>
  <c r="S78" i="19" s="1"/>
  <c r="U78" i="19" s="1"/>
  <c r="AT78" i="19" s="1"/>
  <c r="AX78" i="19" s="1"/>
  <c r="P29" i="6"/>
  <c r="Q29" i="6" s="1"/>
  <c r="S29" i="6" s="1"/>
  <c r="U29" i="6" s="1"/>
  <c r="AQ29" i="6" s="1"/>
  <c r="AU29" i="6" s="1"/>
  <c r="O30" i="6"/>
  <c r="P61" i="5"/>
  <c r="Q61" i="5" s="1"/>
  <c r="S61" i="5" s="1"/>
  <c r="U61" i="5" s="1"/>
  <c r="AB61" i="5" s="1"/>
  <c r="AF61" i="5" s="1"/>
  <c r="P44" i="13"/>
  <c r="Q44" i="13" s="1"/>
  <c r="S44" i="13" s="1"/>
  <c r="U44" i="13" s="1"/>
  <c r="AQ44" i="13" s="1"/>
  <c r="AU44" i="13" s="1"/>
  <c r="O45" i="13"/>
  <c r="O77" i="21"/>
  <c r="BA93" i="31"/>
  <c r="AX93" i="31"/>
  <c r="O45" i="1"/>
  <c r="O93" i="9"/>
  <c r="O93" i="11"/>
  <c r="O77" i="24"/>
  <c r="O29" i="13"/>
  <c r="O62" i="24"/>
  <c r="N46" i="27"/>
  <c r="O46" i="27" s="1"/>
  <c r="O78" i="28"/>
  <c r="N109" i="5"/>
  <c r="O109" i="5" s="1"/>
  <c r="O61" i="15"/>
  <c r="O60" i="10"/>
  <c r="P91" i="26"/>
  <c r="Q91" i="26" s="1"/>
  <c r="S91" i="26" s="1"/>
  <c r="U91" i="26" s="1"/>
  <c r="AT91" i="26" s="1"/>
  <c r="O92" i="26"/>
  <c r="O60" i="26"/>
  <c r="P31" i="24"/>
  <c r="Q31" i="24" s="1"/>
  <c r="S31" i="24" s="1"/>
  <c r="U31" i="24" s="1"/>
  <c r="AQ31" i="24" s="1"/>
  <c r="AU31" i="24" s="1"/>
  <c r="O32" i="24"/>
  <c r="O46" i="7"/>
  <c r="N31" i="20"/>
  <c r="O31" i="20" s="1"/>
  <c r="BA92" i="19"/>
  <c r="AX92" i="19"/>
  <c r="P45" i="18"/>
  <c r="Q45" i="18" s="1"/>
  <c r="S45" i="18" s="1"/>
  <c r="U45" i="18" s="1"/>
  <c r="AQ45" i="18" s="1"/>
  <c r="AU45" i="18" s="1"/>
  <c r="BA91" i="16"/>
  <c r="AX91" i="16"/>
  <c r="O60" i="21"/>
  <c r="O61" i="6"/>
  <c r="O62" i="19"/>
  <c r="O61" i="23"/>
  <c r="O31" i="9"/>
  <c r="O45" i="9"/>
  <c r="P92" i="2"/>
  <c r="Q92" i="2" s="1"/>
  <c r="S92" i="2" s="1"/>
  <c r="U92" i="2" s="1"/>
  <c r="AT92" i="2" s="1"/>
  <c r="O45" i="20"/>
  <c r="O44" i="3"/>
  <c r="O63" i="30"/>
  <c r="O93" i="17"/>
  <c r="N78" i="17"/>
  <c r="O78" i="17" s="1"/>
  <c r="BA91" i="3"/>
  <c r="AX91" i="3"/>
  <c r="O30" i="3"/>
  <c r="O45" i="6"/>
  <c r="O29" i="12"/>
  <c r="AX92" i="29"/>
  <c r="BA92" i="29"/>
  <c r="O77" i="23"/>
  <c r="O63" i="28"/>
  <c r="N94" i="24"/>
  <c r="O94" i="24" s="1"/>
  <c r="P93" i="24"/>
  <c r="Q93" i="24" s="1"/>
  <c r="S93" i="24" s="1"/>
  <c r="U93" i="24" s="1"/>
  <c r="AT93" i="24" s="1"/>
  <c r="P76" i="18"/>
  <c r="Q76" i="18" s="1"/>
  <c r="S76" i="18" s="1"/>
  <c r="U76" i="18" s="1"/>
  <c r="AT76" i="18" s="1"/>
  <c r="AX76" i="18" s="1"/>
  <c r="P29" i="15"/>
  <c r="Q29" i="15" s="1"/>
  <c r="S29" i="15" s="1"/>
  <c r="U29" i="15" s="1"/>
  <c r="AQ29" i="15" s="1"/>
  <c r="AU29" i="15" s="1"/>
  <c r="O30" i="15"/>
  <c r="P77" i="12"/>
  <c r="Q77" i="12" s="1"/>
  <c r="S77" i="12" s="1"/>
  <c r="U77" i="12" s="1"/>
  <c r="AT77" i="12" s="1"/>
  <c r="AX77" i="12" s="1"/>
  <c r="P30" i="28"/>
  <c r="Q30" i="28" s="1"/>
  <c r="S30" i="28" s="1"/>
  <c r="U30" i="28" s="1"/>
  <c r="AQ30" i="28" s="1"/>
  <c r="AU30" i="28" s="1"/>
  <c r="N31" i="28"/>
  <c r="O31" i="28"/>
  <c r="BA92" i="9"/>
  <c r="AX92" i="9"/>
  <c r="P92" i="10"/>
  <c r="Q92" i="10" s="1"/>
  <c r="S92" i="10" s="1"/>
  <c r="U92" i="10" s="1"/>
  <c r="AT92" i="10" s="1"/>
  <c r="O93" i="10"/>
  <c r="P76" i="6"/>
  <c r="Q76" i="6" s="1"/>
  <c r="S76" i="6" s="1"/>
  <c r="U76" i="6" s="1"/>
  <c r="AT76" i="6" s="1"/>
  <c r="AX76" i="6" s="1"/>
  <c r="O77" i="6"/>
  <c r="P93" i="1"/>
  <c r="Q93" i="1" s="1"/>
  <c r="S93" i="1" s="1"/>
  <c r="U93" i="1" s="1"/>
  <c r="AT93" i="1" s="1"/>
  <c r="N94" i="1"/>
  <c r="O94" i="1"/>
  <c r="P44" i="19"/>
  <c r="Q44" i="19" s="1"/>
  <c r="S44" i="19" s="1"/>
  <c r="U44" i="19" s="1"/>
  <c r="AQ44" i="19" s="1"/>
  <c r="AU44" i="19" s="1"/>
  <c r="O45" i="19"/>
  <c r="P29" i="14"/>
  <c r="Q29" i="14" s="1"/>
  <c r="S29" i="14" s="1"/>
  <c r="U29" i="14" s="1"/>
  <c r="AQ29" i="14" s="1"/>
  <c r="AU29" i="14" s="1"/>
  <c r="O30" i="14"/>
  <c r="P30" i="25"/>
  <c r="Q30" i="25" s="1"/>
  <c r="S30" i="25" s="1"/>
  <c r="U30" i="25" s="1"/>
  <c r="AQ30" i="25" s="1"/>
  <c r="AU30" i="25" s="1"/>
  <c r="P61" i="27"/>
  <c r="Q61" i="27" s="1"/>
  <c r="S61" i="27" s="1"/>
  <c r="U61" i="27" s="1"/>
  <c r="AB61" i="27" s="1"/>
  <c r="AF61" i="27" s="1"/>
  <c r="AX92" i="17"/>
  <c r="BA92" i="17"/>
  <c r="N31" i="1"/>
  <c r="O31" i="1" s="1"/>
  <c r="P30" i="1"/>
  <c r="Q30" i="1" s="1"/>
  <c r="S30" i="1" s="1"/>
  <c r="U30" i="1" s="1"/>
  <c r="AQ30" i="1" s="1"/>
  <c r="AU30" i="1" s="1"/>
  <c r="N46" i="26"/>
  <c r="O46" i="26" s="1"/>
  <c r="P45" i="26"/>
  <c r="Q45" i="26" s="1"/>
  <c r="S45" i="26" s="1"/>
  <c r="U45" i="26" s="1"/>
  <c r="AQ45" i="26" s="1"/>
  <c r="AU45" i="26" s="1"/>
  <c r="N94" i="8"/>
  <c r="O94" i="8" s="1"/>
  <c r="P93" i="8"/>
  <c r="Q93" i="8" s="1"/>
  <c r="S93" i="8" s="1"/>
  <c r="U93" i="8" s="1"/>
  <c r="AT93" i="8" s="1"/>
  <c r="P31" i="1" l="1"/>
  <c r="Q31" i="1" s="1"/>
  <c r="S31" i="1" s="1"/>
  <c r="U31" i="1" s="1"/>
  <c r="AQ31" i="1" s="1"/>
  <c r="AU31" i="1" s="1"/>
  <c r="O32" i="1"/>
  <c r="P94" i="6"/>
  <c r="Q94" i="6" s="1"/>
  <c r="S94" i="6" s="1"/>
  <c r="U94" i="6" s="1"/>
  <c r="AT94" i="6" s="1"/>
  <c r="P46" i="25"/>
  <c r="Q46" i="25" s="1"/>
  <c r="S46" i="25" s="1"/>
  <c r="U46" i="25" s="1"/>
  <c r="AQ46" i="25" s="1"/>
  <c r="AU46" i="25" s="1"/>
  <c r="P46" i="11"/>
  <c r="Q46" i="11" s="1"/>
  <c r="S46" i="11" s="1"/>
  <c r="U46" i="11" s="1"/>
  <c r="AQ46" i="11" s="1"/>
  <c r="AU46" i="11" s="1"/>
  <c r="P94" i="14"/>
  <c r="Q94" i="14" s="1"/>
  <c r="S94" i="14" s="1"/>
  <c r="U94" i="14" s="1"/>
  <c r="AT94" i="14" s="1"/>
  <c r="P78" i="9"/>
  <c r="Q78" i="9" s="1"/>
  <c r="S78" i="9" s="1"/>
  <c r="U78" i="9" s="1"/>
  <c r="AT78" i="9" s="1"/>
  <c r="AX78" i="9" s="1"/>
  <c r="P94" i="13"/>
  <c r="Q94" i="13" s="1"/>
  <c r="S94" i="13" s="1"/>
  <c r="U94" i="13" s="1"/>
  <c r="AT94" i="13" s="1"/>
  <c r="P94" i="8"/>
  <c r="Q94" i="8" s="1"/>
  <c r="S94" i="8" s="1"/>
  <c r="U94" i="8" s="1"/>
  <c r="AT94" i="8" s="1"/>
  <c r="P94" i="24"/>
  <c r="Q94" i="24" s="1"/>
  <c r="S94" i="24" s="1"/>
  <c r="U94" i="24" s="1"/>
  <c r="AT94" i="24" s="1"/>
  <c r="O95" i="24"/>
  <c r="P109" i="5"/>
  <c r="Q109" i="5" s="1"/>
  <c r="S109" i="5" s="1"/>
  <c r="U109" i="5" s="1"/>
  <c r="AT109" i="5" s="1"/>
  <c r="AX109" i="5" s="1"/>
  <c r="O110" i="5"/>
  <c r="P46" i="28"/>
  <c r="Q46" i="28" s="1"/>
  <c r="S46" i="28" s="1"/>
  <c r="U46" i="28" s="1"/>
  <c r="AQ46" i="28" s="1"/>
  <c r="AU46" i="28" s="1"/>
  <c r="P78" i="7"/>
  <c r="Q78" i="7" s="1"/>
  <c r="S78" i="7" s="1"/>
  <c r="U78" i="7" s="1"/>
  <c r="AT78" i="7" s="1"/>
  <c r="AX78" i="7" s="1"/>
  <c r="P78" i="2"/>
  <c r="Q78" i="2" s="1"/>
  <c r="S78" i="2" s="1"/>
  <c r="U78" i="2" s="1"/>
  <c r="AT78" i="2" s="1"/>
  <c r="AX78" i="2" s="1"/>
  <c r="P31" i="20"/>
  <c r="Q31" i="20" s="1"/>
  <c r="S31" i="20" s="1"/>
  <c r="U31" i="20" s="1"/>
  <c r="AQ31" i="20" s="1"/>
  <c r="AU31" i="20" s="1"/>
  <c r="P78" i="11"/>
  <c r="Q78" i="11" s="1"/>
  <c r="S78" i="11" s="1"/>
  <c r="U78" i="11" s="1"/>
  <c r="AT78" i="11" s="1"/>
  <c r="AX78" i="11" s="1"/>
  <c r="P46" i="24"/>
  <c r="Q46" i="24" s="1"/>
  <c r="S46" i="24" s="1"/>
  <c r="U46" i="24" s="1"/>
  <c r="AQ46" i="24" s="1"/>
  <c r="AU46" i="24" s="1"/>
  <c r="P78" i="3"/>
  <c r="Q78" i="3" s="1"/>
  <c r="S78" i="3" s="1"/>
  <c r="U78" i="3" s="1"/>
  <c r="AT78" i="3" s="1"/>
  <c r="AX78" i="3" s="1"/>
  <c r="O79" i="3"/>
  <c r="P78" i="26"/>
  <c r="Q78" i="26" s="1"/>
  <c r="S78" i="26" s="1"/>
  <c r="U78" i="26" s="1"/>
  <c r="AT78" i="26" s="1"/>
  <c r="AX78" i="26" s="1"/>
  <c r="O79" i="26"/>
  <c r="P46" i="23"/>
  <c r="Q46" i="23" s="1"/>
  <c r="S46" i="23" s="1"/>
  <c r="U46" i="23" s="1"/>
  <c r="AQ46" i="23" s="1"/>
  <c r="AU46" i="23" s="1"/>
  <c r="O47" i="23"/>
  <c r="P46" i="26"/>
  <c r="Q46" i="26" s="1"/>
  <c r="S46" i="26" s="1"/>
  <c r="U46" i="26" s="1"/>
  <c r="AQ46" i="26" s="1"/>
  <c r="AU46" i="26" s="1"/>
  <c r="O47" i="26"/>
  <c r="P46" i="27"/>
  <c r="Q46" i="27" s="1"/>
  <c r="S46" i="27" s="1"/>
  <c r="U46" i="27" s="1"/>
  <c r="AQ46" i="27" s="1"/>
  <c r="AU46" i="27" s="1"/>
  <c r="P78" i="16"/>
  <c r="Q78" i="16" s="1"/>
  <c r="S78" i="16" s="1"/>
  <c r="U78" i="16" s="1"/>
  <c r="AT78" i="16" s="1"/>
  <c r="AX78" i="16" s="1"/>
  <c r="O79" i="16"/>
  <c r="P46" i="21"/>
  <c r="Q46" i="21" s="1"/>
  <c r="S46" i="21" s="1"/>
  <c r="U46" i="21" s="1"/>
  <c r="AQ46" i="21" s="1"/>
  <c r="AU46" i="21" s="1"/>
  <c r="O47" i="21"/>
  <c r="AX92" i="2"/>
  <c r="BA92" i="2"/>
  <c r="P92" i="26"/>
  <c r="Q92" i="26" s="1"/>
  <c r="S92" i="26" s="1"/>
  <c r="U92" i="26" s="1"/>
  <c r="AT92" i="26" s="1"/>
  <c r="P30" i="3"/>
  <c r="Q30" i="3" s="1"/>
  <c r="S30" i="3" s="1"/>
  <c r="U30" i="3" s="1"/>
  <c r="AQ30" i="3" s="1"/>
  <c r="AU30" i="3" s="1"/>
  <c r="N31" i="3"/>
  <c r="N62" i="23"/>
  <c r="P61" i="23"/>
  <c r="Q61" i="23" s="1"/>
  <c r="S61" i="23" s="1"/>
  <c r="U61" i="23" s="1"/>
  <c r="AB61" i="23" s="1"/>
  <c r="AF61" i="23" s="1"/>
  <c r="O62" i="23"/>
  <c r="P32" i="24"/>
  <c r="Q32" i="24" s="1"/>
  <c r="S32" i="24" s="1"/>
  <c r="U32" i="24" s="1"/>
  <c r="AQ32" i="24" s="1"/>
  <c r="AU32" i="24" s="1"/>
  <c r="O33" i="24"/>
  <c r="P29" i="13"/>
  <c r="Q29" i="13" s="1"/>
  <c r="S29" i="13" s="1"/>
  <c r="U29" i="13" s="1"/>
  <c r="AQ29" i="13" s="1"/>
  <c r="AU29" i="13" s="1"/>
  <c r="O30" i="13"/>
  <c r="P30" i="31"/>
  <c r="Q30" i="31" s="1"/>
  <c r="S30" i="31" s="1"/>
  <c r="U30" i="31" s="1"/>
  <c r="AQ30" i="31" s="1"/>
  <c r="AU30" i="31" s="1"/>
  <c r="N31" i="31"/>
  <c r="O31" i="31" s="1"/>
  <c r="N46" i="19"/>
  <c r="P45" i="19"/>
  <c r="Q45" i="19" s="1"/>
  <c r="S45" i="19" s="1"/>
  <c r="U45" i="19" s="1"/>
  <c r="AQ45" i="19" s="1"/>
  <c r="AU45" i="19" s="1"/>
  <c r="O46" i="19"/>
  <c r="P77" i="23"/>
  <c r="Q77" i="23" s="1"/>
  <c r="S77" i="23" s="1"/>
  <c r="U77" i="23" s="1"/>
  <c r="AT77" i="23" s="1"/>
  <c r="AX77" i="23" s="1"/>
  <c r="N78" i="23"/>
  <c r="N46" i="20"/>
  <c r="P45" i="20"/>
  <c r="Q45" i="20" s="1"/>
  <c r="S45" i="20" s="1"/>
  <c r="U45" i="20" s="1"/>
  <c r="AQ45" i="20" s="1"/>
  <c r="AU45" i="20" s="1"/>
  <c r="O46" i="20"/>
  <c r="P62" i="19"/>
  <c r="Q62" i="19" s="1"/>
  <c r="S62" i="19" s="1"/>
  <c r="U62" i="19" s="1"/>
  <c r="AB62" i="19" s="1"/>
  <c r="AF62" i="19" s="1"/>
  <c r="O63" i="19"/>
  <c r="P60" i="21"/>
  <c r="Q60" i="21" s="1"/>
  <c r="S60" i="21" s="1"/>
  <c r="U60" i="21" s="1"/>
  <c r="AB60" i="21" s="1"/>
  <c r="AF60" i="21" s="1"/>
  <c r="O61" i="21"/>
  <c r="P61" i="4"/>
  <c r="Q61" i="4" s="1"/>
  <c r="S61" i="4" s="1"/>
  <c r="U61" i="4" s="1"/>
  <c r="AB61" i="4" s="1"/>
  <c r="AF61" i="4" s="1"/>
  <c r="N31" i="25"/>
  <c r="O31" i="25" s="1"/>
  <c r="N78" i="12"/>
  <c r="O78" i="12" s="1"/>
  <c r="BA93" i="24"/>
  <c r="AX93" i="24"/>
  <c r="O93" i="2"/>
  <c r="N62" i="6"/>
  <c r="P61" i="6"/>
  <c r="Q61" i="6" s="1"/>
  <c r="S61" i="6" s="1"/>
  <c r="U61" i="6" s="1"/>
  <c r="AB61" i="6" s="1"/>
  <c r="AF61" i="6" s="1"/>
  <c r="O62" i="6"/>
  <c r="P60" i="26"/>
  <c r="Q60" i="26" s="1"/>
  <c r="S60" i="26" s="1"/>
  <c r="U60" i="26" s="1"/>
  <c r="AB60" i="26" s="1"/>
  <c r="AF60" i="26" s="1"/>
  <c r="P78" i="28"/>
  <c r="Q78" i="28" s="1"/>
  <c r="S78" i="28" s="1"/>
  <c r="U78" i="28" s="1"/>
  <c r="AT78" i="28" s="1"/>
  <c r="AX78" i="28" s="1"/>
  <c r="O79" i="28"/>
  <c r="O63" i="13"/>
  <c r="O45" i="10"/>
  <c r="AX92" i="15"/>
  <c r="BA92" i="15"/>
  <c r="O31" i="21"/>
  <c r="O45" i="15"/>
  <c r="O64" i="17"/>
  <c r="O93" i="7"/>
  <c r="O93" i="5"/>
  <c r="O80" i="29"/>
  <c r="O30" i="8"/>
  <c r="BA94" i="20"/>
  <c r="AX94" i="20"/>
  <c r="O32" i="18"/>
  <c r="P63" i="9"/>
  <c r="Q63" i="9" s="1"/>
  <c r="S63" i="9" s="1"/>
  <c r="U63" i="9" s="1"/>
  <c r="AB63" i="9" s="1"/>
  <c r="AF63" i="9" s="1"/>
  <c r="P44" i="8"/>
  <c r="Q44" i="8" s="1"/>
  <c r="S44" i="8" s="1"/>
  <c r="U44" i="8" s="1"/>
  <c r="AQ44" i="8" s="1"/>
  <c r="AU44" i="8" s="1"/>
  <c r="N62" i="14"/>
  <c r="P61" i="14"/>
  <c r="Q61" i="14" s="1"/>
  <c r="S61" i="14" s="1"/>
  <c r="U61" i="14" s="1"/>
  <c r="AB61" i="14" s="1"/>
  <c r="AF61" i="14" s="1"/>
  <c r="O62" i="14"/>
  <c r="P45" i="5"/>
  <c r="Q45" i="5" s="1"/>
  <c r="S45" i="5" s="1"/>
  <c r="U45" i="5" s="1"/>
  <c r="AQ45" i="5" s="1"/>
  <c r="AU45" i="5" s="1"/>
  <c r="O32" i="5"/>
  <c r="O63" i="3"/>
  <c r="P31" i="28"/>
  <c r="Q31" i="28" s="1"/>
  <c r="S31" i="28" s="1"/>
  <c r="U31" i="28" s="1"/>
  <c r="AQ31" i="28" s="1"/>
  <c r="AU31" i="28" s="1"/>
  <c r="O32" i="28"/>
  <c r="P93" i="11"/>
  <c r="Q93" i="11" s="1"/>
  <c r="S93" i="11" s="1"/>
  <c r="U93" i="11" s="1"/>
  <c r="AT93" i="11" s="1"/>
  <c r="P78" i="10"/>
  <c r="Q78" i="10" s="1"/>
  <c r="S78" i="10" s="1"/>
  <c r="U78" i="10" s="1"/>
  <c r="AT78" i="10" s="1"/>
  <c r="AX78" i="10" s="1"/>
  <c r="P93" i="16"/>
  <c r="Q93" i="16" s="1"/>
  <c r="S93" i="16" s="1"/>
  <c r="U93" i="16" s="1"/>
  <c r="AT93" i="16" s="1"/>
  <c r="N94" i="16"/>
  <c r="O94" i="16" s="1"/>
  <c r="AX92" i="5"/>
  <c r="BA92" i="5"/>
  <c r="P77" i="25"/>
  <c r="Q77" i="25" s="1"/>
  <c r="S77" i="25" s="1"/>
  <c r="U77" i="25" s="1"/>
  <c r="AT77" i="25" s="1"/>
  <c r="AX77" i="25" s="1"/>
  <c r="N94" i="27"/>
  <c r="P93" i="27"/>
  <c r="Q93" i="27" s="1"/>
  <c r="S93" i="27" s="1"/>
  <c r="U93" i="27" s="1"/>
  <c r="AT93" i="27" s="1"/>
  <c r="P92" i="12"/>
  <c r="Q92" i="12" s="1"/>
  <c r="S92" i="12" s="1"/>
  <c r="U92" i="12" s="1"/>
  <c r="AT92" i="12" s="1"/>
  <c r="P30" i="19"/>
  <c r="Q30" i="19" s="1"/>
  <c r="S30" i="19" s="1"/>
  <c r="U30" i="19" s="1"/>
  <c r="AQ30" i="19" s="1"/>
  <c r="AU30" i="19" s="1"/>
  <c r="AX93" i="23"/>
  <c r="BA93" i="23"/>
  <c r="N94" i="10"/>
  <c r="O94" i="10" s="1"/>
  <c r="P93" i="10"/>
  <c r="Q93" i="10" s="1"/>
  <c r="S93" i="10" s="1"/>
  <c r="U93" i="10" s="1"/>
  <c r="AT93" i="10" s="1"/>
  <c r="P29" i="12"/>
  <c r="Q29" i="12" s="1"/>
  <c r="S29" i="12" s="1"/>
  <c r="U29" i="12" s="1"/>
  <c r="AQ29" i="12" s="1"/>
  <c r="AU29" i="12" s="1"/>
  <c r="N94" i="17"/>
  <c r="P93" i="17"/>
  <c r="Q93" i="17" s="1"/>
  <c r="S93" i="17" s="1"/>
  <c r="U93" i="17" s="1"/>
  <c r="AT93" i="17" s="1"/>
  <c r="P45" i="9"/>
  <c r="Q45" i="9" s="1"/>
  <c r="S45" i="9" s="1"/>
  <c r="U45" i="9" s="1"/>
  <c r="AQ45" i="9" s="1"/>
  <c r="AU45" i="9" s="1"/>
  <c r="O46" i="18"/>
  <c r="P46" i="7"/>
  <c r="Q46" i="7" s="1"/>
  <c r="S46" i="7" s="1"/>
  <c r="U46" i="7" s="1"/>
  <c r="AQ46" i="7" s="1"/>
  <c r="AU46" i="7" s="1"/>
  <c r="BA91" i="26"/>
  <c r="AX91" i="26"/>
  <c r="P93" i="9"/>
  <c r="Q93" i="9" s="1"/>
  <c r="S93" i="9" s="1"/>
  <c r="U93" i="9" s="1"/>
  <c r="AT93" i="9" s="1"/>
  <c r="BA93" i="29"/>
  <c r="AX93" i="29"/>
  <c r="N94" i="3"/>
  <c r="P93" i="3"/>
  <c r="Q93" i="3" s="1"/>
  <c r="S93" i="3" s="1"/>
  <c r="U93" i="3" s="1"/>
  <c r="AT93" i="3" s="1"/>
  <c r="P108" i="28"/>
  <c r="Q108" i="28" s="1"/>
  <c r="S108" i="28" s="1"/>
  <c r="U108" i="28" s="1"/>
  <c r="AT108" i="28" s="1"/>
  <c r="AX108" i="28" s="1"/>
  <c r="N109" i="28"/>
  <c r="O109" i="28" s="1"/>
  <c r="BA92" i="16"/>
  <c r="AX92" i="16"/>
  <c r="N31" i="21"/>
  <c r="P44" i="31"/>
  <c r="Q44" i="31" s="1"/>
  <c r="S44" i="31" s="1"/>
  <c r="U44" i="31" s="1"/>
  <c r="AQ44" i="31" s="1"/>
  <c r="AU44" i="31" s="1"/>
  <c r="N78" i="20"/>
  <c r="O78" i="20" s="1"/>
  <c r="N31" i="7"/>
  <c r="O31" i="7" s="1"/>
  <c r="P45" i="14"/>
  <c r="Q45" i="14" s="1"/>
  <c r="S45" i="14" s="1"/>
  <c r="U45" i="14" s="1"/>
  <c r="AQ45" i="14" s="1"/>
  <c r="AU45" i="14" s="1"/>
  <c r="P96" i="30"/>
  <c r="Q96" i="30" s="1"/>
  <c r="S96" i="30" s="1"/>
  <c r="U96" i="30" s="1"/>
  <c r="AT96" i="30" s="1"/>
  <c r="P78" i="30"/>
  <c r="Q78" i="30" s="1"/>
  <c r="S78" i="30" s="1"/>
  <c r="U78" i="30" s="1"/>
  <c r="AT78" i="30" s="1"/>
  <c r="AX78" i="30" s="1"/>
  <c r="P95" i="31"/>
  <c r="Q95" i="31" s="1"/>
  <c r="S95" i="31" s="1"/>
  <c r="U95" i="31" s="1"/>
  <c r="AT95" i="31" s="1"/>
  <c r="O96" i="31"/>
  <c r="BA92" i="27"/>
  <c r="AX92" i="27"/>
  <c r="P29" i="27"/>
  <c r="Q29" i="27" s="1"/>
  <c r="S29" i="27" s="1"/>
  <c r="U29" i="27" s="1"/>
  <c r="AQ29" i="27" s="1"/>
  <c r="AU29" i="27" s="1"/>
  <c r="P60" i="22"/>
  <c r="Q60" i="22" s="1"/>
  <c r="S60" i="22" s="1"/>
  <c r="U60" i="22" s="1"/>
  <c r="AB60" i="22" s="1"/>
  <c r="AF60" i="22" s="1"/>
  <c r="O61" i="22"/>
  <c r="N94" i="28"/>
  <c r="P93" i="28"/>
  <c r="Q93" i="28" s="1"/>
  <c r="S93" i="28" s="1"/>
  <c r="U93" i="28" s="1"/>
  <c r="AT93" i="28" s="1"/>
  <c r="O94" i="28"/>
  <c r="P94" i="25"/>
  <c r="Q94" i="25" s="1"/>
  <c r="S94" i="25" s="1"/>
  <c r="U94" i="25" s="1"/>
  <c r="AT94" i="25" s="1"/>
  <c r="P108" i="29"/>
  <c r="Q108" i="29" s="1"/>
  <c r="S108" i="29" s="1"/>
  <c r="U108" i="29" s="1"/>
  <c r="AT108" i="29" s="1"/>
  <c r="AX108" i="29" s="1"/>
  <c r="N94" i="23"/>
  <c r="O94" i="23" s="1"/>
  <c r="O78" i="1"/>
  <c r="N62" i="11"/>
  <c r="P61" i="11"/>
  <c r="Q61" i="11" s="1"/>
  <c r="S61" i="11" s="1"/>
  <c r="U61" i="11" s="1"/>
  <c r="AB61" i="11" s="1"/>
  <c r="AF61" i="11" s="1"/>
  <c r="O62" i="11"/>
  <c r="AX92" i="7"/>
  <c r="BA92" i="7"/>
  <c r="P77" i="13"/>
  <c r="Q77" i="13" s="1"/>
  <c r="S77" i="13" s="1"/>
  <c r="U77" i="13" s="1"/>
  <c r="AT77" i="13" s="1"/>
  <c r="AX77" i="13" s="1"/>
  <c r="P93" i="18"/>
  <c r="Q93" i="18" s="1"/>
  <c r="S93" i="18" s="1"/>
  <c r="U93" i="18" s="1"/>
  <c r="AT93" i="18" s="1"/>
  <c r="P44" i="22"/>
  <c r="Q44" i="22" s="1"/>
  <c r="S44" i="22" s="1"/>
  <c r="U44" i="22" s="1"/>
  <c r="AQ44" i="22" s="1"/>
  <c r="AU44" i="22" s="1"/>
  <c r="N31" i="14"/>
  <c r="O31" i="14" s="1"/>
  <c r="P30" i="14"/>
  <c r="Q30" i="14" s="1"/>
  <c r="S30" i="14" s="1"/>
  <c r="U30" i="14" s="1"/>
  <c r="AQ30" i="14" s="1"/>
  <c r="AU30" i="14" s="1"/>
  <c r="BA93" i="8"/>
  <c r="AX93" i="8"/>
  <c r="N62" i="27"/>
  <c r="O62" i="27" s="1"/>
  <c r="AX93" i="1"/>
  <c r="BA93" i="1"/>
  <c r="BA92" i="10"/>
  <c r="AX92" i="10"/>
  <c r="O77" i="18"/>
  <c r="N46" i="6"/>
  <c r="O46" i="6" s="1"/>
  <c r="P45" i="6"/>
  <c r="Q45" i="6" s="1"/>
  <c r="S45" i="6" s="1"/>
  <c r="U45" i="6" s="1"/>
  <c r="AQ45" i="6" s="1"/>
  <c r="AU45" i="6" s="1"/>
  <c r="P63" i="30"/>
  <c r="Q63" i="30" s="1"/>
  <c r="S63" i="30" s="1"/>
  <c r="U63" i="30" s="1"/>
  <c r="AB63" i="30" s="1"/>
  <c r="AF63" i="30" s="1"/>
  <c r="O64" i="30"/>
  <c r="P31" i="9"/>
  <c r="Q31" i="9" s="1"/>
  <c r="S31" i="9" s="1"/>
  <c r="U31" i="9" s="1"/>
  <c r="AQ31" i="9" s="1"/>
  <c r="AU31" i="9" s="1"/>
  <c r="N46" i="18"/>
  <c r="P60" i="10"/>
  <c r="Q60" i="10" s="1"/>
  <c r="S60" i="10" s="1"/>
  <c r="U60" i="10" s="1"/>
  <c r="AB60" i="10" s="1"/>
  <c r="AF60" i="10" s="1"/>
  <c r="O61" i="10"/>
  <c r="P62" i="24"/>
  <c r="Q62" i="24" s="1"/>
  <c r="S62" i="24" s="1"/>
  <c r="U62" i="24" s="1"/>
  <c r="AB62" i="24" s="1"/>
  <c r="AF62" i="24" s="1"/>
  <c r="O79" i="19"/>
  <c r="O62" i="20"/>
  <c r="N94" i="29"/>
  <c r="O94" i="29" s="1"/>
  <c r="BA92" i="3"/>
  <c r="AX92" i="3"/>
  <c r="O94" i="19"/>
  <c r="O31" i="22"/>
  <c r="N31" i="23"/>
  <c r="O31" i="23" s="1"/>
  <c r="AX93" i="6"/>
  <c r="BA93" i="6"/>
  <c r="N94" i="21"/>
  <c r="AX95" i="30"/>
  <c r="BA95" i="30"/>
  <c r="AX93" i="13"/>
  <c r="BA93" i="13"/>
  <c r="N62" i="8"/>
  <c r="O62" i="8" s="1"/>
  <c r="BA94" i="31"/>
  <c r="AX94" i="31"/>
  <c r="O93" i="22"/>
  <c r="O30" i="30"/>
  <c r="P60" i="18"/>
  <c r="Q60" i="18" s="1"/>
  <c r="S60" i="18" s="1"/>
  <c r="U60" i="18" s="1"/>
  <c r="AB60" i="18" s="1"/>
  <c r="AF60" i="18" s="1"/>
  <c r="O61" i="18"/>
  <c r="O77" i="22"/>
  <c r="P62" i="1"/>
  <c r="Q62" i="1" s="1"/>
  <c r="S62" i="1" s="1"/>
  <c r="U62" i="1" s="1"/>
  <c r="AB62" i="1" s="1"/>
  <c r="AF62" i="1" s="1"/>
  <c r="P29" i="11"/>
  <c r="Q29" i="11" s="1"/>
  <c r="S29" i="11" s="1"/>
  <c r="U29" i="11" s="1"/>
  <c r="AQ29" i="11" s="1"/>
  <c r="AU29" i="11" s="1"/>
  <c r="O30" i="11"/>
  <c r="N78" i="8"/>
  <c r="P77" i="8"/>
  <c r="Q77" i="8" s="1"/>
  <c r="S77" i="8" s="1"/>
  <c r="U77" i="8" s="1"/>
  <c r="AT77" i="8" s="1"/>
  <c r="AX77" i="8" s="1"/>
  <c r="N78" i="5"/>
  <c r="O78" i="5" s="1"/>
  <c r="O32" i="26"/>
  <c r="O111" i="30"/>
  <c r="P78" i="17"/>
  <c r="Q78" i="17" s="1"/>
  <c r="S78" i="17" s="1"/>
  <c r="U78" i="17" s="1"/>
  <c r="AT78" i="17" s="1"/>
  <c r="AX78" i="17" s="1"/>
  <c r="P30" i="6"/>
  <c r="Q30" i="6" s="1"/>
  <c r="S30" i="6" s="1"/>
  <c r="U30" i="6" s="1"/>
  <c r="AQ30" i="6" s="1"/>
  <c r="AU30" i="6" s="1"/>
  <c r="N31" i="6"/>
  <c r="O31" i="6"/>
  <c r="P62" i="25"/>
  <c r="Q62" i="25" s="1"/>
  <c r="S62" i="25" s="1"/>
  <c r="U62" i="25" s="1"/>
  <c r="AB62" i="25" s="1"/>
  <c r="AF62" i="25" s="1"/>
  <c r="P107" i="27"/>
  <c r="Q107" i="27" s="1"/>
  <c r="S107" i="27" s="1"/>
  <c r="U107" i="27" s="1"/>
  <c r="AT107" i="27" s="1"/>
  <c r="AX107" i="27" s="1"/>
  <c r="O108" i="27"/>
  <c r="P46" i="30"/>
  <c r="Q46" i="30" s="1"/>
  <c r="S46" i="30" s="1"/>
  <c r="U46" i="30" s="1"/>
  <c r="AQ46" i="30" s="1"/>
  <c r="AU46" i="30" s="1"/>
  <c r="P77" i="14"/>
  <c r="Q77" i="14" s="1"/>
  <c r="S77" i="14" s="1"/>
  <c r="U77" i="14" s="1"/>
  <c r="AT77" i="14" s="1"/>
  <c r="AX77" i="14" s="1"/>
  <c r="N78" i="14"/>
  <c r="O78" i="14"/>
  <c r="P30" i="29"/>
  <c r="Q30" i="29" s="1"/>
  <c r="S30" i="29" s="1"/>
  <c r="U30" i="29" s="1"/>
  <c r="AQ30" i="29" s="1"/>
  <c r="AU30" i="29" s="1"/>
  <c r="BA93" i="21"/>
  <c r="AX93" i="21"/>
  <c r="P30" i="4"/>
  <c r="Q30" i="4" s="1"/>
  <c r="S30" i="4" s="1"/>
  <c r="U30" i="4" s="1"/>
  <c r="AQ30" i="4" s="1"/>
  <c r="AU30" i="4" s="1"/>
  <c r="P77" i="31"/>
  <c r="Q77" i="31" s="1"/>
  <c r="S77" i="31" s="1"/>
  <c r="U77" i="31" s="1"/>
  <c r="AT77" i="31" s="1"/>
  <c r="AX77" i="31" s="1"/>
  <c r="AX92" i="22"/>
  <c r="BA92" i="22"/>
  <c r="P92" i="4"/>
  <c r="Q92" i="4" s="1"/>
  <c r="S92" i="4" s="1"/>
  <c r="U92" i="4" s="1"/>
  <c r="AT92" i="4" s="1"/>
  <c r="P31" i="17"/>
  <c r="Q31" i="17" s="1"/>
  <c r="S31" i="17" s="1"/>
  <c r="U31" i="17" s="1"/>
  <c r="AQ31" i="17" s="1"/>
  <c r="AU31" i="17" s="1"/>
  <c r="O32" i="17"/>
  <c r="N46" i="17"/>
  <c r="O46" i="17" s="1"/>
  <c r="P45" i="17"/>
  <c r="Q45" i="17" s="1"/>
  <c r="S45" i="17" s="1"/>
  <c r="U45" i="17" s="1"/>
  <c r="AQ45" i="17" s="1"/>
  <c r="AU45" i="17" s="1"/>
  <c r="P94" i="1"/>
  <c r="Q94" i="1" s="1"/>
  <c r="S94" i="1" s="1"/>
  <c r="U94" i="1" s="1"/>
  <c r="AT94" i="1" s="1"/>
  <c r="O95" i="1"/>
  <c r="N31" i="15"/>
  <c r="O31" i="15" s="1"/>
  <c r="P30" i="15"/>
  <c r="Q30" i="15" s="1"/>
  <c r="S30" i="15" s="1"/>
  <c r="U30" i="15" s="1"/>
  <c r="AQ30" i="15" s="1"/>
  <c r="AU30" i="15" s="1"/>
  <c r="P45" i="13"/>
  <c r="Q45" i="13" s="1"/>
  <c r="S45" i="13" s="1"/>
  <c r="U45" i="13" s="1"/>
  <c r="AQ45" i="13" s="1"/>
  <c r="AU45" i="13" s="1"/>
  <c r="P63" i="28"/>
  <c r="Q63" i="28" s="1"/>
  <c r="S63" i="28" s="1"/>
  <c r="U63" i="28" s="1"/>
  <c r="AB63" i="28" s="1"/>
  <c r="AF63" i="28" s="1"/>
  <c r="O64" i="28"/>
  <c r="P44" i="3"/>
  <c r="Q44" i="3" s="1"/>
  <c r="S44" i="3" s="1"/>
  <c r="U44" i="3" s="1"/>
  <c r="AQ44" i="3" s="1"/>
  <c r="AU44" i="3" s="1"/>
  <c r="O45" i="3"/>
  <c r="P61" i="15"/>
  <c r="Q61" i="15" s="1"/>
  <c r="S61" i="15" s="1"/>
  <c r="U61" i="15" s="1"/>
  <c r="AB61" i="15" s="1"/>
  <c r="AF61" i="15" s="1"/>
  <c r="P45" i="1"/>
  <c r="Q45" i="1" s="1"/>
  <c r="S45" i="1" s="1"/>
  <c r="U45" i="1" s="1"/>
  <c r="AQ45" i="1" s="1"/>
  <c r="AU45" i="1" s="1"/>
  <c r="BA93" i="19"/>
  <c r="AX93" i="19"/>
  <c r="P77" i="6"/>
  <c r="Q77" i="6" s="1"/>
  <c r="S77" i="6" s="1"/>
  <c r="U77" i="6" s="1"/>
  <c r="AT77" i="6" s="1"/>
  <c r="AX77" i="6" s="1"/>
  <c r="P77" i="24"/>
  <c r="Q77" i="24" s="1"/>
  <c r="S77" i="24" s="1"/>
  <c r="U77" i="24" s="1"/>
  <c r="AT77" i="24" s="1"/>
  <c r="AX77" i="24" s="1"/>
  <c r="P77" i="21"/>
  <c r="Q77" i="21" s="1"/>
  <c r="S77" i="21" s="1"/>
  <c r="U77" i="21" s="1"/>
  <c r="AT77" i="21" s="1"/>
  <c r="AX77" i="21" s="1"/>
  <c r="N62" i="5"/>
  <c r="O62" i="5" s="1"/>
  <c r="N78" i="15"/>
  <c r="O78" i="15" s="1"/>
  <c r="P48" i="16"/>
  <c r="Q48" i="16" s="1"/>
  <c r="S48" i="16" s="1"/>
  <c r="U48" i="16" s="1"/>
  <c r="AQ48" i="16" s="1"/>
  <c r="AU48" i="16" s="1"/>
  <c r="O49" i="16"/>
  <c r="P78" i="4"/>
  <c r="Q78" i="4" s="1"/>
  <c r="S78" i="4" s="1"/>
  <c r="U78" i="4" s="1"/>
  <c r="AT78" i="4" s="1"/>
  <c r="AX78" i="4" s="1"/>
  <c r="P93" i="15"/>
  <c r="Q93" i="15" s="1"/>
  <c r="S93" i="15" s="1"/>
  <c r="U93" i="15" s="1"/>
  <c r="AT93" i="15" s="1"/>
  <c r="N31" i="16"/>
  <c r="O31" i="16" s="1"/>
  <c r="N94" i="19"/>
  <c r="P30" i="10"/>
  <c r="Q30" i="10" s="1"/>
  <c r="S30" i="10" s="1"/>
  <c r="U30" i="10" s="1"/>
  <c r="AQ30" i="10" s="1"/>
  <c r="AU30" i="10" s="1"/>
  <c r="P63" i="29"/>
  <c r="Q63" i="29" s="1"/>
  <c r="S63" i="29" s="1"/>
  <c r="U63" i="29" s="1"/>
  <c r="AB63" i="29" s="1"/>
  <c r="AF63" i="29" s="1"/>
  <c r="P30" i="2"/>
  <c r="Q30" i="2" s="1"/>
  <c r="S30" i="2" s="1"/>
  <c r="U30" i="2" s="1"/>
  <c r="AQ30" i="2" s="1"/>
  <c r="AU30" i="2" s="1"/>
  <c r="O94" i="21"/>
  <c r="P61" i="31"/>
  <c r="Q61" i="31" s="1"/>
  <c r="S61" i="31" s="1"/>
  <c r="U61" i="31" s="1"/>
  <c r="AB61" i="31" s="1"/>
  <c r="AF61" i="31" s="1"/>
  <c r="N62" i="31"/>
  <c r="O62" i="31"/>
  <c r="P95" i="20"/>
  <c r="Q95" i="20" s="1"/>
  <c r="S95" i="20" s="1"/>
  <c r="U95" i="20" s="1"/>
  <c r="AT95" i="20" s="1"/>
  <c r="O96" i="20"/>
  <c r="P60" i="12"/>
  <c r="Q60" i="12" s="1"/>
  <c r="S60" i="12" s="1"/>
  <c r="U60" i="12" s="1"/>
  <c r="AB60" i="12" s="1"/>
  <c r="AF60" i="12" s="1"/>
  <c r="P45" i="12"/>
  <c r="Q45" i="12" s="1"/>
  <c r="S45" i="12" s="1"/>
  <c r="U45" i="12" s="1"/>
  <c r="AQ45" i="12" s="1"/>
  <c r="AU45" i="12" s="1"/>
  <c r="P76" i="27"/>
  <c r="Q76" i="27" s="1"/>
  <c r="S76" i="27" s="1"/>
  <c r="U76" i="27" s="1"/>
  <c r="AT76" i="27" s="1"/>
  <c r="AX76" i="27" s="1"/>
  <c r="P60" i="7"/>
  <c r="Q60" i="7" s="1"/>
  <c r="S60" i="7" s="1"/>
  <c r="U60" i="7" s="1"/>
  <c r="AB60" i="7" s="1"/>
  <c r="AF60" i="7" s="1"/>
  <c r="O61" i="7"/>
  <c r="N46" i="29"/>
  <c r="O46" i="29" s="1"/>
  <c r="N62" i="2"/>
  <c r="O62" i="2" s="1"/>
  <c r="N46" i="4"/>
  <c r="O46" i="4" s="1"/>
  <c r="P45" i="4"/>
  <c r="Q45" i="4" s="1"/>
  <c r="S45" i="4" s="1"/>
  <c r="U45" i="4" s="1"/>
  <c r="AQ45" i="4" s="1"/>
  <c r="AU45" i="4" s="1"/>
  <c r="P63" i="16"/>
  <c r="Q63" i="16" s="1"/>
  <c r="S63" i="16" s="1"/>
  <c r="U63" i="16" s="1"/>
  <c r="AB63" i="16" s="1"/>
  <c r="AF63" i="16" s="1"/>
  <c r="O64" i="16"/>
  <c r="P47" i="2"/>
  <c r="Q47" i="2" s="1"/>
  <c r="S47" i="2" s="1"/>
  <c r="U47" i="2" s="1"/>
  <c r="AQ47" i="2" s="1"/>
  <c r="AU47" i="2" s="1"/>
  <c r="P31" i="23" l="1"/>
  <c r="Q31" i="23" s="1"/>
  <c r="S31" i="23" s="1"/>
  <c r="U31" i="23" s="1"/>
  <c r="AQ31" i="23" s="1"/>
  <c r="AU31" i="23" s="1"/>
  <c r="O32" i="23"/>
  <c r="P94" i="16"/>
  <c r="Q94" i="16" s="1"/>
  <c r="S94" i="16" s="1"/>
  <c r="U94" i="16" s="1"/>
  <c r="AT94" i="16" s="1"/>
  <c r="O95" i="16"/>
  <c r="P31" i="14"/>
  <c r="Q31" i="14" s="1"/>
  <c r="S31" i="14" s="1"/>
  <c r="U31" i="14" s="1"/>
  <c r="AQ31" i="14" s="1"/>
  <c r="AU31" i="14" s="1"/>
  <c r="O32" i="14"/>
  <c r="P31" i="16"/>
  <c r="Q31" i="16" s="1"/>
  <c r="S31" i="16" s="1"/>
  <c r="U31" i="16" s="1"/>
  <c r="AQ31" i="16" s="1"/>
  <c r="AU31" i="16" s="1"/>
  <c r="P46" i="17"/>
  <c r="Q46" i="17" s="1"/>
  <c r="S46" i="17" s="1"/>
  <c r="U46" i="17" s="1"/>
  <c r="AQ46" i="17" s="1"/>
  <c r="AU46" i="17" s="1"/>
  <c r="O47" i="17"/>
  <c r="P62" i="2"/>
  <c r="Q62" i="2" s="1"/>
  <c r="S62" i="2" s="1"/>
  <c r="U62" i="2" s="1"/>
  <c r="AB62" i="2" s="1"/>
  <c r="AF62" i="2" s="1"/>
  <c r="O63" i="2"/>
  <c r="P62" i="8"/>
  <c r="Q62" i="8" s="1"/>
  <c r="S62" i="8" s="1"/>
  <c r="U62" i="8" s="1"/>
  <c r="AB62" i="8" s="1"/>
  <c r="AF62" i="8" s="1"/>
  <c r="P46" i="6"/>
  <c r="Q46" i="6" s="1"/>
  <c r="S46" i="6" s="1"/>
  <c r="U46" i="6" s="1"/>
  <c r="AQ46" i="6" s="1"/>
  <c r="AU46" i="6" s="1"/>
  <c r="O47" i="6"/>
  <c r="P31" i="7"/>
  <c r="Q31" i="7" s="1"/>
  <c r="S31" i="7" s="1"/>
  <c r="U31" i="7" s="1"/>
  <c r="AQ31" i="7" s="1"/>
  <c r="AU31" i="7" s="1"/>
  <c r="P109" i="28"/>
  <c r="Q109" i="28" s="1"/>
  <c r="S109" i="28" s="1"/>
  <c r="U109" i="28" s="1"/>
  <c r="AT109" i="28" s="1"/>
  <c r="AX109" i="28" s="1"/>
  <c r="O110" i="28"/>
  <c r="P31" i="31"/>
  <c r="Q31" i="31" s="1"/>
  <c r="S31" i="31" s="1"/>
  <c r="U31" i="31" s="1"/>
  <c r="AQ31" i="31" s="1"/>
  <c r="AU31" i="31" s="1"/>
  <c r="P94" i="23"/>
  <c r="Q94" i="23" s="1"/>
  <c r="S94" i="23" s="1"/>
  <c r="U94" i="23" s="1"/>
  <c r="AT94" i="23" s="1"/>
  <c r="P78" i="15"/>
  <c r="Q78" i="15" s="1"/>
  <c r="S78" i="15" s="1"/>
  <c r="U78" i="15" s="1"/>
  <c r="AT78" i="15" s="1"/>
  <c r="AX78" i="15" s="1"/>
  <c r="P94" i="10"/>
  <c r="Q94" i="10" s="1"/>
  <c r="S94" i="10" s="1"/>
  <c r="U94" i="10" s="1"/>
  <c r="AT94" i="10" s="1"/>
  <c r="P46" i="4"/>
  <c r="Q46" i="4" s="1"/>
  <c r="S46" i="4" s="1"/>
  <c r="U46" i="4" s="1"/>
  <c r="AQ46" i="4" s="1"/>
  <c r="AU46" i="4" s="1"/>
  <c r="O47" i="4"/>
  <c r="P62" i="5"/>
  <c r="Q62" i="5" s="1"/>
  <c r="S62" i="5" s="1"/>
  <c r="U62" i="5" s="1"/>
  <c r="AB62" i="5" s="1"/>
  <c r="AF62" i="5" s="1"/>
  <c r="P46" i="29"/>
  <c r="Q46" i="29" s="1"/>
  <c r="S46" i="29" s="1"/>
  <c r="U46" i="29" s="1"/>
  <c r="AQ46" i="29" s="1"/>
  <c r="AU46" i="29" s="1"/>
  <c r="O47" i="29"/>
  <c r="P31" i="15"/>
  <c r="Q31" i="15" s="1"/>
  <c r="S31" i="15" s="1"/>
  <c r="U31" i="15" s="1"/>
  <c r="AQ31" i="15" s="1"/>
  <c r="AU31" i="15" s="1"/>
  <c r="O32" i="15"/>
  <c r="P78" i="20"/>
  <c r="Q78" i="20" s="1"/>
  <c r="S78" i="20" s="1"/>
  <c r="U78" i="20" s="1"/>
  <c r="AT78" i="20" s="1"/>
  <c r="AX78" i="20" s="1"/>
  <c r="O79" i="20"/>
  <c r="P64" i="16"/>
  <c r="Q64" i="16" s="1"/>
  <c r="S64" i="16" s="1"/>
  <c r="U64" i="16" s="1"/>
  <c r="AB64" i="16" s="1"/>
  <c r="AF64" i="16" s="1"/>
  <c r="O65" i="16"/>
  <c r="BA94" i="1"/>
  <c r="AX94" i="1"/>
  <c r="P31" i="6"/>
  <c r="Q31" i="6" s="1"/>
  <c r="S31" i="6" s="1"/>
  <c r="U31" i="6" s="1"/>
  <c r="AQ31" i="6" s="1"/>
  <c r="AU31" i="6" s="1"/>
  <c r="P62" i="31"/>
  <c r="Q62" i="31" s="1"/>
  <c r="S62" i="31" s="1"/>
  <c r="U62" i="31" s="1"/>
  <c r="AB62" i="31" s="1"/>
  <c r="AF62" i="31" s="1"/>
  <c r="N46" i="1"/>
  <c r="O46" i="1" s="1"/>
  <c r="P78" i="14"/>
  <c r="Q78" i="14" s="1"/>
  <c r="S78" i="14" s="1"/>
  <c r="U78" i="14" s="1"/>
  <c r="AT78" i="14" s="1"/>
  <c r="AX78" i="14" s="1"/>
  <c r="O79" i="14"/>
  <c r="P30" i="11"/>
  <c r="Q30" i="11" s="1"/>
  <c r="S30" i="11" s="1"/>
  <c r="U30" i="11" s="1"/>
  <c r="AQ30" i="11" s="1"/>
  <c r="AU30" i="11" s="1"/>
  <c r="N31" i="11"/>
  <c r="O31" i="11" s="1"/>
  <c r="P61" i="10"/>
  <c r="Q61" i="10" s="1"/>
  <c r="S61" i="10" s="1"/>
  <c r="U61" i="10" s="1"/>
  <c r="AB61" i="10" s="1"/>
  <c r="AF61" i="10" s="1"/>
  <c r="N62" i="10"/>
  <c r="O62" i="10"/>
  <c r="AX93" i="11"/>
  <c r="BA93" i="11"/>
  <c r="P62" i="14"/>
  <c r="Q62" i="14" s="1"/>
  <c r="S62" i="14" s="1"/>
  <c r="U62" i="14" s="1"/>
  <c r="AB62" i="14" s="1"/>
  <c r="AF62" i="14" s="1"/>
  <c r="O63" i="14"/>
  <c r="P78" i="12"/>
  <c r="Q78" i="12" s="1"/>
  <c r="S78" i="12" s="1"/>
  <c r="U78" i="12" s="1"/>
  <c r="AT78" i="12" s="1"/>
  <c r="AX78" i="12" s="1"/>
  <c r="O79" i="12"/>
  <c r="N31" i="10"/>
  <c r="O31" i="10" s="1"/>
  <c r="N78" i="6"/>
  <c r="O78" i="6" s="1"/>
  <c r="P30" i="30"/>
  <c r="Q30" i="30" s="1"/>
  <c r="S30" i="30" s="1"/>
  <c r="U30" i="30" s="1"/>
  <c r="AQ30" i="30" s="1"/>
  <c r="AU30" i="30" s="1"/>
  <c r="AX93" i="18"/>
  <c r="BA93" i="18"/>
  <c r="N109" i="29"/>
  <c r="P61" i="22"/>
  <c r="Q61" i="22" s="1"/>
  <c r="S61" i="22" s="1"/>
  <c r="U61" i="22" s="1"/>
  <c r="AB61" i="22" s="1"/>
  <c r="AF61" i="22" s="1"/>
  <c r="P96" i="31"/>
  <c r="Q96" i="31" s="1"/>
  <c r="S96" i="31" s="1"/>
  <c r="U96" i="31" s="1"/>
  <c r="AT96" i="31" s="1"/>
  <c r="O97" i="31"/>
  <c r="N79" i="30"/>
  <c r="N46" i="14"/>
  <c r="O46" i="14" s="1"/>
  <c r="N46" i="9"/>
  <c r="N78" i="25"/>
  <c r="AX93" i="16"/>
  <c r="BA93" i="16"/>
  <c r="N94" i="11"/>
  <c r="P32" i="18"/>
  <c r="Q32" i="18" s="1"/>
  <c r="S32" i="18" s="1"/>
  <c r="U32" i="18" s="1"/>
  <c r="AQ32" i="18" s="1"/>
  <c r="AU32" i="18" s="1"/>
  <c r="P80" i="29"/>
  <c r="Q80" i="29" s="1"/>
  <c r="S80" i="29" s="1"/>
  <c r="U80" i="29" s="1"/>
  <c r="AT80" i="29" s="1"/>
  <c r="AX80" i="29" s="1"/>
  <c r="O81" i="29"/>
  <c r="P79" i="28"/>
  <c r="Q79" i="28" s="1"/>
  <c r="S79" i="28" s="1"/>
  <c r="U79" i="28" s="1"/>
  <c r="AT79" i="28" s="1"/>
  <c r="AX79" i="28" s="1"/>
  <c r="O93" i="26"/>
  <c r="O47" i="27"/>
  <c r="O79" i="2"/>
  <c r="AX94" i="24"/>
  <c r="BA94" i="24"/>
  <c r="O95" i="13"/>
  <c r="O47" i="11"/>
  <c r="O47" i="25"/>
  <c r="P95" i="1"/>
  <c r="Q95" i="1" s="1"/>
  <c r="S95" i="1" s="1"/>
  <c r="U95" i="1" s="1"/>
  <c r="AT95" i="1" s="1"/>
  <c r="O96" i="1"/>
  <c r="AX95" i="20"/>
  <c r="BA95" i="20"/>
  <c r="N31" i="4"/>
  <c r="N47" i="30"/>
  <c r="P61" i="18"/>
  <c r="Q61" i="18" s="1"/>
  <c r="S61" i="18" s="1"/>
  <c r="U61" i="18" s="1"/>
  <c r="AB61" i="18" s="1"/>
  <c r="AF61" i="18" s="1"/>
  <c r="P94" i="29"/>
  <c r="Q94" i="29" s="1"/>
  <c r="S94" i="29" s="1"/>
  <c r="U94" i="29" s="1"/>
  <c r="AT94" i="29" s="1"/>
  <c r="N46" i="13"/>
  <c r="O46" i="13" s="1"/>
  <c r="AX92" i="12"/>
  <c r="BA92" i="12"/>
  <c r="P31" i="21"/>
  <c r="Q31" i="21" s="1"/>
  <c r="S31" i="21" s="1"/>
  <c r="U31" i="21" s="1"/>
  <c r="AQ31" i="21" s="1"/>
  <c r="AU31" i="21" s="1"/>
  <c r="O32" i="21"/>
  <c r="N46" i="12"/>
  <c r="O46" i="12" s="1"/>
  <c r="AX93" i="15"/>
  <c r="BA93" i="15"/>
  <c r="O48" i="2"/>
  <c r="O61" i="12"/>
  <c r="N31" i="2"/>
  <c r="O31" i="2" s="1"/>
  <c r="N94" i="15"/>
  <c r="O94" i="15" s="1"/>
  <c r="N78" i="24"/>
  <c r="O78" i="24" s="1"/>
  <c r="N62" i="15"/>
  <c r="O62" i="15" s="1"/>
  <c r="O93" i="4"/>
  <c r="N78" i="31"/>
  <c r="O78" i="31" s="1"/>
  <c r="O63" i="25"/>
  <c r="O79" i="17"/>
  <c r="O63" i="1"/>
  <c r="P93" i="22"/>
  <c r="Q93" i="22" s="1"/>
  <c r="S93" i="22" s="1"/>
  <c r="U93" i="22" s="1"/>
  <c r="AT93" i="22" s="1"/>
  <c r="P79" i="19"/>
  <c r="Q79" i="19" s="1"/>
  <c r="S79" i="19" s="1"/>
  <c r="U79" i="19" s="1"/>
  <c r="AT79" i="19" s="1"/>
  <c r="AX79" i="19" s="1"/>
  <c r="O80" i="19"/>
  <c r="N94" i="18"/>
  <c r="O94" i="18" s="1"/>
  <c r="P78" i="1"/>
  <c r="Q78" i="1" s="1"/>
  <c r="S78" i="1" s="1"/>
  <c r="U78" i="1" s="1"/>
  <c r="AT78" i="1" s="1"/>
  <c r="AX78" i="1" s="1"/>
  <c r="O95" i="25"/>
  <c r="AX95" i="31"/>
  <c r="BA95" i="31"/>
  <c r="O97" i="30"/>
  <c r="O94" i="3"/>
  <c r="O47" i="7"/>
  <c r="O94" i="17"/>
  <c r="BA93" i="10"/>
  <c r="AX93" i="10"/>
  <c r="O94" i="27"/>
  <c r="O79" i="10"/>
  <c r="P32" i="28"/>
  <c r="Q32" i="28" s="1"/>
  <c r="S32" i="28" s="1"/>
  <c r="U32" i="28" s="1"/>
  <c r="AQ32" i="28" s="1"/>
  <c r="AU32" i="28" s="1"/>
  <c r="O33" i="28"/>
  <c r="P31" i="25"/>
  <c r="Q31" i="25" s="1"/>
  <c r="S31" i="25" s="1"/>
  <c r="U31" i="25" s="1"/>
  <c r="AQ31" i="25" s="1"/>
  <c r="AU31" i="25" s="1"/>
  <c r="O32" i="25"/>
  <c r="P61" i="21"/>
  <c r="Q61" i="21" s="1"/>
  <c r="S61" i="21" s="1"/>
  <c r="U61" i="21" s="1"/>
  <c r="AB61" i="21" s="1"/>
  <c r="AF61" i="21" s="1"/>
  <c r="N62" i="21"/>
  <c r="O62" i="21" s="1"/>
  <c r="P30" i="13"/>
  <c r="Q30" i="13" s="1"/>
  <c r="S30" i="13" s="1"/>
  <c r="U30" i="13" s="1"/>
  <c r="AQ30" i="13" s="1"/>
  <c r="AU30" i="13" s="1"/>
  <c r="BA92" i="26"/>
  <c r="AX92" i="26"/>
  <c r="P47" i="23"/>
  <c r="Q47" i="23" s="1"/>
  <c r="S47" i="23" s="1"/>
  <c r="U47" i="23" s="1"/>
  <c r="AQ47" i="23" s="1"/>
  <c r="AU47" i="23" s="1"/>
  <c r="P79" i="3"/>
  <c r="Q79" i="3" s="1"/>
  <c r="S79" i="3" s="1"/>
  <c r="U79" i="3" s="1"/>
  <c r="AT79" i="3" s="1"/>
  <c r="AX79" i="3" s="1"/>
  <c r="O80" i="3"/>
  <c r="BA94" i="13"/>
  <c r="AX94" i="13"/>
  <c r="P32" i="1"/>
  <c r="Q32" i="1" s="1"/>
  <c r="S32" i="1" s="1"/>
  <c r="U32" i="1" s="1"/>
  <c r="AQ32" i="1" s="1"/>
  <c r="AU32" i="1" s="1"/>
  <c r="O33" i="1"/>
  <c r="P32" i="17"/>
  <c r="Q32" i="17" s="1"/>
  <c r="S32" i="17" s="1"/>
  <c r="U32" i="17" s="1"/>
  <c r="AQ32" i="17" s="1"/>
  <c r="AU32" i="17" s="1"/>
  <c r="O33" i="17"/>
  <c r="O95" i="21"/>
  <c r="P94" i="21"/>
  <c r="Q94" i="21" s="1"/>
  <c r="S94" i="21" s="1"/>
  <c r="U94" i="21" s="1"/>
  <c r="AT94" i="21" s="1"/>
  <c r="P49" i="16"/>
  <c r="Q49" i="16" s="1"/>
  <c r="S49" i="16" s="1"/>
  <c r="U49" i="16" s="1"/>
  <c r="AQ49" i="16" s="1"/>
  <c r="AU49" i="16" s="1"/>
  <c r="O50" i="16"/>
  <c r="N78" i="21"/>
  <c r="P31" i="22"/>
  <c r="Q31" i="22" s="1"/>
  <c r="S31" i="22" s="1"/>
  <c r="U31" i="22" s="1"/>
  <c r="AQ31" i="22" s="1"/>
  <c r="AU31" i="22" s="1"/>
  <c r="O32" i="22"/>
  <c r="P61" i="7"/>
  <c r="Q61" i="7" s="1"/>
  <c r="S61" i="7" s="1"/>
  <c r="U61" i="7" s="1"/>
  <c r="AB61" i="7" s="1"/>
  <c r="AF61" i="7" s="1"/>
  <c r="P64" i="28"/>
  <c r="Q64" i="28" s="1"/>
  <c r="S64" i="28" s="1"/>
  <c r="U64" i="28" s="1"/>
  <c r="AB64" i="28" s="1"/>
  <c r="AF64" i="28" s="1"/>
  <c r="O65" i="28"/>
  <c r="P108" i="27"/>
  <c r="Q108" i="27" s="1"/>
  <c r="S108" i="27" s="1"/>
  <c r="U108" i="27" s="1"/>
  <c r="AT108" i="27" s="1"/>
  <c r="AX108" i="27" s="1"/>
  <c r="P62" i="20"/>
  <c r="Q62" i="20" s="1"/>
  <c r="S62" i="20" s="1"/>
  <c r="U62" i="20" s="1"/>
  <c r="AB62" i="20" s="1"/>
  <c r="AF62" i="20" s="1"/>
  <c r="O63" i="20"/>
  <c r="O77" i="27"/>
  <c r="O64" i="29"/>
  <c r="O79" i="4"/>
  <c r="O78" i="21"/>
  <c r="BA92" i="4"/>
  <c r="AX92" i="4"/>
  <c r="O31" i="4"/>
  <c r="N31" i="29"/>
  <c r="O31" i="29" s="1"/>
  <c r="O47" i="30"/>
  <c r="O78" i="8"/>
  <c r="O32" i="9"/>
  <c r="BA94" i="25"/>
  <c r="AX94" i="25"/>
  <c r="O30" i="27"/>
  <c r="AX96" i="30"/>
  <c r="BA96" i="30"/>
  <c r="BA93" i="3"/>
  <c r="AX93" i="3"/>
  <c r="AX93" i="17"/>
  <c r="BA93" i="17"/>
  <c r="N31" i="19"/>
  <c r="O31" i="19" s="1"/>
  <c r="BA93" i="27"/>
  <c r="AX93" i="27"/>
  <c r="O45" i="8"/>
  <c r="P64" i="17"/>
  <c r="Q64" i="17" s="1"/>
  <c r="S64" i="17" s="1"/>
  <c r="U64" i="17" s="1"/>
  <c r="AB64" i="17" s="1"/>
  <c r="AF64" i="17" s="1"/>
  <c r="P45" i="10"/>
  <c r="Q45" i="10" s="1"/>
  <c r="S45" i="10" s="1"/>
  <c r="U45" i="10" s="1"/>
  <c r="AQ45" i="10" s="1"/>
  <c r="AU45" i="10" s="1"/>
  <c r="O61" i="26"/>
  <c r="N94" i="2"/>
  <c r="O94" i="2" s="1"/>
  <c r="P93" i="2"/>
  <c r="Q93" i="2" s="1"/>
  <c r="S93" i="2" s="1"/>
  <c r="U93" i="2" s="1"/>
  <c r="AT93" i="2" s="1"/>
  <c r="O78" i="23"/>
  <c r="O31" i="3"/>
  <c r="O79" i="11"/>
  <c r="O32" i="20"/>
  <c r="O79" i="7"/>
  <c r="O95" i="8"/>
  <c r="O79" i="9"/>
  <c r="O95" i="6"/>
  <c r="P96" i="20"/>
  <c r="Q96" i="20" s="1"/>
  <c r="S96" i="20" s="1"/>
  <c r="U96" i="20" s="1"/>
  <c r="AT96" i="20" s="1"/>
  <c r="P45" i="3"/>
  <c r="Q45" i="3" s="1"/>
  <c r="S45" i="3" s="1"/>
  <c r="U45" i="3" s="1"/>
  <c r="AQ45" i="3" s="1"/>
  <c r="AU45" i="3" s="1"/>
  <c r="P111" i="30"/>
  <c r="Q111" i="30" s="1"/>
  <c r="S111" i="30" s="1"/>
  <c r="U111" i="30" s="1"/>
  <c r="AT111" i="30" s="1"/>
  <c r="AX111" i="30" s="1"/>
  <c r="P77" i="22"/>
  <c r="Q77" i="22" s="1"/>
  <c r="S77" i="22" s="1"/>
  <c r="U77" i="22" s="1"/>
  <c r="AT77" i="22" s="1"/>
  <c r="AX77" i="22" s="1"/>
  <c r="O63" i="24"/>
  <c r="N78" i="18"/>
  <c r="O78" i="18" s="1"/>
  <c r="P77" i="18"/>
  <c r="Q77" i="18" s="1"/>
  <c r="S77" i="18" s="1"/>
  <c r="U77" i="18" s="1"/>
  <c r="AT77" i="18" s="1"/>
  <c r="AX77" i="18" s="1"/>
  <c r="P62" i="27"/>
  <c r="Q62" i="27" s="1"/>
  <c r="S62" i="27" s="1"/>
  <c r="U62" i="27" s="1"/>
  <c r="AB62" i="27" s="1"/>
  <c r="AF62" i="27" s="1"/>
  <c r="O45" i="22"/>
  <c r="P62" i="11"/>
  <c r="Q62" i="11" s="1"/>
  <c r="S62" i="11" s="1"/>
  <c r="U62" i="11" s="1"/>
  <c r="AB62" i="11" s="1"/>
  <c r="AF62" i="11" s="1"/>
  <c r="P94" i="28"/>
  <c r="Q94" i="28" s="1"/>
  <c r="S94" i="28" s="1"/>
  <c r="U94" i="28" s="1"/>
  <c r="AT94" i="28" s="1"/>
  <c r="O95" i="28"/>
  <c r="BA93" i="9"/>
  <c r="AX93" i="9"/>
  <c r="P46" i="18"/>
  <c r="Q46" i="18" s="1"/>
  <c r="S46" i="18" s="1"/>
  <c r="U46" i="18" s="1"/>
  <c r="AQ46" i="18" s="1"/>
  <c r="AU46" i="18" s="1"/>
  <c r="O47" i="18"/>
  <c r="P63" i="3"/>
  <c r="Q63" i="3" s="1"/>
  <c r="S63" i="3" s="1"/>
  <c r="U63" i="3" s="1"/>
  <c r="AB63" i="3" s="1"/>
  <c r="AF63" i="3" s="1"/>
  <c r="P63" i="19"/>
  <c r="Q63" i="19" s="1"/>
  <c r="S63" i="19" s="1"/>
  <c r="U63" i="19" s="1"/>
  <c r="AB63" i="19" s="1"/>
  <c r="AF63" i="19" s="1"/>
  <c r="P33" i="24"/>
  <c r="Q33" i="24" s="1"/>
  <c r="S33" i="24" s="1"/>
  <c r="U33" i="24" s="1"/>
  <c r="AQ33" i="24" s="1"/>
  <c r="AU33" i="24" s="1"/>
  <c r="O34" i="24"/>
  <c r="P79" i="16"/>
  <c r="Q79" i="16" s="1"/>
  <c r="S79" i="16" s="1"/>
  <c r="U79" i="16" s="1"/>
  <c r="AT79" i="16" s="1"/>
  <c r="AX79" i="16" s="1"/>
  <c r="O80" i="16"/>
  <c r="P47" i="26"/>
  <c r="Q47" i="26" s="1"/>
  <c r="S47" i="26" s="1"/>
  <c r="U47" i="26" s="1"/>
  <c r="AQ47" i="26" s="1"/>
  <c r="AU47" i="26" s="1"/>
  <c r="O48" i="26"/>
  <c r="P110" i="5"/>
  <c r="Q110" i="5" s="1"/>
  <c r="S110" i="5" s="1"/>
  <c r="U110" i="5" s="1"/>
  <c r="AT110" i="5" s="1"/>
  <c r="AX110" i="5" s="1"/>
  <c r="O111" i="5"/>
  <c r="AX94" i="8"/>
  <c r="BA94" i="8"/>
  <c r="BA94" i="6"/>
  <c r="AX94" i="6"/>
  <c r="N78" i="13"/>
  <c r="O78" i="13" s="1"/>
  <c r="O109" i="29"/>
  <c r="BA93" i="28"/>
  <c r="AX93" i="28"/>
  <c r="O79" i="30"/>
  <c r="O45" i="31"/>
  <c r="N94" i="9"/>
  <c r="O94" i="9" s="1"/>
  <c r="O46" i="9"/>
  <c r="O30" i="12"/>
  <c r="O93" i="12"/>
  <c r="O78" i="25"/>
  <c r="O94" i="11"/>
  <c r="P32" i="5"/>
  <c r="Q32" i="5" s="1"/>
  <c r="S32" i="5" s="1"/>
  <c r="U32" i="5" s="1"/>
  <c r="AQ32" i="5" s="1"/>
  <c r="AU32" i="5" s="1"/>
  <c r="N46" i="5"/>
  <c r="O46" i="5" s="1"/>
  <c r="O64" i="9"/>
  <c r="P30" i="8"/>
  <c r="Q30" i="8" s="1"/>
  <c r="S30" i="8" s="1"/>
  <c r="U30" i="8" s="1"/>
  <c r="AQ30" i="8" s="1"/>
  <c r="AU30" i="8" s="1"/>
  <c r="N31" i="8"/>
  <c r="O31" i="8"/>
  <c r="P93" i="5"/>
  <c r="Q93" i="5" s="1"/>
  <c r="S93" i="5" s="1"/>
  <c r="U93" i="5" s="1"/>
  <c r="AT93" i="5" s="1"/>
  <c r="P45" i="15"/>
  <c r="Q45" i="15" s="1"/>
  <c r="S45" i="15" s="1"/>
  <c r="U45" i="15" s="1"/>
  <c r="AQ45" i="15" s="1"/>
  <c r="AU45" i="15" s="1"/>
  <c r="P63" i="13"/>
  <c r="Q63" i="13" s="1"/>
  <c r="S63" i="13" s="1"/>
  <c r="U63" i="13" s="1"/>
  <c r="AB63" i="13" s="1"/>
  <c r="AF63" i="13" s="1"/>
  <c r="O64" i="13"/>
  <c r="N62" i="4"/>
  <c r="O62" i="4" s="1"/>
  <c r="O47" i="24"/>
  <c r="O47" i="28"/>
  <c r="O95" i="14"/>
  <c r="P32" i="26"/>
  <c r="Q32" i="26" s="1"/>
  <c r="S32" i="26" s="1"/>
  <c r="U32" i="26" s="1"/>
  <c r="AQ32" i="26" s="1"/>
  <c r="AU32" i="26" s="1"/>
  <c r="O33" i="26"/>
  <c r="P64" i="30"/>
  <c r="Q64" i="30" s="1"/>
  <c r="S64" i="30" s="1"/>
  <c r="U64" i="30" s="1"/>
  <c r="AB64" i="30" s="1"/>
  <c r="AF64" i="30" s="1"/>
  <c r="O65" i="30"/>
  <c r="P78" i="5"/>
  <c r="Q78" i="5" s="1"/>
  <c r="S78" i="5" s="1"/>
  <c r="U78" i="5" s="1"/>
  <c r="AT78" i="5" s="1"/>
  <c r="AX78" i="5" s="1"/>
  <c r="O79" i="5"/>
  <c r="P94" i="19"/>
  <c r="Q94" i="19" s="1"/>
  <c r="S94" i="19" s="1"/>
  <c r="U94" i="19" s="1"/>
  <c r="AT94" i="19" s="1"/>
  <c r="P93" i="7"/>
  <c r="Q93" i="7" s="1"/>
  <c r="S93" i="7" s="1"/>
  <c r="U93" i="7" s="1"/>
  <c r="AT93" i="7" s="1"/>
  <c r="N94" i="7"/>
  <c r="O94" i="7"/>
  <c r="P62" i="6"/>
  <c r="Q62" i="6" s="1"/>
  <c r="S62" i="6" s="1"/>
  <c r="U62" i="6" s="1"/>
  <c r="AB62" i="6" s="1"/>
  <c r="AF62" i="6" s="1"/>
  <c r="O63" i="6"/>
  <c r="P46" i="20"/>
  <c r="Q46" i="20" s="1"/>
  <c r="S46" i="20" s="1"/>
  <c r="U46" i="20" s="1"/>
  <c r="AQ46" i="20" s="1"/>
  <c r="AU46" i="20" s="1"/>
  <c r="P46" i="19"/>
  <c r="Q46" i="19" s="1"/>
  <c r="S46" i="19" s="1"/>
  <c r="U46" i="19" s="1"/>
  <c r="AQ46" i="19" s="1"/>
  <c r="AU46" i="19" s="1"/>
  <c r="O47" i="19"/>
  <c r="P62" i="23"/>
  <c r="Q62" i="23" s="1"/>
  <c r="S62" i="23" s="1"/>
  <c r="U62" i="23" s="1"/>
  <c r="AB62" i="23" s="1"/>
  <c r="AF62" i="23" s="1"/>
  <c r="O63" i="23"/>
  <c r="P47" i="21"/>
  <c r="Q47" i="21" s="1"/>
  <c r="S47" i="21" s="1"/>
  <c r="U47" i="21" s="1"/>
  <c r="AQ47" i="21" s="1"/>
  <c r="AU47" i="21" s="1"/>
  <c r="P79" i="26"/>
  <c r="Q79" i="26" s="1"/>
  <c r="S79" i="26" s="1"/>
  <c r="U79" i="26" s="1"/>
  <c r="AT79" i="26" s="1"/>
  <c r="AX79" i="26" s="1"/>
  <c r="O80" i="26"/>
  <c r="P95" i="24"/>
  <c r="Q95" i="24" s="1"/>
  <c r="S95" i="24" s="1"/>
  <c r="U95" i="24" s="1"/>
  <c r="AT95" i="24" s="1"/>
  <c r="O96" i="24"/>
  <c r="AX94" i="14"/>
  <c r="BA94" i="14"/>
  <c r="P46" i="5" l="1"/>
  <c r="Q46" i="5" s="1"/>
  <c r="S46" i="5" s="1"/>
  <c r="U46" i="5" s="1"/>
  <c r="AQ46" i="5" s="1"/>
  <c r="AU46" i="5" s="1"/>
  <c r="O47" i="5"/>
  <c r="P62" i="21"/>
  <c r="Q62" i="21" s="1"/>
  <c r="S62" i="21" s="1"/>
  <c r="U62" i="21" s="1"/>
  <c r="AB62" i="21" s="1"/>
  <c r="AF62" i="21" s="1"/>
  <c r="O63" i="21"/>
  <c r="P46" i="14"/>
  <c r="Q46" i="14" s="1"/>
  <c r="S46" i="14" s="1"/>
  <c r="U46" i="14" s="1"/>
  <c r="AQ46" i="14" s="1"/>
  <c r="AU46" i="14" s="1"/>
  <c r="O47" i="14"/>
  <c r="P94" i="2"/>
  <c r="Q94" i="2" s="1"/>
  <c r="S94" i="2" s="1"/>
  <c r="U94" i="2" s="1"/>
  <c r="AT94" i="2" s="1"/>
  <c r="P31" i="29"/>
  <c r="Q31" i="29" s="1"/>
  <c r="S31" i="29" s="1"/>
  <c r="U31" i="29" s="1"/>
  <c r="AQ31" i="29" s="1"/>
  <c r="AU31" i="29" s="1"/>
  <c r="P62" i="15"/>
  <c r="Q62" i="15" s="1"/>
  <c r="S62" i="15" s="1"/>
  <c r="U62" i="15" s="1"/>
  <c r="AB62" i="15" s="1"/>
  <c r="AF62" i="15" s="1"/>
  <c r="O63" i="15"/>
  <c r="P78" i="18"/>
  <c r="Q78" i="18" s="1"/>
  <c r="S78" i="18" s="1"/>
  <c r="U78" i="18" s="1"/>
  <c r="AT78" i="18" s="1"/>
  <c r="AX78" i="18" s="1"/>
  <c r="O79" i="18"/>
  <c r="P31" i="19"/>
  <c r="Q31" i="19" s="1"/>
  <c r="S31" i="19" s="1"/>
  <c r="U31" i="19" s="1"/>
  <c r="AQ31" i="19" s="1"/>
  <c r="AU31" i="19" s="1"/>
  <c r="P31" i="11"/>
  <c r="Q31" i="11" s="1"/>
  <c r="S31" i="11" s="1"/>
  <c r="U31" i="11" s="1"/>
  <c r="AQ31" i="11" s="1"/>
  <c r="AU31" i="11" s="1"/>
  <c r="O32" i="11"/>
  <c r="P94" i="9"/>
  <c r="Q94" i="9" s="1"/>
  <c r="S94" i="9" s="1"/>
  <c r="U94" i="9" s="1"/>
  <c r="AT94" i="9" s="1"/>
  <c r="O95" i="9"/>
  <c r="P62" i="4"/>
  <c r="Q62" i="4" s="1"/>
  <c r="S62" i="4" s="1"/>
  <c r="U62" i="4" s="1"/>
  <c r="AB62" i="4" s="1"/>
  <c r="AF62" i="4" s="1"/>
  <c r="P47" i="24"/>
  <c r="Q47" i="24" s="1"/>
  <c r="S47" i="24" s="1"/>
  <c r="U47" i="24" s="1"/>
  <c r="AQ47" i="24" s="1"/>
  <c r="AU47" i="24" s="1"/>
  <c r="O48" i="24"/>
  <c r="P31" i="8"/>
  <c r="Q31" i="8" s="1"/>
  <c r="S31" i="8" s="1"/>
  <c r="U31" i="8" s="1"/>
  <c r="AQ31" i="8" s="1"/>
  <c r="AU31" i="8" s="1"/>
  <c r="O32" i="8"/>
  <c r="BA95" i="24"/>
  <c r="AX95" i="24"/>
  <c r="P63" i="23"/>
  <c r="Q63" i="23" s="1"/>
  <c r="S63" i="23" s="1"/>
  <c r="U63" i="23" s="1"/>
  <c r="AB63" i="23" s="1"/>
  <c r="AF63" i="23" s="1"/>
  <c r="O64" i="23"/>
  <c r="P63" i="6"/>
  <c r="Q63" i="6" s="1"/>
  <c r="S63" i="6" s="1"/>
  <c r="U63" i="6" s="1"/>
  <c r="AB63" i="6" s="1"/>
  <c r="AF63" i="6" s="1"/>
  <c r="O64" i="6"/>
  <c r="P94" i="11"/>
  <c r="Q94" i="11" s="1"/>
  <c r="S94" i="11" s="1"/>
  <c r="U94" i="11" s="1"/>
  <c r="AT94" i="11" s="1"/>
  <c r="O95" i="11"/>
  <c r="N46" i="31"/>
  <c r="P45" i="31"/>
  <c r="Q45" i="31" s="1"/>
  <c r="S45" i="31" s="1"/>
  <c r="U45" i="31" s="1"/>
  <c r="AQ45" i="31" s="1"/>
  <c r="AU45" i="31" s="1"/>
  <c r="O46" i="31"/>
  <c r="P78" i="13"/>
  <c r="Q78" i="13" s="1"/>
  <c r="S78" i="13" s="1"/>
  <c r="U78" i="13" s="1"/>
  <c r="AT78" i="13" s="1"/>
  <c r="AX78" i="13" s="1"/>
  <c r="P47" i="18"/>
  <c r="Q47" i="18" s="1"/>
  <c r="S47" i="18" s="1"/>
  <c r="U47" i="18" s="1"/>
  <c r="AQ47" i="18" s="1"/>
  <c r="AU47" i="18" s="1"/>
  <c r="O48" i="18"/>
  <c r="BA94" i="28"/>
  <c r="AX94" i="28"/>
  <c r="P95" i="6"/>
  <c r="Q95" i="6" s="1"/>
  <c r="S95" i="6" s="1"/>
  <c r="U95" i="6" s="1"/>
  <c r="AT95" i="6" s="1"/>
  <c r="N46" i="10"/>
  <c r="P78" i="21"/>
  <c r="Q78" i="21" s="1"/>
  <c r="S78" i="21" s="1"/>
  <c r="U78" i="21" s="1"/>
  <c r="AT78" i="21" s="1"/>
  <c r="AX78" i="21" s="1"/>
  <c r="O79" i="21"/>
  <c r="P63" i="20"/>
  <c r="Q63" i="20" s="1"/>
  <c r="S63" i="20" s="1"/>
  <c r="U63" i="20" s="1"/>
  <c r="AB63" i="20" s="1"/>
  <c r="AF63" i="20" s="1"/>
  <c r="P65" i="28"/>
  <c r="Q65" i="28" s="1"/>
  <c r="S65" i="28" s="1"/>
  <c r="U65" i="28" s="1"/>
  <c r="AB65" i="28" s="1"/>
  <c r="AF65" i="28" s="1"/>
  <c r="O66" i="28"/>
  <c r="P33" i="17"/>
  <c r="Q33" i="17" s="1"/>
  <c r="S33" i="17" s="1"/>
  <c r="U33" i="17" s="1"/>
  <c r="AQ33" i="17" s="1"/>
  <c r="AU33" i="17" s="1"/>
  <c r="O34" i="17"/>
  <c r="P33" i="28"/>
  <c r="Q33" i="28" s="1"/>
  <c r="S33" i="28" s="1"/>
  <c r="U33" i="28" s="1"/>
  <c r="AQ33" i="28" s="1"/>
  <c r="AU33" i="28" s="1"/>
  <c r="BA93" i="22"/>
  <c r="AX93" i="22"/>
  <c r="P94" i="15"/>
  <c r="Q94" i="15" s="1"/>
  <c r="S94" i="15" s="1"/>
  <c r="U94" i="15" s="1"/>
  <c r="AT94" i="15" s="1"/>
  <c r="O95" i="15"/>
  <c r="O95" i="19"/>
  <c r="N46" i="15"/>
  <c r="O46" i="15" s="1"/>
  <c r="P78" i="25"/>
  <c r="Q78" i="25" s="1"/>
  <c r="S78" i="25" s="1"/>
  <c r="U78" i="25" s="1"/>
  <c r="AT78" i="25" s="1"/>
  <c r="AX78" i="25" s="1"/>
  <c r="O63" i="11"/>
  <c r="P79" i="9"/>
  <c r="Q79" i="9" s="1"/>
  <c r="S79" i="9" s="1"/>
  <c r="U79" i="9" s="1"/>
  <c r="AT79" i="9" s="1"/>
  <c r="AX79" i="9" s="1"/>
  <c r="AX93" i="2"/>
  <c r="BA93" i="2"/>
  <c r="O65" i="17"/>
  <c r="P47" i="30"/>
  <c r="Q47" i="30" s="1"/>
  <c r="S47" i="30" s="1"/>
  <c r="U47" i="30" s="1"/>
  <c r="AQ47" i="30" s="1"/>
  <c r="AU47" i="30" s="1"/>
  <c r="O48" i="30"/>
  <c r="P79" i="4"/>
  <c r="Q79" i="4" s="1"/>
  <c r="S79" i="4" s="1"/>
  <c r="U79" i="4" s="1"/>
  <c r="AT79" i="4" s="1"/>
  <c r="AX79" i="4" s="1"/>
  <c r="O80" i="4"/>
  <c r="N94" i="22"/>
  <c r="O94" i="22" s="1"/>
  <c r="P78" i="31"/>
  <c r="Q78" i="31" s="1"/>
  <c r="S78" i="31" s="1"/>
  <c r="U78" i="31" s="1"/>
  <c r="AT78" i="31" s="1"/>
  <c r="AX78" i="31" s="1"/>
  <c r="O79" i="31"/>
  <c r="P31" i="2"/>
  <c r="Q31" i="2" s="1"/>
  <c r="S31" i="2" s="1"/>
  <c r="U31" i="2" s="1"/>
  <c r="AQ31" i="2" s="1"/>
  <c r="AU31" i="2" s="1"/>
  <c r="N62" i="18"/>
  <c r="O62" i="18" s="1"/>
  <c r="P93" i="26"/>
  <c r="Q93" i="26" s="1"/>
  <c r="S93" i="26" s="1"/>
  <c r="U93" i="26" s="1"/>
  <c r="AT93" i="26" s="1"/>
  <c r="O32" i="6"/>
  <c r="O63" i="5"/>
  <c r="O79" i="15"/>
  <c r="O32" i="31"/>
  <c r="AX94" i="16"/>
  <c r="BA94" i="16"/>
  <c r="P96" i="24"/>
  <c r="Q96" i="24" s="1"/>
  <c r="S96" i="24" s="1"/>
  <c r="U96" i="24" s="1"/>
  <c r="AT96" i="24" s="1"/>
  <c r="O97" i="24"/>
  <c r="P80" i="26"/>
  <c r="Q80" i="26" s="1"/>
  <c r="S80" i="26" s="1"/>
  <c r="U80" i="26" s="1"/>
  <c r="AT80" i="26" s="1"/>
  <c r="AX80" i="26" s="1"/>
  <c r="O81" i="26"/>
  <c r="P47" i="19"/>
  <c r="Q47" i="19" s="1"/>
  <c r="S47" i="19" s="1"/>
  <c r="U47" i="19" s="1"/>
  <c r="AQ47" i="19" s="1"/>
  <c r="AU47" i="19" s="1"/>
  <c r="P94" i="7"/>
  <c r="Q94" i="7" s="1"/>
  <c r="S94" i="7" s="1"/>
  <c r="U94" i="7" s="1"/>
  <c r="AT94" i="7" s="1"/>
  <c r="O95" i="7"/>
  <c r="P33" i="26"/>
  <c r="Q33" i="26" s="1"/>
  <c r="S33" i="26" s="1"/>
  <c r="U33" i="26" s="1"/>
  <c r="AQ33" i="26" s="1"/>
  <c r="AU33" i="26" s="1"/>
  <c r="O34" i="26"/>
  <c r="P64" i="9"/>
  <c r="Q64" i="9" s="1"/>
  <c r="S64" i="9" s="1"/>
  <c r="U64" i="9" s="1"/>
  <c r="AB64" i="9" s="1"/>
  <c r="AF64" i="9" s="1"/>
  <c r="P79" i="30"/>
  <c r="Q79" i="30" s="1"/>
  <c r="S79" i="30" s="1"/>
  <c r="U79" i="30" s="1"/>
  <c r="AT79" i="30" s="1"/>
  <c r="AX79" i="30" s="1"/>
  <c r="O80" i="30"/>
  <c r="P95" i="8"/>
  <c r="Q95" i="8" s="1"/>
  <c r="S95" i="8" s="1"/>
  <c r="U95" i="8" s="1"/>
  <c r="AT95" i="8" s="1"/>
  <c r="O96" i="8"/>
  <c r="P31" i="3"/>
  <c r="Q31" i="3" s="1"/>
  <c r="S31" i="3" s="1"/>
  <c r="U31" i="3" s="1"/>
  <c r="AQ31" i="3" s="1"/>
  <c r="AU31" i="3" s="1"/>
  <c r="O32" i="3"/>
  <c r="P32" i="9"/>
  <c r="Q32" i="9" s="1"/>
  <c r="S32" i="9" s="1"/>
  <c r="U32" i="9" s="1"/>
  <c r="AQ32" i="9" s="1"/>
  <c r="AU32" i="9" s="1"/>
  <c r="P64" i="29"/>
  <c r="Q64" i="29" s="1"/>
  <c r="S64" i="29" s="1"/>
  <c r="U64" i="29" s="1"/>
  <c r="AB64" i="29" s="1"/>
  <c r="AF64" i="29" s="1"/>
  <c r="O65" i="29"/>
  <c r="P79" i="10"/>
  <c r="Q79" i="10" s="1"/>
  <c r="S79" i="10" s="1"/>
  <c r="U79" i="10" s="1"/>
  <c r="AT79" i="10" s="1"/>
  <c r="AX79" i="10" s="1"/>
  <c r="O80" i="10"/>
  <c r="P93" i="4"/>
  <c r="Q93" i="4" s="1"/>
  <c r="S93" i="4" s="1"/>
  <c r="U93" i="4" s="1"/>
  <c r="AT93" i="4" s="1"/>
  <c r="P81" i="29"/>
  <c r="Q81" i="29" s="1"/>
  <c r="S81" i="29" s="1"/>
  <c r="U81" i="29" s="1"/>
  <c r="AT81" i="29" s="1"/>
  <c r="AX81" i="29" s="1"/>
  <c r="O82" i="29"/>
  <c r="P63" i="14"/>
  <c r="Q63" i="14" s="1"/>
  <c r="S63" i="14" s="1"/>
  <c r="U63" i="14" s="1"/>
  <c r="AB63" i="14" s="1"/>
  <c r="AF63" i="14" s="1"/>
  <c r="P79" i="20"/>
  <c r="Q79" i="20" s="1"/>
  <c r="S79" i="20" s="1"/>
  <c r="U79" i="20" s="1"/>
  <c r="AT79" i="20" s="1"/>
  <c r="AX79" i="20" s="1"/>
  <c r="O80" i="20"/>
  <c r="P32" i="14"/>
  <c r="Q32" i="14" s="1"/>
  <c r="S32" i="14" s="1"/>
  <c r="U32" i="14" s="1"/>
  <c r="AQ32" i="14" s="1"/>
  <c r="AU32" i="14" s="1"/>
  <c r="O33" i="14"/>
  <c r="AX93" i="5"/>
  <c r="BA93" i="5"/>
  <c r="P30" i="12"/>
  <c r="Q30" i="12" s="1"/>
  <c r="S30" i="12" s="1"/>
  <c r="U30" i="12" s="1"/>
  <c r="AQ30" i="12" s="1"/>
  <c r="AU30" i="12" s="1"/>
  <c r="P48" i="26"/>
  <c r="Q48" i="26" s="1"/>
  <c r="S48" i="26" s="1"/>
  <c r="U48" i="26" s="1"/>
  <c r="AQ48" i="26" s="1"/>
  <c r="AU48" i="26" s="1"/>
  <c r="P45" i="22"/>
  <c r="Q45" i="22" s="1"/>
  <c r="S45" i="22" s="1"/>
  <c r="U45" i="22" s="1"/>
  <c r="AQ45" i="22" s="1"/>
  <c r="AU45" i="22" s="1"/>
  <c r="N46" i="22"/>
  <c r="O46" i="22"/>
  <c r="P63" i="24"/>
  <c r="Q63" i="24" s="1"/>
  <c r="S63" i="24" s="1"/>
  <c r="U63" i="24" s="1"/>
  <c r="AB63" i="24" s="1"/>
  <c r="AF63" i="24" s="1"/>
  <c r="O64" i="24"/>
  <c r="N78" i="22"/>
  <c r="O78" i="22" s="1"/>
  <c r="N46" i="3"/>
  <c r="O46" i="3" s="1"/>
  <c r="P79" i="7"/>
  <c r="Q79" i="7" s="1"/>
  <c r="S79" i="7" s="1"/>
  <c r="U79" i="7" s="1"/>
  <c r="AT79" i="7" s="1"/>
  <c r="AX79" i="7" s="1"/>
  <c r="O80" i="7"/>
  <c r="P61" i="26"/>
  <c r="Q61" i="26" s="1"/>
  <c r="S61" i="26" s="1"/>
  <c r="U61" i="26" s="1"/>
  <c r="AB61" i="26" s="1"/>
  <c r="AF61" i="26" s="1"/>
  <c r="P45" i="8"/>
  <c r="Q45" i="8" s="1"/>
  <c r="S45" i="8" s="1"/>
  <c r="U45" i="8" s="1"/>
  <c r="AQ45" i="8" s="1"/>
  <c r="AU45" i="8" s="1"/>
  <c r="P31" i="4"/>
  <c r="Q31" i="4" s="1"/>
  <c r="S31" i="4" s="1"/>
  <c r="U31" i="4" s="1"/>
  <c r="AQ31" i="4" s="1"/>
  <c r="AU31" i="4" s="1"/>
  <c r="O32" i="4"/>
  <c r="P33" i="1"/>
  <c r="Q33" i="1" s="1"/>
  <c r="S33" i="1" s="1"/>
  <c r="U33" i="1" s="1"/>
  <c r="AQ33" i="1" s="1"/>
  <c r="AU33" i="1" s="1"/>
  <c r="O34" i="1"/>
  <c r="P47" i="7"/>
  <c r="Q47" i="7" s="1"/>
  <c r="S47" i="7" s="1"/>
  <c r="U47" i="7" s="1"/>
  <c r="AQ47" i="7" s="1"/>
  <c r="AU47" i="7" s="1"/>
  <c r="O48" i="7"/>
  <c r="P95" i="25"/>
  <c r="Q95" i="25" s="1"/>
  <c r="S95" i="25" s="1"/>
  <c r="U95" i="25" s="1"/>
  <c r="AT95" i="25" s="1"/>
  <c r="O96" i="25"/>
  <c r="P80" i="19"/>
  <c r="Q80" i="19" s="1"/>
  <c r="S80" i="19" s="1"/>
  <c r="U80" i="19" s="1"/>
  <c r="AT80" i="19" s="1"/>
  <c r="AX80" i="19" s="1"/>
  <c r="P79" i="17"/>
  <c r="Q79" i="17" s="1"/>
  <c r="S79" i="17" s="1"/>
  <c r="U79" i="17" s="1"/>
  <c r="AT79" i="17" s="1"/>
  <c r="AX79" i="17" s="1"/>
  <c r="O80" i="17"/>
  <c r="P61" i="12"/>
  <c r="Q61" i="12" s="1"/>
  <c r="S61" i="12" s="1"/>
  <c r="U61" i="12" s="1"/>
  <c r="AB61" i="12" s="1"/>
  <c r="AF61" i="12" s="1"/>
  <c r="N62" i="12"/>
  <c r="O62" i="12"/>
  <c r="P32" i="21"/>
  <c r="Q32" i="21" s="1"/>
  <c r="S32" i="21" s="1"/>
  <c r="U32" i="21" s="1"/>
  <c r="AQ32" i="21" s="1"/>
  <c r="AU32" i="21" s="1"/>
  <c r="O33" i="21"/>
  <c r="P46" i="13"/>
  <c r="Q46" i="13" s="1"/>
  <c r="S46" i="13" s="1"/>
  <c r="U46" i="13" s="1"/>
  <c r="AQ46" i="13" s="1"/>
  <c r="AU46" i="13" s="1"/>
  <c r="BA95" i="1"/>
  <c r="AX95" i="1"/>
  <c r="P79" i="2"/>
  <c r="Q79" i="2" s="1"/>
  <c r="S79" i="2" s="1"/>
  <c r="U79" i="2" s="1"/>
  <c r="AT79" i="2" s="1"/>
  <c r="AX79" i="2" s="1"/>
  <c r="O80" i="2"/>
  <c r="BA96" i="31"/>
  <c r="AX96" i="31"/>
  <c r="N31" i="30"/>
  <c r="O31" i="30" s="1"/>
  <c r="P47" i="29"/>
  <c r="Q47" i="29" s="1"/>
  <c r="S47" i="29" s="1"/>
  <c r="U47" i="29" s="1"/>
  <c r="AQ47" i="29" s="1"/>
  <c r="AU47" i="29" s="1"/>
  <c r="P47" i="4"/>
  <c r="Q47" i="4" s="1"/>
  <c r="S47" i="4" s="1"/>
  <c r="U47" i="4" s="1"/>
  <c r="AQ47" i="4" s="1"/>
  <c r="AU47" i="4" s="1"/>
  <c r="O48" i="4"/>
  <c r="P110" i="28"/>
  <c r="Q110" i="28" s="1"/>
  <c r="S110" i="28" s="1"/>
  <c r="U110" i="28" s="1"/>
  <c r="AT110" i="28" s="1"/>
  <c r="AX110" i="28" s="1"/>
  <c r="O111" i="28"/>
  <c r="P47" i="17"/>
  <c r="Q47" i="17" s="1"/>
  <c r="S47" i="17" s="1"/>
  <c r="U47" i="17" s="1"/>
  <c r="AQ47" i="17" s="1"/>
  <c r="AU47" i="17" s="1"/>
  <c r="P32" i="23"/>
  <c r="Q32" i="23" s="1"/>
  <c r="S32" i="23" s="1"/>
  <c r="U32" i="23" s="1"/>
  <c r="AQ32" i="23" s="1"/>
  <c r="AU32" i="23" s="1"/>
  <c r="O33" i="23"/>
  <c r="P65" i="30"/>
  <c r="Q65" i="30" s="1"/>
  <c r="S65" i="30" s="1"/>
  <c r="U65" i="30" s="1"/>
  <c r="AB65" i="30" s="1"/>
  <c r="AF65" i="30" s="1"/>
  <c r="O66" i="30"/>
  <c r="BA94" i="19"/>
  <c r="AX94" i="19"/>
  <c r="P95" i="14"/>
  <c r="Q95" i="14" s="1"/>
  <c r="S95" i="14" s="1"/>
  <c r="U95" i="14" s="1"/>
  <c r="AT95" i="14" s="1"/>
  <c r="O96" i="14"/>
  <c r="P93" i="12"/>
  <c r="Q93" i="12" s="1"/>
  <c r="S93" i="12" s="1"/>
  <c r="U93" i="12" s="1"/>
  <c r="AT93" i="12" s="1"/>
  <c r="N94" i="12"/>
  <c r="O94" i="12"/>
  <c r="P34" i="24"/>
  <c r="Q34" i="24" s="1"/>
  <c r="S34" i="24" s="1"/>
  <c r="U34" i="24" s="1"/>
  <c r="AQ34" i="24" s="1"/>
  <c r="AU34" i="24" s="1"/>
  <c r="O35" i="24"/>
  <c r="P50" i="16"/>
  <c r="Q50" i="16" s="1"/>
  <c r="S50" i="16" s="1"/>
  <c r="U50" i="16" s="1"/>
  <c r="AQ50" i="16" s="1"/>
  <c r="AU50" i="16" s="1"/>
  <c r="P80" i="3"/>
  <c r="Q80" i="3" s="1"/>
  <c r="S80" i="3" s="1"/>
  <c r="U80" i="3" s="1"/>
  <c r="AT80" i="3" s="1"/>
  <c r="AX80" i="3" s="1"/>
  <c r="O81" i="3"/>
  <c r="P32" i="25"/>
  <c r="Q32" i="25" s="1"/>
  <c r="S32" i="25" s="1"/>
  <c r="U32" i="25" s="1"/>
  <c r="AQ32" i="25" s="1"/>
  <c r="AU32" i="25" s="1"/>
  <c r="O33" i="25"/>
  <c r="P94" i="17"/>
  <c r="Q94" i="17" s="1"/>
  <c r="S94" i="17" s="1"/>
  <c r="U94" i="17" s="1"/>
  <c r="AT94" i="17" s="1"/>
  <c r="P63" i="1"/>
  <c r="Q63" i="1" s="1"/>
  <c r="S63" i="1" s="1"/>
  <c r="U63" i="1" s="1"/>
  <c r="AB63" i="1" s="1"/>
  <c r="AF63" i="1" s="1"/>
  <c r="O64" i="1"/>
  <c r="P46" i="12"/>
  <c r="Q46" i="12" s="1"/>
  <c r="S46" i="12" s="1"/>
  <c r="U46" i="12" s="1"/>
  <c r="AQ46" i="12" s="1"/>
  <c r="AU46" i="12" s="1"/>
  <c r="O47" i="12"/>
  <c r="P96" i="1"/>
  <c r="Q96" i="1" s="1"/>
  <c r="S96" i="1" s="1"/>
  <c r="U96" i="1" s="1"/>
  <c r="AT96" i="1" s="1"/>
  <c r="P97" i="31"/>
  <c r="Q97" i="31" s="1"/>
  <c r="S97" i="31" s="1"/>
  <c r="U97" i="31" s="1"/>
  <c r="AT97" i="31" s="1"/>
  <c r="O98" i="31"/>
  <c r="P78" i="6"/>
  <c r="Q78" i="6" s="1"/>
  <c r="S78" i="6" s="1"/>
  <c r="U78" i="6" s="1"/>
  <c r="AT78" i="6" s="1"/>
  <c r="AX78" i="6" s="1"/>
  <c r="O79" i="6"/>
  <c r="P62" i="10"/>
  <c r="Q62" i="10" s="1"/>
  <c r="S62" i="10" s="1"/>
  <c r="U62" i="10" s="1"/>
  <c r="AB62" i="10" s="1"/>
  <c r="AF62" i="10" s="1"/>
  <c r="P79" i="14"/>
  <c r="Q79" i="14" s="1"/>
  <c r="S79" i="14" s="1"/>
  <c r="U79" i="14" s="1"/>
  <c r="AT79" i="14" s="1"/>
  <c r="AX79" i="14" s="1"/>
  <c r="O80" i="14"/>
  <c r="P47" i="6"/>
  <c r="Q47" i="6" s="1"/>
  <c r="S47" i="6" s="1"/>
  <c r="U47" i="6" s="1"/>
  <c r="AQ47" i="6" s="1"/>
  <c r="AU47" i="6" s="1"/>
  <c r="O48" i="6"/>
  <c r="P79" i="5"/>
  <c r="Q79" i="5" s="1"/>
  <c r="S79" i="5" s="1"/>
  <c r="U79" i="5" s="1"/>
  <c r="AT79" i="5" s="1"/>
  <c r="AX79" i="5" s="1"/>
  <c r="O80" i="5"/>
  <c r="P64" i="13"/>
  <c r="Q64" i="13" s="1"/>
  <c r="S64" i="13" s="1"/>
  <c r="U64" i="13" s="1"/>
  <c r="AB64" i="13" s="1"/>
  <c r="AF64" i="13" s="1"/>
  <c r="O65" i="13"/>
  <c r="O48" i="21"/>
  <c r="O47" i="20"/>
  <c r="AX93" i="7"/>
  <c r="BA93" i="7"/>
  <c r="P47" i="28"/>
  <c r="Q47" i="28" s="1"/>
  <c r="S47" i="28" s="1"/>
  <c r="U47" i="28" s="1"/>
  <c r="AQ47" i="28" s="1"/>
  <c r="AU47" i="28" s="1"/>
  <c r="O48" i="28"/>
  <c r="N94" i="5"/>
  <c r="O94" i="5" s="1"/>
  <c r="O33" i="5"/>
  <c r="P46" i="9"/>
  <c r="Q46" i="9" s="1"/>
  <c r="S46" i="9" s="1"/>
  <c r="U46" i="9" s="1"/>
  <c r="AQ46" i="9" s="1"/>
  <c r="AU46" i="9" s="1"/>
  <c r="O64" i="19"/>
  <c r="O64" i="3"/>
  <c r="O63" i="27"/>
  <c r="O112" i="30"/>
  <c r="O97" i="20"/>
  <c r="P32" i="20"/>
  <c r="Q32" i="20" s="1"/>
  <c r="S32" i="20" s="1"/>
  <c r="U32" i="20" s="1"/>
  <c r="AQ32" i="20" s="1"/>
  <c r="AU32" i="20" s="1"/>
  <c r="O33" i="20"/>
  <c r="P78" i="23"/>
  <c r="Q78" i="23" s="1"/>
  <c r="S78" i="23" s="1"/>
  <c r="U78" i="23" s="1"/>
  <c r="AT78" i="23" s="1"/>
  <c r="AX78" i="23" s="1"/>
  <c r="O79" i="23"/>
  <c r="O46" i="10"/>
  <c r="P78" i="8"/>
  <c r="Q78" i="8" s="1"/>
  <c r="S78" i="8" s="1"/>
  <c r="U78" i="8" s="1"/>
  <c r="AT78" i="8" s="1"/>
  <c r="AX78" i="8" s="1"/>
  <c r="O79" i="8"/>
  <c r="P77" i="27"/>
  <c r="Q77" i="27" s="1"/>
  <c r="S77" i="27" s="1"/>
  <c r="U77" i="27" s="1"/>
  <c r="AT77" i="27" s="1"/>
  <c r="AX77" i="27" s="1"/>
  <c r="N109" i="27"/>
  <c r="O109" i="27" s="1"/>
  <c r="N62" i="7"/>
  <c r="O62" i="7" s="1"/>
  <c r="AX94" i="21"/>
  <c r="BA94" i="21"/>
  <c r="O48" i="23"/>
  <c r="N31" i="13"/>
  <c r="O31" i="13" s="1"/>
  <c r="P94" i="27"/>
  <c r="Q94" i="27" s="1"/>
  <c r="S94" i="27" s="1"/>
  <c r="U94" i="27" s="1"/>
  <c r="AT94" i="27" s="1"/>
  <c r="O95" i="27"/>
  <c r="P94" i="3"/>
  <c r="Q94" i="3" s="1"/>
  <c r="S94" i="3" s="1"/>
  <c r="U94" i="3" s="1"/>
  <c r="AT94" i="3" s="1"/>
  <c r="O79" i="1"/>
  <c r="P63" i="25"/>
  <c r="Q63" i="25" s="1"/>
  <c r="S63" i="25" s="1"/>
  <c r="U63" i="25" s="1"/>
  <c r="AB63" i="25" s="1"/>
  <c r="AF63" i="25" s="1"/>
  <c r="O95" i="29"/>
  <c r="P47" i="25"/>
  <c r="Q47" i="25" s="1"/>
  <c r="S47" i="25" s="1"/>
  <c r="U47" i="25" s="1"/>
  <c r="AQ47" i="25" s="1"/>
  <c r="AU47" i="25" s="1"/>
  <c r="O48" i="25"/>
  <c r="O33" i="18"/>
  <c r="P31" i="10"/>
  <c r="Q31" i="10" s="1"/>
  <c r="S31" i="10" s="1"/>
  <c r="U31" i="10" s="1"/>
  <c r="AQ31" i="10" s="1"/>
  <c r="AU31" i="10" s="1"/>
  <c r="P46" i="1"/>
  <c r="Q46" i="1" s="1"/>
  <c r="S46" i="1" s="1"/>
  <c r="U46" i="1" s="1"/>
  <c r="AQ46" i="1" s="1"/>
  <c r="AU46" i="1" s="1"/>
  <c r="O95" i="23"/>
  <c r="O63" i="8"/>
  <c r="P109" i="29"/>
  <c r="Q109" i="29" s="1"/>
  <c r="S109" i="29" s="1"/>
  <c r="U109" i="29" s="1"/>
  <c r="AT109" i="29" s="1"/>
  <c r="AX109" i="29" s="1"/>
  <c r="O110" i="29"/>
  <c r="P111" i="5"/>
  <c r="Q111" i="5" s="1"/>
  <c r="S111" i="5" s="1"/>
  <c r="U111" i="5" s="1"/>
  <c r="AT111" i="5" s="1"/>
  <c r="AX111" i="5" s="1"/>
  <c r="O112" i="5"/>
  <c r="P80" i="16"/>
  <c r="Q80" i="16" s="1"/>
  <c r="S80" i="16" s="1"/>
  <c r="U80" i="16" s="1"/>
  <c r="AT80" i="16" s="1"/>
  <c r="AX80" i="16" s="1"/>
  <c r="P95" i="28"/>
  <c r="Q95" i="28" s="1"/>
  <c r="S95" i="28" s="1"/>
  <c r="U95" i="28" s="1"/>
  <c r="AT95" i="28" s="1"/>
  <c r="O96" i="28"/>
  <c r="BA96" i="20"/>
  <c r="AX96" i="20"/>
  <c r="P79" i="11"/>
  <c r="Q79" i="11" s="1"/>
  <c r="S79" i="11" s="1"/>
  <c r="U79" i="11" s="1"/>
  <c r="AT79" i="11" s="1"/>
  <c r="AX79" i="11" s="1"/>
  <c r="P30" i="27"/>
  <c r="Q30" i="27" s="1"/>
  <c r="S30" i="27" s="1"/>
  <c r="U30" i="27" s="1"/>
  <c r="AQ30" i="27" s="1"/>
  <c r="AU30" i="27" s="1"/>
  <c r="P32" i="22"/>
  <c r="Q32" i="22" s="1"/>
  <c r="S32" i="22" s="1"/>
  <c r="U32" i="22" s="1"/>
  <c r="AQ32" i="22" s="1"/>
  <c r="AU32" i="22" s="1"/>
  <c r="O33" i="22"/>
  <c r="P95" i="21"/>
  <c r="Q95" i="21" s="1"/>
  <c r="S95" i="21" s="1"/>
  <c r="U95" i="21" s="1"/>
  <c r="AT95" i="21" s="1"/>
  <c r="O96" i="21"/>
  <c r="P97" i="30"/>
  <c r="Q97" i="30" s="1"/>
  <c r="S97" i="30" s="1"/>
  <c r="U97" i="30" s="1"/>
  <c r="AT97" i="30" s="1"/>
  <c r="P78" i="24"/>
  <c r="Q78" i="24" s="1"/>
  <c r="S78" i="24" s="1"/>
  <c r="U78" i="24" s="1"/>
  <c r="AT78" i="24" s="1"/>
  <c r="AX78" i="24" s="1"/>
  <c r="P48" i="2"/>
  <c r="Q48" i="2" s="1"/>
  <c r="S48" i="2" s="1"/>
  <c r="U48" i="2" s="1"/>
  <c r="AQ48" i="2" s="1"/>
  <c r="AU48" i="2" s="1"/>
  <c r="O49" i="2"/>
  <c r="BA94" i="29"/>
  <c r="AX94" i="29"/>
  <c r="P47" i="11"/>
  <c r="Q47" i="11" s="1"/>
  <c r="S47" i="11" s="1"/>
  <c r="U47" i="11" s="1"/>
  <c r="AQ47" i="11" s="1"/>
  <c r="AU47" i="11" s="1"/>
  <c r="O48" i="11"/>
  <c r="P47" i="27"/>
  <c r="Q47" i="27" s="1"/>
  <c r="S47" i="27" s="1"/>
  <c r="U47" i="27" s="1"/>
  <c r="AQ47" i="27" s="1"/>
  <c r="AU47" i="27" s="1"/>
  <c r="O80" i="28"/>
  <c r="N62" i="22"/>
  <c r="O62" i="22" s="1"/>
  <c r="O63" i="31"/>
  <c r="O95" i="10"/>
  <c r="AX94" i="23"/>
  <c r="BA94" i="23"/>
  <c r="O32" i="7"/>
  <c r="O32" i="16"/>
  <c r="P94" i="18"/>
  <c r="Q94" i="18" s="1"/>
  <c r="S94" i="18" s="1"/>
  <c r="U94" i="18" s="1"/>
  <c r="AT94" i="18" s="1"/>
  <c r="O95" i="18"/>
  <c r="P95" i="13"/>
  <c r="Q95" i="13" s="1"/>
  <c r="S95" i="13" s="1"/>
  <c r="U95" i="13" s="1"/>
  <c r="AT95" i="13" s="1"/>
  <c r="O96" i="13"/>
  <c r="P79" i="12"/>
  <c r="Q79" i="12" s="1"/>
  <c r="S79" i="12" s="1"/>
  <c r="U79" i="12" s="1"/>
  <c r="AT79" i="12" s="1"/>
  <c r="AX79" i="12" s="1"/>
  <c r="O80" i="12"/>
  <c r="P65" i="16"/>
  <c r="Q65" i="16" s="1"/>
  <c r="S65" i="16" s="1"/>
  <c r="U65" i="16" s="1"/>
  <c r="AB65" i="16" s="1"/>
  <c r="AF65" i="16" s="1"/>
  <c r="P32" i="15"/>
  <c r="Q32" i="15" s="1"/>
  <c r="S32" i="15" s="1"/>
  <c r="U32" i="15" s="1"/>
  <c r="AQ32" i="15" s="1"/>
  <c r="AU32" i="15" s="1"/>
  <c r="O33" i="15"/>
  <c r="BA94" i="10"/>
  <c r="AX94" i="10"/>
  <c r="P63" i="2"/>
  <c r="Q63" i="2" s="1"/>
  <c r="S63" i="2" s="1"/>
  <c r="U63" i="2" s="1"/>
  <c r="AB63" i="2" s="1"/>
  <c r="AF63" i="2" s="1"/>
  <c r="P95" i="16"/>
  <c r="Q95" i="16" s="1"/>
  <c r="S95" i="16" s="1"/>
  <c r="U95" i="16" s="1"/>
  <c r="AT95" i="16" s="1"/>
  <c r="P109" i="27" l="1"/>
  <c r="Q109" i="27" s="1"/>
  <c r="S109" i="27" s="1"/>
  <c r="U109" i="27" s="1"/>
  <c r="AT109" i="27" s="1"/>
  <c r="AX109" i="27" s="1"/>
  <c r="O110" i="27"/>
  <c r="P31" i="30"/>
  <c r="Q31" i="30" s="1"/>
  <c r="S31" i="30" s="1"/>
  <c r="U31" i="30" s="1"/>
  <c r="AQ31" i="30" s="1"/>
  <c r="AU31" i="30" s="1"/>
  <c r="O32" i="30"/>
  <c r="P62" i="18"/>
  <c r="Q62" i="18" s="1"/>
  <c r="S62" i="18" s="1"/>
  <c r="U62" i="18" s="1"/>
  <c r="AB62" i="18" s="1"/>
  <c r="AF62" i="18" s="1"/>
  <c r="P94" i="22"/>
  <c r="Q94" i="22" s="1"/>
  <c r="S94" i="22" s="1"/>
  <c r="U94" i="22" s="1"/>
  <c r="AT94" i="22" s="1"/>
  <c r="O95" i="22"/>
  <c r="P62" i="22"/>
  <c r="Q62" i="22" s="1"/>
  <c r="S62" i="22" s="1"/>
  <c r="U62" i="22" s="1"/>
  <c r="AB62" i="22" s="1"/>
  <c r="AF62" i="22" s="1"/>
  <c r="O63" i="22"/>
  <c r="P46" i="3"/>
  <c r="Q46" i="3" s="1"/>
  <c r="S46" i="3" s="1"/>
  <c r="U46" i="3" s="1"/>
  <c r="AQ46" i="3" s="1"/>
  <c r="AU46" i="3" s="1"/>
  <c r="P78" i="22"/>
  <c r="Q78" i="22" s="1"/>
  <c r="S78" i="22" s="1"/>
  <c r="U78" i="22" s="1"/>
  <c r="AT78" i="22" s="1"/>
  <c r="AX78" i="22" s="1"/>
  <c r="O79" i="22"/>
  <c r="P33" i="15"/>
  <c r="Q33" i="15" s="1"/>
  <c r="S33" i="15" s="1"/>
  <c r="U33" i="15" s="1"/>
  <c r="AQ33" i="15" s="1"/>
  <c r="AU33" i="15" s="1"/>
  <c r="O34" i="15"/>
  <c r="P96" i="28"/>
  <c r="Q96" i="28" s="1"/>
  <c r="S96" i="28" s="1"/>
  <c r="U96" i="28" s="1"/>
  <c r="AT96" i="28" s="1"/>
  <c r="P80" i="30"/>
  <c r="Q80" i="30" s="1"/>
  <c r="S80" i="30" s="1"/>
  <c r="U80" i="30" s="1"/>
  <c r="AT80" i="30" s="1"/>
  <c r="AX80" i="30" s="1"/>
  <c r="O81" i="30"/>
  <c r="P63" i="21"/>
  <c r="Q63" i="21" s="1"/>
  <c r="S63" i="21" s="1"/>
  <c r="U63" i="21" s="1"/>
  <c r="AB63" i="21" s="1"/>
  <c r="AF63" i="21" s="1"/>
  <c r="O64" i="21"/>
  <c r="P33" i="5"/>
  <c r="Q33" i="5" s="1"/>
  <c r="S33" i="5" s="1"/>
  <c r="U33" i="5" s="1"/>
  <c r="AQ33" i="5" s="1"/>
  <c r="AU33" i="5" s="1"/>
  <c r="P111" i="28"/>
  <c r="Q111" i="28" s="1"/>
  <c r="S111" i="28" s="1"/>
  <c r="U111" i="28" s="1"/>
  <c r="AT111" i="28" s="1"/>
  <c r="AX111" i="28" s="1"/>
  <c r="O112" i="28"/>
  <c r="P96" i="25"/>
  <c r="Q96" i="25" s="1"/>
  <c r="S96" i="25" s="1"/>
  <c r="U96" i="25" s="1"/>
  <c r="AT96" i="25" s="1"/>
  <c r="O97" i="25"/>
  <c r="AX94" i="3"/>
  <c r="BA94" i="3"/>
  <c r="P80" i="12"/>
  <c r="Q80" i="12" s="1"/>
  <c r="S80" i="12" s="1"/>
  <c r="U80" i="12" s="1"/>
  <c r="AT80" i="12" s="1"/>
  <c r="AX80" i="12" s="1"/>
  <c r="O81" i="12"/>
  <c r="O96" i="16"/>
  <c r="P32" i="16"/>
  <c r="Q32" i="16" s="1"/>
  <c r="S32" i="16" s="1"/>
  <c r="U32" i="16" s="1"/>
  <c r="AQ32" i="16" s="1"/>
  <c r="AU32" i="16" s="1"/>
  <c r="O33" i="16"/>
  <c r="O79" i="24"/>
  <c r="BA95" i="21"/>
  <c r="AX95" i="21"/>
  <c r="N31" i="27"/>
  <c r="O47" i="1"/>
  <c r="O64" i="25"/>
  <c r="BA94" i="27"/>
  <c r="AX94" i="27"/>
  <c r="P97" i="20"/>
  <c r="Q97" i="20" s="1"/>
  <c r="S97" i="20" s="1"/>
  <c r="U97" i="20" s="1"/>
  <c r="AT97" i="20" s="1"/>
  <c r="O47" i="9"/>
  <c r="O48" i="17"/>
  <c r="O48" i="29"/>
  <c r="O81" i="19"/>
  <c r="N62" i="26"/>
  <c r="O62" i="26" s="1"/>
  <c r="O49" i="26"/>
  <c r="O64" i="14"/>
  <c r="N94" i="4"/>
  <c r="O33" i="9"/>
  <c r="P79" i="15"/>
  <c r="Q79" i="15" s="1"/>
  <c r="S79" i="15" s="1"/>
  <c r="U79" i="15" s="1"/>
  <c r="AT79" i="15" s="1"/>
  <c r="AX79" i="15" s="1"/>
  <c r="N94" i="26"/>
  <c r="O94" i="26" s="1"/>
  <c r="P65" i="17"/>
  <c r="Q65" i="17" s="1"/>
  <c r="S65" i="17" s="1"/>
  <c r="U65" i="17" s="1"/>
  <c r="AB65" i="17" s="1"/>
  <c r="AF65" i="17" s="1"/>
  <c r="P95" i="19"/>
  <c r="Q95" i="19" s="1"/>
  <c r="S95" i="19" s="1"/>
  <c r="U95" i="19" s="1"/>
  <c r="AT95" i="19" s="1"/>
  <c r="O96" i="19"/>
  <c r="O34" i="28"/>
  <c r="O64" i="20"/>
  <c r="O96" i="6"/>
  <c r="O79" i="13"/>
  <c r="BA94" i="11"/>
  <c r="AX94" i="11"/>
  <c r="O63" i="4"/>
  <c r="O32" i="19"/>
  <c r="O32" i="29"/>
  <c r="P96" i="13"/>
  <c r="Q96" i="13" s="1"/>
  <c r="S96" i="13" s="1"/>
  <c r="U96" i="13" s="1"/>
  <c r="AT96" i="13" s="1"/>
  <c r="O97" i="13"/>
  <c r="P110" i="29"/>
  <c r="Q110" i="29" s="1"/>
  <c r="S110" i="29" s="1"/>
  <c r="U110" i="29" s="1"/>
  <c r="AT110" i="29" s="1"/>
  <c r="AX110" i="29" s="1"/>
  <c r="P31" i="13"/>
  <c r="Q31" i="13" s="1"/>
  <c r="S31" i="13" s="1"/>
  <c r="U31" i="13" s="1"/>
  <c r="AQ31" i="13" s="1"/>
  <c r="AU31" i="13" s="1"/>
  <c r="O32" i="13"/>
  <c r="P112" i="30"/>
  <c r="Q112" i="30" s="1"/>
  <c r="S112" i="30" s="1"/>
  <c r="U112" i="30" s="1"/>
  <c r="AT112" i="30" s="1"/>
  <c r="AX112" i="30" s="1"/>
  <c r="O113" i="30"/>
  <c r="P80" i="14"/>
  <c r="Q80" i="14" s="1"/>
  <c r="S80" i="14" s="1"/>
  <c r="U80" i="14" s="1"/>
  <c r="AT80" i="14" s="1"/>
  <c r="AX80" i="14" s="1"/>
  <c r="P62" i="12"/>
  <c r="Q62" i="12" s="1"/>
  <c r="S62" i="12" s="1"/>
  <c r="U62" i="12" s="1"/>
  <c r="AB62" i="12" s="1"/>
  <c r="AF62" i="12" s="1"/>
  <c r="O63" i="12"/>
  <c r="BA93" i="26"/>
  <c r="AX93" i="26"/>
  <c r="P80" i="28"/>
  <c r="Q80" i="28" s="1"/>
  <c r="S80" i="28" s="1"/>
  <c r="U80" i="28" s="1"/>
  <c r="AT80" i="28" s="1"/>
  <c r="AX80" i="28" s="1"/>
  <c r="O81" i="28"/>
  <c r="P48" i="25"/>
  <c r="Q48" i="25" s="1"/>
  <c r="S48" i="25" s="1"/>
  <c r="U48" i="25" s="1"/>
  <c r="AQ48" i="25" s="1"/>
  <c r="AU48" i="25" s="1"/>
  <c r="P79" i="23"/>
  <c r="Q79" i="23" s="1"/>
  <c r="S79" i="23" s="1"/>
  <c r="U79" i="23" s="1"/>
  <c r="AT79" i="23" s="1"/>
  <c r="AX79" i="23" s="1"/>
  <c r="O80" i="23"/>
  <c r="P63" i="27"/>
  <c r="Q63" i="27" s="1"/>
  <c r="S63" i="27" s="1"/>
  <c r="U63" i="27" s="1"/>
  <c r="AB63" i="27" s="1"/>
  <c r="AF63" i="27" s="1"/>
  <c r="O64" i="27"/>
  <c r="P47" i="20"/>
  <c r="Q47" i="20" s="1"/>
  <c r="S47" i="20" s="1"/>
  <c r="U47" i="20" s="1"/>
  <c r="AQ47" i="20" s="1"/>
  <c r="AU47" i="20" s="1"/>
  <c r="AX97" i="31"/>
  <c r="BA97" i="31"/>
  <c r="P33" i="14"/>
  <c r="Q33" i="14" s="1"/>
  <c r="S33" i="14" s="1"/>
  <c r="U33" i="14" s="1"/>
  <c r="AQ33" i="14" s="1"/>
  <c r="AU33" i="14" s="1"/>
  <c r="O34" i="14"/>
  <c r="P82" i="29"/>
  <c r="Q82" i="29" s="1"/>
  <c r="S82" i="29" s="1"/>
  <c r="U82" i="29" s="1"/>
  <c r="AT82" i="29" s="1"/>
  <c r="AX82" i="29" s="1"/>
  <c r="O83" i="29"/>
  <c r="P80" i="10"/>
  <c r="Q80" i="10" s="1"/>
  <c r="S80" i="10" s="1"/>
  <c r="U80" i="10" s="1"/>
  <c r="AT80" i="10" s="1"/>
  <c r="AX80" i="10" s="1"/>
  <c r="BA94" i="7"/>
  <c r="AX94" i="7"/>
  <c r="AX96" i="24"/>
  <c r="BA96" i="24"/>
  <c r="P32" i="6"/>
  <c r="Q32" i="6" s="1"/>
  <c r="S32" i="6" s="1"/>
  <c r="U32" i="6" s="1"/>
  <c r="AQ32" i="6" s="1"/>
  <c r="AU32" i="6" s="1"/>
  <c r="P80" i="4"/>
  <c r="Q80" i="4" s="1"/>
  <c r="S80" i="4" s="1"/>
  <c r="U80" i="4" s="1"/>
  <c r="AT80" i="4" s="1"/>
  <c r="AX80" i="4" s="1"/>
  <c r="O81" i="4"/>
  <c r="P95" i="15"/>
  <c r="Q95" i="15" s="1"/>
  <c r="S95" i="15" s="1"/>
  <c r="U95" i="15" s="1"/>
  <c r="AT95" i="15" s="1"/>
  <c r="O96" i="15"/>
  <c r="P34" i="17"/>
  <c r="Q34" i="17" s="1"/>
  <c r="S34" i="17" s="1"/>
  <c r="U34" i="17" s="1"/>
  <c r="AQ34" i="17" s="1"/>
  <c r="AU34" i="17" s="1"/>
  <c r="P79" i="21"/>
  <c r="Q79" i="21" s="1"/>
  <c r="S79" i="21" s="1"/>
  <c r="U79" i="21" s="1"/>
  <c r="AT79" i="21" s="1"/>
  <c r="AX79" i="21" s="1"/>
  <c r="O80" i="21"/>
  <c r="P46" i="31"/>
  <c r="Q46" i="31" s="1"/>
  <c r="S46" i="31" s="1"/>
  <c r="U46" i="31" s="1"/>
  <c r="AQ46" i="31" s="1"/>
  <c r="AU46" i="31" s="1"/>
  <c r="O47" i="31"/>
  <c r="P64" i="6"/>
  <c r="Q64" i="6" s="1"/>
  <c r="S64" i="6" s="1"/>
  <c r="U64" i="6" s="1"/>
  <c r="AB64" i="6" s="1"/>
  <c r="AF64" i="6" s="1"/>
  <c r="P32" i="8"/>
  <c r="Q32" i="8" s="1"/>
  <c r="S32" i="8" s="1"/>
  <c r="U32" i="8" s="1"/>
  <c r="AQ32" i="8" s="1"/>
  <c r="AU32" i="8" s="1"/>
  <c r="O33" i="8"/>
  <c r="P95" i="9"/>
  <c r="Q95" i="9" s="1"/>
  <c r="S95" i="9" s="1"/>
  <c r="U95" i="9" s="1"/>
  <c r="AT95" i="9" s="1"/>
  <c r="O96" i="9"/>
  <c r="P79" i="18"/>
  <c r="Q79" i="18" s="1"/>
  <c r="S79" i="18" s="1"/>
  <c r="U79" i="18" s="1"/>
  <c r="AT79" i="18" s="1"/>
  <c r="AX79" i="18" s="1"/>
  <c r="O64" i="2"/>
  <c r="O66" i="16"/>
  <c r="O48" i="27"/>
  <c r="O98" i="30"/>
  <c r="O80" i="11"/>
  <c r="O81" i="16"/>
  <c r="O32" i="10"/>
  <c r="O95" i="3"/>
  <c r="N78" i="27"/>
  <c r="O78" i="27" s="1"/>
  <c r="P64" i="3"/>
  <c r="Q64" i="3" s="1"/>
  <c r="S64" i="3" s="1"/>
  <c r="U64" i="3" s="1"/>
  <c r="AB64" i="3" s="1"/>
  <c r="AF64" i="3" s="1"/>
  <c r="O65" i="3"/>
  <c r="P94" i="5"/>
  <c r="Q94" i="5" s="1"/>
  <c r="S94" i="5" s="1"/>
  <c r="U94" i="5" s="1"/>
  <c r="AT94" i="5" s="1"/>
  <c r="P48" i="21"/>
  <c r="Q48" i="21" s="1"/>
  <c r="S48" i="21" s="1"/>
  <c r="U48" i="21" s="1"/>
  <c r="AQ48" i="21" s="1"/>
  <c r="AU48" i="21" s="1"/>
  <c r="O49" i="21"/>
  <c r="O63" i="10"/>
  <c r="O97" i="1"/>
  <c r="O95" i="17"/>
  <c r="O51" i="16"/>
  <c r="AX93" i="12"/>
  <c r="BA93" i="12"/>
  <c r="O47" i="13"/>
  <c r="BA95" i="25"/>
  <c r="AX95" i="25"/>
  <c r="N46" i="8"/>
  <c r="O46" i="8" s="1"/>
  <c r="O65" i="9"/>
  <c r="O48" i="19"/>
  <c r="O32" i="2"/>
  <c r="O80" i="9"/>
  <c r="O79" i="25"/>
  <c r="AX94" i="15"/>
  <c r="BA94" i="15"/>
  <c r="BA94" i="9"/>
  <c r="AX94" i="9"/>
  <c r="O95" i="2"/>
  <c r="P33" i="18"/>
  <c r="Q33" i="18" s="1"/>
  <c r="S33" i="18" s="1"/>
  <c r="U33" i="18" s="1"/>
  <c r="AQ33" i="18" s="1"/>
  <c r="AU33" i="18" s="1"/>
  <c r="O34" i="18"/>
  <c r="P98" i="31"/>
  <c r="Q98" i="31" s="1"/>
  <c r="S98" i="31" s="1"/>
  <c r="U98" i="31" s="1"/>
  <c r="AT98" i="31" s="1"/>
  <c r="O99" i="31"/>
  <c r="P64" i="1"/>
  <c r="Q64" i="1" s="1"/>
  <c r="S64" i="1" s="1"/>
  <c r="U64" i="1" s="1"/>
  <c r="AB64" i="1" s="1"/>
  <c r="AF64" i="1" s="1"/>
  <c r="P94" i="12"/>
  <c r="Q94" i="12" s="1"/>
  <c r="S94" i="12" s="1"/>
  <c r="U94" i="12" s="1"/>
  <c r="AT94" i="12" s="1"/>
  <c r="O95" i="12"/>
  <c r="P34" i="1"/>
  <c r="Q34" i="1" s="1"/>
  <c r="S34" i="1" s="1"/>
  <c r="U34" i="1" s="1"/>
  <c r="AQ34" i="1" s="1"/>
  <c r="AU34" i="1" s="1"/>
  <c r="O35" i="1"/>
  <c r="P46" i="22"/>
  <c r="Q46" i="22" s="1"/>
  <c r="S46" i="22" s="1"/>
  <c r="U46" i="22" s="1"/>
  <c r="AQ46" i="22" s="1"/>
  <c r="AU46" i="22" s="1"/>
  <c r="P97" i="24"/>
  <c r="Q97" i="24" s="1"/>
  <c r="S97" i="24" s="1"/>
  <c r="U97" i="24" s="1"/>
  <c r="AT97" i="24" s="1"/>
  <c r="O98" i="24"/>
  <c r="P63" i="11"/>
  <c r="Q63" i="11" s="1"/>
  <c r="S63" i="11" s="1"/>
  <c r="U63" i="11" s="1"/>
  <c r="AB63" i="11" s="1"/>
  <c r="AF63" i="11" s="1"/>
  <c r="O64" i="11"/>
  <c r="P48" i="23"/>
  <c r="Q48" i="23" s="1"/>
  <c r="S48" i="23" s="1"/>
  <c r="U48" i="23" s="1"/>
  <c r="AQ48" i="23" s="1"/>
  <c r="AU48" i="23" s="1"/>
  <c r="O49" i="23"/>
  <c r="P95" i="18"/>
  <c r="Q95" i="18" s="1"/>
  <c r="S95" i="18" s="1"/>
  <c r="U95" i="18" s="1"/>
  <c r="AT95" i="18" s="1"/>
  <c r="BA97" i="30"/>
  <c r="AX97" i="30"/>
  <c r="P63" i="8"/>
  <c r="Q63" i="8" s="1"/>
  <c r="S63" i="8" s="1"/>
  <c r="U63" i="8" s="1"/>
  <c r="AB63" i="8" s="1"/>
  <c r="AF63" i="8" s="1"/>
  <c r="O64" i="8"/>
  <c r="P95" i="29"/>
  <c r="Q95" i="29" s="1"/>
  <c r="S95" i="29" s="1"/>
  <c r="U95" i="29" s="1"/>
  <c r="AT95" i="29" s="1"/>
  <c r="P33" i="20"/>
  <c r="Q33" i="20" s="1"/>
  <c r="S33" i="20" s="1"/>
  <c r="U33" i="20" s="1"/>
  <c r="AQ33" i="20" s="1"/>
  <c r="AU33" i="20" s="1"/>
  <c r="O34" i="20"/>
  <c r="BA96" i="1"/>
  <c r="AX96" i="1"/>
  <c r="AX94" i="17"/>
  <c r="BA94" i="17"/>
  <c r="P96" i="14"/>
  <c r="Q96" i="14" s="1"/>
  <c r="S96" i="14" s="1"/>
  <c r="U96" i="14" s="1"/>
  <c r="AT96" i="14" s="1"/>
  <c r="O97" i="14"/>
  <c r="P33" i="23"/>
  <c r="Q33" i="23" s="1"/>
  <c r="S33" i="23" s="1"/>
  <c r="U33" i="23" s="1"/>
  <c r="AQ33" i="23" s="1"/>
  <c r="AU33" i="23" s="1"/>
  <c r="O34" i="23"/>
  <c r="P48" i="4"/>
  <c r="Q48" i="4" s="1"/>
  <c r="S48" i="4" s="1"/>
  <c r="U48" i="4" s="1"/>
  <c r="AQ48" i="4" s="1"/>
  <c r="AU48" i="4" s="1"/>
  <c r="P80" i="17"/>
  <c r="Q80" i="17" s="1"/>
  <c r="S80" i="17" s="1"/>
  <c r="U80" i="17" s="1"/>
  <c r="AT80" i="17" s="1"/>
  <c r="AX80" i="17" s="1"/>
  <c r="O81" i="17"/>
  <c r="P48" i="7"/>
  <c r="Q48" i="7" s="1"/>
  <c r="S48" i="7" s="1"/>
  <c r="U48" i="7" s="1"/>
  <c r="AQ48" i="7" s="1"/>
  <c r="AU48" i="7" s="1"/>
  <c r="O49" i="7"/>
  <c r="P32" i="4"/>
  <c r="Q32" i="4" s="1"/>
  <c r="S32" i="4" s="1"/>
  <c r="U32" i="4" s="1"/>
  <c r="AQ32" i="4" s="1"/>
  <c r="AU32" i="4" s="1"/>
  <c r="P80" i="20"/>
  <c r="Q80" i="20" s="1"/>
  <c r="S80" i="20" s="1"/>
  <c r="U80" i="20" s="1"/>
  <c r="AT80" i="20" s="1"/>
  <c r="AX80" i="20" s="1"/>
  <c r="O81" i="20"/>
  <c r="P65" i="29"/>
  <c r="Q65" i="29" s="1"/>
  <c r="S65" i="29" s="1"/>
  <c r="U65" i="29" s="1"/>
  <c r="AB65" i="29" s="1"/>
  <c r="AF65" i="29" s="1"/>
  <c r="O66" i="29"/>
  <c r="P96" i="8"/>
  <c r="Q96" i="8" s="1"/>
  <c r="S96" i="8" s="1"/>
  <c r="U96" i="8" s="1"/>
  <c r="AT96" i="8" s="1"/>
  <c r="P48" i="30"/>
  <c r="Q48" i="30" s="1"/>
  <c r="S48" i="30" s="1"/>
  <c r="U48" i="30" s="1"/>
  <c r="AQ48" i="30" s="1"/>
  <c r="AU48" i="30" s="1"/>
  <c r="O49" i="30"/>
  <c r="P66" i="28"/>
  <c r="Q66" i="28" s="1"/>
  <c r="S66" i="28" s="1"/>
  <c r="U66" i="28" s="1"/>
  <c r="AB66" i="28" s="1"/>
  <c r="AF66" i="28" s="1"/>
  <c r="P48" i="18"/>
  <c r="Q48" i="18" s="1"/>
  <c r="S48" i="18" s="1"/>
  <c r="U48" i="18" s="1"/>
  <c r="AQ48" i="18" s="1"/>
  <c r="AU48" i="18" s="1"/>
  <c r="P64" i="23"/>
  <c r="Q64" i="23" s="1"/>
  <c r="S64" i="23" s="1"/>
  <c r="U64" i="23" s="1"/>
  <c r="AB64" i="23" s="1"/>
  <c r="AF64" i="23" s="1"/>
  <c r="O65" i="23"/>
  <c r="P48" i="24"/>
  <c r="Q48" i="24" s="1"/>
  <c r="S48" i="24" s="1"/>
  <c r="U48" i="24" s="1"/>
  <c r="AQ48" i="24" s="1"/>
  <c r="AU48" i="24" s="1"/>
  <c r="P32" i="11"/>
  <c r="Q32" i="11" s="1"/>
  <c r="S32" i="11" s="1"/>
  <c r="U32" i="11" s="1"/>
  <c r="AQ32" i="11" s="1"/>
  <c r="AU32" i="11" s="1"/>
  <c r="P63" i="15"/>
  <c r="Q63" i="15" s="1"/>
  <c r="S63" i="15" s="1"/>
  <c r="U63" i="15" s="1"/>
  <c r="AB63" i="15" s="1"/>
  <c r="AF63" i="15" s="1"/>
  <c r="O64" i="15"/>
  <c r="AX94" i="2"/>
  <c r="BA94" i="2"/>
  <c r="P47" i="5"/>
  <c r="Q47" i="5" s="1"/>
  <c r="S47" i="5" s="1"/>
  <c r="U47" i="5" s="1"/>
  <c r="AQ47" i="5" s="1"/>
  <c r="AU47" i="5" s="1"/>
  <c r="AX95" i="16"/>
  <c r="BA95" i="16"/>
  <c r="P32" i="7"/>
  <c r="Q32" i="7" s="1"/>
  <c r="S32" i="7" s="1"/>
  <c r="U32" i="7" s="1"/>
  <c r="AQ32" i="7" s="1"/>
  <c r="AU32" i="7" s="1"/>
  <c r="P33" i="22"/>
  <c r="Q33" i="22" s="1"/>
  <c r="S33" i="22" s="1"/>
  <c r="U33" i="22" s="1"/>
  <c r="AQ33" i="22" s="1"/>
  <c r="AU33" i="22" s="1"/>
  <c r="P46" i="10"/>
  <c r="Q46" i="10" s="1"/>
  <c r="S46" i="10" s="1"/>
  <c r="U46" i="10" s="1"/>
  <c r="AQ46" i="10" s="1"/>
  <c r="AU46" i="10" s="1"/>
  <c r="O47" i="10"/>
  <c r="P80" i="5"/>
  <c r="Q80" i="5" s="1"/>
  <c r="S80" i="5" s="1"/>
  <c r="U80" i="5" s="1"/>
  <c r="AT80" i="5" s="1"/>
  <c r="AX80" i="5" s="1"/>
  <c r="P81" i="3"/>
  <c r="Q81" i="3" s="1"/>
  <c r="S81" i="3" s="1"/>
  <c r="U81" i="3" s="1"/>
  <c r="AT81" i="3" s="1"/>
  <c r="AX81" i="3" s="1"/>
  <c r="P80" i="7"/>
  <c r="Q80" i="7" s="1"/>
  <c r="S80" i="7" s="1"/>
  <c r="U80" i="7" s="1"/>
  <c r="AT80" i="7" s="1"/>
  <c r="AX80" i="7" s="1"/>
  <c r="O81" i="7"/>
  <c r="AX93" i="4"/>
  <c r="BA93" i="4"/>
  <c r="P95" i="7"/>
  <c r="Q95" i="7" s="1"/>
  <c r="S95" i="7" s="1"/>
  <c r="U95" i="7" s="1"/>
  <c r="AT95" i="7" s="1"/>
  <c r="P63" i="5"/>
  <c r="Q63" i="5" s="1"/>
  <c r="S63" i="5" s="1"/>
  <c r="U63" i="5" s="1"/>
  <c r="AB63" i="5" s="1"/>
  <c r="AF63" i="5" s="1"/>
  <c r="O64" i="5"/>
  <c r="AX95" i="6"/>
  <c r="BA95" i="6"/>
  <c r="BA95" i="13"/>
  <c r="AX95" i="13"/>
  <c r="AX95" i="28"/>
  <c r="BA95" i="28"/>
  <c r="P79" i="1"/>
  <c r="Q79" i="1" s="1"/>
  <c r="S79" i="1" s="1"/>
  <c r="U79" i="1" s="1"/>
  <c r="AT79" i="1" s="1"/>
  <c r="AX79" i="1" s="1"/>
  <c r="P66" i="30"/>
  <c r="Q66" i="30" s="1"/>
  <c r="S66" i="30" s="1"/>
  <c r="U66" i="30" s="1"/>
  <c r="AB66" i="30" s="1"/>
  <c r="AF66" i="30" s="1"/>
  <c r="P32" i="3"/>
  <c r="Q32" i="3" s="1"/>
  <c r="S32" i="3" s="1"/>
  <c r="U32" i="3" s="1"/>
  <c r="AQ32" i="3" s="1"/>
  <c r="AU32" i="3" s="1"/>
  <c r="O33" i="3"/>
  <c r="P95" i="10"/>
  <c r="Q95" i="10" s="1"/>
  <c r="S95" i="10" s="1"/>
  <c r="U95" i="10" s="1"/>
  <c r="AT95" i="10" s="1"/>
  <c r="P49" i="2"/>
  <c r="Q49" i="2" s="1"/>
  <c r="S49" i="2" s="1"/>
  <c r="U49" i="2" s="1"/>
  <c r="AQ49" i="2" s="1"/>
  <c r="AU49" i="2" s="1"/>
  <c r="P64" i="19"/>
  <c r="Q64" i="19" s="1"/>
  <c r="S64" i="19" s="1"/>
  <c r="U64" i="19" s="1"/>
  <c r="AB64" i="19" s="1"/>
  <c r="AF64" i="19" s="1"/>
  <c r="O65" i="19"/>
  <c r="P48" i="28"/>
  <c r="Q48" i="28" s="1"/>
  <c r="S48" i="28" s="1"/>
  <c r="U48" i="28" s="1"/>
  <c r="AQ48" i="28" s="1"/>
  <c r="AU48" i="28" s="1"/>
  <c r="BA94" i="18"/>
  <c r="AX94" i="18"/>
  <c r="P63" i="31"/>
  <c r="Q63" i="31" s="1"/>
  <c r="S63" i="31" s="1"/>
  <c r="U63" i="31" s="1"/>
  <c r="AB63" i="31" s="1"/>
  <c r="AF63" i="31" s="1"/>
  <c r="O64" i="31"/>
  <c r="P48" i="11"/>
  <c r="Q48" i="11" s="1"/>
  <c r="S48" i="11" s="1"/>
  <c r="U48" i="11" s="1"/>
  <c r="AQ48" i="11" s="1"/>
  <c r="AU48" i="11" s="1"/>
  <c r="P96" i="21"/>
  <c r="Q96" i="21" s="1"/>
  <c r="S96" i="21" s="1"/>
  <c r="U96" i="21" s="1"/>
  <c r="AT96" i="21" s="1"/>
  <c r="O31" i="27"/>
  <c r="P112" i="5"/>
  <c r="Q112" i="5" s="1"/>
  <c r="S112" i="5" s="1"/>
  <c r="U112" i="5" s="1"/>
  <c r="AT112" i="5" s="1"/>
  <c r="AX112" i="5" s="1"/>
  <c r="P95" i="23"/>
  <c r="Q95" i="23" s="1"/>
  <c r="S95" i="23" s="1"/>
  <c r="U95" i="23" s="1"/>
  <c r="AT95" i="23" s="1"/>
  <c r="O96" i="23"/>
  <c r="P95" i="27"/>
  <c r="Q95" i="27" s="1"/>
  <c r="S95" i="27" s="1"/>
  <c r="U95" i="27" s="1"/>
  <c r="AT95" i="27" s="1"/>
  <c r="O96" i="27"/>
  <c r="P62" i="7"/>
  <c r="Q62" i="7" s="1"/>
  <c r="S62" i="7" s="1"/>
  <c r="U62" i="7" s="1"/>
  <c r="AB62" i="7" s="1"/>
  <c r="AF62" i="7" s="1"/>
  <c r="P79" i="8"/>
  <c r="Q79" i="8" s="1"/>
  <c r="S79" i="8" s="1"/>
  <c r="U79" i="8" s="1"/>
  <c r="AT79" i="8" s="1"/>
  <c r="AX79" i="8" s="1"/>
  <c r="O80" i="8"/>
  <c r="P65" i="13"/>
  <c r="Q65" i="13" s="1"/>
  <c r="S65" i="13" s="1"/>
  <c r="U65" i="13" s="1"/>
  <c r="AB65" i="13" s="1"/>
  <c r="AF65" i="13" s="1"/>
  <c r="O66" i="13"/>
  <c r="P48" i="6"/>
  <c r="Q48" i="6" s="1"/>
  <c r="S48" i="6" s="1"/>
  <c r="U48" i="6" s="1"/>
  <c r="AQ48" i="6" s="1"/>
  <c r="AU48" i="6" s="1"/>
  <c r="P79" i="6"/>
  <c r="Q79" i="6" s="1"/>
  <c r="S79" i="6" s="1"/>
  <c r="U79" i="6" s="1"/>
  <c r="AT79" i="6" s="1"/>
  <c r="AX79" i="6" s="1"/>
  <c r="O80" i="6"/>
  <c r="P47" i="12"/>
  <c r="Q47" i="12" s="1"/>
  <c r="S47" i="12" s="1"/>
  <c r="U47" i="12" s="1"/>
  <c r="AQ47" i="12" s="1"/>
  <c r="AU47" i="12" s="1"/>
  <c r="O48" i="12"/>
  <c r="P33" i="25"/>
  <c r="Q33" i="25" s="1"/>
  <c r="S33" i="25" s="1"/>
  <c r="U33" i="25" s="1"/>
  <c r="AQ33" i="25" s="1"/>
  <c r="AU33" i="25" s="1"/>
  <c r="P35" i="24"/>
  <c r="Q35" i="24" s="1"/>
  <c r="S35" i="24" s="1"/>
  <c r="U35" i="24" s="1"/>
  <c r="AQ35" i="24" s="1"/>
  <c r="AU35" i="24" s="1"/>
  <c r="O36" i="24"/>
  <c r="BA95" i="14"/>
  <c r="AX95" i="14"/>
  <c r="P80" i="2"/>
  <c r="Q80" i="2" s="1"/>
  <c r="S80" i="2" s="1"/>
  <c r="U80" i="2" s="1"/>
  <c r="AT80" i="2" s="1"/>
  <c r="AX80" i="2" s="1"/>
  <c r="P33" i="21"/>
  <c r="Q33" i="21" s="1"/>
  <c r="S33" i="21" s="1"/>
  <c r="U33" i="21" s="1"/>
  <c r="AQ33" i="21" s="1"/>
  <c r="AU33" i="21" s="1"/>
  <c r="O34" i="21"/>
  <c r="P64" i="24"/>
  <c r="Q64" i="24" s="1"/>
  <c r="S64" i="24" s="1"/>
  <c r="U64" i="24" s="1"/>
  <c r="AB64" i="24" s="1"/>
  <c r="AF64" i="24" s="1"/>
  <c r="O65" i="24"/>
  <c r="N31" i="12"/>
  <c r="O31" i="12" s="1"/>
  <c r="O94" i="4"/>
  <c r="BA95" i="8"/>
  <c r="AX95" i="8"/>
  <c r="P34" i="26"/>
  <c r="Q34" i="26" s="1"/>
  <c r="S34" i="26" s="1"/>
  <c r="U34" i="26" s="1"/>
  <c r="AQ34" i="26" s="1"/>
  <c r="AU34" i="26" s="1"/>
  <c r="O35" i="26"/>
  <c r="P81" i="26"/>
  <c r="Q81" i="26" s="1"/>
  <c r="S81" i="26" s="1"/>
  <c r="U81" i="26" s="1"/>
  <c r="AT81" i="26" s="1"/>
  <c r="AX81" i="26" s="1"/>
  <c r="P32" i="31"/>
  <c r="Q32" i="31" s="1"/>
  <c r="S32" i="31" s="1"/>
  <c r="U32" i="31" s="1"/>
  <c r="AQ32" i="31" s="1"/>
  <c r="AU32" i="31" s="1"/>
  <c r="O33" i="31"/>
  <c r="P79" i="31"/>
  <c r="Q79" i="31" s="1"/>
  <c r="S79" i="31" s="1"/>
  <c r="U79" i="31" s="1"/>
  <c r="AT79" i="31" s="1"/>
  <c r="AX79" i="31" s="1"/>
  <c r="O80" i="31"/>
  <c r="P46" i="15"/>
  <c r="Q46" i="15" s="1"/>
  <c r="S46" i="15" s="1"/>
  <c r="U46" i="15" s="1"/>
  <c r="AQ46" i="15" s="1"/>
  <c r="AU46" i="15" s="1"/>
  <c r="O47" i="15"/>
  <c r="P95" i="11"/>
  <c r="Q95" i="11" s="1"/>
  <c r="S95" i="11" s="1"/>
  <c r="U95" i="11" s="1"/>
  <c r="AT95" i="11" s="1"/>
  <c r="O96" i="11"/>
  <c r="P47" i="14"/>
  <c r="Q47" i="14" s="1"/>
  <c r="S47" i="14" s="1"/>
  <c r="U47" i="14" s="1"/>
  <c r="AQ47" i="14" s="1"/>
  <c r="AU47" i="14" s="1"/>
  <c r="P31" i="12" l="1"/>
  <c r="Q31" i="12" s="1"/>
  <c r="S31" i="12" s="1"/>
  <c r="U31" i="12" s="1"/>
  <c r="AQ31" i="12" s="1"/>
  <c r="AU31" i="12" s="1"/>
  <c r="O32" i="12"/>
  <c r="P94" i="26"/>
  <c r="Q94" i="26" s="1"/>
  <c r="S94" i="26" s="1"/>
  <c r="U94" i="26" s="1"/>
  <c r="AT94" i="26" s="1"/>
  <c r="O95" i="26"/>
  <c r="P65" i="19"/>
  <c r="Q65" i="19" s="1"/>
  <c r="S65" i="19" s="1"/>
  <c r="U65" i="19" s="1"/>
  <c r="AB65" i="19" s="1"/>
  <c r="AF65" i="19" s="1"/>
  <c r="P64" i="15"/>
  <c r="Q64" i="15" s="1"/>
  <c r="S64" i="15" s="1"/>
  <c r="U64" i="15" s="1"/>
  <c r="AB64" i="15" s="1"/>
  <c r="AF64" i="15" s="1"/>
  <c r="O65" i="15"/>
  <c r="P95" i="17"/>
  <c r="Q95" i="17" s="1"/>
  <c r="S95" i="17" s="1"/>
  <c r="U95" i="17" s="1"/>
  <c r="AT95" i="17" s="1"/>
  <c r="O96" i="17"/>
  <c r="P32" i="29"/>
  <c r="Q32" i="29" s="1"/>
  <c r="S32" i="29" s="1"/>
  <c r="U32" i="29" s="1"/>
  <c r="AQ32" i="29" s="1"/>
  <c r="AU32" i="29" s="1"/>
  <c r="P35" i="26"/>
  <c r="Q35" i="26" s="1"/>
  <c r="S35" i="26" s="1"/>
  <c r="U35" i="26" s="1"/>
  <c r="AQ35" i="26" s="1"/>
  <c r="AU35" i="26" s="1"/>
  <c r="O36" i="26"/>
  <c r="P66" i="13"/>
  <c r="Q66" i="13" s="1"/>
  <c r="S66" i="13" s="1"/>
  <c r="U66" i="13" s="1"/>
  <c r="AB66" i="13" s="1"/>
  <c r="AF66" i="13" s="1"/>
  <c r="O67" i="13"/>
  <c r="P32" i="2"/>
  <c r="Q32" i="2" s="1"/>
  <c r="S32" i="2" s="1"/>
  <c r="U32" i="2" s="1"/>
  <c r="AQ32" i="2" s="1"/>
  <c r="AU32" i="2" s="1"/>
  <c r="P47" i="15"/>
  <c r="Q47" i="15" s="1"/>
  <c r="S47" i="15" s="1"/>
  <c r="U47" i="15" s="1"/>
  <c r="AQ47" i="15" s="1"/>
  <c r="AU47" i="15" s="1"/>
  <c r="P34" i="21"/>
  <c r="Q34" i="21" s="1"/>
  <c r="S34" i="21" s="1"/>
  <c r="U34" i="21" s="1"/>
  <c r="AQ34" i="21" s="1"/>
  <c r="AU34" i="21" s="1"/>
  <c r="O35" i="21"/>
  <c r="P96" i="23"/>
  <c r="Q96" i="23" s="1"/>
  <c r="S96" i="23" s="1"/>
  <c r="U96" i="23" s="1"/>
  <c r="AT96" i="23" s="1"/>
  <c r="AX95" i="7"/>
  <c r="BA95" i="7"/>
  <c r="AX96" i="8"/>
  <c r="BA96" i="8"/>
  <c r="BA95" i="29"/>
  <c r="AX95" i="29"/>
  <c r="O48" i="14"/>
  <c r="O82" i="26"/>
  <c r="P94" i="4"/>
  <c r="Q94" i="4" s="1"/>
  <c r="S94" i="4" s="1"/>
  <c r="U94" i="4" s="1"/>
  <c r="AT94" i="4" s="1"/>
  <c r="O95" i="4"/>
  <c r="O81" i="2"/>
  <c r="O34" i="25"/>
  <c r="O49" i="6"/>
  <c r="O63" i="7"/>
  <c r="O113" i="5"/>
  <c r="AX95" i="10"/>
  <c r="BA95" i="10"/>
  <c r="O47" i="22"/>
  <c r="O65" i="1"/>
  <c r="P95" i="2"/>
  <c r="Q95" i="2" s="1"/>
  <c r="S95" i="2" s="1"/>
  <c r="U95" i="2" s="1"/>
  <c r="AT95" i="2" s="1"/>
  <c r="O96" i="2"/>
  <c r="P79" i="25"/>
  <c r="Q79" i="25" s="1"/>
  <c r="S79" i="25" s="1"/>
  <c r="U79" i="25" s="1"/>
  <c r="AT79" i="25" s="1"/>
  <c r="AX79" i="25" s="1"/>
  <c r="P46" i="8"/>
  <c r="Q46" i="8" s="1"/>
  <c r="S46" i="8" s="1"/>
  <c r="U46" i="8" s="1"/>
  <c r="AQ46" i="8" s="1"/>
  <c r="AU46" i="8" s="1"/>
  <c r="P51" i="16"/>
  <c r="Q51" i="16" s="1"/>
  <c r="S51" i="16" s="1"/>
  <c r="U51" i="16" s="1"/>
  <c r="AQ51" i="16" s="1"/>
  <c r="AU51" i="16" s="1"/>
  <c r="O95" i="5"/>
  <c r="P32" i="10"/>
  <c r="Q32" i="10" s="1"/>
  <c r="S32" i="10" s="1"/>
  <c r="U32" i="10" s="1"/>
  <c r="AQ32" i="10" s="1"/>
  <c r="AU32" i="10" s="1"/>
  <c r="P66" i="16"/>
  <c r="Q66" i="16" s="1"/>
  <c r="S66" i="16" s="1"/>
  <c r="U66" i="16" s="1"/>
  <c r="AB66" i="16" s="1"/>
  <c r="AF66" i="16" s="1"/>
  <c r="O67" i="16"/>
  <c r="BA95" i="9"/>
  <c r="AX95" i="9"/>
  <c r="BA95" i="15"/>
  <c r="AX95" i="15"/>
  <c r="O48" i="20"/>
  <c r="O49" i="25"/>
  <c r="AX96" i="13"/>
  <c r="BA96" i="13"/>
  <c r="P79" i="13"/>
  <c r="Q79" i="13" s="1"/>
  <c r="S79" i="13" s="1"/>
  <c r="U79" i="13" s="1"/>
  <c r="AT79" i="13" s="1"/>
  <c r="AX79" i="13" s="1"/>
  <c r="O80" i="13"/>
  <c r="O66" i="17"/>
  <c r="P48" i="17"/>
  <c r="Q48" i="17" s="1"/>
  <c r="S48" i="17" s="1"/>
  <c r="U48" i="17" s="1"/>
  <c r="AQ48" i="17" s="1"/>
  <c r="AU48" i="17" s="1"/>
  <c r="P79" i="24"/>
  <c r="Q79" i="24" s="1"/>
  <c r="S79" i="24" s="1"/>
  <c r="U79" i="24" s="1"/>
  <c r="AT79" i="24" s="1"/>
  <c r="AX79" i="24" s="1"/>
  <c r="O34" i="5"/>
  <c r="O97" i="28"/>
  <c r="O47" i="3"/>
  <c r="O63" i="18"/>
  <c r="P80" i="31"/>
  <c r="Q80" i="31" s="1"/>
  <c r="S80" i="31" s="1"/>
  <c r="U80" i="31" s="1"/>
  <c r="AT80" i="31" s="1"/>
  <c r="AX80" i="31" s="1"/>
  <c r="P33" i="3"/>
  <c r="Q33" i="3" s="1"/>
  <c r="S33" i="3" s="1"/>
  <c r="U33" i="3" s="1"/>
  <c r="AQ33" i="3" s="1"/>
  <c r="AU33" i="3" s="1"/>
  <c r="O34" i="3"/>
  <c r="P81" i="7"/>
  <c r="Q81" i="7" s="1"/>
  <c r="S81" i="7" s="1"/>
  <c r="U81" i="7" s="1"/>
  <c r="AT81" i="7" s="1"/>
  <c r="AX81" i="7" s="1"/>
  <c r="P49" i="30"/>
  <c r="Q49" i="30" s="1"/>
  <c r="S49" i="30" s="1"/>
  <c r="U49" i="30" s="1"/>
  <c r="AQ49" i="30" s="1"/>
  <c r="AU49" i="30" s="1"/>
  <c r="P97" i="14"/>
  <c r="Q97" i="14" s="1"/>
  <c r="S97" i="14" s="1"/>
  <c r="U97" i="14" s="1"/>
  <c r="AT97" i="14" s="1"/>
  <c r="O98" i="14"/>
  <c r="BA94" i="5"/>
  <c r="AX94" i="5"/>
  <c r="P33" i="8"/>
  <c r="Q33" i="8" s="1"/>
  <c r="S33" i="8" s="1"/>
  <c r="U33" i="8" s="1"/>
  <c r="AQ33" i="8" s="1"/>
  <c r="AU33" i="8" s="1"/>
  <c r="P80" i="21"/>
  <c r="Q80" i="21" s="1"/>
  <c r="S80" i="21" s="1"/>
  <c r="U80" i="21" s="1"/>
  <c r="AT80" i="21" s="1"/>
  <c r="AX80" i="21" s="1"/>
  <c r="O81" i="21"/>
  <c r="P34" i="14"/>
  <c r="Q34" i="14" s="1"/>
  <c r="S34" i="14" s="1"/>
  <c r="U34" i="14" s="1"/>
  <c r="AQ34" i="14" s="1"/>
  <c r="AU34" i="14" s="1"/>
  <c r="P63" i="12"/>
  <c r="Q63" i="12" s="1"/>
  <c r="S63" i="12" s="1"/>
  <c r="U63" i="12" s="1"/>
  <c r="AB63" i="12" s="1"/>
  <c r="AF63" i="12" s="1"/>
  <c r="P96" i="6"/>
  <c r="Q96" i="6" s="1"/>
  <c r="S96" i="6" s="1"/>
  <c r="U96" i="6" s="1"/>
  <c r="AT96" i="6" s="1"/>
  <c r="O97" i="6"/>
  <c r="P64" i="25"/>
  <c r="Q64" i="25" s="1"/>
  <c r="S64" i="25" s="1"/>
  <c r="U64" i="25" s="1"/>
  <c r="AB64" i="25" s="1"/>
  <c r="AF64" i="25" s="1"/>
  <c r="P33" i="16"/>
  <c r="Q33" i="16" s="1"/>
  <c r="S33" i="16" s="1"/>
  <c r="U33" i="16" s="1"/>
  <c r="AQ33" i="16" s="1"/>
  <c r="AU33" i="16" s="1"/>
  <c r="AX96" i="28"/>
  <c r="BA96" i="28"/>
  <c r="P96" i="27"/>
  <c r="Q96" i="27" s="1"/>
  <c r="S96" i="27" s="1"/>
  <c r="U96" i="27" s="1"/>
  <c r="AT96" i="27" s="1"/>
  <c r="O97" i="27"/>
  <c r="P35" i="1"/>
  <c r="Q35" i="1" s="1"/>
  <c r="S35" i="1" s="1"/>
  <c r="U35" i="1" s="1"/>
  <c r="AQ35" i="1" s="1"/>
  <c r="AU35" i="1" s="1"/>
  <c r="O36" i="1"/>
  <c r="P99" i="31"/>
  <c r="Q99" i="31" s="1"/>
  <c r="S99" i="31" s="1"/>
  <c r="U99" i="31" s="1"/>
  <c r="AT99" i="31" s="1"/>
  <c r="N100" i="31"/>
  <c r="P65" i="3"/>
  <c r="Q65" i="3" s="1"/>
  <c r="S65" i="3" s="1"/>
  <c r="U65" i="3" s="1"/>
  <c r="AB65" i="3" s="1"/>
  <c r="AF65" i="3" s="1"/>
  <c r="P80" i="11"/>
  <c r="Q80" i="11" s="1"/>
  <c r="S80" i="11" s="1"/>
  <c r="U80" i="11" s="1"/>
  <c r="AT80" i="11" s="1"/>
  <c r="AX80" i="11" s="1"/>
  <c r="O81" i="11"/>
  <c r="P64" i="27"/>
  <c r="Q64" i="27" s="1"/>
  <c r="S64" i="27" s="1"/>
  <c r="U64" i="27" s="1"/>
  <c r="AB64" i="27" s="1"/>
  <c r="AF64" i="27" s="1"/>
  <c r="P81" i="28"/>
  <c r="Q81" i="28" s="1"/>
  <c r="S81" i="28" s="1"/>
  <c r="U81" i="28" s="1"/>
  <c r="AT81" i="28" s="1"/>
  <c r="AX81" i="28" s="1"/>
  <c r="P32" i="19"/>
  <c r="Q32" i="19" s="1"/>
  <c r="S32" i="19" s="1"/>
  <c r="U32" i="19" s="1"/>
  <c r="AQ32" i="19" s="1"/>
  <c r="AU32" i="19" s="1"/>
  <c r="O33" i="19"/>
  <c r="P64" i="20"/>
  <c r="Q64" i="20" s="1"/>
  <c r="S64" i="20" s="1"/>
  <c r="U64" i="20" s="1"/>
  <c r="AB64" i="20" s="1"/>
  <c r="AF64" i="20" s="1"/>
  <c r="P49" i="26"/>
  <c r="Q49" i="26" s="1"/>
  <c r="S49" i="26" s="1"/>
  <c r="U49" i="26" s="1"/>
  <c r="AQ49" i="26" s="1"/>
  <c r="AU49" i="26" s="1"/>
  <c r="P47" i="9"/>
  <c r="Q47" i="9" s="1"/>
  <c r="S47" i="9" s="1"/>
  <c r="U47" i="9" s="1"/>
  <c r="AQ47" i="9" s="1"/>
  <c r="AU47" i="9" s="1"/>
  <c r="O48" i="9"/>
  <c r="P47" i="1"/>
  <c r="Q47" i="1" s="1"/>
  <c r="S47" i="1" s="1"/>
  <c r="U47" i="1" s="1"/>
  <c r="AQ47" i="1" s="1"/>
  <c r="AU47" i="1" s="1"/>
  <c r="P97" i="25"/>
  <c r="Q97" i="25" s="1"/>
  <c r="S97" i="25" s="1"/>
  <c r="U97" i="25" s="1"/>
  <c r="AT97" i="25" s="1"/>
  <c r="P64" i="21"/>
  <c r="Q64" i="21" s="1"/>
  <c r="S64" i="21" s="1"/>
  <c r="U64" i="21" s="1"/>
  <c r="AB64" i="21" s="1"/>
  <c r="AF64" i="21" s="1"/>
  <c r="O65" i="21"/>
  <c r="P34" i="15"/>
  <c r="Q34" i="15" s="1"/>
  <c r="S34" i="15" s="1"/>
  <c r="U34" i="15" s="1"/>
  <c r="AQ34" i="15" s="1"/>
  <c r="AU34" i="15" s="1"/>
  <c r="P63" i="22"/>
  <c r="Q63" i="22" s="1"/>
  <c r="S63" i="22" s="1"/>
  <c r="U63" i="22" s="1"/>
  <c r="AB63" i="22" s="1"/>
  <c r="AF63" i="22" s="1"/>
  <c r="P32" i="30"/>
  <c r="Q32" i="30" s="1"/>
  <c r="S32" i="30" s="1"/>
  <c r="U32" i="30" s="1"/>
  <c r="AQ32" i="30" s="1"/>
  <c r="AU32" i="30" s="1"/>
  <c r="O33" i="30"/>
  <c r="BA95" i="11"/>
  <c r="AX95" i="11"/>
  <c r="AX95" i="27"/>
  <c r="BA95" i="27"/>
  <c r="O97" i="21"/>
  <c r="O50" i="2"/>
  <c r="O67" i="30"/>
  <c r="O96" i="7"/>
  <c r="O82" i="3"/>
  <c r="O34" i="22"/>
  <c r="O48" i="5"/>
  <c r="O33" i="11"/>
  <c r="O49" i="18"/>
  <c r="O97" i="8"/>
  <c r="O33" i="4"/>
  <c r="O49" i="4"/>
  <c r="O96" i="29"/>
  <c r="O96" i="18"/>
  <c r="AX98" i="31"/>
  <c r="BA98" i="31"/>
  <c r="P48" i="19"/>
  <c r="Q48" i="19" s="1"/>
  <c r="S48" i="19" s="1"/>
  <c r="U48" i="19" s="1"/>
  <c r="AQ48" i="19" s="1"/>
  <c r="AU48" i="19" s="1"/>
  <c r="O49" i="19"/>
  <c r="P47" i="13"/>
  <c r="Q47" i="13" s="1"/>
  <c r="S47" i="13" s="1"/>
  <c r="U47" i="13" s="1"/>
  <c r="AQ47" i="13" s="1"/>
  <c r="AU47" i="13" s="1"/>
  <c r="O48" i="13"/>
  <c r="P63" i="10"/>
  <c r="Q63" i="10" s="1"/>
  <c r="S63" i="10" s="1"/>
  <c r="U63" i="10" s="1"/>
  <c r="AB63" i="10" s="1"/>
  <c r="AF63" i="10" s="1"/>
  <c r="O64" i="10"/>
  <c r="P98" i="30"/>
  <c r="Q98" i="30" s="1"/>
  <c r="S98" i="30" s="1"/>
  <c r="U98" i="30" s="1"/>
  <c r="AT98" i="30" s="1"/>
  <c r="O99" i="30"/>
  <c r="O80" i="18"/>
  <c r="O65" i="6"/>
  <c r="O35" i="17"/>
  <c r="O33" i="6"/>
  <c r="O81" i="10"/>
  <c r="O81" i="14"/>
  <c r="O111" i="29"/>
  <c r="P63" i="4"/>
  <c r="Q63" i="4" s="1"/>
  <c r="S63" i="4" s="1"/>
  <c r="U63" i="4" s="1"/>
  <c r="AB63" i="4" s="1"/>
  <c r="AF63" i="4" s="1"/>
  <c r="P34" i="28"/>
  <c r="Q34" i="28" s="1"/>
  <c r="S34" i="28" s="1"/>
  <c r="U34" i="28" s="1"/>
  <c r="AQ34" i="28" s="1"/>
  <c r="AU34" i="28" s="1"/>
  <c r="O80" i="15"/>
  <c r="P62" i="26"/>
  <c r="Q62" i="26" s="1"/>
  <c r="S62" i="26" s="1"/>
  <c r="U62" i="26" s="1"/>
  <c r="AB62" i="26" s="1"/>
  <c r="AF62" i="26" s="1"/>
  <c r="O63" i="26"/>
  <c r="O98" i="20"/>
  <c r="P96" i="16"/>
  <c r="Q96" i="16" s="1"/>
  <c r="S96" i="16" s="1"/>
  <c r="U96" i="16" s="1"/>
  <c r="AT96" i="16" s="1"/>
  <c r="AX96" i="25"/>
  <c r="BA96" i="25"/>
  <c r="P81" i="20"/>
  <c r="Q81" i="20" s="1"/>
  <c r="S81" i="20" s="1"/>
  <c r="U81" i="20" s="1"/>
  <c r="AT81" i="20" s="1"/>
  <c r="AX81" i="20" s="1"/>
  <c r="P80" i="9"/>
  <c r="Q80" i="9" s="1"/>
  <c r="S80" i="9" s="1"/>
  <c r="U80" i="9" s="1"/>
  <c r="AT80" i="9" s="1"/>
  <c r="AX80" i="9" s="1"/>
  <c r="P64" i="2"/>
  <c r="Q64" i="2" s="1"/>
  <c r="S64" i="2" s="1"/>
  <c r="U64" i="2" s="1"/>
  <c r="AB64" i="2" s="1"/>
  <c r="AF64" i="2" s="1"/>
  <c r="O65" i="2"/>
  <c r="P32" i="13"/>
  <c r="Q32" i="13" s="1"/>
  <c r="S32" i="13" s="1"/>
  <c r="U32" i="13" s="1"/>
  <c r="AQ32" i="13" s="1"/>
  <c r="AU32" i="13" s="1"/>
  <c r="P64" i="14"/>
  <c r="Q64" i="14" s="1"/>
  <c r="S64" i="14" s="1"/>
  <c r="U64" i="14" s="1"/>
  <c r="AB64" i="14" s="1"/>
  <c r="AF64" i="14" s="1"/>
  <c r="AX96" i="14"/>
  <c r="BA96" i="14"/>
  <c r="P33" i="31"/>
  <c r="Q33" i="31" s="1"/>
  <c r="S33" i="31" s="1"/>
  <c r="U33" i="31" s="1"/>
  <c r="AQ33" i="31" s="1"/>
  <c r="AU33" i="31" s="1"/>
  <c r="P80" i="6"/>
  <c r="Q80" i="6" s="1"/>
  <c r="S80" i="6" s="1"/>
  <c r="U80" i="6" s="1"/>
  <c r="AT80" i="6" s="1"/>
  <c r="AX80" i="6" s="1"/>
  <c r="P98" i="24"/>
  <c r="Q98" i="24" s="1"/>
  <c r="S98" i="24" s="1"/>
  <c r="U98" i="24" s="1"/>
  <c r="AT98" i="24" s="1"/>
  <c r="O99" i="24"/>
  <c r="P78" i="27"/>
  <c r="Q78" i="27" s="1"/>
  <c r="S78" i="27" s="1"/>
  <c r="U78" i="27" s="1"/>
  <c r="AT78" i="27" s="1"/>
  <c r="AX78" i="27" s="1"/>
  <c r="P48" i="27"/>
  <c r="Q48" i="27" s="1"/>
  <c r="S48" i="27" s="1"/>
  <c r="U48" i="27" s="1"/>
  <c r="AQ48" i="27" s="1"/>
  <c r="AU48" i="27" s="1"/>
  <c r="P80" i="23"/>
  <c r="Q80" i="23" s="1"/>
  <c r="S80" i="23" s="1"/>
  <c r="U80" i="23" s="1"/>
  <c r="AT80" i="23" s="1"/>
  <c r="AX80" i="23" s="1"/>
  <c r="O81" i="23"/>
  <c r="P96" i="19"/>
  <c r="Q96" i="19" s="1"/>
  <c r="S96" i="19" s="1"/>
  <c r="U96" i="19" s="1"/>
  <c r="AT96" i="19" s="1"/>
  <c r="P81" i="19"/>
  <c r="Q81" i="19" s="1"/>
  <c r="S81" i="19" s="1"/>
  <c r="U81" i="19" s="1"/>
  <c r="AT81" i="19" s="1"/>
  <c r="AX81" i="19" s="1"/>
  <c r="AX97" i="20"/>
  <c r="BA97" i="20"/>
  <c r="P81" i="12"/>
  <c r="Q81" i="12" s="1"/>
  <c r="S81" i="12" s="1"/>
  <c r="U81" i="12" s="1"/>
  <c r="AT81" i="12" s="1"/>
  <c r="AX81" i="12" s="1"/>
  <c r="P112" i="28"/>
  <c r="Q112" i="28" s="1"/>
  <c r="S112" i="28" s="1"/>
  <c r="U112" i="28" s="1"/>
  <c r="AT112" i="28" s="1"/>
  <c r="AX112" i="28" s="1"/>
  <c r="P81" i="30"/>
  <c r="Q81" i="30" s="1"/>
  <c r="S81" i="30" s="1"/>
  <c r="U81" i="30" s="1"/>
  <c r="AT81" i="30" s="1"/>
  <c r="AX81" i="30" s="1"/>
  <c r="O82" i="30"/>
  <c r="P79" i="22"/>
  <c r="Q79" i="22" s="1"/>
  <c r="S79" i="22" s="1"/>
  <c r="U79" i="22" s="1"/>
  <c r="AT79" i="22" s="1"/>
  <c r="AX79" i="22" s="1"/>
  <c r="P95" i="22"/>
  <c r="Q95" i="22" s="1"/>
  <c r="S95" i="22" s="1"/>
  <c r="U95" i="22" s="1"/>
  <c r="AT95" i="22" s="1"/>
  <c r="P110" i="27"/>
  <c r="Q110" i="27" s="1"/>
  <c r="S110" i="27" s="1"/>
  <c r="U110" i="27" s="1"/>
  <c r="AT110" i="27" s="1"/>
  <c r="AX110" i="27" s="1"/>
  <c r="O111" i="27"/>
  <c r="P64" i="31"/>
  <c r="Q64" i="31" s="1"/>
  <c r="S64" i="31" s="1"/>
  <c r="U64" i="31" s="1"/>
  <c r="AB64" i="31" s="1"/>
  <c r="AF64" i="31" s="1"/>
  <c r="P64" i="5"/>
  <c r="Q64" i="5" s="1"/>
  <c r="S64" i="5" s="1"/>
  <c r="U64" i="5" s="1"/>
  <c r="AB64" i="5" s="1"/>
  <c r="AF64" i="5" s="1"/>
  <c r="P47" i="10"/>
  <c r="Q47" i="10" s="1"/>
  <c r="S47" i="10" s="1"/>
  <c r="U47" i="10" s="1"/>
  <c r="AQ47" i="10" s="1"/>
  <c r="AU47" i="10" s="1"/>
  <c r="O48" i="10"/>
  <c r="P65" i="23"/>
  <c r="Q65" i="23" s="1"/>
  <c r="S65" i="23" s="1"/>
  <c r="U65" i="23" s="1"/>
  <c r="AB65" i="23" s="1"/>
  <c r="AF65" i="23" s="1"/>
  <c r="P81" i="17"/>
  <c r="Q81" i="17" s="1"/>
  <c r="S81" i="17" s="1"/>
  <c r="U81" i="17" s="1"/>
  <c r="AT81" i="17" s="1"/>
  <c r="AX81" i="17" s="1"/>
  <c r="P34" i="20"/>
  <c r="Q34" i="20" s="1"/>
  <c r="S34" i="20" s="1"/>
  <c r="U34" i="20" s="1"/>
  <c r="AQ34" i="20" s="1"/>
  <c r="AU34" i="20" s="1"/>
  <c r="O35" i="20"/>
  <c r="P81" i="16"/>
  <c r="Q81" i="16" s="1"/>
  <c r="S81" i="16" s="1"/>
  <c r="U81" i="16" s="1"/>
  <c r="AT81" i="16" s="1"/>
  <c r="AX81" i="16" s="1"/>
  <c r="P81" i="4"/>
  <c r="Q81" i="4" s="1"/>
  <c r="S81" i="4" s="1"/>
  <c r="U81" i="4" s="1"/>
  <c r="AT81" i="4" s="1"/>
  <c r="AX81" i="4" s="1"/>
  <c r="P96" i="11"/>
  <c r="Q96" i="11" s="1"/>
  <c r="S96" i="11" s="1"/>
  <c r="U96" i="11" s="1"/>
  <c r="AT96" i="11" s="1"/>
  <c r="O97" i="11"/>
  <c r="P65" i="24"/>
  <c r="Q65" i="24" s="1"/>
  <c r="S65" i="24" s="1"/>
  <c r="U65" i="24" s="1"/>
  <c r="AB65" i="24" s="1"/>
  <c r="AF65" i="24" s="1"/>
  <c r="P48" i="12"/>
  <c r="Q48" i="12" s="1"/>
  <c r="S48" i="12" s="1"/>
  <c r="U48" i="12" s="1"/>
  <c r="AQ48" i="12" s="1"/>
  <c r="AU48" i="12" s="1"/>
  <c r="P31" i="27"/>
  <c r="Q31" i="27" s="1"/>
  <c r="S31" i="27" s="1"/>
  <c r="U31" i="27" s="1"/>
  <c r="AQ31" i="27" s="1"/>
  <c r="AU31" i="27" s="1"/>
  <c r="O32" i="27"/>
  <c r="P64" i="11"/>
  <c r="Q64" i="11" s="1"/>
  <c r="S64" i="11" s="1"/>
  <c r="U64" i="11" s="1"/>
  <c r="AB64" i="11" s="1"/>
  <c r="AF64" i="11" s="1"/>
  <c r="P97" i="1"/>
  <c r="Q97" i="1" s="1"/>
  <c r="S97" i="1" s="1"/>
  <c r="U97" i="1" s="1"/>
  <c r="AT97" i="1" s="1"/>
  <c r="P36" i="24"/>
  <c r="Q36" i="24" s="1"/>
  <c r="S36" i="24" s="1"/>
  <c r="U36" i="24" s="1"/>
  <c r="AQ36" i="24" s="1"/>
  <c r="AU36" i="24" s="1"/>
  <c r="N37" i="24"/>
  <c r="O37" i="24"/>
  <c r="P80" i="8"/>
  <c r="Q80" i="8" s="1"/>
  <c r="S80" i="8" s="1"/>
  <c r="U80" i="8" s="1"/>
  <c r="AT80" i="8" s="1"/>
  <c r="AX80" i="8" s="1"/>
  <c r="O81" i="8"/>
  <c r="BA96" i="21"/>
  <c r="AX96" i="21"/>
  <c r="AX95" i="18"/>
  <c r="BA95" i="18"/>
  <c r="O96" i="12"/>
  <c r="P95" i="12"/>
  <c r="Q95" i="12" s="1"/>
  <c r="S95" i="12" s="1"/>
  <c r="U95" i="12" s="1"/>
  <c r="AT95" i="12" s="1"/>
  <c r="P34" i="18"/>
  <c r="Q34" i="18" s="1"/>
  <c r="S34" i="18" s="1"/>
  <c r="U34" i="18" s="1"/>
  <c r="AQ34" i="18" s="1"/>
  <c r="AU34" i="18" s="1"/>
  <c r="O35" i="18"/>
  <c r="P65" i="9"/>
  <c r="Q65" i="9" s="1"/>
  <c r="S65" i="9" s="1"/>
  <c r="U65" i="9" s="1"/>
  <c r="AB65" i="9" s="1"/>
  <c r="AF65" i="9" s="1"/>
  <c r="P49" i="21"/>
  <c r="Q49" i="21" s="1"/>
  <c r="S49" i="21" s="1"/>
  <c r="U49" i="21" s="1"/>
  <c r="AQ49" i="21" s="1"/>
  <c r="AU49" i="21" s="1"/>
  <c r="AX95" i="23"/>
  <c r="BA95" i="23"/>
  <c r="O49" i="11"/>
  <c r="O49" i="28"/>
  <c r="O96" i="10"/>
  <c r="O80" i="1"/>
  <c r="O81" i="5"/>
  <c r="O33" i="7"/>
  <c r="O49" i="24"/>
  <c r="O67" i="28"/>
  <c r="P66" i="29"/>
  <c r="Q66" i="29" s="1"/>
  <c r="S66" i="29" s="1"/>
  <c r="U66" i="29" s="1"/>
  <c r="AB66" i="29" s="1"/>
  <c r="AF66" i="29" s="1"/>
  <c r="O67" i="29"/>
  <c r="P49" i="7"/>
  <c r="Q49" i="7" s="1"/>
  <c r="S49" i="7" s="1"/>
  <c r="U49" i="7" s="1"/>
  <c r="AQ49" i="7" s="1"/>
  <c r="AU49" i="7" s="1"/>
  <c r="O50" i="7"/>
  <c r="P34" i="23"/>
  <c r="Q34" i="23" s="1"/>
  <c r="S34" i="23" s="1"/>
  <c r="U34" i="23" s="1"/>
  <c r="AQ34" i="23" s="1"/>
  <c r="AU34" i="23" s="1"/>
  <c r="O35" i="23"/>
  <c r="P64" i="8"/>
  <c r="Q64" i="8" s="1"/>
  <c r="S64" i="8" s="1"/>
  <c r="U64" i="8" s="1"/>
  <c r="AB64" i="8" s="1"/>
  <c r="AF64" i="8" s="1"/>
  <c r="O65" i="8"/>
  <c r="P49" i="23"/>
  <c r="Q49" i="23" s="1"/>
  <c r="S49" i="23" s="1"/>
  <c r="U49" i="23" s="1"/>
  <c r="AQ49" i="23" s="1"/>
  <c r="AU49" i="23" s="1"/>
  <c r="O50" i="23"/>
  <c r="BA97" i="24"/>
  <c r="AX97" i="24"/>
  <c r="BA94" i="12"/>
  <c r="AX94" i="12"/>
  <c r="P95" i="3"/>
  <c r="Q95" i="3" s="1"/>
  <c r="S95" i="3" s="1"/>
  <c r="U95" i="3" s="1"/>
  <c r="AT95" i="3" s="1"/>
  <c r="O96" i="3"/>
  <c r="P96" i="9"/>
  <c r="Q96" i="9" s="1"/>
  <c r="S96" i="9" s="1"/>
  <c r="U96" i="9" s="1"/>
  <c r="AT96" i="9" s="1"/>
  <c r="O97" i="9"/>
  <c r="P47" i="31"/>
  <c r="Q47" i="31" s="1"/>
  <c r="S47" i="31" s="1"/>
  <c r="U47" i="31" s="1"/>
  <c r="AQ47" i="31" s="1"/>
  <c r="AU47" i="31" s="1"/>
  <c r="O48" i="31"/>
  <c r="P96" i="15"/>
  <c r="Q96" i="15" s="1"/>
  <c r="S96" i="15" s="1"/>
  <c r="U96" i="15" s="1"/>
  <c r="AT96" i="15" s="1"/>
  <c r="O97" i="15"/>
  <c r="P83" i="29"/>
  <c r="Q83" i="29" s="1"/>
  <c r="S83" i="29" s="1"/>
  <c r="U83" i="29" s="1"/>
  <c r="AT83" i="29" s="1"/>
  <c r="AX83" i="29" s="1"/>
  <c r="P113" i="30"/>
  <c r="Q113" i="30" s="1"/>
  <c r="S113" i="30" s="1"/>
  <c r="U113" i="30" s="1"/>
  <c r="AT113" i="30" s="1"/>
  <c r="AX113" i="30" s="1"/>
  <c r="O114" i="30"/>
  <c r="P97" i="13"/>
  <c r="Q97" i="13" s="1"/>
  <c r="S97" i="13" s="1"/>
  <c r="U97" i="13" s="1"/>
  <c r="AT97" i="13" s="1"/>
  <c r="O98" i="13"/>
  <c r="BA95" i="19"/>
  <c r="AX95" i="19"/>
  <c r="P33" i="9"/>
  <c r="Q33" i="9" s="1"/>
  <c r="S33" i="9" s="1"/>
  <c r="U33" i="9" s="1"/>
  <c r="AQ33" i="9" s="1"/>
  <c r="AU33" i="9" s="1"/>
  <c r="O34" i="9"/>
  <c r="P48" i="29"/>
  <c r="Q48" i="29" s="1"/>
  <c r="S48" i="29" s="1"/>
  <c r="U48" i="29" s="1"/>
  <c r="AQ48" i="29" s="1"/>
  <c r="AU48" i="29" s="1"/>
  <c r="O49" i="29"/>
  <c r="BA94" i="22"/>
  <c r="AX94" i="22"/>
  <c r="P63" i="26" l="1"/>
  <c r="Q63" i="26" s="1"/>
  <c r="S63" i="26" s="1"/>
  <c r="U63" i="26" s="1"/>
  <c r="AB63" i="26" s="1"/>
  <c r="AF63" i="26" s="1"/>
  <c r="O64" i="26"/>
  <c r="P96" i="18"/>
  <c r="Q96" i="18" s="1"/>
  <c r="S96" i="18" s="1"/>
  <c r="U96" i="18" s="1"/>
  <c r="AT96" i="18" s="1"/>
  <c r="O97" i="18"/>
  <c r="AX96" i="15"/>
  <c r="BA96" i="15"/>
  <c r="P81" i="5"/>
  <c r="Q81" i="5" s="1"/>
  <c r="S81" i="5" s="1"/>
  <c r="U81" i="5" s="1"/>
  <c r="AT81" i="5" s="1"/>
  <c r="AX81" i="5" s="1"/>
  <c r="P35" i="20"/>
  <c r="Q35" i="20" s="1"/>
  <c r="S35" i="20" s="1"/>
  <c r="U35" i="20" s="1"/>
  <c r="AQ35" i="20" s="1"/>
  <c r="AU35" i="20" s="1"/>
  <c r="O36" i="20"/>
  <c r="P82" i="30"/>
  <c r="Q82" i="30" s="1"/>
  <c r="S82" i="30" s="1"/>
  <c r="U82" i="30" s="1"/>
  <c r="AT82" i="30" s="1"/>
  <c r="AX82" i="30" s="1"/>
  <c r="N100" i="24"/>
  <c r="P99" i="24"/>
  <c r="Q99" i="24" s="1"/>
  <c r="S99" i="24" s="1"/>
  <c r="U99" i="24" s="1"/>
  <c r="AT99" i="24" s="1"/>
  <c r="O100" i="24"/>
  <c r="P65" i="2"/>
  <c r="Q65" i="2" s="1"/>
  <c r="S65" i="2" s="1"/>
  <c r="U65" i="2" s="1"/>
  <c r="AB65" i="2" s="1"/>
  <c r="AF65" i="2" s="1"/>
  <c r="O66" i="2"/>
  <c r="P80" i="18"/>
  <c r="Q80" i="18" s="1"/>
  <c r="S80" i="18" s="1"/>
  <c r="U80" i="18" s="1"/>
  <c r="AT80" i="18" s="1"/>
  <c r="AX80" i="18" s="1"/>
  <c r="AX99" i="31"/>
  <c r="BA99" i="31"/>
  <c r="P95" i="26"/>
  <c r="Q95" i="26" s="1"/>
  <c r="S95" i="26" s="1"/>
  <c r="U95" i="26" s="1"/>
  <c r="AT95" i="26" s="1"/>
  <c r="O96" i="26"/>
  <c r="P48" i="31"/>
  <c r="Q48" i="31" s="1"/>
  <c r="S48" i="31" s="1"/>
  <c r="U48" i="31" s="1"/>
  <c r="AQ48" i="31" s="1"/>
  <c r="AU48" i="31" s="1"/>
  <c r="P67" i="29"/>
  <c r="Q67" i="29" s="1"/>
  <c r="S67" i="29" s="1"/>
  <c r="U67" i="29" s="1"/>
  <c r="AB67" i="29" s="1"/>
  <c r="AF67" i="29" s="1"/>
  <c r="P49" i="29"/>
  <c r="Q49" i="29" s="1"/>
  <c r="S49" i="29" s="1"/>
  <c r="U49" i="29" s="1"/>
  <c r="AQ49" i="29" s="1"/>
  <c r="AU49" i="29" s="1"/>
  <c r="P98" i="13"/>
  <c r="Q98" i="13" s="1"/>
  <c r="S98" i="13" s="1"/>
  <c r="U98" i="13" s="1"/>
  <c r="AT98" i="13" s="1"/>
  <c r="P97" i="9"/>
  <c r="Q97" i="9" s="1"/>
  <c r="S97" i="9" s="1"/>
  <c r="U97" i="9" s="1"/>
  <c r="AT97" i="9" s="1"/>
  <c r="O98" i="9"/>
  <c r="P67" i="28"/>
  <c r="Q67" i="28" s="1"/>
  <c r="S67" i="28" s="1"/>
  <c r="U67" i="28" s="1"/>
  <c r="AB67" i="28" s="1"/>
  <c r="AF67" i="28" s="1"/>
  <c r="P96" i="10"/>
  <c r="Q96" i="10" s="1"/>
  <c r="S96" i="10" s="1"/>
  <c r="U96" i="10" s="1"/>
  <c r="AT96" i="10" s="1"/>
  <c r="O97" i="10"/>
  <c r="P96" i="12"/>
  <c r="Q96" i="12" s="1"/>
  <c r="S96" i="12" s="1"/>
  <c r="U96" i="12" s="1"/>
  <c r="AT96" i="12" s="1"/>
  <c r="O97" i="12"/>
  <c r="BA97" i="1"/>
  <c r="AX97" i="1"/>
  <c r="BA95" i="22"/>
  <c r="AX95" i="22"/>
  <c r="AX96" i="16"/>
  <c r="BA96" i="16"/>
  <c r="P33" i="6"/>
  <c r="Q33" i="6" s="1"/>
  <c r="S33" i="6" s="1"/>
  <c r="U33" i="6" s="1"/>
  <c r="AQ33" i="6" s="1"/>
  <c r="AU33" i="6" s="1"/>
  <c r="BA97" i="13"/>
  <c r="AX97" i="13"/>
  <c r="N84" i="29"/>
  <c r="O84" i="29" s="1"/>
  <c r="AX96" i="9"/>
  <c r="BA96" i="9"/>
  <c r="P49" i="24"/>
  <c r="Q49" i="24" s="1"/>
  <c r="S49" i="24" s="1"/>
  <c r="U49" i="24" s="1"/>
  <c r="AQ49" i="24" s="1"/>
  <c r="AU49" i="24" s="1"/>
  <c r="P49" i="28"/>
  <c r="Q49" i="28" s="1"/>
  <c r="S49" i="28" s="1"/>
  <c r="U49" i="28" s="1"/>
  <c r="AQ49" i="28" s="1"/>
  <c r="AU49" i="28" s="1"/>
  <c r="O50" i="28"/>
  <c r="O66" i="9"/>
  <c r="O65" i="11"/>
  <c r="O66" i="24"/>
  <c r="O82" i="16"/>
  <c r="O66" i="23"/>
  <c r="O65" i="31"/>
  <c r="O80" i="22"/>
  <c r="O82" i="12"/>
  <c r="O97" i="19"/>
  <c r="O79" i="27"/>
  <c r="O34" i="31"/>
  <c r="O33" i="13"/>
  <c r="O82" i="20"/>
  <c r="P98" i="20"/>
  <c r="Q98" i="20" s="1"/>
  <c r="S98" i="20" s="1"/>
  <c r="U98" i="20" s="1"/>
  <c r="AT98" i="20" s="1"/>
  <c r="O64" i="4"/>
  <c r="P35" i="17"/>
  <c r="Q35" i="17" s="1"/>
  <c r="S35" i="17" s="1"/>
  <c r="U35" i="17" s="1"/>
  <c r="AQ35" i="17" s="1"/>
  <c r="AU35" i="17" s="1"/>
  <c r="O36" i="17"/>
  <c r="P49" i="18"/>
  <c r="Q49" i="18" s="1"/>
  <c r="S49" i="18" s="1"/>
  <c r="U49" i="18" s="1"/>
  <c r="AQ49" i="18" s="1"/>
  <c r="AU49" i="18" s="1"/>
  <c r="P67" i="30"/>
  <c r="Q67" i="30" s="1"/>
  <c r="S67" i="30" s="1"/>
  <c r="U67" i="30" s="1"/>
  <c r="AB67" i="30" s="1"/>
  <c r="AF67" i="30" s="1"/>
  <c r="O35" i="15"/>
  <c r="O48" i="1"/>
  <c r="O65" i="20"/>
  <c r="O65" i="27"/>
  <c r="O100" i="31"/>
  <c r="AX96" i="27"/>
  <c r="BA96" i="27"/>
  <c r="O65" i="25"/>
  <c r="O35" i="14"/>
  <c r="O82" i="7"/>
  <c r="P63" i="18"/>
  <c r="Q63" i="18" s="1"/>
  <c r="S63" i="18" s="1"/>
  <c r="U63" i="18" s="1"/>
  <c r="AB63" i="18" s="1"/>
  <c r="AF63" i="18" s="1"/>
  <c r="O49" i="17"/>
  <c r="P95" i="5"/>
  <c r="Q95" i="5" s="1"/>
  <c r="S95" i="5" s="1"/>
  <c r="U95" i="5" s="1"/>
  <c r="AT95" i="5" s="1"/>
  <c r="O96" i="5"/>
  <c r="O80" i="25"/>
  <c r="P34" i="25"/>
  <c r="Q34" i="25" s="1"/>
  <c r="S34" i="25" s="1"/>
  <c r="U34" i="25" s="1"/>
  <c r="AQ34" i="25" s="1"/>
  <c r="AU34" i="25" s="1"/>
  <c r="O97" i="23"/>
  <c r="O33" i="2"/>
  <c r="O33" i="29"/>
  <c r="O66" i="19"/>
  <c r="P114" i="30"/>
  <c r="Q114" i="30" s="1"/>
  <c r="S114" i="30" s="1"/>
  <c r="U114" i="30" s="1"/>
  <c r="AT114" i="30" s="1"/>
  <c r="AX114" i="30" s="1"/>
  <c r="P50" i="23"/>
  <c r="Q50" i="23" s="1"/>
  <c r="S50" i="23" s="1"/>
  <c r="U50" i="23" s="1"/>
  <c r="AQ50" i="23" s="1"/>
  <c r="AU50" i="23" s="1"/>
  <c r="O51" i="23"/>
  <c r="P33" i="7"/>
  <c r="Q33" i="7" s="1"/>
  <c r="S33" i="7" s="1"/>
  <c r="U33" i="7" s="1"/>
  <c r="AQ33" i="7" s="1"/>
  <c r="AU33" i="7" s="1"/>
  <c r="P37" i="24"/>
  <c r="Q37" i="24" s="1"/>
  <c r="S37" i="24" s="1"/>
  <c r="U37" i="24" s="1"/>
  <c r="AQ37" i="24" s="1"/>
  <c r="AU37" i="24" s="1"/>
  <c r="BA96" i="19"/>
  <c r="AX96" i="19"/>
  <c r="P48" i="13"/>
  <c r="Q48" i="13" s="1"/>
  <c r="S48" i="13" s="1"/>
  <c r="U48" i="13" s="1"/>
  <c r="AQ48" i="13" s="1"/>
  <c r="AU48" i="13" s="1"/>
  <c r="P81" i="2"/>
  <c r="Q81" i="2" s="1"/>
  <c r="S81" i="2" s="1"/>
  <c r="U81" i="2" s="1"/>
  <c r="AT81" i="2" s="1"/>
  <c r="AX81" i="2" s="1"/>
  <c r="BA95" i="3"/>
  <c r="AX95" i="3"/>
  <c r="P97" i="11"/>
  <c r="Q97" i="11" s="1"/>
  <c r="S97" i="11" s="1"/>
  <c r="U97" i="11" s="1"/>
  <c r="AT97" i="11" s="1"/>
  <c r="P96" i="29"/>
  <c r="Q96" i="29" s="1"/>
  <c r="S96" i="29" s="1"/>
  <c r="U96" i="29" s="1"/>
  <c r="AT96" i="29" s="1"/>
  <c r="P33" i="30"/>
  <c r="Q33" i="30" s="1"/>
  <c r="S33" i="30" s="1"/>
  <c r="U33" i="30" s="1"/>
  <c r="AQ33" i="30" s="1"/>
  <c r="AU33" i="30" s="1"/>
  <c r="O34" i="30"/>
  <c r="P33" i="19"/>
  <c r="Q33" i="19" s="1"/>
  <c r="S33" i="19" s="1"/>
  <c r="U33" i="19" s="1"/>
  <c r="AQ33" i="19" s="1"/>
  <c r="AU33" i="19" s="1"/>
  <c r="P97" i="6"/>
  <c r="Q97" i="6" s="1"/>
  <c r="S97" i="6" s="1"/>
  <c r="U97" i="6" s="1"/>
  <c r="AT97" i="6" s="1"/>
  <c r="P98" i="14"/>
  <c r="Q98" i="14" s="1"/>
  <c r="S98" i="14" s="1"/>
  <c r="U98" i="14" s="1"/>
  <c r="AT98" i="14" s="1"/>
  <c r="O99" i="14"/>
  <c r="P97" i="28"/>
  <c r="Q97" i="28" s="1"/>
  <c r="S97" i="28" s="1"/>
  <c r="U97" i="28" s="1"/>
  <c r="AT97" i="28" s="1"/>
  <c r="P67" i="16"/>
  <c r="Q67" i="16" s="1"/>
  <c r="S67" i="16" s="1"/>
  <c r="U67" i="16" s="1"/>
  <c r="AB67" i="16" s="1"/>
  <c r="AF67" i="16" s="1"/>
  <c r="P95" i="4"/>
  <c r="Q95" i="4" s="1"/>
  <c r="S95" i="4" s="1"/>
  <c r="U95" i="4" s="1"/>
  <c r="AT95" i="4" s="1"/>
  <c r="O96" i="4"/>
  <c r="P67" i="13"/>
  <c r="Q67" i="13" s="1"/>
  <c r="S67" i="13" s="1"/>
  <c r="U67" i="13" s="1"/>
  <c r="AB67" i="13" s="1"/>
  <c r="AF67" i="13" s="1"/>
  <c r="N68" i="13"/>
  <c r="P80" i="15"/>
  <c r="Q80" i="15" s="1"/>
  <c r="S80" i="15" s="1"/>
  <c r="U80" i="15" s="1"/>
  <c r="AT80" i="15" s="1"/>
  <c r="AX80" i="15" s="1"/>
  <c r="O81" i="15"/>
  <c r="P81" i="14"/>
  <c r="Q81" i="14" s="1"/>
  <c r="S81" i="14" s="1"/>
  <c r="U81" i="14" s="1"/>
  <c r="AT81" i="14" s="1"/>
  <c r="AX81" i="14" s="1"/>
  <c r="P99" i="30"/>
  <c r="Q99" i="30" s="1"/>
  <c r="S99" i="30" s="1"/>
  <c r="U99" i="30" s="1"/>
  <c r="AT99" i="30" s="1"/>
  <c r="P49" i="19"/>
  <c r="Q49" i="19" s="1"/>
  <c r="S49" i="19" s="1"/>
  <c r="U49" i="19" s="1"/>
  <c r="AQ49" i="19" s="1"/>
  <c r="AU49" i="19" s="1"/>
  <c r="O50" i="19"/>
  <c r="P49" i="4"/>
  <c r="Q49" i="4" s="1"/>
  <c r="S49" i="4" s="1"/>
  <c r="U49" i="4" s="1"/>
  <c r="AQ49" i="4" s="1"/>
  <c r="AU49" i="4" s="1"/>
  <c r="P34" i="22"/>
  <c r="Q34" i="22" s="1"/>
  <c r="S34" i="22" s="1"/>
  <c r="U34" i="22" s="1"/>
  <c r="AQ34" i="22" s="1"/>
  <c r="AU34" i="22" s="1"/>
  <c r="P36" i="1"/>
  <c r="Q36" i="1" s="1"/>
  <c r="S36" i="1" s="1"/>
  <c r="U36" i="1" s="1"/>
  <c r="AQ36" i="1" s="1"/>
  <c r="AU36" i="1" s="1"/>
  <c r="BA96" i="6"/>
  <c r="AX96" i="6"/>
  <c r="AX97" i="14"/>
  <c r="BA97" i="14"/>
  <c r="P34" i="5"/>
  <c r="Q34" i="5" s="1"/>
  <c r="S34" i="5" s="1"/>
  <c r="U34" i="5" s="1"/>
  <c r="AQ34" i="5" s="1"/>
  <c r="AU34" i="5" s="1"/>
  <c r="O35" i="5"/>
  <c r="P80" i="13"/>
  <c r="Q80" i="13" s="1"/>
  <c r="S80" i="13" s="1"/>
  <c r="U80" i="13" s="1"/>
  <c r="AT80" i="13" s="1"/>
  <c r="AX80" i="13" s="1"/>
  <c r="O81" i="13"/>
  <c r="P48" i="20"/>
  <c r="Q48" i="20" s="1"/>
  <c r="S48" i="20" s="1"/>
  <c r="U48" i="20" s="1"/>
  <c r="AQ48" i="20" s="1"/>
  <c r="AU48" i="20" s="1"/>
  <c r="O49" i="20"/>
  <c r="N52" i="16"/>
  <c r="O52" i="16" s="1"/>
  <c r="AX95" i="2"/>
  <c r="BA95" i="2"/>
  <c r="P113" i="5"/>
  <c r="Q113" i="5" s="1"/>
  <c r="S113" i="5" s="1"/>
  <c r="U113" i="5" s="1"/>
  <c r="AT113" i="5" s="1"/>
  <c r="AX113" i="5" s="1"/>
  <c r="AX94" i="4"/>
  <c r="BA94" i="4"/>
  <c r="BA95" i="17"/>
  <c r="AX95" i="17"/>
  <c r="AX94" i="26"/>
  <c r="BA94" i="26"/>
  <c r="P34" i="9"/>
  <c r="Q34" i="9" s="1"/>
  <c r="S34" i="9" s="1"/>
  <c r="U34" i="9" s="1"/>
  <c r="AQ34" i="9" s="1"/>
  <c r="AU34" i="9" s="1"/>
  <c r="O35" i="9"/>
  <c r="P96" i="3"/>
  <c r="Q96" i="3" s="1"/>
  <c r="S96" i="3" s="1"/>
  <c r="U96" i="3" s="1"/>
  <c r="AT96" i="3" s="1"/>
  <c r="P50" i="7"/>
  <c r="Q50" i="7" s="1"/>
  <c r="S50" i="7" s="1"/>
  <c r="U50" i="7" s="1"/>
  <c r="AQ50" i="7" s="1"/>
  <c r="AU50" i="7" s="1"/>
  <c r="P50" i="2"/>
  <c r="Q50" i="2" s="1"/>
  <c r="S50" i="2" s="1"/>
  <c r="U50" i="2" s="1"/>
  <c r="AQ50" i="2" s="1"/>
  <c r="AU50" i="2" s="1"/>
  <c r="O51" i="2"/>
  <c r="P111" i="27"/>
  <c r="Q111" i="27" s="1"/>
  <c r="S111" i="27" s="1"/>
  <c r="U111" i="27" s="1"/>
  <c r="AT111" i="27" s="1"/>
  <c r="AX111" i="27" s="1"/>
  <c r="P97" i="21"/>
  <c r="Q97" i="21" s="1"/>
  <c r="S97" i="21" s="1"/>
  <c r="U97" i="21" s="1"/>
  <c r="AT97" i="21" s="1"/>
  <c r="P65" i="21"/>
  <c r="Q65" i="21" s="1"/>
  <c r="S65" i="21" s="1"/>
  <c r="U65" i="21" s="1"/>
  <c r="AB65" i="21" s="1"/>
  <c r="AF65" i="21" s="1"/>
  <c r="O66" i="21"/>
  <c r="P81" i="11"/>
  <c r="Q81" i="11" s="1"/>
  <c r="S81" i="11" s="1"/>
  <c r="U81" i="11" s="1"/>
  <c r="AT81" i="11" s="1"/>
  <c r="AX81" i="11" s="1"/>
  <c r="P81" i="21"/>
  <c r="Q81" i="21" s="1"/>
  <c r="S81" i="21" s="1"/>
  <c r="U81" i="21" s="1"/>
  <c r="AT81" i="21" s="1"/>
  <c r="AX81" i="21" s="1"/>
  <c r="P66" i="17"/>
  <c r="Q66" i="17" s="1"/>
  <c r="S66" i="17" s="1"/>
  <c r="U66" i="17" s="1"/>
  <c r="AB66" i="17" s="1"/>
  <c r="AF66" i="17" s="1"/>
  <c r="O67" i="17"/>
  <c r="P96" i="2"/>
  <c r="Q96" i="2" s="1"/>
  <c r="S96" i="2" s="1"/>
  <c r="U96" i="2" s="1"/>
  <c r="AT96" i="2" s="1"/>
  <c r="P96" i="17"/>
  <c r="Q96" i="17" s="1"/>
  <c r="S96" i="17" s="1"/>
  <c r="U96" i="17" s="1"/>
  <c r="AT96" i="17" s="1"/>
  <c r="AX96" i="11"/>
  <c r="BA96" i="11"/>
  <c r="AX98" i="24"/>
  <c r="BA98" i="24"/>
  <c r="P80" i="1"/>
  <c r="Q80" i="1" s="1"/>
  <c r="S80" i="1" s="1"/>
  <c r="U80" i="1" s="1"/>
  <c r="AT80" i="1" s="1"/>
  <c r="AX80" i="1" s="1"/>
  <c r="O81" i="1"/>
  <c r="O50" i="21"/>
  <c r="BA95" i="12"/>
  <c r="AX95" i="12"/>
  <c r="O98" i="1"/>
  <c r="O49" i="12"/>
  <c r="O82" i="4"/>
  <c r="O82" i="17"/>
  <c r="O65" i="5"/>
  <c r="O96" i="22"/>
  <c r="O113" i="28"/>
  <c r="O82" i="19"/>
  <c r="O49" i="27"/>
  <c r="O81" i="6"/>
  <c r="O65" i="14"/>
  <c r="O81" i="9"/>
  <c r="O97" i="16"/>
  <c r="O35" i="28"/>
  <c r="P81" i="10"/>
  <c r="Q81" i="10" s="1"/>
  <c r="S81" i="10" s="1"/>
  <c r="U81" i="10" s="1"/>
  <c r="AT81" i="10" s="1"/>
  <c r="AX81" i="10" s="1"/>
  <c r="O82" i="10"/>
  <c r="BA98" i="30"/>
  <c r="AX98" i="30"/>
  <c r="P33" i="4"/>
  <c r="Q33" i="4" s="1"/>
  <c r="S33" i="4" s="1"/>
  <c r="U33" i="4" s="1"/>
  <c r="AQ33" i="4" s="1"/>
  <c r="AU33" i="4" s="1"/>
  <c r="P82" i="3"/>
  <c r="Q82" i="3" s="1"/>
  <c r="S82" i="3" s="1"/>
  <c r="U82" i="3" s="1"/>
  <c r="AT82" i="3" s="1"/>
  <c r="AX82" i="3" s="1"/>
  <c r="O83" i="3"/>
  <c r="O64" i="22"/>
  <c r="O98" i="25"/>
  <c r="O50" i="26"/>
  <c r="O82" i="28"/>
  <c r="O66" i="3"/>
  <c r="O34" i="16"/>
  <c r="O64" i="12"/>
  <c r="O34" i="8"/>
  <c r="O50" i="30"/>
  <c r="O81" i="31"/>
  <c r="O80" i="24"/>
  <c r="O33" i="10"/>
  <c r="O47" i="8"/>
  <c r="P65" i="1"/>
  <c r="Q65" i="1" s="1"/>
  <c r="S65" i="1" s="1"/>
  <c r="U65" i="1" s="1"/>
  <c r="AB65" i="1" s="1"/>
  <c r="AF65" i="1" s="1"/>
  <c r="O66" i="1"/>
  <c r="P63" i="7"/>
  <c r="Q63" i="7" s="1"/>
  <c r="S63" i="7" s="1"/>
  <c r="U63" i="7" s="1"/>
  <c r="AB63" i="7" s="1"/>
  <c r="AF63" i="7" s="1"/>
  <c r="O64" i="7"/>
  <c r="P82" i="26"/>
  <c r="Q82" i="26" s="1"/>
  <c r="S82" i="26" s="1"/>
  <c r="U82" i="26" s="1"/>
  <c r="AT82" i="26" s="1"/>
  <c r="AX82" i="26" s="1"/>
  <c r="O83" i="26"/>
  <c r="O48" i="15"/>
  <c r="P36" i="26"/>
  <c r="Q36" i="26" s="1"/>
  <c r="S36" i="26" s="1"/>
  <c r="U36" i="26" s="1"/>
  <c r="AQ36" i="26" s="1"/>
  <c r="AU36" i="26" s="1"/>
  <c r="P65" i="15"/>
  <c r="Q65" i="15" s="1"/>
  <c r="S65" i="15" s="1"/>
  <c r="U65" i="15" s="1"/>
  <c r="AB65" i="15" s="1"/>
  <c r="AF65" i="15" s="1"/>
  <c r="O66" i="15"/>
  <c r="P32" i="12"/>
  <c r="Q32" i="12" s="1"/>
  <c r="S32" i="12" s="1"/>
  <c r="U32" i="12" s="1"/>
  <c r="AQ32" i="12" s="1"/>
  <c r="AU32" i="12" s="1"/>
  <c r="O33" i="12"/>
  <c r="P97" i="15"/>
  <c r="Q97" i="15" s="1"/>
  <c r="S97" i="15" s="1"/>
  <c r="U97" i="15" s="1"/>
  <c r="AT97" i="15" s="1"/>
  <c r="O98" i="15"/>
  <c r="P49" i="11"/>
  <c r="Q49" i="11" s="1"/>
  <c r="S49" i="11" s="1"/>
  <c r="U49" i="11" s="1"/>
  <c r="AQ49" i="11" s="1"/>
  <c r="AU49" i="11" s="1"/>
  <c r="O50" i="11"/>
  <c r="P65" i="6"/>
  <c r="Q65" i="6" s="1"/>
  <c r="S65" i="6" s="1"/>
  <c r="U65" i="6" s="1"/>
  <c r="AB65" i="6" s="1"/>
  <c r="AF65" i="6" s="1"/>
  <c r="O66" i="6"/>
  <c r="P33" i="11"/>
  <c r="Q33" i="11" s="1"/>
  <c r="S33" i="11" s="1"/>
  <c r="U33" i="11" s="1"/>
  <c r="AQ33" i="11" s="1"/>
  <c r="AU33" i="11" s="1"/>
  <c r="O34" i="11"/>
  <c r="P47" i="3"/>
  <c r="Q47" i="3" s="1"/>
  <c r="S47" i="3" s="1"/>
  <c r="U47" i="3" s="1"/>
  <c r="AQ47" i="3" s="1"/>
  <c r="AU47" i="3" s="1"/>
  <c r="O48" i="3"/>
  <c r="AX96" i="23"/>
  <c r="BA96" i="23"/>
  <c r="P35" i="18"/>
  <c r="Q35" i="18" s="1"/>
  <c r="S35" i="18" s="1"/>
  <c r="U35" i="18" s="1"/>
  <c r="AQ35" i="18" s="1"/>
  <c r="AU35" i="18" s="1"/>
  <c r="O36" i="18"/>
  <c r="P32" i="27"/>
  <c r="Q32" i="27" s="1"/>
  <c r="S32" i="27" s="1"/>
  <c r="U32" i="27" s="1"/>
  <c r="AQ32" i="27" s="1"/>
  <c r="AU32" i="27" s="1"/>
  <c r="O33" i="27"/>
  <c r="P48" i="10"/>
  <c r="Q48" i="10" s="1"/>
  <c r="S48" i="10" s="1"/>
  <c r="U48" i="10" s="1"/>
  <c r="AQ48" i="10" s="1"/>
  <c r="AU48" i="10" s="1"/>
  <c r="O49" i="10"/>
  <c r="P81" i="23"/>
  <c r="Q81" i="23" s="1"/>
  <c r="S81" i="23" s="1"/>
  <c r="U81" i="23" s="1"/>
  <c r="AT81" i="23" s="1"/>
  <c r="AX81" i="23" s="1"/>
  <c r="O82" i="23"/>
  <c r="P111" i="29"/>
  <c r="Q111" i="29" s="1"/>
  <c r="S111" i="29" s="1"/>
  <c r="U111" i="29" s="1"/>
  <c r="AT111" i="29" s="1"/>
  <c r="AX111" i="29" s="1"/>
  <c r="O112" i="29"/>
  <c r="P48" i="5"/>
  <c r="Q48" i="5" s="1"/>
  <c r="S48" i="5" s="1"/>
  <c r="U48" i="5" s="1"/>
  <c r="AQ48" i="5" s="1"/>
  <c r="AU48" i="5" s="1"/>
  <c r="O49" i="5"/>
  <c r="P48" i="9"/>
  <c r="Q48" i="9" s="1"/>
  <c r="S48" i="9" s="1"/>
  <c r="U48" i="9" s="1"/>
  <c r="AQ48" i="9" s="1"/>
  <c r="AU48" i="9" s="1"/>
  <c r="O49" i="9"/>
  <c r="P34" i="3"/>
  <c r="Q34" i="3" s="1"/>
  <c r="S34" i="3" s="1"/>
  <c r="U34" i="3" s="1"/>
  <c r="AQ34" i="3" s="1"/>
  <c r="AU34" i="3" s="1"/>
  <c r="O35" i="3"/>
  <c r="P49" i="25"/>
  <c r="Q49" i="25" s="1"/>
  <c r="S49" i="25" s="1"/>
  <c r="U49" i="25" s="1"/>
  <c r="AQ49" i="25" s="1"/>
  <c r="AU49" i="25" s="1"/>
  <c r="O50" i="25"/>
  <c r="P35" i="21"/>
  <c r="Q35" i="21" s="1"/>
  <c r="S35" i="21" s="1"/>
  <c r="U35" i="21" s="1"/>
  <c r="AQ35" i="21" s="1"/>
  <c r="AU35" i="21" s="1"/>
  <c r="O36" i="21"/>
  <c r="P65" i="8"/>
  <c r="Q65" i="8" s="1"/>
  <c r="S65" i="8" s="1"/>
  <c r="U65" i="8" s="1"/>
  <c r="AB65" i="8" s="1"/>
  <c r="AF65" i="8" s="1"/>
  <c r="O66" i="8"/>
  <c r="P35" i="23"/>
  <c r="Q35" i="23" s="1"/>
  <c r="S35" i="23" s="1"/>
  <c r="U35" i="23" s="1"/>
  <c r="AQ35" i="23" s="1"/>
  <c r="AU35" i="23" s="1"/>
  <c r="O36" i="23"/>
  <c r="P81" i="8"/>
  <c r="Q81" i="8" s="1"/>
  <c r="S81" i="8" s="1"/>
  <c r="U81" i="8" s="1"/>
  <c r="AT81" i="8" s="1"/>
  <c r="AX81" i="8" s="1"/>
  <c r="O82" i="8"/>
  <c r="P64" i="10"/>
  <c r="Q64" i="10" s="1"/>
  <c r="S64" i="10" s="1"/>
  <c r="U64" i="10" s="1"/>
  <c r="AB64" i="10" s="1"/>
  <c r="AF64" i="10" s="1"/>
  <c r="O65" i="10"/>
  <c r="P97" i="8"/>
  <c r="Q97" i="8" s="1"/>
  <c r="S97" i="8" s="1"/>
  <c r="U97" i="8" s="1"/>
  <c r="AT97" i="8" s="1"/>
  <c r="O98" i="8"/>
  <c r="P96" i="7"/>
  <c r="Q96" i="7" s="1"/>
  <c r="S96" i="7" s="1"/>
  <c r="U96" i="7" s="1"/>
  <c r="AT96" i="7" s="1"/>
  <c r="O97" i="7"/>
  <c r="BA97" i="25"/>
  <c r="AX97" i="25"/>
  <c r="P97" i="27"/>
  <c r="Q97" i="27" s="1"/>
  <c r="S97" i="27" s="1"/>
  <c r="U97" i="27" s="1"/>
  <c r="AT97" i="27" s="1"/>
  <c r="O98" i="27"/>
  <c r="P47" i="22"/>
  <c r="Q47" i="22" s="1"/>
  <c r="S47" i="22" s="1"/>
  <c r="U47" i="22" s="1"/>
  <c r="AQ47" i="22" s="1"/>
  <c r="AU47" i="22" s="1"/>
  <c r="O48" i="22"/>
  <c r="P49" i="6"/>
  <c r="Q49" i="6" s="1"/>
  <c r="S49" i="6" s="1"/>
  <c r="U49" i="6" s="1"/>
  <c r="AQ49" i="6" s="1"/>
  <c r="AU49" i="6" s="1"/>
  <c r="O50" i="6"/>
  <c r="P48" i="14"/>
  <c r="Q48" i="14" s="1"/>
  <c r="S48" i="14" s="1"/>
  <c r="U48" i="14" s="1"/>
  <c r="AQ48" i="14" s="1"/>
  <c r="AU48" i="14" s="1"/>
  <c r="P84" i="29" l="1"/>
  <c r="Q84" i="29" s="1"/>
  <c r="S84" i="29" s="1"/>
  <c r="U84" i="29" s="1"/>
  <c r="AT84" i="29" s="1"/>
  <c r="AX84" i="29" s="1"/>
  <c r="O85" i="29"/>
  <c r="P85" i="29" s="1"/>
  <c r="Q85" i="29" s="1"/>
  <c r="S85" i="29" s="1"/>
  <c r="U85" i="29" s="1"/>
  <c r="AT85" i="29" s="1"/>
  <c r="AX85" i="29" s="1"/>
  <c r="AY85" i="29" s="1"/>
  <c r="P50" i="6"/>
  <c r="Q50" i="6" s="1"/>
  <c r="S50" i="6" s="1"/>
  <c r="U50" i="6" s="1"/>
  <c r="AQ50" i="6" s="1"/>
  <c r="AU50" i="6" s="1"/>
  <c r="O113" i="29"/>
  <c r="P112" i="29"/>
  <c r="Q112" i="29" s="1"/>
  <c r="S112" i="29" s="1"/>
  <c r="U112" i="29" s="1"/>
  <c r="AT112" i="29" s="1"/>
  <c r="AX112" i="29" s="1"/>
  <c r="P83" i="26"/>
  <c r="Q83" i="26" s="1"/>
  <c r="S83" i="26" s="1"/>
  <c r="U83" i="26" s="1"/>
  <c r="AT83" i="26" s="1"/>
  <c r="AX83" i="26" s="1"/>
  <c r="N84" i="26"/>
  <c r="O84" i="26"/>
  <c r="P65" i="14"/>
  <c r="Q65" i="14" s="1"/>
  <c r="S65" i="14" s="1"/>
  <c r="U65" i="14" s="1"/>
  <c r="AB65" i="14" s="1"/>
  <c r="AF65" i="14" s="1"/>
  <c r="O66" i="14"/>
  <c r="AX96" i="2"/>
  <c r="BA96" i="2"/>
  <c r="P96" i="4"/>
  <c r="Q96" i="4" s="1"/>
  <c r="S96" i="4" s="1"/>
  <c r="U96" i="4" s="1"/>
  <c r="AT96" i="4" s="1"/>
  <c r="O97" i="4"/>
  <c r="AX97" i="11"/>
  <c r="BA97" i="11"/>
  <c r="P96" i="5"/>
  <c r="Q96" i="5" s="1"/>
  <c r="S96" i="5" s="1"/>
  <c r="U96" i="5" s="1"/>
  <c r="AT96" i="5" s="1"/>
  <c r="P82" i="20"/>
  <c r="Q82" i="20" s="1"/>
  <c r="S82" i="20" s="1"/>
  <c r="U82" i="20" s="1"/>
  <c r="AT82" i="20" s="1"/>
  <c r="AX82" i="20" s="1"/>
  <c r="O83" i="20"/>
  <c r="P96" i="26"/>
  <c r="Q96" i="26" s="1"/>
  <c r="S96" i="26" s="1"/>
  <c r="U96" i="26" s="1"/>
  <c r="AT96" i="26" s="1"/>
  <c r="O97" i="26"/>
  <c r="N84" i="3"/>
  <c r="P83" i="3"/>
  <c r="Q83" i="3" s="1"/>
  <c r="S83" i="3" s="1"/>
  <c r="U83" i="3" s="1"/>
  <c r="AT83" i="3" s="1"/>
  <c r="AX83" i="3" s="1"/>
  <c r="O84" i="3"/>
  <c r="N52" i="2"/>
  <c r="O52" i="2" s="1"/>
  <c r="P51" i="2"/>
  <c r="Q51" i="2" s="1"/>
  <c r="S51" i="2" s="1"/>
  <c r="U51" i="2" s="1"/>
  <c r="AQ51" i="2" s="1"/>
  <c r="AU51" i="2" s="1"/>
  <c r="N52" i="23"/>
  <c r="P51" i="23"/>
  <c r="Q51" i="23" s="1"/>
  <c r="S51" i="23" s="1"/>
  <c r="U51" i="23" s="1"/>
  <c r="AQ51" i="23" s="1"/>
  <c r="AU51" i="23" s="1"/>
  <c r="O52" i="23"/>
  <c r="BA97" i="27"/>
  <c r="AX97" i="27"/>
  <c r="BA97" i="8"/>
  <c r="AX97" i="8"/>
  <c r="P48" i="15"/>
  <c r="Q48" i="15" s="1"/>
  <c r="S48" i="15" s="1"/>
  <c r="U48" i="15" s="1"/>
  <c r="AQ48" i="15" s="1"/>
  <c r="AU48" i="15" s="1"/>
  <c r="O49" i="15"/>
  <c r="P34" i="8"/>
  <c r="Q34" i="8" s="1"/>
  <c r="S34" i="8" s="1"/>
  <c r="U34" i="8" s="1"/>
  <c r="AQ34" i="8" s="1"/>
  <c r="AU34" i="8" s="1"/>
  <c r="P98" i="25"/>
  <c r="Q98" i="25" s="1"/>
  <c r="S98" i="25" s="1"/>
  <c r="U98" i="25" s="1"/>
  <c r="AT98" i="25" s="1"/>
  <c r="P81" i="9"/>
  <c r="Q81" i="9" s="1"/>
  <c r="S81" i="9" s="1"/>
  <c r="U81" i="9" s="1"/>
  <c r="AT81" i="9" s="1"/>
  <c r="AX81" i="9" s="1"/>
  <c r="O82" i="9"/>
  <c r="P96" i="22"/>
  <c r="Q96" i="22" s="1"/>
  <c r="S96" i="22" s="1"/>
  <c r="U96" i="22" s="1"/>
  <c r="AT96" i="22" s="1"/>
  <c r="O97" i="2"/>
  <c r="O82" i="11"/>
  <c r="O112" i="27"/>
  <c r="O97" i="3"/>
  <c r="O50" i="4"/>
  <c r="O82" i="14"/>
  <c r="O98" i="28"/>
  <c r="O34" i="19"/>
  <c r="O98" i="11"/>
  <c r="O49" i="13"/>
  <c r="O34" i="7"/>
  <c r="P66" i="19"/>
  <c r="Q66" i="19" s="1"/>
  <c r="S66" i="19" s="1"/>
  <c r="U66" i="19" s="1"/>
  <c r="AB66" i="19" s="1"/>
  <c r="AF66" i="19" s="1"/>
  <c r="O67" i="19"/>
  <c r="P80" i="25"/>
  <c r="Q80" i="25" s="1"/>
  <c r="S80" i="25" s="1"/>
  <c r="U80" i="25" s="1"/>
  <c r="AT80" i="25" s="1"/>
  <c r="AX80" i="25" s="1"/>
  <c r="O81" i="25"/>
  <c r="P82" i="7"/>
  <c r="Q82" i="7" s="1"/>
  <c r="S82" i="7" s="1"/>
  <c r="U82" i="7" s="1"/>
  <c r="AT82" i="7" s="1"/>
  <c r="AX82" i="7" s="1"/>
  <c r="O83" i="7"/>
  <c r="P65" i="27"/>
  <c r="Q65" i="27" s="1"/>
  <c r="S65" i="27" s="1"/>
  <c r="U65" i="27" s="1"/>
  <c r="AB65" i="27" s="1"/>
  <c r="AF65" i="27" s="1"/>
  <c r="O66" i="27"/>
  <c r="O50" i="18"/>
  <c r="BA98" i="20"/>
  <c r="AX98" i="20"/>
  <c r="P82" i="12"/>
  <c r="Q82" i="12" s="1"/>
  <c r="S82" i="12" s="1"/>
  <c r="U82" i="12" s="1"/>
  <c r="AT82" i="12" s="1"/>
  <c r="AX82" i="12" s="1"/>
  <c r="P65" i="11"/>
  <c r="Q65" i="11" s="1"/>
  <c r="S65" i="11" s="1"/>
  <c r="U65" i="11" s="1"/>
  <c r="AB65" i="11" s="1"/>
  <c r="AF65" i="11" s="1"/>
  <c r="N68" i="28"/>
  <c r="O50" i="29"/>
  <c r="O83" i="30"/>
  <c r="P66" i="8"/>
  <c r="Q66" i="8" s="1"/>
  <c r="S66" i="8" s="1"/>
  <c r="U66" i="8" s="1"/>
  <c r="AB66" i="8" s="1"/>
  <c r="AF66" i="8" s="1"/>
  <c r="O67" i="8"/>
  <c r="P50" i="11"/>
  <c r="Q50" i="11" s="1"/>
  <c r="S50" i="11" s="1"/>
  <c r="U50" i="11" s="1"/>
  <c r="AQ50" i="11" s="1"/>
  <c r="AU50" i="11" s="1"/>
  <c r="O51" i="11"/>
  <c r="P64" i="22"/>
  <c r="Q64" i="22" s="1"/>
  <c r="S64" i="22" s="1"/>
  <c r="U64" i="22" s="1"/>
  <c r="AB64" i="22" s="1"/>
  <c r="AF64" i="22" s="1"/>
  <c r="O65" i="22"/>
  <c r="P35" i="14"/>
  <c r="Q35" i="14" s="1"/>
  <c r="S35" i="14" s="1"/>
  <c r="U35" i="14" s="1"/>
  <c r="AQ35" i="14" s="1"/>
  <c r="AU35" i="14" s="1"/>
  <c r="O36" i="14"/>
  <c r="P80" i="22"/>
  <c r="Q80" i="22" s="1"/>
  <c r="S80" i="22" s="1"/>
  <c r="U80" i="22" s="1"/>
  <c r="AT80" i="22" s="1"/>
  <c r="AX80" i="22" s="1"/>
  <c r="O81" i="22"/>
  <c r="P66" i="2"/>
  <c r="Q66" i="2" s="1"/>
  <c r="S66" i="2" s="1"/>
  <c r="U66" i="2" s="1"/>
  <c r="AB66" i="2" s="1"/>
  <c r="AF66" i="2" s="1"/>
  <c r="O67" i="2"/>
  <c r="P33" i="10"/>
  <c r="Q33" i="10" s="1"/>
  <c r="S33" i="10" s="1"/>
  <c r="U33" i="10" s="1"/>
  <c r="AQ33" i="10" s="1"/>
  <c r="AU33" i="10" s="1"/>
  <c r="O34" i="10"/>
  <c r="P50" i="21"/>
  <c r="Q50" i="21" s="1"/>
  <c r="S50" i="21" s="1"/>
  <c r="U50" i="21" s="1"/>
  <c r="AQ50" i="21" s="1"/>
  <c r="AU50" i="21" s="1"/>
  <c r="O51" i="21"/>
  <c r="P50" i="19"/>
  <c r="Q50" i="19" s="1"/>
  <c r="S50" i="19" s="1"/>
  <c r="U50" i="19" s="1"/>
  <c r="AQ50" i="19" s="1"/>
  <c r="AU50" i="19" s="1"/>
  <c r="O51" i="19"/>
  <c r="P34" i="30"/>
  <c r="Q34" i="30" s="1"/>
  <c r="S34" i="30" s="1"/>
  <c r="U34" i="30" s="1"/>
  <c r="AQ34" i="30" s="1"/>
  <c r="AU34" i="30" s="1"/>
  <c r="O35" i="30"/>
  <c r="AX95" i="5"/>
  <c r="BA95" i="5"/>
  <c r="P33" i="13"/>
  <c r="Q33" i="13" s="1"/>
  <c r="S33" i="13" s="1"/>
  <c r="U33" i="13" s="1"/>
  <c r="AQ33" i="13" s="1"/>
  <c r="AU33" i="13" s="1"/>
  <c r="O34" i="13"/>
  <c r="BA96" i="12"/>
  <c r="AX96" i="12"/>
  <c r="P36" i="20"/>
  <c r="Q36" i="20" s="1"/>
  <c r="S36" i="20" s="1"/>
  <c r="U36" i="20" s="1"/>
  <c r="AQ36" i="20" s="1"/>
  <c r="AU36" i="20" s="1"/>
  <c r="P82" i="8"/>
  <c r="Q82" i="8" s="1"/>
  <c r="S82" i="8" s="1"/>
  <c r="U82" i="8" s="1"/>
  <c r="AT82" i="8" s="1"/>
  <c r="AX82" i="8" s="1"/>
  <c r="P36" i="18"/>
  <c r="Q36" i="18" s="1"/>
  <c r="S36" i="18" s="1"/>
  <c r="U36" i="18" s="1"/>
  <c r="AQ36" i="18" s="1"/>
  <c r="AU36" i="18" s="1"/>
  <c r="P64" i="7"/>
  <c r="Q64" i="7" s="1"/>
  <c r="S64" i="7" s="1"/>
  <c r="U64" i="7" s="1"/>
  <c r="AB64" i="7" s="1"/>
  <c r="AF64" i="7" s="1"/>
  <c r="O65" i="7"/>
  <c r="AX98" i="14"/>
  <c r="BA98" i="14"/>
  <c r="P97" i="23"/>
  <c r="Q97" i="23" s="1"/>
  <c r="S97" i="23" s="1"/>
  <c r="U97" i="23" s="1"/>
  <c r="AT97" i="23" s="1"/>
  <c r="O98" i="23"/>
  <c r="P49" i="17"/>
  <c r="Q49" i="17" s="1"/>
  <c r="S49" i="17" s="1"/>
  <c r="U49" i="17" s="1"/>
  <c r="AQ49" i="17" s="1"/>
  <c r="AU49" i="17" s="1"/>
  <c r="O50" i="17"/>
  <c r="P35" i="15"/>
  <c r="Q35" i="15" s="1"/>
  <c r="S35" i="15" s="1"/>
  <c r="U35" i="15" s="1"/>
  <c r="AQ35" i="15" s="1"/>
  <c r="AU35" i="15" s="1"/>
  <c r="O36" i="15"/>
  <c r="P34" i="31"/>
  <c r="Q34" i="31" s="1"/>
  <c r="S34" i="31" s="1"/>
  <c r="U34" i="31" s="1"/>
  <c r="AQ34" i="31" s="1"/>
  <c r="AU34" i="31" s="1"/>
  <c r="O35" i="31"/>
  <c r="P66" i="23"/>
  <c r="Q66" i="23" s="1"/>
  <c r="S66" i="23" s="1"/>
  <c r="U66" i="23" s="1"/>
  <c r="AB66" i="23" s="1"/>
  <c r="AF66" i="23" s="1"/>
  <c r="O67" i="23"/>
  <c r="P97" i="10"/>
  <c r="Q97" i="10" s="1"/>
  <c r="S97" i="10" s="1"/>
  <c r="U97" i="10" s="1"/>
  <c r="AT97" i="10" s="1"/>
  <c r="O98" i="10"/>
  <c r="BA97" i="9"/>
  <c r="AX97" i="9"/>
  <c r="P100" i="24"/>
  <c r="Q100" i="24" s="1"/>
  <c r="S100" i="24" s="1"/>
  <c r="U100" i="24" s="1"/>
  <c r="AT100" i="24" s="1"/>
  <c r="O101" i="24"/>
  <c r="P101" i="24" s="1"/>
  <c r="Q101" i="24" s="1"/>
  <c r="S101" i="24" s="1"/>
  <c r="U101" i="24" s="1"/>
  <c r="AT101" i="24" s="1"/>
  <c r="BA96" i="18"/>
  <c r="AX96" i="18"/>
  <c r="P65" i="10"/>
  <c r="Q65" i="10" s="1"/>
  <c r="S65" i="10" s="1"/>
  <c r="U65" i="10" s="1"/>
  <c r="AB65" i="10" s="1"/>
  <c r="AF65" i="10" s="1"/>
  <c r="O66" i="10"/>
  <c r="P33" i="27"/>
  <c r="Q33" i="27" s="1"/>
  <c r="S33" i="27" s="1"/>
  <c r="U33" i="27" s="1"/>
  <c r="AQ33" i="27" s="1"/>
  <c r="AU33" i="27" s="1"/>
  <c r="O34" i="27"/>
  <c r="P66" i="15"/>
  <c r="Q66" i="15" s="1"/>
  <c r="S66" i="15" s="1"/>
  <c r="U66" i="15" s="1"/>
  <c r="AB66" i="15" s="1"/>
  <c r="AF66" i="15" s="1"/>
  <c r="O67" i="15"/>
  <c r="P64" i="12"/>
  <c r="Q64" i="12" s="1"/>
  <c r="S64" i="12" s="1"/>
  <c r="U64" i="12" s="1"/>
  <c r="AB64" i="12" s="1"/>
  <c r="AF64" i="12" s="1"/>
  <c r="O65" i="12"/>
  <c r="P65" i="5"/>
  <c r="Q65" i="5" s="1"/>
  <c r="S65" i="5" s="1"/>
  <c r="U65" i="5" s="1"/>
  <c r="AB65" i="5" s="1"/>
  <c r="AF65" i="5" s="1"/>
  <c r="O66" i="5"/>
  <c r="BA96" i="3"/>
  <c r="AX96" i="3"/>
  <c r="P35" i="5"/>
  <c r="Q35" i="5" s="1"/>
  <c r="S35" i="5" s="1"/>
  <c r="U35" i="5" s="1"/>
  <c r="AQ35" i="5" s="1"/>
  <c r="AU35" i="5" s="1"/>
  <c r="O36" i="5"/>
  <c r="AX97" i="28"/>
  <c r="BA97" i="28"/>
  <c r="P33" i="29"/>
  <c r="Q33" i="29" s="1"/>
  <c r="S33" i="29" s="1"/>
  <c r="U33" i="29" s="1"/>
  <c r="AQ33" i="29" s="1"/>
  <c r="AU33" i="29" s="1"/>
  <c r="O34" i="29"/>
  <c r="P65" i="20"/>
  <c r="Q65" i="20" s="1"/>
  <c r="S65" i="20" s="1"/>
  <c r="U65" i="20" s="1"/>
  <c r="AB65" i="20" s="1"/>
  <c r="AF65" i="20" s="1"/>
  <c r="P66" i="9"/>
  <c r="Q66" i="9" s="1"/>
  <c r="S66" i="9" s="1"/>
  <c r="U66" i="9" s="1"/>
  <c r="AB66" i="9" s="1"/>
  <c r="AF66" i="9" s="1"/>
  <c r="O67" i="9"/>
  <c r="P97" i="12"/>
  <c r="Q97" i="12" s="1"/>
  <c r="S97" i="12" s="1"/>
  <c r="U97" i="12" s="1"/>
  <c r="AT97" i="12" s="1"/>
  <c r="O98" i="12"/>
  <c r="P81" i="6"/>
  <c r="Q81" i="6" s="1"/>
  <c r="S81" i="6" s="1"/>
  <c r="U81" i="6" s="1"/>
  <c r="AT81" i="6" s="1"/>
  <c r="AX81" i="6" s="1"/>
  <c r="P67" i="17"/>
  <c r="Q67" i="17" s="1"/>
  <c r="S67" i="17" s="1"/>
  <c r="U67" i="17" s="1"/>
  <c r="AB67" i="17" s="1"/>
  <c r="AF67" i="17" s="1"/>
  <c r="N68" i="17"/>
  <c r="P35" i="9"/>
  <c r="Q35" i="9" s="1"/>
  <c r="S35" i="9" s="1"/>
  <c r="U35" i="9" s="1"/>
  <c r="AQ35" i="9" s="1"/>
  <c r="AU35" i="9" s="1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BA95" i="4"/>
  <c r="AX95" i="4"/>
  <c r="N100" i="14"/>
  <c r="P99" i="14"/>
  <c r="Q99" i="14" s="1"/>
  <c r="S99" i="14" s="1"/>
  <c r="U99" i="14" s="1"/>
  <c r="AT99" i="14" s="1"/>
  <c r="P33" i="2"/>
  <c r="Q33" i="2" s="1"/>
  <c r="S33" i="2" s="1"/>
  <c r="U33" i="2" s="1"/>
  <c r="AQ33" i="2" s="1"/>
  <c r="AU33" i="2" s="1"/>
  <c r="O34" i="2"/>
  <c r="P65" i="25"/>
  <c r="Q65" i="25" s="1"/>
  <c r="S65" i="25" s="1"/>
  <c r="U65" i="25" s="1"/>
  <c r="AB65" i="25" s="1"/>
  <c r="AF65" i="25" s="1"/>
  <c r="O66" i="25"/>
  <c r="P48" i="1"/>
  <c r="Q48" i="1" s="1"/>
  <c r="S48" i="1" s="1"/>
  <c r="U48" i="1" s="1"/>
  <c r="AQ48" i="1" s="1"/>
  <c r="AU48" i="1" s="1"/>
  <c r="P65" i="31"/>
  <c r="Q65" i="31" s="1"/>
  <c r="S65" i="31" s="1"/>
  <c r="U65" i="31" s="1"/>
  <c r="AB65" i="31" s="1"/>
  <c r="AF65" i="31" s="1"/>
  <c r="O66" i="31"/>
  <c r="P50" i="28"/>
  <c r="Q50" i="28" s="1"/>
  <c r="S50" i="28" s="1"/>
  <c r="U50" i="28" s="1"/>
  <c r="AQ50" i="28" s="1"/>
  <c r="AU50" i="28" s="1"/>
  <c r="O51" i="28"/>
  <c r="P98" i="9"/>
  <c r="Q98" i="9" s="1"/>
  <c r="S98" i="9" s="1"/>
  <c r="U98" i="9" s="1"/>
  <c r="AT98" i="9" s="1"/>
  <c r="AX95" i="26"/>
  <c r="BA95" i="26"/>
  <c r="P97" i="18"/>
  <c r="Q97" i="18" s="1"/>
  <c r="S97" i="18" s="1"/>
  <c r="U97" i="18" s="1"/>
  <c r="AT97" i="18" s="1"/>
  <c r="O98" i="18"/>
  <c r="P48" i="22"/>
  <c r="Q48" i="22" s="1"/>
  <c r="S48" i="22" s="1"/>
  <c r="U48" i="22" s="1"/>
  <c r="AQ48" i="22" s="1"/>
  <c r="AU48" i="22" s="1"/>
  <c r="P97" i="7"/>
  <c r="Q97" i="7" s="1"/>
  <c r="S97" i="7" s="1"/>
  <c r="U97" i="7" s="1"/>
  <c r="AT97" i="7" s="1"/>
  <c r="O98" i="7"/>
  <c r="P36" i="21"/>
  <c r="Q36" i="21" s="1"/>
  <c r="S36" i="21" s="1"/>
  <c r="U36" i="21" s="1"/>
  <c r="AQ36" i="21" s="1"/>
  <c r="AU36" i="21" s="1"/>
  <c r="P49" i="9"/>
  <c r="Q49" i="9" s="1"/>
  <c r="S49" i="9" s="1"/>
  <c r="U49" i="9" s="1"/>
  <c r="AQ49" i="9" s="1"/>
  <c r="AU49" i="9" s="1"/>
  <c r="O50" i="9"/>
  <c r="P82" i="23"/>
  <c r="Q82" i="23" s="1"/>
  <c r="S82" i="23" s="1"/>
  <c r="U82" i="23" s="1"/>
  <c r="AT82" i="23" s="1"/>
  <c r="AX82" i="23" s="1"/>
  <c r="P34" i="11"/>
  <c r="Q34" i="11" s="1"/>
  <c r="S34" i="11" s="1"/>
  <c r="U34" i="11" s="1"/>
  <c r="AQ34" i="11" s="1"/>
  <c r="AU34" i="11" s="1"/>
  <c r="P98" i="15"/>
  <c r="Q98" i="15" s="1"/>
  <c r="S98" i="15" s="1"/>
  <c r="U98" i="15" s="1"/>
  <c r="AT98" i="15" s="1"/>
  <c r="O99" i="15"/>
  <c r="P80" i="24"/>
  <c r="Q80" i="24" s="1"/>
  <c r="S80" i="24" s="1"/>
  <c r="U80" i="24" s="1"/>
  <c r="AT80" i="24" s="1"/>
  <c r="AX80" i="24" s="1"/>
  <c r="O81" i="24"/>
  <c r="P66" i="3"/>
  <c r="Q66" i="3" s="1"/>
  <c r="S66" i="3" s="1"/>
  <c r="U66" i="3" s="1"/>
  <c r="AB66" i="3" s="1"/>
  <c r="AF66" i="3" s="1"/>
  <c r="P49" i="27"/>
  <c r="Q49" i="27" s="1"/>
  <c r="S49" i="27" s="1"/>
  <c r="U49" i="27" s="1"/>
  <c r="AQ49" i="27" s="1"/>
  <c r="AU49" i="27" s="1"/>
  <c r="O50" i="27"/>
  <c r="P82" i="4"/>
  <c r="Q82" i="4" s="1"/>
  <c r="S82" i="4" s="1"/>
  <c r="U82" i="4" s="1"/>
  <c r="AT82" i="4" s="1"/>
  <c r="AX82" i="4" s="1"/>
  <c r="O83" i="4"/>
  <c r="P81" i="1"/>
  <c r="Q81" i="1" s="1"/>
  <c r="S81" i="1" s="1"/>
  <c r="U81" i="1" s="1"/>
  <c r="AT81" i="1" s="1"/>
  <c r="AX81" i="1" s="1"/>
  <c r="P49" i="20"/>
  <c r="Q49" i="20" s="1"/>
  <c r="S49" i="20" s="1"/>
  <c r="U49" i="20" s="1"/>
  <c r="AQ49" i="20" s="1"/>
  <c r="AU49" i="20" s="1"/>
  <c r="O50" i="20"/>
  <c r="N37" i="1"/>
  <c r="O37" i="1" s="1"/>
  <c r="BA96" i="7"/>
  <c r="AX96" i="7"/>
  <c r="AX97" i="15"/>
  <c r="BA97" i="15"/>
  <c r="N37" i="26"/>
  <c r="O37" i="26" s="1"/>
  <c r="P81" i="31"/>
  <c r="Q81" i="31" s="1"/>
  <c r="S81" i="31" s="1"/>
  <c r="U81" i="31" s="1"/>
  <c r="AT81" i="31" s="1"/>
  <c r="AX81" i="31" s="1"/>
  <c r="O82" i="31"/>
  <c r="P82" i="28"/>
  <c r="Q82" i="28" s="1"/>
  <c r="S82" i="28" s="1"/>
  <c r="U82" i="28" s="1"/>
  <c r="AT82" i="28" s="1"/>
  <c r="AX82" i="28" s="1"/>
  <c r="O34" i="4"/>
  <c r="P35" i="28"/>
  <c r="Q35" i="28" s="1"/>
  <c r="S35" i="28" s="1"/>
  <c r="U35" i="28" s="1"/>
  <c r="AQ35" i="28" s="1"/>
  <c r="AU35" i="28" s="1"/>
  <c r="P82" i="19"/>
  <c r="Q82" i="19" s="1"/>
  <c r="S82" i="19" s="1"/>
  <c r="U82" i="19" s="1"/>
  <c r="AT82" i="19" s="1"/>
  <c r="AX82" i="19" s="1"/>
  <c r="P49" i="12"/>
  <c r="Q49" i="12" s="1"/>
  <c r="S49" i="12" s="1"/>
  <c r="U49" i="12" s="1"/>
  <c r="AQ49" i="12" s="1"/>
  <c r="AU49" i="12" s="1"/>
  <c r="O50" i="12"/>
  <c r="O97" i="17"/>
  <c r="O82" i="21"/>
  <c r="O98" i="21"/>
  <c r="O51" i="7"/>
  <c r="O114" i="5"/>
  <c r="O35" i="22"/>
  <c r="O100" i="30"/>
  <c r="O68" i="13"/>
  <c r="N68" i="16"/>
  <c r="O68" i="16" s="1"/>
  <c r="O98" i="6"/>
  <c r="O97" i="29"/>
  <c r="O82" i="2"/>
  <c r="O38" i="24"/>
  <c r="P38" i="24" s="1"/>
  <c r="Q38" i="24" s="1"/>
  <c r="S38" i="24" s="1"/>
  <c r="U38" i="24" s="1"/>
  <c r="AQ38" i="24" s="1"/>
  <c r="AU38" i="24" s="1"/>
  <c r="AV38" i="24" s="1"/>
  <c r="O115" i="30"/>
  <c r="O35" i="25"/>
  <c r="O64" i="18"/>
  <c r="O68" i="30"/>
  <c r="P64" i="4"/>
  <c r="Q64" i="4" s="1"/>
  <c r="S64" i="4" s="1"/>
  <c r="U64" i="4" s="1"/>
  <c r="AB64" i="4" s="1"/>
  <c r="AF64" i="4" s="1"/>
  <c r="O65" i="4"/>
  <c r="P79" i="27"/>
  <c r="Q79" i="27" s="1"/>
  <c r="S79" i="27" s="1"/>
  <c r="U79" i="27" s="1"/>
  <c r="AT79" i="27" s="1"/>
  <c r="AX79" i="27" s="1"/>
  <c r="O80" i="27"/>
  <c r="P82" i="16"/>
  <c r="Q82" i="16" s="1"/>
  <c r="S82" i="16" s="1"/>
  <c r="U82" i="16" s="1"/>
  <c r="AT82" i="16" s="1"/>
  <c r="AX82" i="16" s="1"/>
  <c r="O50" i="24"/>
  <c r="BA96" i="10"/>
  <c r="AX96" i="10"/>
  <c r="O99" i="13"/>
  <c r="N68" i="29"/>
  <c r="O68" i="29" s="1"/>
  <c r="BA99" i="24"/>
  <c r="AX99" i="24"/>
  <c r="O82" i="5"/>
  <c r="P64" i="26"/>
  <c r="Q64" i="26" s="1"/>
  <c r="S64" i="26" s="1"/>
  <c r="U64" i="26" s="1"/>
  <c r="AB64" i="26" s="1"/>
  <c r="AF64" i="26" s="1"/>
  <c r="O65" i="26"/>
  <c r="P35" i="3"/>
  <c r="Q35" i="3" s="1"/>
  <c r="S35" i="3" s="1"/>
  <c r="U35" i="3" s="1"/>
  <c r="AQ35" i="3" s="1"/>
  <c r="AU35" i="3" s="1"/>
  <c r="P48" i="3"/>
  <c r="Q48" i="3" s="1"/>
  <c r="S48" i="3" s="1"/>
  <c r="U48" i="3" s="1"/>
  <c r="AQ48" i="3" s="1"/>
  <c r="AU48" i="3" s="1"/>
  <c r="O49" i="3"/>
  <c r="P47" i="8"/>
  <c r="Q47" i="8" s="1"/>
  <c r="S47" i="8" s="1"/>
  <c r="U47" i="8" s="1"/>
  <c r="AQ47" i="8" s="1"/>
  <c r="AU47" i="8" s="1"/>
  <c r="O48" i="8"/>
  <c r="P34" i="16"/>
  <c r="Q34" i="16" s="1"/>
  <c r="S34" i="16" s="1"/>
  <c r="U34" i="16" s="1"/>
  <c r="AQ34" i="16" s="1"/>
  <c r="AU34" i="16" s="1"/>
  <c r="P82" i="10"/>
  <c r="Q82" i="10" s="1"/>
  <c r="S82" i="10" s="1"/>
  <c r="U82" i="10" s="1"/>
  <c r="AT82" i="10" s="1"/>
  <c r="AX82" i="10" s="1"/>
  <c r="O83" i="10"/>
  <c r="P82" i="17"/>
  <c r="Q82" i="17" s="1"/>
  <c r="S82" i="17" s="1"/>
  <c r="U82" i="17" s="1"/>
  <c r="AT82" i="17" s="1"/>
  <c r="AX82" i="17" s="1"/>
  <c r="O83" i="17"/>
  <c r="P66" i="21"/>
  <c r="Q66" i="21" s="1"/>
  <c r="S66" i="21" s="1"/>
  <c r="U66" i="21" s="1"/>
  <c r="AB66" i="21" s="1"/>
  <c r="AF66" i="21" s="1"/>
  <c r="P81" i="15"/>
  <c r="Q81" i="15" s="1"/>
  <c r="S81" i="15" s="1"/>
  <c r="U81" i="15" s="1"/>
  <c r="AT81" i="15" s="1"/>
  <c r="AX81" i="15" s="1"/>
  <c r="O82" i="15"/>
  <c r="P36" i="17"/>
  <c r="Q36" i="17" s="1"/>
  <c r="S36" i="17" s="1"/>
  <c r="U36" i="17" s="1"/>
  <c r="AQ36" i="17" s="1"/>
  <c r="AU36" i="17" s="1"/>
  <c r="O49" i="14"/>
  <c r="P98" i="27"/>
  <c r="Q98" i="27" s="1"/>
  <c r="S98" i="27" s="1"/>
  <c r="U98" i="27" s="1"/>
  <c r="AT98" i="27" s="1"/>
  <c r="O99" i="27"/>
  <c r="P98" i="8"/>
  <c r="Q98" i="8" s="1"/>
  <c r="S98" i="8" s="1"/>
  <c r="U98" i="8" s="1"/>
  <c r="AT98" i="8" s="1"/>
  <c r="O99" i="8"/>
  <c r="P36" i="23"/>
  <c r="Q36" i="23" s="1"/>
  <c r="S36" i="23" s="1"/>
  <c r="U36" i="23" s="1"/>
  <c r="AQ36" i="23" s="1"/>
  <c r="AU36" i="23" s="1"/>
  <c r="P50" i="25"/>
  <c r="Q50" i="25" s="1"/>
  <c r="S50" i="25" s="1"/>
  <c r="U50" i="25" s="1"/>
  <c r="AQ50" i="25" s="1"/>
  <c r="AU50" i="25" s="1"/>
  <c r="P49" i="5"/>
  <c r="Q49" i="5" s="1"/>
  <c r="S49" i="5" s="1"/>
  <c r="U49" i="5" s="1"/>
  <c r="AQ49" i="5" s="1"/>
  <c r="AU49" i="5" s="1"/>
  <c r="P49" i="10"/>
  <c r="Q49" i="10" s="1"/>
  <c r="S49" i="10" s="1"/>
  <c r="U49" i="10" s="1"/>
  <c r="AQ49" i="10" s="1"/>
  <c r="AU49" i="10" s="1"/>
  <c r="O50" i="10"/>
  <c r="P66" i="6"/>
  <c r="Q66" i="6" s="1"/>
  <c r="S66" i="6" s="1"/>
  <c r="U66" i="6" s="1"/>
  <c r="AB66" i="6" s="1"/>
  <c r="AF66" i="6" s="1"/>
  <c r="P33" i="12"/>
  <c r="Q33" i="12" s="1"/>
  <c r="S33" i="12" s="1"/>
  <c r="U33" i="12" s="1"/>
  <c r="AQ33" i="12" s="1"/>
  <c r="AU33" i="12" s="1"/>
  <c r="P66" i="1"/>
  <c r="Q66" i="1" s="1"/>
  <c r="S66" i="1" s="1"/>
  <c r="U66" i="1" s="1"/>
  <c r="AB66" i="1" s="1"/>
  <c r="AF66" i="1" s="1"/>
  <c r="O67" i="1"/>
  <c r="P50" i="30"/>
  <c r="Q50" i="30" s="1"/>
  <c r="S50" i="30" s="1"/>
  <c r="U50" i="30" s="1"/>
  <c r="AQ50" i="30" s="1"/>
  <c r="AU50" i="30" s="1"/>
  <c r="P50" i="26"/>
  <c r="Q50" i="26" s="1"/>
  <c r="S50" i="26" s="1"/>
  <c r="U50" i="26" s="1"/>
  <c r="AQ50" i="26" s="1"/>
  <c r="AU50" i="26" s="1"/>
  <c r="P97" i="16"/>
  <c r="Q97" i="16" s="1"/>
  <c r="S97" i="16" s="1"/>
  <c r="U97" i="16" s="1"/>
  <c r="AT97" i="16" s="1"/>
  <c r="O98" i="16"/>
  <c r="P113" i="28"/>
  <c r="Q113" i="28" s="1"/>
  <c r="S113" i="28" s="1"/>
  <c r="U113" i="28" s="1"/>
  <c r="AT113" i="28" s="1"/>
  <c r="AX113" i="28" s="1"/>
  <c r="P98" i="1"/>
  <c r="Q98" i="1" s="1"/>
  <c r="S98" i="1" s="1"/>
  <c r="U98" i="1" s="1"/>
  <c r="AT98" i="1" s="1"/>
  <c r="BA96" i="17"/>
  <c r="AX96" i="17"/>
  <c r="BA97" i="21"/>
  <c r="AX97" i="21"/>
  <c r="P81" i="13"/>
  <c r="Q81" i="13" s="1"/>
  <c r="S81" i="13" s="1"/>
  <c r="U81" i="13" s="1"/>
  <c r="AT81" i="13" s="1"/>
  <c r="AX81" i="13" s="1"/>
  <c r="AX99" i="30"/>
  <c r="BA99" i="30"/>
  <c r="BA97" i="6"/>
  <c r="AX97" i="6"/>
  <c r="AX96" i="29"/>
  <c r="BA96" i="29"/>
  <c r="P100" i="31"/>
  <c r="Q100" i="31" s="1"/>
  <c r="S100" i="31" s="1"/>
  <c r="U100" i="31" s="1"/>
  <c r="AT100" i="31" s="1"/>
  <c r="O101" i="31"/>
  <c r="P101" i="31" s="1"/>
  <c r="Q101" i="31" s="1"/>
  <c r="S101" i="31" s="1"/>
  <c r="U101" i="31" s="1"/>
  <c r="AT101" i="31" s="1"/>
  <c r="O99" i="20"/>
  <c r="P97" i="19"/>
  <c r="Q97" i="19" s="1"/>
  <c r="S97" i="19" s="1"/>
  <c r="U97" i="19" s="1"/>
  <c r="AT97" i="19" s="1"/>
  <c r="O98" i="19"/>
  <c r="P66" i="24"/>
  <c r="Q66" i="24" s="1"/>
  <c r="S66" i="24" s="1"/>
  <c r="U66" i="24" s="1"/>
  <c r="AB66" i="24" s="1"/>
  <c r="AF66" i="24" s="1"/>
  <c r="O34" i="6"/>
  <c r="O68" i="28"/>
  <c r="BA98" i="13"/>
  <c r="AX98" i="13"/>
  <c r="O49" i="31"/>
  <c r="O81" i="18"/>
  <c r="P37" i="26" l="1"/>
  <c r="Q37" i="26" s="1"/>
  <c r="S37" i="26" s="1"/>
  <c r="U37" i="26" s="1"/>
  <c r="AQ37" i="26" s="1"/>
  <c r="AU37" i="26" s="1"/>
  <c r="O38" i="26"/>
  <c r="P38" i="26" s="1"/>
  <c r="Q38" i="26" s="1"/>
  <c r="S38" i="26" s="1"/>
  <c r="U38" i="26" s="1"/>
  <c r="AQ38" i="26" s="1"/>
  <c r="AU38" i="26" s="1"/>
  <c r="AV38" i="26" s="1"/>
  <c r="P52" i="2"/>
  <c r="Q52" i="2" s="1"/>
  <c r="S52" i="2" s="1"/>
  <c r="U52" i="2" s="1"/>
  <c r="AQ52" i="2" s="1"/>
  <c r="AU52" i="2" s="1"/>
  <c r="P48" i="8"/>
  <c r="Q48" i="8" s="1"/>
  <c r="S48" i="8" s="1"/>
  <c r="U48" i="8" s="1"/>
  <c r="AQ48" i="8" s="1"/>
  <c r="AU48" i="8" s="1"/>
  <c r="P80" i="27"/>
  <c r="Q80" i="27" s="1"/>
  <c r="S80" i="27" s="1"/>
  <c r="U80" i="27" s="1"/>
  <c r="AT80" i="27" s="1"/>
  <c r="AX80" i="27" s="1"/>
  <c r="O81" i="27"/>
  <c r="P35" i="25"/>
  <c r="Q35" i="25" s="1"/>
  <c r="S35" i="25" s="1"/>
  <c r="U35" i="25" s="1"/>
  <c r="AQ35" i="25" s="1"/>
  <c r="AU35" i="25" s="1"/>
  <c r="P82" i="31"/>
  <c r="Q82" i="31" s="1"/>
  <c r="S82" i="31" s="1"/>
  <c r="U82" i="31" s="1"/>
  <c r="AT82" i="31" s="1"/>
  <c r="AX82" i="31" s="1"/>
  <c r="P83" i="4"/>
  <c r="Q83" i="4" s="1"/>
  <c r="S83" i="4" s="1"/>
  <c r="U83" i="4" s="1"/>
  <c r="AT83" i="4" s="1"/>
  <c r="AX83" i="4" s="1"/>
  <c r="P66" i="25"/>
  <c r="Q66" i="25" s="1"/>
  <c r="S66" i="25" s="1"/>
  <c r="U66" i="25" s="1"/>
  <c r="AB66" i="25" s="1"/>
  <c r="AF66" i="25" s="1"/>
  <c r="O67" i="25"/>
  <c r="P99" i="20"/>
  <c r="Q99" i="20" s="1"/>
  <c r="S99" i="20" s="1"/>
  <c r="U99" i="20" s="1"/>
  <c r="AT99" i="20" s="1"/>
  <c r="N100" i="20"/>
  <c r="O100" i="20"/>
  <c r="P82" i="15"/>
  <c r="Q82" i="15" s="1"/>
  <c r="S82" i="15" s="1"/>
  <c r="U82" i="15" s="1"/>
  <c r="AT82" i="15" s="1"/>
  <c r="AX82" i="15" s="1"/>
  <c r="P82" i="5"/>
  <c r="Q82" i="5" s="1"/>
  <c r="S82" i="5" s="1"/>
  <c r="U82" i="5" s="1"/>
  <c r="AT82" i="5" s="1"/>
  <c r="AX82" i="5" s="1"/>
  <c r="P50" i="27"/>
  <c r="Q50" i="27" s="1"/>
  <c r="S50" i="27" s="1"/>
  <c r="U50" i="27" s="1"/>
  <c r="AQ50" i="27" s="1"/>
  <c r="AU50" i="27" s="1"/>
  <c r="O51" i="27"/>
  <c r="P98" i="7"/>
  <c r="Q98" i="7" s="1"/>
  <c r="S98" i="7" s="1"/>
  <c r="U98" i="7" s="1"/>
  <c r="AT98" i="7" s="1"/>
  <c r="P34" i="2"/>
  <c r="Q34" i="2" s="1"/>
  <c r="S34" i="2" s="1"/>
  <c r="U34" i="2" s="1"/>
  <c r="AQ34" i="2" s="1"/>
  <c r="AU34" i="2" s="1"/>
  <c r="P34" i="27"/>
  <c r="Q34" i="27" s="1"/>
  <c r="S34" i="27" s="1"/>
  <c r="U34" i="27" s="1"/>
  <c r="AQ34" i="27" s="1"/>
  <c r="AU34" i="27" s="1"/>
  <c r="O35" i="27"/>
  <c r="N68" i="23"/>
  <c r="P67" i="23"/>
  <c r="Q67" i="23" s="1"/>
  <c r="S67" i="23" s="1"/>
  <c r="U67" i="23" s="1"/>
  <c r="AB67" i="23" s="1"/>
  <c r="AF67" i="23" s="1"/>
  <c r="O68" i="23"/>
  <c r="P65" i="7"/>
  <c r="Q65" i="7" s="1"/>
  <c r="S65" i="7" s="1"/>
  <c r="U65" i="7" s="1"/>
  <c r="AB65" i="7" s="1"/>
  <c r="AF65" i="7" s="1"/>
  <c r="O66" i="7"/>
  <c r="P34" i="13"/>
  <c r="Q34" i="13" s="1"/>
  <c r="S34" i="13" s="1"/>
  <c r="U34" i="13" s="1"/>
  <c r="AQ34" i="13" s="1"/>
  <c r="AU34" i="13" s="1"/>
  <c r="P83" i="30"/>
  <c r="Q83" i="30" s="1"/>
  <c r="S83" i="30" s="1"/>
  <c r="U83" i="30" s="1"/>
  <c r="AT83" i="30" s="1"/>
  <c r="AX83" i="30" s="1"/>
  <c r="O84" i="30"/>
  <c r="BA96" i="22"/>
  <c r="AX96" i="22"/>
  <c r="P97" i="4"/>
  <c r="Q97" i="4" s="1"/>
  <c r="S97" i="4" s="1"/>
  <c r="U97" i="4" s="1"/>
  <c r="AT97" i="4" s="1"/>
  <c r="P67" i="1"/>
  <c r="Q67" i="1" s="1"/>
  <c r="S67" i="1" s="1"/>
  <c r="U67" i="1" s="1"/>
  <c r="AB67" i="1" s="1"/>
  <c r="AF67" i="1" s="1"/>
  <c r="N68" i="1"/>
  <c r="P50" i="24"/>
  <c r="Q50" i="24" s="1"/>
  <c r="S50" i="24" s="1"/>
  <c r="U50" i="24" s="1"/>
  <c r="AQ50" i="24" s="1"/>
  <c r="AU50" i="24" s="1"/>
  <c r="O51" i="24"/>
  <c r="P35" i="22"/>
  <c r="Q35" i="22" s="1"/>
  <c r="S35" i="22" s="1"/>
  <c r="U35" i="22" s="1"/>
  <c r="AQ35" i="22" s="1"/>
  <c r="AU35" i="22" s="1"/>
  <c r="P50" i="12"/>
  <c r="Q50" i="12" s="1"/>
  <c r="S50" i="12" s="1"/>
  <c r="U50" i="12" s="1"/>
  <c r="AQ50" i="12" s="1"/>
  <c r="AU50" i="12" s="1"/>
  <c r="P34" i="4"/>
  <c r="Q34" i="4" s="1"/>
  <c r="S34" i="4" s="1"/>
  <c r="U34" i="4" s="1"/>
  <c r="AQ34" i="4" s="1"/>
  <c r="AU34" i="4" s="1"/>
  <c r="O35" i="4"/>
  <c r="AX97" i="7"/>
  <c r="BA97" i="7"/>
  <c r="P49" i="31"/>
  <c r="Q49" i="31" s="1"/>
  <c r="S49" i="31" s="1"/>
  <c r="U49" i="31" s="1"/>
  <c r="AQ49" i="31" s="1"/>
  <c r="AU49" i="31" s="1"/>
  <c r="O82" i="13"/>
  <c r="O99" i="1"/>
  <c r="O51" i="26"/>
  <c r="O34" i="12"/>
  <c r="O50" i="5"/>
  <c r="P68" i="29"/>
  <c r="Q68" i="29" s="1"/>
  <c r="S68" i="29" s="1"/>
  <c r="U68" i="29" s="1"/>
  <c r="AB68" i="29" s="1"/>
  <c r="AF68" i="29" s="1"/>
  <c r="O69" i="29"/>
  <c r="P69" i="29" s="1"/>
  <c r="Q69" i="29" s="1"/>
  <c r="S69" i="29" s="1"/>
  <c r="U69" i="29" s="1"/>
  <c r="AB69" i="29" s="1"/>
  <c r="AF69" i="29" s="1"/>
  <c r="AG69" i="29" s="1"/>
  <c r="P64" i="18"/>
  <c r="Q64" i="18" s="1"/>
  <c r="S64" i="18" s="1"/>
  <c r="U64" i="18" s="1"/>
  <c r="AB64" i="18" s="1"/>
  <c r="AF64" i="18" s="1"/>
  <c r="P98" i="6"/>
  <c r="Q98" i="6" s="1"/>
  <c r="S98" i="6" s="1"/>
  <c r="U98" i="6" s="1"/>
  <c r="AT98" i="6" s="1"/>
  <c r="P51" i="7"/>
  <c r="Q51" i="7" s="1"/>
  <c r="S51" i="7" s="1"/>
  <c r="U51" i="7" s="1"/>
  <c r="AQ51" i="7" s="1"/>
  <c r="AU51" i="7" s="1"/>
  <c r="O83" i="19"/>
  <c r="O35" i="11"/>
  <c r="AX98" i="9"/>
  <c r="BA98" i="9"/>
  <c r="AX99" i="14"/>
  <c r="BA99" i="14"/>
  <c r="O36" i="9"/>
  <c r="AX97" i="23"/>
  <c r="BA97" i="23"/>
  <c r="N37" i="18"/>
  <c r="O37" i="18" s="1"/>
  <c r="N37" i="20"/>
  <c r="O37" i="20" s="1"/>
  <c r="O66" i="11"/>
  <c r="P50" i="18"/>
  <c r="Q50" i="18" s="1"/>
  <c r="S50" i="18" s="1"/>
  <c r="U50" i="18" s="1"/>
  <c r="AQ50" i="18" s="1"/>
  <c r="AU50" i="18" s="1"/>
  <c r="P34" i="19"/>
  <c r="Q34" i="19" s="1"/>
  <c r="S34" i="19" s="1"/>
  <c r="U34" i="19" s="1"/>
  <c r="AQ34" i="19" s="1"/>
  <c r="AU34" i="19" s="1"/>
  <c r="O35" i="19"/>
  <c r="P82" i="11"/>
  <c r="Q82" i="11" s="1"/>
  <c r="S82" i="11" s="1"/>
  <c r="U82" i="11" s="1"/>
  <c r="AT82" i="11" s="1"/>
  <c r="AX82" i="11" s="1"/>
  <c r="O99" i="25"/>
  <c r="BA96" i="5"/>
  <c r="AX96" i="5"/>
  <c r="P68" i="16"/>
  <c r="Q68" i="16" s="1"/>
  <c r="S68" i="16" s="1"/>
  <c r="U68" i="16" s="1"/>
  <c r="AB68" i="16" s="1"/>
  <c r="AF68" i="16" s="1"/>
  <c r="O69" i="16"/>
  <c r="P69" i="16" s="1"/>
  <c r="Q69" i="16" s="1"/>
  <c r="S69" i="16" s="1"/>
  <c r="U69" i="16" s="1"/>
  <c r="AB69" i="16" s="1"/>
  <c r="AF69" i="16" s="1"/>
  <c r="AG69" i="16" s="1"/>
  <c r="P51" i="28"/>
  <c r="Q51" i="28" s="1"/>
  <c r="S51" i="28" s="1"/>
  <c r="U51" i="28" s="1"/>
  <c r="AQ51" i="28" s="1"/>
  <c r="AU51" i="28" s="1"/>
  <c r="P98" i="12"/>
  <c r="Q98" i="12" s="1"/>
  <c r="S98" i="12" s="1"/>
  <c r="U98" i="12" s="1"/>
  <c r="AT98" i="12" s="1"/>
  <c r="O99" i="12"/>
  <c r="P34" i="29"/>
  <c r="Q34" i="29" s="1"/>
  <c r="S34" i="29" s="1"/>
  <c r="U34" i="29" s="1"/>
  <c r="AQ34" i="29" s="1"/>
  <c r="AU34" i="29" s="1"/>
  <c r="P67" i="15"/>
  <c r="Q67" i="15" s="1"/>
  <c r="S67" i="15" s="1"/>
  <c r="U67" i="15" s="1"/>
  <c r="AB67" i="15" s="1"/>
  <c r="AF67" i="15" s="1"/>
  <c r="P98" i="10"/>
  <c r="Q98" i="10" s="1"/>
  <c r="S98" i="10" s="1"/>
  <c r="U98" i="10" s="1"/>
  <c r="AT98" i="10" s="1"/>
  <c r="O99" i="10"/>
  <c r="P36" i="15"/>
  <c r="Q36" i="15" s="1"/>
  <c r="S36" i="15" s="1"/>
  <c r="U36" i="15" s="1"/>
  <c r="AQ36" i="15" s="1"/>
  <c r="AU36" i="15" s="1"/>
  <c r="P35" i="30"/>
  <c r="Q35" i="30" s="1"/>
  <c r="S35" i="30" s="1"/>
  <c r="U35" i="30" s="1"/>
  <c r="AQ35" i="30" s="1"/>
  <c r="AU35" i="30" s="1"/>
  <c r="O36" i="30"/>
  <c r="P34" i="10"/>
  <c r="Q34" i="10" s="1"/>
  <c r="S34" i="10" s="1"/>
  <c r="U34" i="10" s="1"/>
  <c r="AQ34" i="10" s="1"/>
  <c r="AU34" i="10" s="1"/>
  <c r="N37" i="14"/>
  <c r="O37" i="14" s="1"/>
  <c r="P36" i="14"/>
  <c r="Q36" i="14" s="1"/>
  <c r="S36" i="14" s="1"/>
  <c r="U36" i="14" s="1"/>
  <c r="AQ36" i="14" s="1"/>
  <c r="AU36" i="14" s="1"/>
  <c r="P67" i="8"/>
  <c r="Q67" i="8" s="1"/>
  <c r="S67" i="8" s="1"/>
  <c r="U67" i="8" s="1"/>
  <c r="AB67" i="8" s="1"/>
  <c r="AF67" i="8" s="1"/>
  <c r="N68" i="8"/>
  <c r="P66" i="27"/>
  <c r="Q66" i="27" s="1"/>
  <c r="S66" i="27" s="1"/>
  <c r="U66" i="27" s="1"/>
  <c r="AB66" i="27" s="1"/>
  <c r="AF66" i="27" s="1"/>
  <c r="P67" i="19"/>
  <c r="Q67" i="19" s="1"/>
  <c r="S67" i="19" s="1"/>
  <c r="U67" i="19" s="1"/>
  <c r="AB67" i="19" s="1"/>
  <c r="AF67" i="19" s="1"/>
  <c r="N68" i="19"/>
  <c r="O68" i="19"/>
  <c r="P98" i="28"/>
  <c r="Q98" i="28" s="1"/>
  <c r="S98" i="28" s="1"/>
  <c r="U98" i="28" s="1"/>
  <c r="AT98" i="28" s="1"/>
  <c r="O99" i="28"/>
  <c r="P97" i="2"/>
  <c r="Q97" i="2" s="1"/>
  <c r="S97" i="2" s="1"/>
  <c r="U97" i="2" s="1"/>
  <c r="AT97" i="2" s="1"/>
  <c r="O98" i="2"/>
  <c r="AX98" i="25"/>
  <c r="BA98" i="25"/>
  <c r="P97" i="26"/>
  <c r="Q97" i="26" s="1"/>
  <c r="S97" i="26" s="1"/>
  <c r="U97" i="26" s="1"/>
  <c r="AT97" i="26" s="1"/>
  <c r="O98" i="26"/>
  <c r="P66" i="14"/>
  <c r="Q66" i="14" s="1"/>
  <c r="S66" i="14" s="1"/>
  <c r="U66" i="14" s="1"/>
  <c r="AB66" i="14" s="1"/>
  <c r="AF66" i="14" s="1"/>
  <c r="O67" i="14"/>
  <c r="P113" i="29"/>
  <c r="Q113" i="29" s="1"/>
  <c r="S113" i="29" s="1"/>
  <c r="U113" i="29" s="1"/>
  <c r="AT113" i="29" s="1"/>
  <c r="AX113" i="29" s="1"/>
  <c r="O114" i="29"/>
  <c r="AX97" i="19"/>
  <c r="BA97" i="19"/>
  <c r="O114" i="28"/>
  <c r="O51" i="30"/>
  <c r="O67" i="6"/>
  <c r="O51" i="25"/>
  <c r="AX98" i="8"/>
  <c r="BA98" i="8"/>
  <c r="N37" i="17"/>
  <c r="O37" i="17" s="1"/>
  <c r="P115" i="30"/>
  <c r="Q115" i="30" s="1"/>
  <c r="S115" i="30" s="1"/>
  <c r="U115" i="30" s="1"/>
  <c r="AT115" i="30" s="1"/>
  <c r="AX115" i="30" s="1"/>
  <c r="P68" i="13"/>
  <c r="Q68" i="13" s="1"/>
  <c r="S68" i="13" s="1"/>
  <c r="U68" i="13" s="1"/>
  <c r="AB68" i="13" s="1"/>
  <c r="AF68" i="13" s="1"/>
  <c r="O69" i="13"/>
  <c r="P69" i="13" s="1"/>
  <c r="Q69" i="13" s="1"/>
  <c r="S69" i="13" s="1"/>
  <c r="U69" i="13" s="1"/>
  <c r="AB69" i="13" s="1"/>
  <c r="AF69" i="13" s="1"/>
  <c r="AG69" i="13" s="1"/>
  <c r="P82" i="21"/>
  <c r="Q82" i="21" s="1"/>
  <c r="S82" i="21" s="1"/>
  <c r="U82" i="21" s="1"/>
  <c r="AT82" i="21" s="1"/>
  <c r="AX82" i="21" s="1"/>
  <c r="O83" i="21"/>
  <c r="O36" i="28"/>
  <c r="P37" i="1"/>
  <c r="Q37" i="1" s="1"/>
  <c r="S37" i="1" s="1"/>
  <c r="U37" i="1" s="1"/>
  <c r="AQ37" i="1" s="1"/>
  <c r="AU37" i="1" s="1"/>
  <c r="O83" i="23"/>
  <c r="N37" i="21"/>
  <c r="O37" i="21" s="1"/>
  <c r="AX97" i="18"/>
  <c r="BA97" i="18"/>
  <c r="O68" i="17"/>
  <c r="BA97" i="12"/>
  <c r="AX97" i="12"/>
  <c r="BA97" i="10"/>
  <c r="AX97" i="10"/>
  <c r="O83" i="8"/>
  <c r="O83" i="12"/>
  <c r="P82" i="14"/>
  <c r="Q82" i="14" s="1"/>
  <c r="S82" i="14" s="1"/>
  <c r="U82" i="14" s="1"/>
  <c r="AT82" i="14" s="1"/>
  <c r="AX82" i="14" s="1"/>
  <c r="O83" i="14"/>
  <c r="O97" i="22"/>
  <c r="O35" i="8"/>
  <c r="BA96" i="26"/>
  <c r="AX96" i="26"/>
  <c r="O51" i="6"/>
  <c r="P98" i="19"/>
  <c r="Q98" i="19" s="1"/>
  <c r="S98" i="19" s="1"/>
  <c r="U98" i="19" s="1"/>
  <c r="AT98" i="19" s="1"/>
  <c r="P83" i="17"/>
  <c r="Q83" i="17" s="1"/>
  <c r="S83" i="17" s="1"/>
  <c r="U83" i="17" s="1"/>
  <c r="AT83" i="17" s="1"/>
  <c r="AX83" i="17" s="1"/>
  <c r="P99" i="13"/>
  <c r="Q99" i="13" s="1"/>
  <c r="S99" i="13" s="1"/>
  <c r="U99" i="13" s="1"/>
  <c r="AT99" i="13" s="1"/>
  <c r="P98" i="21"/>
  <c r="Q98" i="21" s="1"/>
  <c r="S98" i="21" s="1"/>
  <c r="U98" i="21" s="1"/>
  <c r="AT98" i="21" s="1"/>
  <c r="O99" i="21"/>
  <c r="P81" i="24"/>
  <c r="Q81" i="24" s="1"/>
  <c r="S81" i="24" s="1"/>
  <c r="U81" i="24" s="1"/>
  <c r="AT81" i="24" s="1"/>
  <c r="AX81" i="24" s="1"/>
  <c r="N84" i="10"/>
  <c r="O84" i="10" s="1"/>
  <c r="P83" i="10"/>
  <c r="Q83" i="10" s="1"/>
  <c r="S83" i="10" s="1"/>
  <c r="U83" i="10" s="1"/>
  <c r="AT83" i="10" s="1"/>
  <c r="AX83" i="10" s="1"/>
  <c r="BA101" i="24"/>
  <c r="AX101" i="24"/>
  <c r="P65" i="22"/>
  <c r="Q65" i="22" s="1"/>
  <c r="S65" i="22" s="1"/>
  <c r="U65" i="22" s="1"/>
  <c r="AB65" i="22" s="1"/>
  <c r="AF65" i="22" s="1"/>
  <c r="O66" i="22"/>
  <c r="P84" i="26"/>
  <c r="Q84" i="26" s="1"/>
  <c r="S84" i="26" s="1"/>
  <c r="U84" i="26" s="1"/>
  <c r="AT84" i="26" s="1"/>
  <c r="AX84" i="26" s="1"/>
  <c r="O85" i="26"/>
  <c r="P85" i="26" s="1"/>
  <c r="Q85" i="26" s="1"/>
  <c r="S85" i="26" s="1"/>
  <c r="U85" i="26" s="1"/>
  <c r="AT85" i="26" s="1"/>
  <c r="AX85" i="26" s="1"/>
  <c r="AY85" i="26" s="1"/>
  <c r="P65" i="26"/>
  <c r="Q65" i="26" s="1"/>
  <c r="S65" i="26" s="1"/>
  <c r="U65" i="26" s="1"/>
  <c r="AB65" i="26" s="1"/>
  <c r="AF65" i="26" s="1"/>
  <c r="O66" i="26"/>
  <c r="P68" i="28"/>
  <c r="Q68" i="28" s="1"/>
  <c r="S68" i="28" s="1"/>
  <c r="U68" i="28" s="1"/>
  <c r="AB68" i="28" s="1"/>
  <c r="AF68" i="28" s="1"/>
  <c r="O69" i="28"/>
  <c r="P69" i="28" s="1"/>
  <c r="Q69" i="28" s="1"/>
  <c r="S69" i="28" s="1"/>
  <c r="U69" i="28" s="1"/>
  <c r="AB69" i="28" s="1"/>
  <c r="AF69" i="28" s="1"/>
  <c r="AG69" i="28" s="1"/>
  <c r="P99" i="27"/>
  <c r="Q99" i="27" s="1"/>
  <c r="S99" i="27" s="1"/>
  <c r="U99" i="27" s="1"/>
  <c r="AT99" i="27" s="1"/>
  <c r="P49" i="3"/>
  <c r="Q49" i="3" s="1"/>
  <c r="S49" i="3" s="1"/>
  <c r="U49" i="3" s="1"/>
  <c r="AQ49" i="3" s="1"/>
  <c r="AU49" i="3" s="1"/>
  <c r="P65" i="4"/>
  <c r="Q65" i="4" s="1"/>
  <c r="S65" i="4" s="1"/>
  <c r="U65" i="4" s="1"/>
  <c r="AB65" i="4" s="1"/>
  <c r="AF65" i="4" s="1"/>
  <c r="P100" i="30"/>
  <c r="Q100" i="30" s="1"/>
  <c r="S100" i="30" s="1"/>
  <c r="U100" i="30" s="1"/>
  <c r="AT100" i="30" s="1"/>
  <c r="N101" i="30"/>
  <c r="O101" i="30"/>
  <c r="P97" i="17"/>
  <c r="Q97" i="17" s="1"/>
  <c r="S97" i="17" s="1"/>
  <c r="U97" i="17" s="1"/>
  <c r="AT97" i="17" s="1"/>
  <c r="O98" i="17"/>
  <c r="P50" i="20"/>
  <c r="Q50" i="20" s="1"/>
  <c r="S50" i="20" s="1"/>
  <c r="U50" i="20" s="1"/>
  <c r="AQ50" i="20" s="1"/>
  <c r="AU50" i="20" s="1"/>
  <c r="O51" i="20"/>
  <c r="P66" i="5"/>
  <c r="Q66" i="5" s="1"/>
  <c r="S66" i="5" s="1"/>
  <c r="U66" i="5" s="1"/>
  <c r="AB66" i="5" s="1"/>
  <c r="AF66" i="5" s="1"/>
  <c r="O67" i="5"/>
  <c r="P50" i="17"/>
  <c r="Q50" i="17" s="1"/>
  <c r="S50" i="17" s="1"/>
  <c r="U50" i="17" s="1"/>
  <c r="AQ50" i="17" s="1"/>
  <c r="AU50" i="17" s="1"/>
  <c r="O51" i="17"/>
  <c r="BA101" i="31"/>
  <c r="AX101" i="31"/>
  <c r="BA98" i="27"/>
  <c r="AX98" i="27"/>
  <c r="P50" i="9"/>
  <c r="Q50" i="9" s="1"/>
  <c r="S50" i="9" s="1"/>
  <c r="U50" i="9" s="1"/>
  <c r="AQ50" i="9" s="1"/>
  <c r="AU50" i="9" s="1"/>
  <c r="O51" i="9"/>
  <c r="P50" i="29"/>
  <c r="Q50" i="29" s="1"/>
  <c r="S50" i="29" s="1"/>
  <c r="U50" i="29" s="1"/>
  <c r="AQ50" i="29" s="1"/>
  <c r="AU50" i="29" s="1"/>
  <c r="O51" i="29"/>
  <c r="P49" i="13"/>
  <c r="Q49" i="13" s="1"/>
  <c r="S49" i="13" s="1"/>
  <c r="U49" i="13" s="1"/>
  <c r="AQ49" i="13" s="1"/>
  <c r="AU49" i="13" s="1"/>
  <c r="O50" i="13"/>
  <c r="P97" i="3"/>
  <c r="Q97" i="3" s="1"/>
  <c r="S97" i="3" s="1"/>
  <c r="U97" i="3" s="1"/>
  <c r="AT97" i="3" s="1"/>
  <c r="O98" i="3"/>
  <c r="P82" i="9"/>
  <c r="Q82" i="9" s="1"/>
  <c r="S82" i="9" s="1"/>
  <c r="U82" i="9" s="1"/>
  <c r="AT82" i="9" s="1"/>
  <c r="AX82" i="9" s="1"/>
  <c r="O83" i="9"/>
  <c r="P49" i="15"/>
  <c r="Q49" i="15" s="1"/>
  <c r="S49" i="15" s="1"/>
  <c r="U49" i="15" s="1"/>
  <c r="AQ49" i="15" s="1"/>
  <c r="AU49" i="15" s="1"/>
  <c r="O50" i="15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P84" i="3"/>
  <c r="Q84" i="3" s="1"/>
  <c r="S84" i="3" s="1"/>
  <c r="U84" i="3" s="1"/>
  <c r="AT84" i="3" s="1"/>
  <c r="AX84" i="3" s="1"/>
  <c r="O85" i="3"/>
  <c r="P85" i="3" s="1"/>
  <c r="Q85" i="3" s="1"/>
  <c r="S85" i="3" s="1"/>
  <c r="U85" i="3" s="1"/>
  <c r="AT85" i="3" s="1"/>
  <c r="AX85" i="3" s="1"/>
  <c r="AY85" i="3" s="1"/>
  <c r="BA96" i="4"/>
  <c r="AX96" i="4"/>
  <c r="BA98" i="1"/>
  <c r="AX98" i="1"/>
  <c r="P99" i="8"/>
  <c r="Q99" i="8" s="1"/>
  <c r="S99" i="8" s="1"/>
  <c r="U99" i="8" s="1"/>
  <c r="AT99" i="8" s="1"/>
  <c r="P98" i="18"/>
  <c r="Q98" i="18" s="1"/>
  <c r="S98" i="18" s="1"/>
  <c r="U98" i="18" s="1"/>
  <c r="AT98" i="18" s="1"/>
  <c r="P66" i="31"/>
  <c r="Q66" i="31" s="1"/>
  <c r="S66" i="31" s="1"/>
  <c r="U66" i="31" s="1"/>
  <c r="AB66" i="31" s="1"/>
  <c r="AF66" i="31" s="1"/>
  <c r="O67" i="31"/>
  <c r="P67" i="9"/>
  <c r="Q67" i="9" s="1"/>
  <c r="S67" i="9" s="1"/>
  <c r="U67" i="9" s="1"/>
  <c r="AB67" i="9" s="1"/>
  <c r="AF67" i="9" s="1"/>
  <c r="N68" i="9"/>
  <c r="N52" i="19"/>
  <c r="O52" i="19" s="1"/>
  <c r="P51" i="19"/>
  <c r="Q51" i="19" s="1"/>
  <c r="S51" i="19" s="1"/>
  <c r="U51" i="19" s="1"/>
  <c r="AQ51" i="19" s="1"/>
  <c r="AU51" i="19" s="1"/>
  <c r="P67" i="2"/>
  <c r="Q67" i="2" s="1"/>
  <c r="S67" i="2" s="1"/>
  <c r="U67" i="2" s="1"/>
  <c r="AB67" i="2" s="1"/>
  <c r="AF67" i="2" s="1"/>
  <c r="N68" i="2"/>
  <c r="P83" i="7"/>
  <c r="Q83" i="7" s="1"/>
  <c r="S83" i="7" s="1"/>
  <c r="U83" i="7" s="1"/>
  <c r="AT83" i="7" s="1"/>
  <c r="AX83" i="7" s="1"/>
  <c r="P34" i="7"/>
  <c r="Q34" i="7" s="1"/>
  <c r="S34" i="7" s="1"/>
  <c r="U34" i="7" s="1"/>
  <c r="AQ34" i="7" s="1"/>
  <c r="AU34" i="7" s="1"/>
  <c r="O35" i="7"/>
  <c r="P50" i="4"/>
  <c r="Q50" i="4" s="1"/>
  <c r="S50" i="4" s="1"/>
  <c r="U50" i="4" s="1"/>
  <c r="AQ50" i="4" s="1"/>
  <c r="AU50" i="4" s="1"/>
  <c r="O51" i="4"/>
  <c r="P83" i="20"/>
  <c r="Q83" i="20" s="1"/>
  <c r="S83" i="20" s="1"/>
  <c r="U83" i="20" s="1"/>
  <c r="AT83" i="20" s="1"/>
  <c r="AX83" i="20" s="1"/>
  <c r="N84" i="20"/>
  <c r="O84" i="20"/>
  <c r="P34" i="6"/>
  <c r="Q34" i="6" s="1"/>
  <c r="S34" i="6" s="1"/>
  <c r="U34" i="6" s="1"/>
  <c r="AQ34" i="6" s="1"/>
  <c r="AU34" i="6" s="1"/>
  <c r="P98" i="16"/>
  <c r="Q98" i="16" s="1"/>
  <c r="S98" i="16" s="1"/>
  <c r="U98" i="16" s="1"/>
  <c r="AT98" i="16" s="1"/>
  <c r="P50" i="10"/>
  <c r="Q50" i="10" s="1"/>
  <c r="S50" i="10" s="1"/>
  <c r="U50" i="10" s="1"/>
  <c r="AQ50" i="10" s="1"/>
  <c r="AU50" i="10" s="1"/>
  <c r="O51" i="10"/>
  <c r="P82" i="2"/>
  <c r="Q82" i="2" s="1"/>
  <c r="S82" i="2" s="1"/>
  <c r="U82" i="2" s="1"/>
  <c r="AT82" i="2" s="1"/>
  <c r="AX82" i="2" s="1"/>
  <c r="N100" i="15"/>
  <c r="O100" i="15" s="1"/>
  <c r="P99" i="15"/>
  <c r="Q99" i="15" s="1"/>
  <c r="S99" i="15" s="1"/>
  <c r="U99" i="15" s="1"/>
  <c r="AT99" i="15" s="1"/>
  <c r="BA100" i="24"/>
  <c r="AX100" i="24"/>
  <c r="P81" i="18"/>
  <c r="Q81" i="18" s="1"/>
  <c r="S81" i="18" s="1"/>
  <c r="U81" i="18" s="1"/>
  <c r="AT81" i="18" s="1"/>
  <c r="AX81" i="18" s="1"/>
  <c r="O82" i="18"/>
  <c r="O67" i="24"/>
  <c r="AX100" i="31"/>
  <c r="BA100" i="31"/>
  <c r="AX97" i="16"/>
  <c r="BA97" i="16"/>
  <c r="N37" i="23"/>
  <c r="O37" i="23" s="1"/>
  <c r="P49" i="14"/>
  <c r="Q49" i="14" s="1"/>
  <c r="S49" i="14" s="1"/>
  <c r="U49" i="14" s="1"/>
  <c r="AQ49" i="14" s="1"/>
  <c r="AU49" i="14" s="1"/>
  <c r="O50" i="14"/>
  <c r="O67" i="21"/>
  <c r="O35" i="16"/>
  <c r="O36" i="3"/>
  <c r="O83" i="16"/>
  <c r="P68" i="30"/>
  <c r="Q68" i="30" s="1"/>
  <c r="S68" i="30" s="1"/>
  <c r="U68" i="30" s="1"/>
  <c r="AB68" i="30" s="1"/>
  <c r="AF68" i="30" s="1"/>
  <c r="P97" i="29"/>
  <c r="Q97" i="29" s="1"/>
  <c r="S97" i="29" s="1"/>
  <c r="U97" i="29" s="1"/>
  <c r="AT97" i="29" s="1"/>
  <c r="N115" i="5"/>
  <c r="O115" i="5" s="1"/>
  <c r="P114" i="5"/>
  <c r="Q114" i="5" s="1"/>
  <c r="S114" i="5" s="1"/>
  <c r="U114" i="5" s="1"/>
  <c r="AT114" i="5" s="1"/>
  <c r="AX114" i="5" s="1"/>
  <c r="O83" i="28"/>
  <c r="O82" i="1"/>
  <c r="O67" i="3"/>
  <c r="AX98" i="15"/>
  <c r="BA98" i="15"/>
  <c r="O49" i="22"/>
  <c r="O99" i="9"/>
  <c r="O49" i="1"/>
  <c r="O100" i="14"/>
  <c r="O82" i="6"/>
  <c r="O66" i="20"/>
  <c r="P36" i="5"/>
  <c r="Q36" i="5" s="1"/>
  <c r="S36" i="5" s="1"/>
  <c r="U36" i="5" s="1"/>
  <c r="AQ36" i="5" s="1"/>
  <c r="AU36" i="5" s="1"/>
  <c r="N37" i="5"/>
  <c r="O37" i="5"/>
  <c r="P65" i="12"/>
  <c r="Q65" i="12" s="1"/>
  <c r="S65" i="12" s="1"/>
  <c r="U65" i="12" s="1"/>
  <c r="AB65" i="12" s="1"/>
  <c r="AF65" i="12" s="1"/>
  <c r="O66" i="12"/>
  <c r="P66" i="10"/>
  <c r="Q66" i="10" s="1"/>
  <c r="S66" i="10" s="1"/>
  <c r="U66" i="10" s="1"/>
  <c r="AB66" i="10" s="1"/>
  <c r="AF66" i="10" s="1"/>
  <c r="O67" i="10"/>
  <c r="P35" i="31"/>
  <c r="Q35" i="31" s="1"/>
  <c r="S35" i="31" s="1"/>
  <c r="U35" i="31" s="1"/>
  <c r="AQ35" i="31" s="1"/>
  <c r="AU35" i="31" s="1"/>
  <c r="O36" i="31"/>
  <c r="P98" i="23"/>
  <c r="Q98" i="23" s="1"/>
  <c r="S98" i="23" s="1"/>
  <c r="U98" i="23" s="1"/>
  <c r="AT98" i="23" s="1"/>
  <c r="O99" i="23"/>
  <c r="P51" i="21"/>
  <c r="Q51" i="21" s="1"/>
  <c r="S51" i="21" s="1"/>
  <c r="U51" i="21" s="1"/>
  <c r="AQ51" i="21" s="1"/>
  <c r="AU51" i="21" s="1"/>
  <c r="P81" i="22"/>
  <c r="Q81" i="22" s="1"/>
  <c r="S81" i="22" s="1"/>
  <c r="U81" i="22" s="1"/>
  <c r="AT81" i="22" s="1"/>
  <c r="AX81" i="22" s="1"/>
  <c r="P51" i="11"/>
  <c r="Q51" i="11" s="1"/>
  <c r="S51" i="11" s="1"/>
  <c r="U51" i="11" s="1"/>
  <c r="AQ51" i="11" s="1"/>
  <c r="AU51" i="11" s="1"/>
  <c r="P81" i="25"/>
  <c r="Q81" i="25" s="1"/>
  <c r="S81" i="25" s="1"/>
  <c r="U81" i="25" s="1"/>
  <c r="AT81" i="25" s="1"/>
  <c r="AX81" i="25" s="1"/>
  <c r="P98" i="11"/>
  <c r="Q98" i="11" s="1"/>
  <c r="S98" i="11" s="1"/>
  <c r="U98" i="11" s="1"/>
  <c r="AT98" i="11" s="1"/>
  <c r="P112" i="27"/>
  <c r="Q112" i="27" s="1"/>
  <c r="S112" i="27" s="1"/>
  <c r="U112" i="27" s="1"/>
  <c r="AT112" i="27" s="1"/>
  <c r="AX112" i="27" s="1"/>
  <c r="O113" i="27"/>
  <c r="O97" i="5"/>
  <c r="P37" i="17" l="1"/>
  <c r="Q37" i="17" s="1"/>
  <c r="S37" i="17" s="1"/>
  <c r="U37" i="17" s="1"/>
  <c r="AQ37" i="17" s="1"/>
  <c r="AU37" i="17" s="1"/>
  <c r="O38" i="17"/>
  <c r="P38" i="17" s="1"/>
  <c r="Q38" i="17" s="1"/>
  <c r="S38" i="17" s="1"/>
  <c r="U38" i="17" s="1"/>
  <c r="AQ38" i="17" s="1"/>
  <c r="AU38" i="17" s="1"/>
  <c r="AV38" i="17" s="1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P52" i="19"/>
  <c r="Q52" i="19" s="1"/>
  <c r="S52" i="19" s="1"/>
  <c r="U52" i="19" s="1"/>
  <c r="AQ52" i="19" s="1"/>
  <c r="AU52" i="19" s="1"/>
  <c r="P100" i="15"/>
  <c r="Q100" i="15" s="1"/>
  <c r="S100" i="15" s="1"/>
  <c r="U100" i="15" s="1"/>
  <c r="AT100" i="15" s="1"/>
  <c r="O101" i="15"/>
  <c r="P101" i="15" s="1"/>
  <c r="Q101" i="15" s="1"/>
  <c r="S101" i="15" s="1"/>
  <c r="U101" i="15" s="1"/>
  <c r="AT101" i="15" s="1"/>
  <c r="P37" i="21"/>
  <c r="Q37" i="21" s="1"/>
  <c r="S37" i="21" s="1"/>
  <c r="U37" i="21" s="1"/>
  <c r="AQ37" i="21" s="1"/>
  <c r="AU37" i="21" s="1"/>
  <c r="O38" i="21"/>
  <c r="P38" i="21" s="1"/>
  <c r="Q38" i="21" s="1"/>
  <c r="S38" i="21" s="1"/>
  <c r="U38" i="21" s="1"/>
  <c r="AQ38" i="21" s="1"/>
  <c r="AU38" i="21" s="1"/>
  <c r="AV38" i="21" s="1"/>
  <c r="P37" i="18"/>
  <c r="Q37" i="18" s="1"/>
  <c r="S37" i="18" s="1"/>
  <c r="U37" i="18" s="1"/>
  <c r="AQ37" i="18" s="1"/>
  <c r="AU37" i="18" s="1"/>
  <c r="P84" i="10"/>
  <c r="Q84" i="10" s="1"/>
  <c r="S84" i="10" s="1"/>
  <c r="U84" i="10" s="1"/>
  <c r="AT84" i="10" s="1"/>
  <c r="AX84" i="10" s="1"/>
  <c r="P37" i="14"/>
  <c r="Q37" i="14" s="1"/>
  <c r="S37" i="14" s="1"/>
  <c r="U37" i="14" s="1"/>
  <c r="AQ37" i="14" s="1"/>
  <c r="AU37" i="14" s="1"/>
  <c r="O38" i="14"/>
  <c r="P38" i="14" s="1"/>
  <c r="Q38" i="14" s="1"/>
  <c r="S38" i="14" s="1"/>
  <c r="U38" i="14" s="1"/>
  <c r="AQ38" i="14" s="1"/>
  <c r="AU38" i="14" s="1"/>
  <c r="AV38" i="14" s="1"/>
  <c r="AX98" i="11"/>
  <c r="BA98" i="11"/>
  <c r="P37" i="23"/>
  <c r="Q37" i="23" s="1"/>
  <c r="S37" i="23" s="1"/>
  <c r="U37" i="23" s="1"/>
  <c r="AQ37" i="23" s="1"/>
  <c r="AU37" i="23" s="1"/>
  <c r="O38" i="23"/>
  <c r="P38" i="23" s="1"/>
  <c r="Q38" i="23" s="1"/>
  <c r="S38" i="23" s="1"/>
  <c r="U38" i="23" s="1"/>
  <c r="AQ38" i="23" s="1"/>
  <c r="AU38" i="23" s="1"/>
  <c r="AV38" i="23" s="1"/>
  <c r="AX98" i="16"/>
  <c r="BA98" i="16"/>
  <c r="N52" i="17"/>
  <c r="O52" i="17" s="1"/>
  <c r="P51" i="17"/>
  <c r="Q51" i="17" s="1"/>
  <c r="S51" i="17" s="1"/>
  <c r="U51" i="17" s="1"/>
  <c r="AQ51" i="17" s="1"/>
  <c r="AU51" i="17" s="1"/>
  <c r="BA98" i="19"/>
  <c r="AX98" i="19"/>
  <c r="P36" i="31"/>
  <c r="Q36" i="31" s="1"/>
  <c r="S36" i="31" s="1"/>
  <c r="U36" i="31" s="1"/>
  <c r="AQ36" i="31" s="1"/>
  <c r="AU36" i="31" s="1"/>
  <c r="P49" i="1"/>
  <c r="Q49" i="1" s="1"/>
  <c r="S49" i="1" s="1"/>
  <c r="U49" i="1" s="1"/>
  <c r="AQ49" i="1" s="1"/>
  <c r="AU49" i="1" s="1"/>
  <c r="O50" i="1"/>
  <c r="P35" i="16"/>
  <c r="Q35" i="16" s="1"/>
  <c r="S35" i="16" s="1"/>
  <c r="U35" i="16" s="1"/>
  <c r="AQ35" i="16" s="1"/>
  <c r="AU35" i="16" s="1"/>
  <c r="O36" i="16"/>
  <c r="BA98" i="18"/>
  <c r="AX98" i="18"/>
  <c r="P50" i="15"/>
  <c r="Q50" i="15" s="1"/>
  <c r="S50" i="15" s="1"/>
  <c r="U50" i="15" s="1"/>
  <c r="AQ50" i="15" s="1"/>
  <c r="AU50" i="15" s="1"/>
  <c r="O51" i="15"/>
  <c r="P67" i="5"/>
  <c r="Q67" i="5" s="1"/>
  <c r="S67" i="5" s="1"/>
  <c r="U67" i="5" s="1"/>
  <c r="AB67" i="5" s="1"/>
  <c r="AF67" i="5" s="1"/>
  <c r="AY101" i="24"/>
  <c r="P113" i="27"/>
  <c r="Q113" i="27" s="1"/>
  <c r="S113" i="27" s="1"/>
  <c r="U113" i="27" s="1"/>
  <c r="AT113" i="27" s="1"/>
  <c r="AX113" i="27" s="1"/>
  <c r="O114" i="27"/>
  <c r="P83" i="28"/>
  <c r="Q83" i="28" s="1"/>
  <c r="S83" i="28" s="1"/>
  <c r="U83" i="28" s="1"/>
  <c r="AT83" i="28" s="1"/>
  <c r="AX83" i="28" s="1"/>
  <c r="P67" i="21"/>
  <c r="Q67" i="21" s="1"/>
  <c r="S67" i="21" s="1"/>
  <c r="U67" i="21" s="1"/>
  <c r="AB67" i="21" s="1"/>
  <c r="AF67" i="21" s="1"/>
  <c r="P84" i="20"/>
  <c r="Q84" i="20" s="1"/>
  <c r="S84" i="20" s="1"/>
  <c r="U84" i="20" s="1"/>
  <c r="AT84" i="20" s="1"/>
  <c r="AX84" i="20" s="1"/>
  <c r="O85" i="20"/>
  <c r="P85" i="20" s="1"/>
  <c r="Q85" i="20" s="1"/>
  <c r="S85" i="20" s="1"/>
  <c r="U85" i="20" s="1"/>
  <c r="AT85" i="20" s="1"/>
  <c r="AX85" i="20" s="1"/>
  <c r="AY85" i="20" s="1"/>
  <c r="P99" i="21"/>
  <c r="Q99" i="21" s="1"/>
  <c r="S99" i="21" s="1"/>
  <c r="U99" i="21" s="1"/>
  <c r="AT99" i="21" s="1"/>
  <c r="N84" i="8"/>
  <c r="P83" i="8"/>
  <c r="Q83" i="8" s="1"/>
  <c r="S83" i="8" s="1"/>
  <c r="U83" i="8" s="1"/>
  <c r="AT83" i="8" s="1"/>
  <c r="AX83" i="8" s="1"/>
  <c r="O84" i="8"/>
  <c r="N52" i="27"/>
  <c r="O52" i="27" s="1"/>
  <c r="P51" i="27"/>
  <c r="Q51" i="27" s="1"/>
  <c r="S51" i="27" s="1"/>
  <c r="U51" i="27" s="1"/>
  <c r="AQ51" i="27" s="1"/>
  <c r="AU51" i="27" s="1"/>
  <c r="P100" i="20"/>
  <c r="Q100" i="20" s="1"/>
  <c r="S100" i="20" s="1"/>
  <c r="U100" i="20" s="1"/>
  <c r="AT100" i="20" s="1"/>
  <c r="P81" i="27"/>
  <c r="Q81" i="27" s="1"/>
  <c r="S81" i="27" s="1"/>
  <c r="U81" i="27" s="1"/>
  <c r="AT81" i="27" s="1"/>
  <c r="AX81" i="27" s="1"/>
  <c r="O82" i="27"/>
  <c r="O99" i="11"/>
  <c r="N52" i="11"/>
  <c r="O52" i="11" s="1"/>
  <c r="P66" i="20"/>
  <c r="Q66" i="20" s="1"/>
  <c r="S66" i="20" s="1"/>
  <c r="U66" i="20" s="1"/>
  <c r="AB66" i="20" s="1"/>
  <c r="AF66" i="20" s="1"/>
  <c r="O67" i="20"/>
  <c r="N69" i="30"/>
  <c r="O69" i="30" s="1"/>
  <c r="P67" i="24"/>
  <c r="Q67" i="24" s="1"/>
  <c r="S67" i="24" s="1"/>
  <c r="U67" i="24" s="1"/>
  <c r="AB67" i="24" s="1"/>
  <c r="AF67" i="24" s="1"/>
  <c r="BA99" i="15"/>
  <c r="AX99" i="15"/>
  <c r="O99" i="16"/>
  <c r="N84" i="7"/>
  <c r="O84" i="7" s="1"/>
  <c r="N100" i="8"/>
  <c r="O100" i="8" s="1"/>
  <c r="BB101" i="31"/>
  <c r="O66" i="4"/>
  <c r="N100" i="27"/>
  <c r="O100" i="27" s="1"/>
  <c r="O100" i="13"/>
  <c r="O99" i="19"/>
  <c r="P97" i="22"/>
  <c r="Q97" i="22" s="1"/>
  <c r="S97" i="22" s="1"/>
  <c r="U97" i="22" s="1"/>
  <c r="AT97" i="22" s="1"/>
  <c r="O98" i="22"/>
  <c r="P114" i="28"/>
  <c r="Q114" i="28" s="1"/>
  <c r="S114" i="28" s="1"/>
  <c r="U114" i="28" s="1"/>
  <c r="AT114" i="28" s="1"/>
  <c r="AX114" i="28" s="1"/>
  <c r="AX97" i="2"/>
  <c r="BA97" i="2"/>
  <c r="O67" i="27"/>
  <c r="N68" i="15"/>
  <c r="O68" i="15" s="1"/>
  <c r="O52" i="28"/>
  <c r="O51" i="18"/>
  <c r="O99" i="6"/>
  <c r="O50" i="31"/>
  <c r="O51" i="12"/>
  <c r="O68" i="1"/>
  <c r="O35" i="2"/>
  <c r="O83" i="5"/>
  <c r="BA99" i="20"/>
  <c r="AX99" i="20"/>
  <c r="O83" i="31"/>
  <c r="O49" i="8"/>
  <c r="P98" i="26"/>
  <c r="Q98" i="26" s="1"/>
  <c r="S98" i="26" s="1"/>
  <c r="U98" i="26" s="1"/>
  <c r="AT98" i="26" s="1"/>
  <c r="P99" i="28"/>
  <c r="Q99" i="28" s="1"/>
  <c r="S99" i="28" s="1"/>
  <c r="U99" i="28" s="1"/>
  <c r="AT99" i="28" s="1"/>
  <c r="P99" i="25"/>
  <c r="Q99" i="25" s="1"/>
  <c r="S99" i="25" s="1"/>
  <c r="U99" i="25" s="1"/>
  <c r="AT99" i="25" s="1"/>
  <c r="P36" i="9"/>
  <c r="Q36" i="9" s="1"/>
  <c r="S36" i="9" s="1"/>
  <c r="U36" i="9" s="1"/>
  <c r="AQ36" i="9" s="1"/>
  <c r="AU36" i="9" s="1"/>
  <c r="N37" i="9"/>
  <c r="P35" i="11"/>
  <c r="Q35" i="11" s="1"/>
  <c r="S35" i="11" s="1"/>
  <c r="U35" i="11" s="1"/>
  <c r="AQ35" i="11" s="1"/>
  <c r="AU35" i="11" s="1"/>
  <c r="O36" i="11"/>
  <c r="AX98" i="6"/>
  <c r="BA98" i="6"/>
  <c r="P50" i="5"/>
  <c r="Q50" i="5" s="1"/>
  <c r="S50" i="5" s="1"/>
  <c r="U50" i="5" s="1"/>
  <c r="AQ50" i="5" s="1"/>
  <c r="AU50" i="5" s="1"/>
  <c r="P84" i="30"/>
  <c r="Q84" i="30" s="1"/>
  <c r="S84" i="30" s="1"/>
  <c r="U84" i="30" s="1"/>
  <c r="AT84" i="30" s="1"/>
  <c r="AX84" i="30" s="1"/>
  <c r="P68" i="23"/>
  <c r="Q68" i="23" s="1"/>
  <c r="S68" i="23" s="1"/>
  <c r="U68" i="23" s="1"/>
  <c r="AB68" i="23" s="1"/>
  <c r="AF68" i="23" s="1"/>
  <c r="O69" i="23"/>
  <c r="P69" i="23" s="1"/>
  <c r="Q69" i="23" s="1"/>
  <c r="S69" i="23" s="1"/>
  <c r="U69" i="23" s="1"/>
  <c r="AB69" i="23" s="1"/>
  <c r="AF69" i="23" s="1"/>
  <c r="AG69" i="23" s="1"/>
  <c r="P67" i="25"/>
  <c r="Q67" i="25" s="1"/>
  <c r="S67" i="25" s="1"/>
  <c r="U67" i="25" s="1"/>
  <c r="AB67" i="25" s="1"/>
  <c r="AF67" i="25" s="1"/>
  <c r="N68" i="25"/>
  <c r="O68" i="25"/>
  <c r="O82" i="25"/>
  <c r="O82" i="22"/>
  <c r="AX98" i="23"/>
  <c r="BA98" i="23"/>
  <c r="P100" i="14"/>
  <c r="Q100" i="14" s="1"/>
  <c r="S100" i="14" s="1"/>
  <c r="U100" i="14" s="1"/>
  <c r="AT100" i="14" s="1"/>
  <c r="O101" i="14"/>
  <c r="P101" i="14" s="1"/>
  <c r="Q101" i="14" s="1"/>
  <c r="S101" i="14" s="1"/>
  <c r="U101" i="14" s="1"/>
  <c r="AT101" i="14" s="1"/>
  <c r="P67" i="3"/>
  <c r="Q67" i="3" s="1"/>
  <c r="S67" i="3" s="1"/>
  <c r="U67" i="3" s="1"/>
  <c r="AB67" i="3" s="1"/>
  <c r="AF67" i="3" s="1"/>
  <c r="N68" i="3"/>
  <c r="O68" i="3"/>
  <c r="O98" i="29"/>
  <c r="P36" i="3"/>
  <c r="Q36" i="3" s="1"/>
  <c r="S36" i="3" s="1"/>
  <c r="U36" i="3" s="1"/>
  <c r="AQ36" i="3" s="1"/>
  <c r="AU36" i="3" s="1"/>
  <c r="O83" i="2"/>
  <c r="O35" i="6"/>
  <c r="O68" i="2"/>
  <c r="O68" i="9"/>
  <c r="O99" i="18"/>
  <c r="BA97" i="3"/>
  <c r="AX97" i="3"/>
  <c r="BA97" i="17"/>
  <c r="AX97" i="17"/>
  <c r="O50" i="3"/>
  <c r="O82" i="24"/>
  <c r="N100" i="13"/>
  <c r="P51" i="6"/>
  <c r="Q51" i="6" s="1"/>
  <c r="S51" i="6" s="1"/>
  <c r="U51" i="6" s="1"/>
  <c r="AQ51" i="6" s="1"/>
  <c r="AU51" i="6" s="1"/>
  <c r="O38" i="1"/>
  <c r="P38" i="1" s="1"/>
  <c r="Q38" i="1" s="1"/>
  <c r="S38" i="1" s="1"/>
  <c r="U38" i="1" s="1"/>
  <c r="AQ38" i="1" s="1"/>
  <c r="AU38" i="1" s="1"/>
  <c r="AV38" i="1" s="1"/>
  <c r="BA97" i="26"/>
  <c r="AX97" i="26"/>
  <c r="AX98" i="28"/>
  <c r="BA98" i="28"/>
  <c r="O68" i="8"/>
  <c r="O35" i="10"/>
  <c r="N37" i="15"/>
  <c r="O37" i="15" s="1"/>
  <c r="O35" i="29"/>
  <c r="N52" i="28"/>
  <c r="O83" i="11"/>
  <c r="P66" i="11"/>
  <c r="Q66" i="11" s="1"/>
  <c r="S66" i="11" s="1"/>
  <c r="U66" i="11" s="1"/>
  <c r="AB66" i="11" s="1"/>
  <c r="AF66" i="11" s="1"/>
  <c r="O67" i="11"/>
  <c r="P83" i="19"/>
  <c r="Q83" i="19" s="1"/>
  <c r="S83" i="19" s="1"/>
  <c r="U83" i="19" s="1"/>
  <c r="AT83" i="19" s="1"/>
  <c r="AX83" i="19" s="1"/>
  <c r="O65" i="18"/>
  <c r="P34" i="12"/>
  <c r="Q34" i="12" s="1"/>
  <c r="S34" i="12" s="1"/>
  <c r="U34" i="12" s="1"/>
  <c r="AQ34" i="12" s="1"/>
  <c r="AU34" i="12" s="1"/>
  <c r="O35" i="12"/>
  <c r="O36" i="22"/>
  <c r="O99" i="7"/>
  <c r="O83" i="15"/>
  <c r="O36" i="25"/>
  <c r="O53" i="2"/>
  <c r="P53" i="2" s="1"/>
  <c r="Q53" i="2" s="1"/>
  <c r="S53" i="2" s="1"/>
  <c r="U53" i="2" s="1"/>
  <c r="AQ53" i="2" s="1"/>
  <c r="AU53" i="2" s="1"/>
  <c r="AV53" i="2" s="1"/>
  <c r="P82" i="6"/>
  <c r="Q82" i="6" s="1"/>
  <c r="S82" i="6" s="1"/>
  <c r="U82" i="6" s="1"/>
  <c r="AT82" i="6" s="1"/>
  <c r="AX82" i="6" s="1"/>
  <c r="O83" i="6"/>
  <c r="P51" i="9"/>
  <c r="Q51" i="9" s="1"/>
  <c r="S51" i="9" s="1"/>
  <c r="U51" i="9" s="1"/>
  <c r="AQ51" i="9" s="1"/>
  <c r="AU51" i="9" s="1"/>
  <c r="P66" i="22"/>
  <c r="Q66" i="22" s="1"/>
  <c r="S66" i="22" s="1"/>
  <c r="U66" i="22" s="1"/>
  <c r="AB66" i="22" s="1"/>
  <c r="AF66" i="22" s="1"/>
  <c r="O67" i="22"/>
  <c r="O83" i="1"/>
  <c r="P82" i="1"/>
  <c r="Q82" i="1" s="1"/>
  <c r="S82" i="1" s="1"/>
  <c r="U82" i="1" s="1"/>
  <c r="AT82" i="1" s="1"/>
  <c r="AX82" i="1" s="1"/>
  <c r="P35" i="7"/>
  <c r="Q35" i="7" s="1"/>
  <c r="S35" i="7" s="1"/>
  <c r="U35" i="7" s="1"/>
  <c r="AQ35" i="7" s="1"/>
  <c r="AU35" i="7" s="1"/>
  <c r="O36" i="7"/>
  <c r="P101" i="30"/>
  <c r="Q101" i="30" s="1"/>
  <c r="S101" i="30" s="1"/>
  <c r="U101" i="30" s="1"/>
  <c r="AT101" i="30" s="1"/>
  <c r="O102" i="30"/>
  <c r="P102" i="30" s="1"/>
  <c r="Q102" i="30" s="1"/>
  <c r="S102" i="30" s="1"/>
  <c r="U102" i="30" s="1"/>
  <c r="AT102" i="30" s="1"/>
  <c r="P66" i="26"/>
  <c r="Q66" i="26" s="1"/>
  <c r="S66" i="26" s="1"/>
  <c r="U66" i="26" s="1"/>
  <c r="AB66" i="26" s="1"/>
  <c r="AF66" i="26" s="1"/>
  <c r="P83" i="12"/>
  <c r="Q83" i="12" s="1"/>
  <c r="S83" i="12" s="1"/>
  <c r="U83" i="12" s="1"/>
  <c r="AT83" i="12" s="1"/>
  <c r="AX83" i="12" s="1"/>
  <c r="P68" i="17"/>
  <c r="Q68" i="17" s="1"/>
  <c r="S68" i="17" s="1"/>
  <c r="U68" i="17" s="1"/>
  <c r="AB68" i="17" s="1"/>
  <c r="AF68" i="17" s="1"/>
  <c r="O69" i="17"/>
  <c r="P69" i="17" s="1"/>
  <c r="Q69" i="17" s="1"/>
  <c r="S69" i="17" s="1"/>
  <c r="U69" i="17" s="1"/>
  <c r="AB69" i="17" s="1"/>
  <c r="AF69" i="17" s="1"/>
  <c r="AG69" i="17" s="1"/>
  <c r="P51" i="25"/>
  <c r="Q51" i="25" s="1"/>
  <c r="S51" i="25" s="1"/>
  <c r="U51" i="25" s="1"/>
  <c r="AQ51" i="25" s="1"/>
  <c r="AU51" i="25" s="1"/>
  <c r="P114" i="29"/>
  <c r="Q114" i="29" s="1"/>
  <c r="S114" i="29" s="1"/>
  <c r="U114" i="29" s="1"/>
  <c r="AT114" i="29" s="1"/>
  <c r="AX114" i="29" s="1"/>
  <c r="P68" i="19"/>
  <c r="Q68" i="19" s="1"/>
  <c r="S68" i="19" s="1"/>
  <c r="U68" i="19" s="1"/>
  <c r="AB68" i="19" s="1"/>
  <c r="AF68" i="19" s="1"/>
  <c r="O69" i="19"/>
  <c r="P69" i="19" s="1"/>
  <c r="Q69" i="19" s="1"/>
  <c r="S69" i="19" s="1"/>
  <c r="U69" i="19" s="1"/>
  <c r="AB69" i="19" s="1"/>
  <c r="AF69" i="19" s="1"/>
  <c r="AG69" i="19" s="1"/>
  <c r="P99" i="10"/>
  <c r="Q99" i="10" s="1"/>
  <c r="S99" i="10" s="1"/>
  <c r="U99" i="10" s="1"/>
  <c r="AT99" i="10" s="1"/>
  <c r="P37" i="20"/>
  <c r="Q37" i="20" s="1"/>
  <c r="S37" i="20" s="1"/>
  <c r="U37" i="20" s="1"/>
  <c r="AQ37" i="20" s="1"/>
  <c r="AU37" i="20" s="1"/>
  <c r="N52" i="26"/>
  <c r="P51" i="26"/>
  <c r="Q51" i="26" s="1"/>
  <c r="S51" i="26" s="1"/>
  <c r="U51" i="26" s="1"/>
  <c r="AQ51" i="26" s="1"/>
  <c r="AU51" i="26" s="1"/>
  <c r="O52" i="26"/>
  <c r="O98" i="4"/>
  <c r="O35" i="13"/>
  <c r="BA98" i="7"/>
  <c r="AX98" i="7"/>
  <c r="P99" i="23"/>
  <c r="Q99" i="23" s="1"/>
  <c r="S99" i="23" s="1"/>
  <c r="U99" i="23" s="1"/>
  <c r="AT99" i="23" s="1"/>
  <c r="P83" i="16"/>
  <c r="Q83" i="16" s="1"/>
  <c r="S83" i="16" s="1"/>
  <c r="U83" i="16" s="1"/>
  <c r="AT83" i="16" s="1"/>
  <c r="AX83" i="16" s="1"/>
  <c r="P98" i="3"/>
  <c r="Q98" i="3" s="1"/>
  <c r="S98" i="3" s="1"/>
  <c r="U98" i="3" s="1"/>
  <c r="AT98" i="3" s="1"/>
  <c r="O99" i="3"/>
  <c r="P98" i="17"/>
  <c r="Q98" i="17" s="1"/>
  <c r="S98" i="17" s="1"/>
  <c r="U98" i="17" s="1"/>
  <c r="AT98" i="17" s="1"/>
  <c r="O99" i="17"/>
  <c r="BA99" i="13"/>
  <c r="AX99" i="13"/>
  <c r="BA97" i="29"/>
  <c r="AX97" i="29"/>
  <c r="P36" i="28"/>
  <c r="Q36" i="28" s="1"/>
  <c r="S36" i="28" s="1"/>
  <c r="U36" i="28" s="1"/>
  <c r="AQ36" i="28" s="1"/>
  <c r="AU36" i="28" s="1"/>
  <c r="N37" i="28"/>
  <c r="O37" i="28"/>
  <c r="P67" i="6"/>
  <c r="Q67" i="6" s="1"/>
  <c r="S67" i="6" s="1"/>
  <c r="U67" i="6" s="1"/>
  <c r="AB67" i="6" s="1"/>
  <c r="AF67" i="6" s="1"/>
  <c r="BA98" i="10"/>
  <c r="AX98" i="10"/>
  <c r="BA97" i="4"/>
  <c r="AX97" i="4"/>
  <c r="P66" i="12"/>
  <c r="Q66" i="12" s="1"/>
  <c r="S66" i="12" s="1"/>
  <c r="U66" i="12" s="1"/>
  <c r="AB66" i="12" s="1"/>
  <c r="AF66" i="12" s="1"/>
  <c r="P82" i="18"/>
  <c r="Q82" i="18" s="1"/>
  <c r="S82" i="18" s="1"/>
  <c r="U82" i="18" s="1"/>
  <c r="AT82" i="18" s="1"/>
  <c r="AX82" i="18" s="1"/>
  <c r="O83" i="18"/>
  <c r="P51" i="4"/>
  <c r="Q51" i="4" s="1"/>
  <c r="S51" i="4" s="1"/>
  <c r="U51" i="4" s="1"/>
  <c r="AQ51" i="4" s="1"/>
  <c r="AU51" i="4" s="1"/>
  <c r="P83" i="14"/>
  <c r="Q83" i="14" s="1"/>
  <c r="S83" i="14" s="1"/>
  <c r="U83" i="14" s="1"/>
  <c r="AT83" i="14" s="1"/>
  <c r="AX83" i="14" s="1"/>
  <c r="N84" i="14"/>
  <c r="O84" i="14"/>
  <c r="P83" i="23"/>
  <c r="Q83" i="23" s="1"/>
  <c r="S83" i="23" s="1"/>
  <c r="U83" i="23" s="1"/>
  <c r="AT83" i="23" s="1"/>
  <c r="AX83" i="23" s="1"/>
  <c r="N84" i="23"/>
  <c r="O84" i="23"/>
  <c r="P97" i="5"/>
  <c r="Q97" i="5" s="1"/>
  <c r="S97" i="5" s="1"/>
  <c r="U97" i="5" s="1"/>
  <c r="AT97" i="5" s="1"/>
  <c r="O98" i="5"/>
  <c r="P37" i="5"/>
  <c r="Q37" i="5" s="1"/>
  <c r="S37" i="5" s="1"/>
  <c r="U37" i="5" s="1"/>
  <c r="AQ37" i="5" s="1"/>
  <c r="AU37" i="5" s="1"/>
  <c r="P50" i="13"/>
  <c r="Q50" i="13" s="1"/>
  <c r="S50" i="13" s="1"/>
  <c r="U50" i="13" s="1"/>
  <c r="AQ50" i="13" s="1"/>
  <c r="AU50" i="13" s="1"/>
  <c r="O51" i="13"/>
  <c r="P99" i="9"/>
  <c r="Q99" i="9" s="1"/>
  <c r="S99" i="9" s="1"/>
  <c r="U99" i="9" s="1"/>
  <c r="AT99" i="9" s="1"/>
  <c r="P51" i="10"/>
  <c r="Q51" i="10" s="1"/>
  <c r="S51" i="10" s="1"/>
  <c r="U51" i="10" s="1"/>
  <c r="AQ51" i="10" s="1"/>
  <c r="AU51" i="10" s="1"/>
  <c r="BB101" i="24"/>
  <c r="P36" i="30"/>
  <c r="Q36" i="30" s="1"/>
  <c r="S36" i="30" s="1"/>
  <c r="U36" i="30" s="1"/>
  <c r="AQ36" i="30" s="1"/>
  <c r="AU36" i="30" s="1"/>
  <c r="N37" i="30"/>
  <c r="O37" i="30" s="1"/>
  <c r="P99" i="12"/>
  <c r="Q99" i="12" s="1"/>
  <c r="S99" i="12" s="1"/>
  <c r="U99" i="12" s="1"/>
  <c r="AT99" i="12" s="1"/>
  <c r="P35" i="19"/>
  <c r="Q35" i="19" s="1"/>
  <c r="S35" i="19" s="1"/>
  <c r="U35" i="19" s="1"/>
  <c r="AQ35" i="19" s="1"/>
  <c r="AU35" i="19" s="1"/>
  <c r="O36" i="19"/>
  <c r="P99" i="1"/>
  <c r="Q99" i="1" s="1"/>
  <c r="S99" i="1" s="1"/>
  <c r="U99" i="1" s="1"/>
  <c r="AT99" i="1" s="1"/>
  <c r="P35" i="4"/>
  <c r="Q35" i="4" s="1"/>
  <c r="S35" i="4" s="1"/>
  <c r="U35" i="4" s="1"/>
  <c r="AQ35" i="4" s="1"/>
  <c r="AU35" i="4" s="1"/>
  <c r="O36" i="4"/>
  <c r="N52" i="24"/>
  <c r="P51" i="24"/>
  <c r="Q51" i="24" s="1"/>
  <c r="S51" i="24" s="1"/>
  <c r="U51" i="24" s="1"/>
  <c r="AQ51" i="24" s="1"/>
  <c r="AU51" i="24" s="1"/>
  <c r="O52" i="24"/>
  <c r="P35" i="27"/>
  <c r="Q35" i="27" s="1"/>
  <c r="S35" i="27" s="1"/>
  <c r="U35" i="27" s="1"/>
  <c r="AQ35" i="27" s="1"/>
  <c r="AU35" i="27" s="1"/>
  <c r="N52" i="21"/>
  <c r="O52" i="21" s="1"/>
  <c r="N68" i="10"/>
  <c r="P67" i="10"/>
  <c r="Q67" i="10" s="1"/>
  <c r="S67" i="10" s="1"/>
  <c r="U67" i="10" s="1"/>
  <c r="AB67" i="10" s="1"/>
  <c r="AF67" i="10" s="1"/>
  <c r="O68" i="10"/>
  <c r="P49" i="22"/>
  <c r="Q49" i="22" s="1"/>
  <c r="S49" i="22" s="1"/>
  <c r="U49" i="22" s="1"/>
  <c r="AQ49" i="22" s="1"/>
  <c r="AU49" i="22" s="1"/>
  <c r="P50" i="14"/>
  <c r="Q50" i="14" s="1"/>
  <c r="S50" i="14" s="1"/>
  <c r="U50" i="14" s="1"/>
  <c r="AQ50" i="14" s="1"/>
  <c r="AU50" i="14" s="1"/>
  <c r="O51" i="14"/>
  <c r="P67" i="31"/>
  <c r="Q67" i="31" s="1"/>
  <c r="S67" i="31" s="1"/>
  <c r="U67" i="31" s="1"/>
  <c r="AB67" i="31" s="1"/>
  <c r="AF67" i="31" s="1"/>
  <c r="AX99" i="8"/>
  <c r="BA99" i="8"/>
  <c r="N84" i="9"/>
  <c r="P83" i="9"/>
  <c r="Q83" i="9" s="1"/>
  <c r="S83" i="9" s="1"/>
  <c r="U83" i="9" s="1"/>
  <c r="AT83" i="9" s="1"/>
  <c r="AX83" i="9" s="1"/>
  <c r="O84" i="9"/>
  <c r="N52" i="29"/>
  <c r="O52" i="29" s="1"/>
  <c r="P51" i="29"/>
  <c r="Q51" i="29" s="1"/>
  <c r="S51" i="29" s="1"/>
  <c r="U51" i="29" s="1"/>
  <c r="AQ51" i="29" s="1"/>
  <c r="AU51" i="29" s="1"/>
  <c r="AY101" i="31"/>
  <c r="P51" i="20"/>
  <c r="Q51" i="20" s="1"/>
  <c r="S51" i="20" s="1"/>
  <c r="U51" i="20" s="1"/>
  <c r="AQ51" i="20" s="1"/>
  <c r="AU51" i="20" s="1"/>
  <c r="BA100" i="30"/>
  <c r="AX100" i="30"/>
  <c r="AX99" i="27"/>
  <c r="BA99" i="27"/>
  <c r="AX98" i="21"/>
  <c r="BA98" i="21"/>
  <c r="N84" i="17"/>
  <c r="O84" i="17" s="1"/>
  <c r="P35" i="8"/>
  <c r="Q35" i="8" s="1"/>
  <c r="S35" i="8" s="1"/>
  <c r="U35" i="8" s="1"/>
  <c r="AQ35" i="8" s="1"/>
  <c r="AU35" i="8" s="1"/>
  <c r="O36" i="8"/>
  <c r="P83" i="21"/>
  <c r="Q83" i="21" s="1"/>
  <c r="S83" i="21" s="1"/>
  <c r="U83" i="21" s="1"/>
  <c r="AT83" i="21" s="1"/>
  <c r="AX83" i="21" s="1"/>
  <c r="N116" i="30"/>
  <c r="O116" i="30" s="1"/>
  <c r="P51" i="30"/>
  <c r="Q51" i="30" s="1"/>
  <c r="S51" i="30" s="1"/>
  <c r="U51" i="30" s="1"/>
  <c r="AQ51" i="30" s="1"/>
  <c r="AU51" i="30" s="1"/>
  <c r="O52" i="30"/>
  <c r="P67" i="14"/>
  <c r="Q67" i="14" s="1"/>
  <c r="S67" i="14" s="1"/>
  <c r="U67" i="14" s="1"/>
  <c r="AB67" i="14" s="1"/>
  <c r="AF67" i="14" s="1"/>
  <c r="N68" i="14"/>
  <c r="O68" i="14"/>
  <c r="P98" i="2"/>
  <c r="Q98" i="2" s="1"/>
  <c r="S98" i="2" s="1"/>
  <c r="U98" i="2" s="1"/>
  <c r="AT98" i="2" s="1"/>
  <c r="O99" i="2"/>
  <c r="BA98" i="12"/>
  <c r="AX98" i="12"/>
  <c r="N52" i="7"/>
  <c r="O52" i="7" s="1"/>
  <c r="P82" i="13"/>
  <c r="Q82" i="13" s="1"/>
  <c r="S82" i="13" s="1"/>
  <c r="U82" i="13" s="1"/>
  <c r="AT82" i="13" s="1"/>
  <c r="AX82" i="13" s="1"/>
  <c r="O83" i="13"/>
  <c r="P66" i="7"/>
  <c r="Q66" i="7" s="1"/>
  <c r="S66" i="7" s="1"/>
  <c r="U66" i="7" s="1"/>
  <c r="AB66" i="7" s="1"/>
  <c r="AF66" i="7" s="1"/>
  <c r="N84" i="4"/>
  <c r="O84" i="4" s="1"/>
  <c r="P37" i="15" l="1"/>
  <c r="Q37" i="15" s="1"/>
  <c r="S37" i="15" s="1"/>
  <c r="U37" i="15" s="1"/>
  <c r="AQ37" i="15" s="1"/>
  <c r="AU37" i="15" s="1"/>
  <c r="P68" i="15"/>
  <c r="Q68" i="15" s="1"/>
  <c r="S68" i="15" s="1"/>
  <c r="U68" i="15" s="1"/>
  <c r="AB68" i="15" s="1"/>
  <c r="AF68" i="15" s="1"/>
  <c r="P84" i="4"/>
  <c r="Q84" i="4" s="1"/>
  <c r="S84" i="4" s="1"/>
  <c r="U84" i="4" s="1"/>
  <c r="AT84" i="4" s="1"/>
  <c r="AX84" i="4" s="1"/>
  <c r="P84" i="7"/>
  <c r="Q84" i="7" s="1"/>
  <c r="S84" i="7" s="1"/>
  <c r="U84" i="7" s="1"/>
  <c r="AT84" i="7" s="1"/>
  <c r="AX84" i="7" s="1"/>
  <c r="P52" i="27"/>
  <c r="Q52" i="27" s="1"/>
  <c r="S52" i="27" s="1"/>
  <c r="U52" i="27" s="1"/>
  <c r="AQ52" i="27" s="1"/>
  <c r="AU52" i="27" s="1"/>
  <c r="P52" i="7"/>
  <c r="Q52" i="7" s="1"/>
  <c r="S52" i="7" s="1"/>
  <c r="U52" i="7" s="1"/>
  <c r="AQ52" i="7" s="1"/>
  <c r="AU52" i="7" s="1"/>
  <c r="P52" i="29"/>
  <c r="Q52" i="29" s="1"/>
  <c r="S52" i="29" s="1"/>
  <c r="U52" i="29" s="1"/>
  <c r="AQ52" i="29" s="1"/>
  <c r="AU52" i="29" s="1"/>
  <c r="P37" i="30"/>
  <c r="Q37" i="30" s="1"/>
  <c r="S37" i="30" s="1"/>
  <c r="U37" i="30" s="1"/>
  <c r="AQ37" i="30" s="1"/>
  <c r="AU37" i="30" s="1"/>
  <c r="P52" i="17"/>
  <c r="Q52" i="17" s="1"/>
  <c r="S52" i="17" s="1"/>
  <c r="U52" i="17" s="1"/>
  <c r="AQ52" i="17" s="1"/>
  <c r="AU52" i="17" s="1"/>
  <c r="BA99" i="12"/>
  <c r="AX99" i="12"/>
  <c r="P84" i="23"/>
  <c r="Q84" i="23" s="1"/>
  <c r="S84" i="23" s="1"/>
  <c r="U84" i="23" s="1"/>
  <c r="AT84" i="23" s="1"/>
  <c r="AX84" i="23" s="1"/>
  <c r="N37" i="22"/>
  <c r="O37" i="22" s="1"/>
  <c r="P36" i="22"/>
  <c r="Q36" i="22" s="1"/>
  <c r="S36" i="22" s="1"/>
  <c r="U36" i="22" s="1"/>
  <c r="AQ36" i="22" s="1"/>
  <c r="AU36" i="22" s="1"/>
  <c r="AX98" i="26"/>
  <c r="BA98" i="26"/>
  <c r="AX99" i="21"/>
  <c r="BA99" i="21"/>
  <c r="P84" i="9"/>
  <c r="Q84" i="9" s="1"/>
  <c r="S84" i="9" s="1"/>
  <c r="U84" i="9" s="1"/>
  <c r="AT84" i="9" s="1"/>
  <c r="AX84" i="9" s="1"/>
  <c r="O85" i="9"/>
  <c r="P85" i="9" s="1"/>
  <c r="Q85" i="9" s="1"/>
  <c r="S85" i="9" s="1"/>
  <c r="U85" i="9" s="1"/>
  <c r="AT85" i="9" s="1"/>
  <c r="AX85" i="9" s="1"/>
  <c r="AY85" i="9" s="1"/>
  <c r="P68" i="10"/>
  <c r="Q68" i="10" s="1"/>
  <c r="S68" i="10" s="1"/>
  <c r="U68" i="10" s="1"/>
  <c r="AB68" i="10" s="1"/>
  <c r="AF68" i="10" s="1"/>
  <c r="O69" i="10"/>
  <c r="P69" i="10" s="1"/>
  <c r="Q69" i="10" s="1"/>
  <c r="S69" i="10" s="1"/>
  <c r="U69" i="10" s="1"/>
  <c r="AB69" i="10" s="1"/>
  <c r="AF69" i="10" s="1"/>
  <c r="AG69" i="10" s="1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P68" i="9"/>
  <c r="Q68" i="9" s="1"/>
  <c r="S68" i="9" s="1"/>
  <c r="U68" i="9" s="1"/>
  <c r="AB68" i="9" s="1"/>
  <c r="AF68" i="9" s="1"/>
  <c r="N100" i="25"/>
  <c r="P36" i="25"/>
  <c r="Q36" i="25" s="1"/>
  <c r="S36" i="25" s="1"/>
  <c r="U36" i="25" s="1"/>
  <c r="AQ36" i="25" s="1"/>
  <c r="AU36" i="25" s="1"/>
  <c r="P68" i="3"/>
  <c r="Q68" i="3" s="1"/>
  <c r="S68" i="3" s="1"/>
  <c r="U68" i="3" s="1"/>
  <c r="AB68" i="3" s="1"/>
  <c r="AF68" i="3" s="1"/>
  <c r="AX99" i="28"/>
  <c r="BA99" i="28"/>
  <c r="P67" i="27"/>
  <c r="Q67" i="27" s="1"/>
  <c r="S67" i="27" s="1"/>
  <c r="U67" i="27" s="1"/>
  <c r="AB67" i="27" s="1"/>
  <c r="AF67" i="27" s="1"/>
  <c r="P83" i="13"/>
  <c r="Q83" i="13" s="1"/>
  <c r="S83" i="13" s="1"/>
  <c r="U83" i="13" s="1"/>
  <c r="AT83" i="13" s="1"/>
  <c r="AX83" i="13" s="1"/>
  <c r="N100" i="2"/>
  <c r="O100" i="2" s="1"/>
  <c r="P99" i="2"/>
  <c r="Q99" i="2" s="1"/>
  <c r="S99" i="2" s="1"/>
  <c r="U99" i="2" s="1"/>
  <c r="AT99" i="2" s="1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AX99" i="9"/>
  <c r="BA99" i="9"/>
  <c r="P98" i="5"/>
  <c r="Q98" i="5" s="1"/>
  <c r="S98" i="5" s="1"/>
  <c r="U98" i="5" s="1"/>
  <c r="AT98" i="5" s="1"/>
  <c r="O99" i="5"/>
  <c r="P99" i="17"/>
  <c r="Q99" i="17" s="1"/>
  <c r="S99" i="17" s="1"/>
  <c r="U99" i="17" s="1"/>
  <c r="AT99" i="17" s="1"/>
  <c r="N100" i="17"/>
  <c r="O100" i="17" s="1"/>
  <c r="N84" i="16"/>
  <c r="O84" i="16" s="1"/>
  <c r="BA98" i="2"/>
  <c r="AX98" i="2"/>
  <c r="P116" i="30"/>
  <c r="Q116" i="30" s="1"/>
  <c r="S116" i="30" s="1"/>
  <c r="U116" i="30" s="1"/>
  <c r="AT116" i="30" s="1"/>
  <c r="AX116" i="30" s="1"/>
  <c r="O117" i="30"/>
  <c r="P117" i="30" s="1"/>
  <c r="Q117" i="30" s="1"/>
  <c r="S117" i="30" s="1"/>
  <c r="U117" i="30" s="1"/>
  <c r="AT117" i="30" s="1"/>
  <c r="AX117" i="30" s="1"/>
  <c r="AY117" i="30" s="1"/>
  <c r="P84" i="17"/>
  <c r="Q84" i="17" s="1"/>
  <c r="S84" i="17" s="1"/>
  <c r="U84" i="17" s="1"/>
  <c r="AT84" i="17" s="1"/>
  <c r="AX84" i="17" s="1"/>
  <c r="O85" i="17"/>
  <c r="P85" i="17" s="1"/>
  <c r="Q85" i="17" s="1"/>
  <c r="S85" i="17" s="1"/>
  <c r="U85" i="17" s="1"/>
  <c r="AT85" i="17" s="1"/>
  <c r="AX85" i="17" s="1"/>
  <c r="AY85" i="17" s="1"/>
  <c r="O50" i="22"/>
  <c r="O36" i="27"/>
  <c r="N100" i="9"/>
  <c r="O100" i="9" s="1"/>
  <c r="BA97" i="5"/>
  <c r="AX97" i="5"/>
  <c r="O67" i="12"/>
  <c r="BA98" i="17"/>
  <c r="AX98" i="17"/>
  <c r="P35" i="13"/>
  <c r="Q35" i="13" s="1"/>
  <c r="S35" i="13" s="1"/>
  <c r="U35" i="13" s="1"/>
  <c r="AQ35" i="13" s="1"/>
  <c r="AU35" i="13" s="1"/>
  <c r="O36" i="13"/>
  <c r="O38" i="20"/>
  <c r="P38" i="20" s="1"/>
  <c r="Q38" i="20" s="1"/>
  <c r="S38" i="20" s="1"/>
  <c r="U38" i="20" s="1"/>
  <c r="AQ38" i="20" s="1"/>
  <c r="AU38" i="20" s="1"/>
  <c r="AV38" i="20" s="1"/>
  <c r="N52" i="25"/>
  <c r="O52" i="25" s="1"/>
  <c r="O67" i="26"/>
  <c r="N52" i="9"/>
  <c r="O52" i="9" s="1"/>
  <c r="P99" i="7"/>
  <c r="Q99" i="7" s="1"/>
  <c r="S99" i="7" s="1"/>
  <c r="U99" i="7" s="1"/>
  <c r="AT99" i="7" s="1"/>
  <c r="N100" i="7"/>
  <c r="O100" i="7" s="1"/>
  <c r="N84" i="19"/>
  <c r="P35" i="29"/>
  <c r="Q35" i="29" s="1"/>
  <c r="S35" i="29" s="1"/>
  <c r="U35" i="29" s="1"/>
  <c r="AQ35" i="29" s="1"/>
  <c r="AU35" i="29" s="1"/>
  <c r="O36" i="29"/>
  <c r="P82" i="25"/>
  <c r="Q82" i="25" s="1"/>
  <c r="S82" i="25" s="1"/>
  <c r="U82" i="25" s="1"/>
  <c r="AT82" i="25" s="1"/>
  <c r="AX82" i="25" s="1"/>
  <c r="O100" i="25"/>
  <c r="O99" i="26"/>
  <c r="P83" i="5"/>
  <c r="Q83" i="5" s="1"/>
  <c r="S83" i="5" s="1"/>
  <c r="U83" i="5" s="1"/>
  <c r="AT83" i="5" s="1"/>
  <c r="AX83" i="5" s="1"/>
  <c r="N52" i="18"/>
  <c r="P51" i="18"/>
  <c r="Q51" i="18" s="1"/>
  <c r="S51" i="18" s="1"/>
  <c r="U51" i="18" s="1"/>
  <c r="AQ51" i="18" s="1"/>
  <c r="AU51" i="18" s="1"/>
  <c r="O52" i="18"/>
  <c r="P99" i="19"/>
  <c r="Q99" i="19" s="1"/>
  <c r="S99" i="19" s="1"/>
  <c r="U99" i="19" s="1"/>
  <c r="AT99" i="19" s="1"/>
  <c r="N100" i="19"/>
  <c r="O100" i="19" s="1"/>
  <c r="N68" i="24"/>
  <c r="O68" i="24" s="1"/>
  <c r="N100" i="21"/>
  <c r="N68" i="21"/>
  <c r="O68" i="21" s="1"/>
  <c r="O38" i="18"/>
  <c r="P38" i="18" s="1"/>
  <c r="Q38" i="18" s="1"/>
  <c r="S38" i="18" s="1"/>
  <c r="U38" i="18" s="1"/>
  <c r="AQ38" i="18" s="1"/>
  <c r="AU38" i="18" s="1"/>
  <c r="AV38" i="18" s="1"/>
  <c r="O53" i="19"/>
  <c r="P53" i="19" s="1"/>
  <c r="Q53" i="19" s="1"/>
  <c r="S53" i="19" s="1"/>
  <c r="U53" i="19" s="1"/>
  <c r="AQ53" i="19" s="1"/>
  <c r="AU53" i="19" s="1"/>
  <c r="AV53" i="19" s="1"/>
  <c r="N84" i="1"/>
  <c r="P83" i="1"/>
  <c r="Q83" i="1" s="1"/>
  <c r="S83" i="1" s="1"/>
  <c r="U83" i="1" s="1"/>
  <c r="AT83" i="1" s="1"/>
  <c r="AX83" i="1" s="1"/>
  <c r="O84" i="1"/>
  <c r="BA101" i="14"/>
  <c r="AX101" i="14"/>
  <c r="AY101" i="14" s="1"/>
  <c r="P68" i="25"/>
  <c r="Q68" i="25" s="1"/>
  <c r="S68" i="25" s="1"/>
  <c r="U68" i="25" s="1"/>
  <c r="AB68" i="25" s="1"/>
  <c r="AF68" i="25" s="1"/>
  <c r="O69" i="25"/>
  <c r="P69" i="25" s="1"/>
  <c r="Q69" i="25" s="1"/>
  <c r="S69" i="25" s="1"/>
  <c r="U69" i="25" s="1"/>
  <c r="AB69" i="25" s="1"/>
  <c r="AF69" i="25" s="1"/>
  <c r="AG69" i="25" s="1"/>
  <c r="P36" i="11"/>
  <c r="Q36" i="11" s="1"/>
  <c r="S36" i="11" s="1"/>
  <c r="U36" i="11" s="1"/>
  <c r="AQ36" i="11" s="1"/>
  <c r="AU36" i="11" s="1"/>
  <c r="N37" i="11"/>
  <c r="O37" i="11" s="1"/>
  <c r="P52" i="28"/>
  <c r="Q52" i="28" s="1"/>
  <c r="S52" i="28" s="1"/>
  <c r="U52" i="28" s="1"/>
  <c r="AQ52" i="28" s="1"/>
  <c r="AU52" i="28" s="1"/>
  <c r="P69" i="30"/>
  <c r="Q69" i="30" s="1"/>
  <c r="S69" i="30" s="1"/>
  <c r="U69" i="30" s="1"/>
  <c r="AB69" i="30" s="1"/>
  <c r="AF69" i="30" s="1"/>
  <c r="BA99" i="1"/>
  <c r="AX99" i="1"/>
  <c r="N100" i="23"/>
  <c r="O100" i="23" s="1"/>
  <c r="AX102" i="30"/>
  <c r="AY102" i="30" s="1"/>
  <c r="BA102" i="30"/>
  <c r="P35" i="12"/>
  <c r="Q35" i="12" s="1"/>
  <c r="S35" i="12" s="1"/>
  <c r="U35" i="12" s="1"/>
  <c r="AQ35" i="12" s="1"/>
  <c r="AU35" i="12" s="1"/>
  <c r="O36" i="12"/>
  <c r="AX100" i="14"/>
  <c r="BA100" i="14"/>
  <c r="P49" i="8"/>
  <c r="Q49" i="8" s="1"/>
  <c r="S49" i="8" s="1"/>
  <c r="U49" i="8" s="1"/>
  <c r="AQ49" i="8" s="1"/>
  <c r="AU49" i="8" s="1"/>
  <c r="O50" i="8"/>
  <c r="P100" i="27"/>
  <c r="Q100" i="27" s="1"/>
  <c r="S100" i="27" s="1"/>
  <c r="U100" i="27" s="1"/>
  <c r="AT100" i="27" s="1"/>
  <c r="O101" i="27"/>
  <c r="P101" i="27" s="1"/>
  <c r="Q101" i="27" s="1"/>
  <c r="S101" i="27" s="1"/>
  <c r="U101" i="27" s="1"/>
  <c r="AT101" i="27" s="1"/>
  <c r="P67" i="20"/>
  <c r="Q67" i="20" s="1"/>
  <c r="S67" i="20" s="1"/>
  <c r="U67" i="20" s="1"/>
  <c r="AB67" i="20" s="1"/>
  <c r="AF67" i="20" s="1"/>
  <c r="P84" i="8"/>
  <c r="Q84" i="8" s="1"/>
  <c r="S84" i="8" s="1"/>
  <c r="U84" i="8" s="1"/>
  <c r="AT84" i="8" s="1"/>
  <c r="AX84" i="8" s="1"/>
  <c r="P36" i="16"/>
  <c r="Q36" i="16" s="1"/>
  <c r="S36" i="16" s="1"/>
  <c r="U36" i="16" s="1"/>
  <c r="AQ36" i="16" s="1"/>
  <c r="AU36" i="16" s="1"/>
  <c r="N37" i="31"/>
  <c r="O37" i="31" s="1"/>
  <c r="O67" i="7"/>
  <c r="N84" i="21"/>
  <c r="O84" i="21" s="1"/>
  <c r="N52" i="20"/>
  <c r="O52" i="20" s="1"/>
  <c r="N68" i="31"/>
  <c r="O68" i="31" s="1"/>
  <c r="N100" i="1"/>
  <c r="O100" i="1" s="1"/>
  <c r="N52" i="10"/>
  <c r="O52" i="10" s="1"/>
  <c r="O38" i="5"/>
  <c r="P38" i="5" s="1"/>
  <c r="Q38" i="5" s="1"/>
  <c r="S38" i="5" s="1"/>
  <c r="U38" i="5" s="1"/>
  <c r="AQ38" i="5" s="1"/>
  <c r="AU38" i="5" s="1"/>
  <c r="AV38" i="5" s="1"/>
  <c r="N52" i="4"/>
  <c r="O52" i="4" s="1"/>
  <c r="N68" i="6"/>
  <c r="O68" i="6" s="1"/>
  <c r="N100" i="10"/>
  <c r="O100" i="10" s="1"/>
  <c r="N115" i="29"/>
  <c r="O115" i="29" s="1"/>
  <c r="AX101" i="30"/>
  <c r="BA101" i="30"/>
  <c r="P68" i="8"/>
  <c r="Q68" i="8" s="1"/>
  <c r="S68" i="8" s="1"/>
  <c r="U68" i="8" s="1"/>
  <c r="AB68" i="8" s="1"/>
  <c r="AF68" i="8" s="1"/>
  <c r="O69" i="8"/>
  <c r="P69" i="8" s="1"/>
  <c r="Q69" i="8" s="1"/>
  <c r="S69" i="8" s="1"/>
  <c r="U69" i="8" s="1"/>
  <c r="AB69" i="8" s="1"/>
  <c r="AF69" i="8" s="1"/>
  <c r="AG69" i="8" s="1"/>
  <c r="P68" i="2"/>
  <c r="Q68" i="2" s="1"/>
  <c r="S68" i="2" s="1"/>
  <c r="U68" i="2" s="1"/>
  <c r="AB68" i="2" s="1"/>
  <c r="AF68" i="2" s="1"/>
  <c r="P98" i="29"/>
  <c r="Q98" i="29" s="1"/>
  <c r="S98" i="29" s="1"/>
  <c r="U98" i="29" s="1"/>
  <c r="AT98" i="29" s="1"/>
  <c r="O51" i="5"/>
  <c r="O37" i="9"/>
  <c r="P83" i="31"/>
  <c r="Q83" i="31" s="1"/>
  <c r="S83" i="31" s="1"/>
  <c r="U83" i="31" s="1"/>
  <c r="AT83" i="31" s="1"/>
  <c r="AX83" i="31" s="1"/>
  <c r="N52" i="12"/>
  <c r="P51" i="12"/>
  <c r="Q51" i="12" s="1"/>
  <c r="S51" i="12" s="1"/>
  <c r="U51" i="12" s="1"/>
  <c r="AQ51" i="12" s="1"/>
  <c r="AU51" i="12" s="1"/>
  <c r="O52" i="12"/>
  <c r="N115" i="28"/>
  <c r="O115" i="28" s="1"/>
  <c r="P66" i="4"/>
  <c r="Q66" i="4" s="1"/>
  <c r="S66" i="4" s="1"/>
  <c r="U66" i="4" s="1"/>
  <c r="AB66" i="4" s="1"/>
  <c r="AF66" i="4" s="1"/>
  <c r="O101" i="20"/>
  <c r="P101" i="20" s="1"/>
  <c r="Q101" i="20" s="1"/>
  <c r="S101" i="20" s="1"/>
  <c r="U101" i="20" s="1"/>
  <c r="AT101" i="20" s="1"/>
  <c r="N84" i="28"/>
  <c r="O84" i="28" s="1"/>
  <c r="N68" i="5"/>
  <c r="O68" i="5" s="1"/>
  <c r="P68" i="14"/>
  <c r="Q68" i="14" s="1"/>
  <c r="S68" i="14" s="1"/>
  <c r="U68" i="14" s="1"/>
  <c r="AB68" i="14" s="1"/>
  <c r="AF68" i="14" s="1"/>
  <c r="O69" i="14"/>
  <c r="P69" i="14" s="1"/>
  <c r="Q69" i="14" s="1"/>
  <c r="S69" i="14" s="1"/>
  <c r="U69" i="14" s="1"/>
  <c r="AB69" i="14" s="1"/>
  <c r="AF69" i="14" s="1"/>
  <c r="AG69" i="14" s="1"/>
  <c r="P51" i="13"/>
  <c r="Q51" i="13" s="1"/>
  <c r="S51" i="13" s="1"/>
  <c r="U51" i="13" s="1"/>
  <c r="AQ51" i="13" s="1"/>
  <c r="AU51" i="13" s="1"/>
  <c r="N52" i="13"/>
  <c r="P99" i="3"/>
  <c r="Q99" i="3" s="1"/>
  <c r="S99" i="3" s="1"/>
  <c r="U99" i="3" s="1"/>
  <c r="AT99" i="3" s="1"/>
  <c r="P98" i="4"/>
  <c r="Q98" i="4" s="1"/>
  <c r="S98" i="4" s="1"/>
  <c r="U98" i="4" s="1"/>
  <c r="AT98" i="4" s="1"/>
  <c r="O99" i="4"/>
  <c r="P35" i="2"/>
  <c r="Q35" i="2" s="1"/>
  <c r="S35" i="2" s="1"/>
  <c r="U35" i="2" s="1"/>
  <c r="AQ35" i="2" s="1"/>
  <c r="AU35" i="2" s="1"/>
  <c r="O36" i="2"/>
  <c r="P99" i="16"/>
  <c r="Q99" i="16" s="1"/>
  <c r="S99" i="16" s="1"/>
  <c r="U99" i="16" s="1"/>
  <c r="AT99" i="16" s="1"/>
  <c r="AX98" i="3"/>
  <c r="BA98" i="3"/>
  <c r="N68" i="22"/>
  <c r="P67" i="22"/>
  <c r="Q67" i="22" s="1"/>
  <c r="S67" i="22" s="1"/>
  <c r="U67" i="22" s="1"/>
  <c r="AB67" i="22" s="1"/>
  <c r="AF67" i="22" s="1"/>
  <c r="O68" i="22"/>
  <c r="P67" i="11"/>
  <c r="Q67" i="11" s="1"/>
  <c r="S67" i="11" s="1"/>
  <c r="U67" i="11" s="1"/>
  <c r="AB67" i="11" s="1"/>
  <c r="AF67" i="11" s="1"/>
  <c r="N68" i="11"/>
  <c r="N37" i="8"/>
  <c r="P36" i="8"/>
  <c r="Q36" i="8" s="1"/>
  <c r="S36" i="8" s="1"/>
  <c r="U36" i="8" s="1"/>
  <c r="AQ36" i="8" s="1"/>
  <c r="AU36" i="8" s="1"/>
  <c r="O37" i="8"/>
  <c r="P51" i="14"/>
  <c r="Q51" i="14" s="1"/>
  <c r="S51" i="14" s="1"/>
  <c r="U51" i="14" s="1"/>
  <c r="AQ51" i="14" s="1"/>
  <c r="AU51" i="14" s="1"/>
  <c r="P36" i="19"/>
  <c r="Q36" i="19" s="1"/>
  <c r="S36" i="19" s="1"/>
  <c r="U36" i="19" s="1"/>
  <c r="AQ36" i="19" s="1"/>
  <c r="AU36" i="19" s="1"/>
  <c r="P84" i="14"/>
  <c r="Q84" i="14" s="1"/>
  <c r="S84" i="14" s="1"/>
  <c r="U84" i="14" s="1"/>
  <c r="AT84" i="14" s="1"/>
  <c r="AX84" i="14" s="1"/>
  <c r="O85" i="14"/>
  <c r="P85" i="14" s="1"/>
  <c r="Q85" i="14" s="1"/>
  <c r="S85" i="14" s="1"/>
  <c r="U85" i="14" s="1"/>
  <c r="AT85" i="14" s="1"/>
  <c r="AX85" i="14" s="1"/>
  <c r="AY85" i="14" s="1"/>
  <c r="P37" i="28"/>
  <c r="Q37" i="28" s="1"/>
  <c r="S37" i="28" s="1"/>
  <c r="U37" i="28" s="1"/>
  <c r="AQ37" i="28" s="1"/>
  <c r="AU37" i="28" s="1"/>
  <c r="O38" i="28"/>
  <c r="P38" i="28" s="1"/>
  <c r="Q38" i="28" s="1"/>
  <c r="S38" i="28" s="1"/>
  <c r="U38" i="28" s="1"/>
  <c r="AQ38" i="28" s="1"/>
  <c r="AU38" i="28" s="1"/>
  <c r="AV38" i="28" s="1"/>
  <c r="P50" i="31"/>
  <c r="Q50" i="31" s="1"/>
  <c r="S50" i="31" s="1"/>
  <c r="U50" i="31" s="1"/>
  <c r="AQ50" i="31" s="1"/>
  <c r="AU50" i="31" s="1"/>
  <c r="O51" i="3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P114" i="27"/>
  <c r="Q114" i="27" s="1"/>
  <c r="S114" i="27" s="1"/>
  <c r="U114" i="27" s="1"/>
  <c r="AT114" i="27" s="1"/>
  <c r="AX114" i="27" s="1"/>
  <c r="N115" i="27"/>
  <c r="AX101" i="15"/>
  <c r="BA101" i="15"/>
  <c r="BA99" i="23"/>
  <c r="AX99" i="23"/>
  <c r="N84" i="6"/>
  <c r="O84" i="6" s="1"/>
  <c r="P83" i="6"/>
  <c r="Q83" i="6" s="1"/>
  <c r="S83" i="6" s="1"/>
  <c r="U83" i="6" s="1"/>
  <c r="AT83" i="6" s="1"/>
  <c r="AX83" i="6" s="1"/>
  <c r="P82" i="24"/>
  <c r="Q82" i="24" s="1"/>
  <c r="S82" i="24" s="1"/>
  <c r="U82" i="24" s="1"/>
  <c r="AT82" i="24" s="1"/>
  <c r="AX82" i="24" s="1"/>
  <c r="O83" i="24"/>
  <c r="P99" i="18"/>
  <c r="Q99" i="18" s="1"/>
  <c r="S99" i="18" s="1"/>
  <c r="U99" i="18" s="1"/>
  <c r="AT99" i="18" s="1"/>
  <c r="N100" i="18"/>
  <c r="O100" i="18" s="1"/>
  <c r="AX99" i="25"/>
  <c r="BA99" i="25"/>
  <c r="P100" i="13"/>
  <c r="Q100" i="13" s="1"/>
  <c r="S100" i="13" s="1"/>
  <c r="U100" i="13" s="1"/>
  <c r="AT100" i="13" s="1"/>
  <c r="P82" i="27"/>
  <c r="Q82" i="27" s="1"/>
  <c r="S82" i="27" s="1"/>
  <c r="U82" i="27" s="1"/>
  <c r="AT82" i="27" s="1"/>
  <c r="AX82" i="27" s="1"/>
  <c r="P52" i="24"/>
  <c r="Q52" i="24" s="1"/>
  <c r="S52" i="24" s="1"/>
  <c r="U52" i="24" s="1"/>
  <c r="AQ52" i="24" s="1"/>
  <c r="AU52" i="24" s="1"/>
  <c r="N100" i="12"/>
  <c r="O100" i="12" s="1"/>
  <c r="P35" i="10"/>
  <c r="Q35" i="10" s="1"/>
  <c r="S35" i="10" s="1"/>
  <c r="U35" i="10" s="1"/>
  <c r="AQ35" i="10" s="1"/>
  <c r="AU35" i="10" s="1"/>
  <c r="O36" i="10"/>
  <c r="P50" i="3"/>
  <c r="Q50" i="3" s="1"/>
  <c r="S50" i="3" s="1"/>
  <c r="U50" i="3" s="1"/>
  <c r="AQ50" i="3" s="1"/>
  <c r="AU50" i="3" s="1"/>
  <c r="O51" i="3"/>
  <c r="N37" i="3"/>
  <c r="O37" i="3" s="1"/>
  <c r="N85" i="30"/>
  <c r="O85" i="30" s="1"/>
  <c r="P68" i="1"/>
  <c r="Q68" i="1" s="1"/>
  <c r="S68" i="1" s="1"/>
  <c r="U68" i="1" s="1"/>
  <c r="AB68" i="1" s="1"/>
  <c r="AF68" i="1" s="1"/>
  <c r="O69" i="1"/>
  <c r="P69" i="1" s="1"/>
  <c r="Q69" i="1" s="1"/>
  <c r="S69" i="1" s="1"/>
  <c r="U69" i="1" s="1"/>
  <c r="AB69" i="1" s="1"/>
  <c r="AF69" i="1" s="1"/>
  <c r="AG69" i="1" s="1"/>
  <c r="P52" i="30"/>
  <c r="Q52" i="30" s="1"/>
  <c r="S52" i="30" s="1"/>
  <c r="U52" i="30" s="1"/>
  <c r="AQ52" i="30" s="1"/>
  <c r="AU52" i="30" s="1"/>
  <c r="P83" i="18"/>
  <c r="Q83" i="18" s="1"/>
  <c r="S83" i="18" s="1"/>
  <c r="U83" i="18" s="1"/>
  <c r="AT83" i="18" s="1"/>
  <c r="AX83" i="18" s="1"/>
  <c r="BA99" i="10"/>
  <c r="AX99" i="10"/>
  <c r="P36" i="7"/>
  <c r="Q36" i="7" s="1"/>
  <c r="S36" i="7" s="1"/>
  <c r="U36" i="7" s="1"/>
  <c r="AQ36" i="7" s="1"/>
  <c r="AU36" i="7" s="1"/>
  <c r="N37" i="7"/>
  <c r="P65" i="18"/>
  <c r="Q65" i="18" s="1"/>
  <c r="S65" i="18" s="1"/>
  <c r="U65" i="18" s="1"/>
  <c r="AB65" i="18" s="1"/>
  <c r="AF65" i="18" s="1"/>
  <c r="P83" i="11"/>
  <c r="Q83" i="11" s="1"/>
  <c r="S83" i="11" s="1"/>
  <c r="U83" i="11" s="1"/>
  <c r="AT83" i="11" s="1"/>
  <c r="AX83" i="11" s="1"/>
  <c r="P35" i="6"/>
  <c r="Q35" i="6" s="1"/>
  <c r="S35" i="6" s="1"/>
  <c r="U35" i="6" s="1"/>
  <c r="AQ35" i="6" s="1"/>
  <c r="AU35" i="6" s="1"/>
  <c r="O36" i="6"/>
  <c r="P98" i="22"/>
  <c r="Q98" i="22" s="1"/>
  <c r="S98" i="22" s="1"/>
  <c r="U98" i="22" s="1"/>
  <c r="AT98" i="22" s="1"/>
  <c r="O99" i="22"/>
  <c r="AX100" i="20"/>
  <c r="BA100" i="20"/>
  <c r="P51" i="15"/>
  <c r="Q51" i="15" s="1"/>
  <c r="S51" i="15" s="1"/>
  <c r="U51" i="15" s="1"/>
  <c r="AQ51" i="15" s="1"/>
  <c r="AU51" i="15" s="1"/>
  <c r="N52" i="15"/>
  <c r="O52" i="15" s="1"/>
  <c r="P50" i="1"/>
  <c r="Q50" i="1" s="1"/>
  <c r="S50" i="1" s="1"/>
  <c r="U50" i="1" s="1"/>
  <c r="AQ50" i="1" s="1"/>
  <c r="AU50" i="1" s="1"/>
  <c r="N37" i="4"/>
  <c r="P36" i="4"/>
  <c r="Q36" i="4" s="1"/>
  <c r="S36" i="4" s="1"/>
  <c r="U36" i="4" s="1"/>
  <c r="AQ36" i="4" s="1"/>
  <c r="AU36" i="4" s="1"/>
  <c r="O37" i="4"/>
  <c r="N84" i="12"/>
  <c r="O84" i="12" s="1"/>
  <c r="N84" i="15"/>
  <c r="O84" i="15" s="1"/>
  <c r="P83" i="15"/>
  <c r="Q83" i="15" s="1"/>
  <c r="S83" i="15" s="1"/>
  <c r="U83" i="15" s="1"/>
  <c r="AT83" i="15" s="1"/>
  <c r="AX83" i="15" s="1"/>
  <c r="O84" i="19"/>
  <c r="N52" i="6"/>
  <c r="O52" i="6" s="1"/>
  <c r="P83" i="2"/>
  <c r="Q83" i="2" s="1"/>
  <c r="S83" i="2" s="1"/>
  <c r="U83" i="2" s="1"/>
  <c r="AT83" i="2" s="1"/>
  <c r="AX83" i="2" s="1"/>
  <c r="P82" i="22"/>
  <c r="Q82" i="22" s="1"/>
  <c r="S82" i="22" s="1"/>
  <c r="U82" i="22" s="1"/>
  <c r="AT82" i="22" s="1"/>
  <c r="AX82" i="22" s="1"/>
  <c r="N100" i="28"/>
  <c r="O100" i="28" s="1"/>
  <c r="P99" i="6"/>
  <c r="Q99" i="6" s="1"/>
  <c r="S99" i="6" s="1"/>
  <c r="U99" i="6" s="1"/>
  <c r="AT99" i="6" s="1"/>
  <c r="BA97" i="22"/>
  <c r="AX97" i="22"/>
  <c r="P100" i="8"/>
  <c r="Q100" i="8" s="1"/>
  <c r="S100" i="8" s="1"/>
  <c r="U100" i="8" s="1"/>
  <c r="AT100" i="8" s="1"/>
  <c r="N100" i="11"/>
  <c r="O100" i="11" s="1"/>
  <c r="P99" i="11"/>
  <c r="Q99" i="11" s="1"/>
  <c r="S99" i="11" s="1"/>
  <c r="U99" i="11" s="1"/>
  <c r="AT99" i="11" s="1"/>
  <c r="O100" i="21"/>
  <c r="O85" i="10"/>
  <c r="P85" i="10" s="1"/>
  <c r="Q85" i="10" s="1"/>
  <c r="S85" i="10" s="1"/>
  <c r="U85" i="10" s="1"/>
  <c r="AT85" i="10" s="1"/>
  <c r="AX85" i="10" s="1"/>
  <c r="AY85" i="10" s="1"/>
  <c r="AX100" i="15"/>
  <c r="BA100" i="15"/>
  <c r="P100" i="28" l="1"/>
  <c r="Q100" i="28" s="1"/>
  <c r="S100" i="28" s="1"/>
  <c r="U100" i="28" s="1"/>
  <c r="AT100" i="28" s="1"/>
  <c r="O101" i="28"/>
  <c r="P101" i="28" s="1"/>
  <c r="Q101" i="28" s="1"/>
  <c r="S101" i="28" s="1"/>
  <c r="U101" i="28" s="1"/>
  <c r="AT101" i="28" s="1"/>
  <c r="P84" i="15"/>
  <c r="Q84" i="15" s="1"/>
  <c r="S84" i="15" s="1"/>
  <c r="U84" i="15" s="1"/>
  <c r="AT84" i="15" s="1"/>
  <c r="AX84" i="15" s="1"/>
  <c r="O85" i="15"/>
  <c r="P85" i="15" s="1"/>
  <c r="Q85" i="15" s="1"/>
  <c r="S85" i="15" s="1"/>
  <c r="U85" i="15" s="1"/>
  <c r="AT85" i="15" s="1"/>
  <c r="AX85" i="15" s="1"/>
  <c r="AY85" i="15" s="1"/>
  <c r="P52" i="15"/>
  <c r="Q52" i="15" s="1"/>
  <c r="S52" i="15" s="1"/>
  <c r="U52" i="15" s="1"/>
  <c r="AQ52" i="15" s="1"/>
  <c r="AU52" i="15" s="1"/>
  <c r="P85" i="30"/>
  <c r="Q85" i="30" s="1"/>
  <c r="S85" i="30" s="1"/>
  <c r="U85" i="30" s="1"/>
  <c r="AT85" i="30" s="1"/>
  <c r="AX85" i="30" s="1"/>
  <c r="O86" i="30"/>
  <c r="P86" i="30" s="1"/>
  <c r="Q86" i="30" s="1"/>
  <c r="S86" i="30" s="1"/>
  <c r="U86" i="30" s="1"/>
  <c r="AT86" i="30" s="1"/>
  <c r="AX86" i="30" s="1"/>
  <c r="AY86" i="30" s="1"/>
  <c r="P100" i="12"/>
  <c r="Q100" i="12" s="1"/>
  <c r="S100" i="12" s="1"/>
  <c r="U100" i="12" s="1"/>
  <c r="AT100" i="12" s="1"/>
  <c r="O101" i="12"/>
  <c r="P101" i="12" s="1"/>
  <c r="Q101" i="12" s="1"/>
  <c r="S101" i="12" s="1"/>
  <c r="U101" i="12" s="1"/>
  <c r="AT101" i="12" s="1"/>
  <c r="P100" i="18"/>
  <c r="Q100" i="18" s="1"/>
  <c r="S100" i="18" s="1"/>
  <c r="U100" i="18" s="1"/>
  <c r="AT100" i="18" s="1"/>
  <c r="P100" i="23"/>
  <c r="Q100" i="23" s="1"/>
  <c r="S100" i="23" s="1"/>
  <c r="U100" i="23" s="1"/>
  <c r="AT100" i="23" s="1"/>
  <c r="O101" i="23"/>
  <c r="P101" i="23" s="1"/>
  <c r="Q101" i="23" s="1"/>
  <c r="S101" i="23" s="1"/>
  <c r="U101" i="23" s="1"/>
  <c r="AT101" i="23" s="1"/>
  <c r="P100" i="17"/>
  <c r="Q100" i="17" s="1"/>
  <c r="S100" i="17" s="1"/>
  <c r="U100" i="17" s="1"/>
  <c r="AT100" i="17" s="1"/>
  <c r="O101" i="17"/>
  <c r="P101" i="17" s="1"/>
  <c r="Q101" i="17" s="1"/>
  <c r="S101" i="17" s="1"/>
  <c r="U101" i="17" s="1"/>
  <c r="AT101" i="17" s="1"/>
  <c r="P100" i="11"/>
  <c r="Q100" i="11" s="1"/>
  <c r="S100" i="11" s="1"/>
  <c r="U100" i="11" s="1"/>
  <c r="AT100" i="11" s="1"/>
  <c r="P100" i="19"/>
  <c r="Q100" i="19" s="1"/>
  <c r="S100" i="19" s="1"/>
  <c r="U100" i="19" s="1"/>
  <c r="AT100" i="19" s="1"/>
  <c r="O101" i="19"/>
  <c r="P101" i="19" s="1"/>
  <c r="Q101" i="19" s="1"/>
  <c r="S101" i="19" s="1"/>
  <c r="U101" i="19" s="1"/>
  <c r="AT101" i="19" s="1"/>
  <c r="P100" i="7"/>
  <c r="Q100" i="7" s="1"/>
  <c r="S100" i="7" s="1"/>
  <c r="U100" i="7" s="1"/>
  <c r="AT100" i="7" s="1"/>
  <c r="O101" i="7"/>
  <c r="P101" i="7" s="1"/>
  <c r="Q101" i="7" s="1"/>
  <c r="S101" i="7" s="1"/>
  <c r="U101" i="7" s="1"/>
  <c r="AT101" i="7" s="1"/>
  <c r="P37" i="3"/>
  <c r="Q37" i="3" s="1"/>
  <c r="S37" i="3" s="1"/>
  <c r="U37" i="3" s="1"/>
  <c r="AQ37" i="3" s="1"/>
  <c r="AU37" i="3" s="1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P37" i="31"/>
  <c r="Q37" i="31" s="1"/>
  <c r="S37" i="31" s="1"/>
  <c r="U37" i="31" s="1"/>
  <c r="AQ37" i="31" s="1"/>
  <c r="AU37" i="31" s="1"/>
  <c r="O38" i="31"/>
  <c r="P38" i="31" s="1"/>
  <c r="Q38" i="31" s="1"/>
  <c r="S38" i="31" s="1"/>
  <c r="U38" i="31" s="1"/>
  <c r="AQ38" i="31" s="1"/>
  <c r="AU38" i="31" s="1"/>
  <c r="AV38" i="31" s="1"/>
  <c r="P84" i="12"/>
  <c r="Q84" i="12" s="1"/>
  <c r="S84" i="12" s="1"/>
  <c r="U84" i="12" s="1"/>
  <c r="AT84" i="12" s="1"/>
  <c r="AX84" i="12" s="1"/>
  <c r="P100" i="2"/>
  <c r="Q100" i="2" s="1"/>
  <c r="S100" i="2" s="1"/>
  <c r="U100" i="2" s="1"/>
  <c r="AT100" i="2" s="1"/>
  <c r="O101" i="2"/>
  <c r="P101" i="2" s="1"/>
  <c r="Q101" i="2" s="1"/>
  <c r="S101" i="2" s="1"/>
  <c r="U101" i="2" s="1"/>
  <c r="AT101" i="2" s="1"/>
  <c r="P84" i="6"/>
  <c r="Q84" i="6" s="1"/>
  <c r="S84" i="6" s="1"/>
  <c r="U84" i="6" s="1"/>
  <c r="AT84" i="6" s="1"/>
  <c r="AX84" i="6" s="1"/>
  <c r="O85" i="6"/>
  <c r="P85" i="6" s="1"/>
  <c r="Q85" i="6" s="1"/>
  <c r="S85" i="6" s="1"/>
  <c r="U85" i="6" s="1"/>
  <c r="AT85" i="6" s="1"/>
  <c r="AX85" i="6" s="1"/>
  <c r="AY85" i="6" s="1"/>
  <c r="P37" i="11"/>
  <c r="Q37" i="11" s="1"/>
  <c r="S37" i="11" s="1"/>
  <c r="U37" i="11" s="1"/>
  <c r="AQ37" i="11" s="1"/>
  <c r="AU37" i="11" s="1"/>
  <c r="P84" i="16"/>
  <c r="Q84" i="16" s="1"/>
  <c r="S84" i="16" s="1"/>
  <c r="U84" i="16" s="1"/>
  <c r="AT84" i="16" s="1"/>
  <c r="AX84" i="16" s="1"/>
  <c r="O85" i="16"/>
  <c r="P85" i="16" s="1"/>
  <c r="Q85" i="16" s="1"/>
  <c r="S85" i="16" s="1"/>
  <c r="U85" i="16" s="1"/>
  <c r="AT85" i="16" s="1"/>
  <c r="AX85" i="16" s="1"/>
  <c r="AY85" i="16" s="1"/>
  <c r="P37" i="22"/>
  <c r="Q37" i="22" s="1"/>
  <c r="S37" i="22" s="1"/>
  <c r="U37" i="22" s="1"/>
  <c r="AQ37" i="22" s="1"/>
  <c r="AU37" i="22" s="1"/>
  <c r="O38" i="22"/>
  <c r="P38" i="22" s="1"/>
  <c r="Q38" i="22" s="1"/>
  <c r="S38" i="22" s="1"/>
  <c r="U38" i="22" s="1"/>
  <c r="AQ38" i="22" s="1"/>
  <c r="AU38" i="22" s="1"/>
  <c r="AV38" i="22" s="1"/>
  <c r="BA100" i="8"/>
  <c r="AX100" i="8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AX99" i="6"/>
  <c r="BA99" i="6"/>
  <c r="O101" i="8"/>
  <c r="P101" i="8" s="1"/>
  <c r="Q101" i="8" s="1"/>
  <c r="S101" i="8" s="1"/>
  <c r="U101" i="8" s="1"/>
  <c r="AT101" i="8" s="1"/>
  <c r="N100" i="6"/>
  <c r="N84" i="2"/>
  <c r="BA98" i="22"/>
  <c r="AX98" i="22"/>
  <c r="O66" i="18"/>
  <c r="N53" i="30"/>
  <c r="O53" i="30" s="1"/>
  <c r="O83" i="27"/>
  <c r="AY101" i="15"/>
  <c r="N52" i="14"/>
  <c r="O52" i="14" s="1"/>
  <c r="AX98" i="4"/>
  <c r="BA98" i="4"/>
  <c r="O67" i="4"/>
  <c r="O99" i="29"/>
  <c r="P68" i="31"/>
  <c r="Q68" i="31" s="1"/>
  <c r="S68" i="31" s="1"/>
  <c r="U68" i="31" s="1"/>
  <c r="AB68" i="31" s="1"/>
  <c r="AF68" i="31" s="1"/>
  <c r="O69" i="31"/>
  <c r="P69" i="31" s="1"/>
  <c r="Q69" i="31" s="1"/>
  <c r="S69" i="31" s="1"/>
  <c r="U69" i="31" s="1"/>
  <c r="AB69" i="31" s="1"/>
  <c r="AF69" i="31" s="1"/>
  <c r="AG69" i="31" s="1"/>
  <c r="O68" i="20"/>
  <c r="O53" i="28"/>
  <c r="P53" i="28" s="1"/>
  <c r="Q53" i="28" s="1"/>
  <c r="S53" i="28" s="1"/>
  <c r="U53" i="28" s="1"/>
  <c r="AQ53" i="28" s="1"/>
  <c r="AU53" i="28" s="1"/>
  <c r="AV53" i="28" s="1"/>
  <c r="O83" i="25"/>
  <c r="P67" i="12"/>
  <c r="Q67" i="12" s="1"/>
  <c r="S67" i="12" s="1"/>
  <c r="U67" i="12" s="1"/>
  <c r="AB67" i="12" s="1"/>
  <c r="AF67" i="12" s="1"/>
  <c r="N68" i="12"/>
  <c r="P50" i="22"/>
  <c r="Q50" i="22" s="1"/>
  <c r="S50" i="22" s="1"/>
  <c r="U50" i="22" s="1"/>
  <c r="AQ50" i="22" s="1"/>
  <c r="AU50" i="22" s="1"/>
  <c r="O51" i="22"/>
  <c r="BA98" i="5"/>
  <c r="AX98" i="5"/>
  <c r="AX99" i="2"/>
  <c r="BA99" i="2"/>
  <c r="N68" i="27"/>
  <c r="O37" i="25"/>
  <c r="O53" i="17"/>
  <c r="P53" i="17" s="1"/>
  <c r="Q53" i="17" s="1"/>
  <c r="S53" i="17" s="1"/>
  <c r="U53" i="17" s="1"/>
  <c r="AQ53" i="17" s="1"/>
  <c r="AU53" i="17" s="1"/>
  <c r="AV53" i="17" s="1"/>
  <c r="O53" i="7"/>
  <c r="P53" i="7" s="1"/>
  <c r="Q53" i="7" s="1"/>
  <c r="S53" i="7" s="1"/>
  <c r="U53" i="7" s="1"/>
  <c r="AQ53" i="7" s="1"/>
  <c r="AU53" i="7" s="1"/>
  <c r="AV53" i="7" s="1"/>
  <c r="O85" i="4"/>
  <c r="P85" i="4" s="1"/>
  <c r="Q85" i="4" s="1"/>
  <c r="S85" i="4" s="1"/>
  <c r="U85" i="4" s="1"/>
  <c r="AT85" i="4" s="1"/>
  <c r="AX85" i="4" s="1"/>
  <c r="AY85" i="4" s="1"/>
  <c r="AX99" i="16"/>
  <c r="BA99" i="16"/>
  <c r="AX98" i="29"/>
  <c r="BA98" i="29"/>
  <c r="P100" i="21"/>
  <c r="Q100" i="21" s="1"/>
  <c r="S100" i="21" s="1"/>
  <c r="U100" i="21" s="1"/>
  <c r="AT100" i="21" s="1"/>
  <c r="O83" i="22"/>
  <c r="P84" i="19"/>
  <c r="Q84" i="19" s="1"/>
  <c r="S84" i="19" s="1"/>
  <c r="U84" i="19" s="1"/>
  <c r="AT84" i="19" s="1"/>
  <c r="AX84" i="19" s="1"/>
  <c r="O37" i="7"/>
  <c r="N84" i="18"/>
  <c r="O84" i="18" s="1"/>
  <c r="O101" i="13"/>
  <c r="P101" i="13" s="1"/>
  <c r="Q101" i="13" s="1"/>
  <c r="S101" i="13" s="1"/>
  <c r="U101" i="13" s="1"/>
  <c r="AT101" i="13" s="1"/>
  <c r="AX99" i="18"/>
  <c r="BA99" i="18"/>
  <c r="O115" i="27"/>
  <c r="N37" i="19"/>
  <c r="O37" i="19" s="1"/>
  <c r="N100" i="16"/>
  <c r="O100" i="16" s="1"/>
  <c r="N100" i="3"/>
  <c r="O100" i="3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N84" i="31"/>
  <c r="O84" i="31" s="1"/>
  <c r="O69" i="2"/>
  <c r="P69" i="2" s="1"/>
  <c r="Q69" i="2" s="1"/>
  <c r="S69" i="2" s="1"/>
  <c r="U69" i="2" s="1"/>
  <c r="AB69" i="2" s="1"/>
  <c r="AF69" i="2" s="1"/>
  <c r="AG69" i="2" s="1"/>
  <c r="P52" i="4"/>
  <c r="Q52" i="4" s="1"/>
  <c r="S52" i="4" s="1"/>
  <c r="U52" i="4" s="1"/>
  <c r="AQ52" i="4" s="1"/>
  <c r="AU52" i="4" s="1"/>
  <c r="P84" i="21"/>
  <c r="Q84" i="21" s="1"/>
  <c r="S84" i="21" s="1"/>
  <c r="U84" i="21" s="1"/>
  <c r="AT84" i="21" s="1"/>
  <c r="AX84" i="21" s="1"/>
  <c r="O85" i="21"/>
  <c r="P85" i="21" s="1"/>
  <c r="Q85" i="21" s="1"/>
  <c r="S85" i="21" s="1"/>
  <c r="U85" i="21" s="1"/>
  <c r="AT85" i="21" s="1"/>
  <c r="AX85" i="21" s="1"/>
  <c r="AY85" i="21" s="1"/>
  <c r="N37" i="16"/>
  <c r="O37" i="16" s="1"/>
  <c r="N68" i="20"/>
  <c r="BB101" i="14"/>
  <c r="BA99" i="19"/>
  <c r="AX99" i="19"/>
  <c r="N84" i="5"/>
  <c r="O84" i="5" s="1"/>
  <c r="BA99" i="7"/>
  <c r="AX99" i="7"/>
  <c r="O84" i="13"/>
  <c r="N37" i="25"/>
  <c r="O85" i="23"/>
  <c r="P85" i="23" s="1"/>
  <c r="Q85" i="23" s="1"/>
  <c r="S85" i="23" s="1"/>
  <c r="U85" i="23" s="1"/>
  <c r="AT85" i="23" s="1"/>
  <c r="AX85" i="23" s="1"/>
  <c r="AY85" i="23" s="1"/>
  <c r="O38" i="30"/>
  <c r="P38" i="30" s="1"/>
  <c r="Q38" i="30" s="1"/>
  <c r="S38" i="30" s="1"/>
  <c r="U38" i="30" s="1"/>
  <c r="AQ38" i="30" s="1"/>
  <c r="AU38" i="30" s="1"/>
  <c r="AV38" i="30" s="1"/>
  <c r="O53" i="27"/>
  <c r="P53" i="27" s="1"/>
  <c r="Q53" i="27" s="1"/>
  <c r="S53" i="27" s="1"/>
  <c r="U53" i="27" s="1"/>
  <c r="AQ53" i="27" s="1"/>
  <c r="AU53" i="27" s="1"/>
  <c r="AV53" i="27" s="1"/>
  <c r="O69" i="15"/>
  <c r="P69" i="15" s="1"/>
  <c r="Q69" i="15" s="1"/>
  <c r="S69" i="15" s="1"/>
  <c r="U69" i="15" s="1"/>
  <c r="AB69" i="15" s="1"/>
  <c r="AF69" i="15" s="1"/>
  <c r="AG69" i="15" s="1"/>
  <c r="P37" i="4"/>
  <c r="Q37" i="4" s="1"/>
  <c r="S37" i="4" s="1"/>
  <c r="U37" i="4" s="1"/>
  <c r="AQ37" i="4" s="1"/>
  <c r="AU37" i="4" s="1"/>
  <c r="P36" i="6"/>
  <c r="Q36" i="6" s="1"/>
  <c r="S36" i="6" s="1"/>
  <c r="U36" i="6" s="1"/>
  <c r="AQ36" i="6" s="1"/>
  <c r="AU36" i="6" s="1"/>
  <c r="N37" i="6"/>
  <c r="O37" i="6" s="1"/>
  <c r="O84" i="11"/>
  <c r="AX100" i="13"/>
  <c r="BA100" i="13"/>
  <c r="N37" i="2"/>
  <c r="P36" i="2"/>
  <c r="Q36" i="2" s="1"/>
  <c r="S36" i="2" s="1"/>
  <c r="U36" i="2" s="1"/>
  <c r="AQ36" i="2" s="1"/>
  <c r="AU36" i="2" s="1"/>
  <c r="AX99" i="3"/>
  <c r="BA99" i="3"/>
  <c r="P68" i="5"/>
  <c r="Q68" i="5" s="1"/>
  <c r="S68" i="5" s="1"/>
  <c r="U68" i="5" s="1"/>
  <c r="AB68" i="5" s="1"/>
  <c r="AF68" i="5" s="1"/>
  <c r="O69" i="5"/>
  <c r="P69" i="5" s="1"/>
  <c r="Q69" i="5" s="1"/>
  <c r="S69" i="5" s="1"/>
  <c r="U69" i="5" s="1"/>
  <c r="AB69" i="5" s="1"/>
  <c r="AF69" i="5" s="1"/>
  <c r="AG69" i="5" s="1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P67" i="7"/>
  <c r="Q67" i="7" s="1"/>
  <c r="S67" i="7" s="1"/>
  <c r="U67" i="7" s="1"/>
  <c r="AB67" i="7" s="1"/>
  <c r="AF67" i="7" s="1"/>
  <c r="BA101" i="27"/>
  <c r="BB101" i="27" s="1"/>
  <c r="AX101" i="27"/>
  <c r="AY101" i="27" s="1"/>
  <c r="P36" i="12"/>
  <c r="Q36" i="12" s="1"/>
  <c r="S36" i="12" s="1"/>
  <c r="U36" i="12" s="1"/>
  <c r="AQ36" i="12" s="1"/>
  <c r="AU36" i="12" s="1"/>
  <c r="P84" i="1"/>
  <c r="Q84" i="1" s="1"/>
  <c r="S84" i="1" s="1"/>
  <c r="U84" i="1" s="1"/>
  <c r="AT84" i="1" s="1"/>
  <c r="AX84" i="1" s="1"/>
  <c r="P68" i="21"/>
  <c r="Q68" i="21" s="1"/>
  <c r="S68" i="21" s="1"/>
  <c r="U68" i="21" s="1"/>
  <c r="AB68" i="21" s="1"/>
  <c r="AF68" i="21" s="1"/>
  <c r="O69" i="21"/>
  <c r="P69" i="21" s="1"/>
  <c r="Q69" i="21" s="1"/>
  <c r="S69" i="21" s="1"/>
  <c r="U69" i="21" s="1"/>
  <c r="AB69" i="21" s="1"/>
  <c r="AF69" i="21" s="1"/>
  <c r="AG69" i="21" s="1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P99" i="26"/>
  <c r="Q99" i="26" s="1"/>
  <c r="S99" i="26" s="1"/>
  <c r="U99" i="26" s="1"/>
  <c r="AT99" i="26" s="1"/>
  <c r="P36" i="29"/>
  <c r="Q36" i="29" s="1"/>
  <c r="S36" i="29" s="1"/>
  <c r="U36" i="29" s="1"/>
  <c r="AQ36" i="29" s="1"/>
  <c r="AU36" i="29" s="1"/>
  <c r="P52" i="9"/>
  <c r="Q52" i="9" s="1"/>
  <c r="S52" i="9" s="1"/>
  <c r="U52" i="9" s="1"/>
  <c r="AQ52" i="9" s="1"/>
  <c r="AU52" i="9" s="1"/>
  <c r="P100" i="9"/>
  <c r="Q100" i="9" s="1"/>
  <c r="S100" i="9" s="1"/>
  <c r="U100" i="9" s="1"/>
  <c r="AT100" i="9" s="1"/>
  <c r="O101" i="9"/>
  <c r="P101" i="9" s="1"/>
  <c r="Q101" i="9" s="1"/>
  <c r="S101" i="9" s="1"/>
  <c r="U101" i="9" s="1"/>
  <c r="AT101" i="9" s="1"/>
  <c r="P68" i="22"/>
  <c r="Q68" i="22" s="1"/>
  <c r="S68" i="22" s="1"/>
  <c r="U68" i="22" s="1"/>
  <c r="AB68" i="22" s="1"/>
  <c r="AF68" i="22" s="1"/>
  <c r="O69" i="22"/>
  <c r="P69" i="22" s="1"/>
  <c r="Q69" i="22" s="1"/>
  <c r="S69" i="22" s="1"/>
  <c r="U69" i="22" s="1"/>
  <c r="AB69" i="22" s="1"/>
  <c r="AF69" i="22" s="1"/>
  <c r="AG69" i="22" s="1"/>
  <c r="P68" i="6"/>
  <c r="Q68" i="6" s="1"/>
  <c r="S68" i="6" s="1"/>
  <c r="U68" i="6" s="1"/>
  <c r="AB68" i="6" s="1"/>
  <c r="AF68" i="6" s="1"/>
  <c r="P36" i="13"/>
  <c r="Q36" i="13" s="1"/>
  <c r="S36" i="13" s="1"/>
  <c r="U36" i="13" s="1"/>
  <c r="AQ36" i="13" s="1"/>
  <c r="AU36" i="13" s="1"/>
  <c r="N37" i="13"/>
  <c r="P83" i="24"/>
  <c r="Q83" i="24" s="1"/>
  <c r="S83" i="24" s="1"/>
  <c r="U83" i="24" s="1"/>
  <c r="AT83" i="24" s="1"/>
  <c r="AX83" i="24" s="1"/>
  <c r="N84" i="24"/>
  <c r="O84" i="24" s="1"/>
  <c r="AX99" i="11"/>
  <c r="BA99" i="11"/>
  <c r="O100" i="6"/>
  <c r="O84" i="2"/>
  <c r="O51" i="1"/>
  <c r="N84" i="11"/>
  <c r="O53" i="24"/>
  <c r="P53" i="24" s="1"/>
  <c r="Q53" i="24" s="1"/>
  <c r="S53" i="24" s="1"/>
  <c r="U53" i="24" s="1"/>
  <c r="AQ53" i="24" s="1"/>
  <c r="AU53" i="24" s="1"/>
  <c r="AV53" i="24" s="1"/>
  <c r="O68" i="11"/>
  <c r="O52" i="13"/>
  <c r="P84" i="28"/>
  <c r="Q84" i="28" s="1"/>
  <c r="S84" i="28" s="1"/>
  <c r="U84" i="28" s="1"/>
  <c r="AT84" i="28" s="1"/>
  <c r="AX84" i="28" s="1"/>
  <c r="O85" i="28"/>
  <c r="P85" i="28" s="1"/>
  <c r="Q85" i="28" s="1"/>
  <c r="S85" i="28" s="1"/>
  <c r="U85" i="28" s="1"/>
  <c r="AT85" i="28" s="1"/>
  <c r="AX85" i="28" s="1"/>
  <c r="AY85" i="28" s="1"/>
  <c r="P37" i="9"/>
  <c r="Q37" i="9" s="1"/>
  <c r="S37" i="9" s="1"/>
  <c r="U37" i="9" s="1"/>
  <c r="AQ37" i="9" s="1"/>
  <c r="AU37" i="9" s="1"/>
  <c r="P115" i="29"/>
  <c r="Q115" i="29" s="1"/>
  <c r="S115" i="29" s="1"/>
  <c r="U115" i="29" s="1"/>
  <c r="AT115" i="29" s="1"/>
  <c r="AX115" i="29" s="1"/>
  <c r="O116" i="29"/>
  <c r="P116" i="29" s="1"/>
  <c r="Q116" i="29" s="1"/>
  <c r="S116" i="29" s="1"/>
  <c r="U116" i="29" s="1"/>
  <c r="AT116" i="29" s="1"/>
  <c r="AX116" i="29" s="1"/>
  <c r="AY116" i="29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O85" i="8"/>
  <c r="P85" i="8" s="1"/>
  <c r="Q85" i="8" s="1"/>
  <c r="S85" i="8" s="1"/>
  <c r="U85" i="8" s="1"/>
  <c r="AT85" i="8" s="1"/>
  <c r="AX85" i="8" s="1"/>
  <c r="AY85" i="8" s="1"/>
  <c r="BA100" i="27"/>
  <c r="AX100" i="27"/>
  <c r="O70" i="30"/>
  <c r="P70" i="30" s="1"/>
  <c r="Q70" i="30" s="1"/>
  <c r="S70" i="30" s="1"/>
  <c r="U70" i="30" s="1"/>
  <c r="AB70" i="30" s="1"/>
  <c r="AF70" i="30" s="1"/>
  <c r="AG70" i="30" s="1"/>
  <c r="P100" i="25"/>
  <c r="Q100" i="25" s="1"/>
  <c r="S100" i="25" s="1"/>
  <c r="U100" i="25" s="1"/>
  <c r="AT100" i="25" s="1"/>
  <c r="O101" i="25"/>
  <c r="P101" i="25" s="1"/>
  <c r="Q101" i="25" s="1"/>
  <c r="S101" i="25" s="1"/>
  <c r="U101" i="25" s="1"/>
  <c r="AT101" i="25" s="1"/>
  <c r="N68" i="26"/>
  <c r="O68" i="26" s="1"/>
  <c r="P67" i="26"/>
  <c r="Q67" i="26" s="1"/>
  <c r="S67" i="26" s="1"/>
  <c r="U67" i="26" s="1"/>
  <c r="AB67" i="26" s="1"/>
  <c r="AF67" i="26" s="1"/>
  <c r="BA99" i="17"/>
  <c r="AX99" i="17"/>
  <c r="N84" i="13"/>
  <c r="O69" i="3"/>
  <c r="P69" i="3" s="1"/>
  <c r="Q69" i="3" s="1"/>
  <c r="S69" i="3" s="1"/>
  <c r="U69" i="3" s="1"/>
  <c r="AB69" i="3" s="1"/>
  <c r="AF69" i="3" s="1"/>
  <c r="AG69" i="3" s="1"/>
  <c r="O69" i="9"/>
  <c r="P69" i="9" s="1"/>
  <c r="Q69" i="9" s="1"/>
  <c r="S69" i="9" s="1"/>
  <c r="U69" i="9" s="1"/>
  <c r="AB69" i="9" s="1"/>
  <c r="AF69" i="9" s="1"/>
  <c r="AG69" i="9" s="1"/>
  <c r="O53" i="29"/>
  <c r="P53" i="29" s="1"/>
  <c r="Q53" i="29" s="1"/>
  <c r="S53" i="29" s="1"/>
  <c r="U53" i="29" s="1"/>
  <c r="AQ53" i="29" s="1"/>
  <c r="AU53" i="29" s="1"/>
  <c r="AV53" i="29" s="1"/>
  <c r="O85" i="7"/>
  <c r="P85" i="7" s="1"/>
  <c r="Q85" i="7" s="1"/>
  <c r="S85" i="7" s="1"/>
  <c r="U85" i="7" s="1"/>
  <c r="AT85" i="7" s="1"/>
  <c r="AX85" i="7" s="1"/>
  <c r="AY85" i="7" s="1"/>
  <c r="O38" i="15"/>
  <c r="P38" i="15" s="1"/>
  <c r="Q38" i="15" s="1"/>
  <c r="S38" i="15" s="1"/>
  <c r="U38" i="15" s="1"/>
  <c r="AQ38" i="15" s="1"/>
  <c r="AU38" i="15" s="1"/>
  <c r="AV38" i="15" s="1"/>
  <c r="P36" i="10"/>
  <c r="Q36" i="10" s="1"/>
  <c r="S36" i="10" s="1"/>
  <c r="U36" i="10" s="1"/>
  <c r="AQ36" i="10" s="1"/>
  <c r="AU36" i="10" s="1"/>
  <c r="P51" i="31"/>
  <c r="Q51" i="31" s="1"/>
  <c r="S51" i="31" s="1"/>
  <c r="U51" i="31" s="1"/>
  <c r="AQ51" i="31" s="1"/>
  <c r="AU51" i="31" s="1"/>
  <c r="P37" i="8"/>
  <c r="Q37" i="8" s="1"/>
  <c r="S37" i="8" s="1"/>
  <c r="U37" i="8" s="1"/>
  <c r="AQ37" i="8" s="1"/>
  <c r="AU37" i="8" s="1"/>
  <c r="O38" i="8"/>
  <c r="P38" i="8" s="1"/>
  <c r="Q38" i="8" s="1"/>
  <c r="S38" i="8" s="1"/>
  <c r="U38" i="8" s="1"/>
  <c r="AQ38" i="8" s="1"/>
  <c r="AU38" i="8" s="1"/>
  <c r="P99" i="22"/>
  <c r="Q99" i="22" s="1"/>
  <c r="S99" i="22" s="1"/>
  <c r="U99" i="22" s="1"/>
  <c r="AT99" i="22" s="1"/>
  <c r="N100" i="22"/>
  <c r="O100" i="22" s="1"/>
  <c r="P51" i="3"/>
  <c r="Q51" i="3" s="1"/>
  <c r="S51" i="3" s="1"/>
  <c r="U51" i="3" s="1"/>
  <c r="AQ51" i="3" s="1"/>
  <c r="AU51" i="3" s="1"/>
  <c r="BB101" i="15"/>
  <c r="N100" i="4"/>
  <c r="O100" i="4" s="1"/>
  <c r="P99" i="4"/>
  <c r="Q99" i="4" s="1"/>
  <c r="S99" i="4" s="1"/>
  <c r="U99" i="4" s="1"/>
  <c r="AT99" i="4" s="1"/>
  <c r="BA101" i="20"/>
  <c r="BB101" i="20" s="1"/>
  <c r="AX101" i="20"/>
  <c r="AY101" i="20" s="1"/>
  <c r="P51" i="5"/>
  <c r="Q51" i="5" s="1"/>
  <c r="S51" i="5" s="1"/>
  <c r="U51" i="5" s="1"/>
  <c r="AQ51" i="5" s="1"/>
  <c r="AU51" i="5" s="1"/>
  <c r="P100" i="10"/>
  <c r="Q100" i="10" s="1"/>
  <c r="S100" i="10" s="1"/>
  <c r="U100" i="10" s="1"/>
  <c r="AT100" i="10" s="1"/>
  <c r="O101" i="10"/>
  <c r="P101" i="10" s="1"/>
  <c r="Q101" i="10" s="1"/>
  <c r="S101" i="10" s="1"/>
  <c r="U101" i="10" s="1"/>
  <c r="AT101" i="10" s="1"/>
  <c r="P100" i="1"/>
  <c r="Q100" i="1" s="1"/>
  <c r="S100" i="1" s="1"/>
  <c r="U100" i="1" s="1"/>
  <c r="AT100" i="1" s="1"/>
  <c r="O101" i="1"/>
  <c r="P101" i="1" s="1"/>
  <c r="Q101" i="1" s="1"/>
  <c r="S101" i="1" s="1"/>
  <c r="U101" i="1" s="1"/>
  <c r="AT101" i="1" s="1"/>
  <c r="P50" i="8"/>
  <c r="Q50" i="8" s="1"/>
  <c r="S50" i="8" s="1"/>
  <c r="U50" i="8" s="1"/>
  <c r="AQ50" i="8" s="1"/>
  <c r="AU50" i="8" s="1"/>
  <c r="BB102" i="30"/>
  <c r="P68" i="24"/>
  <c r="Q68" i="24" s="1"/>
  <c r="S68" i="24" s="1"/>
  <c r="U68" i="24" s="1"/>
  <c r="AB68" i="24" s="1"/>
  <c r="AF68" i="24" s="1"/>
  <c r="P52" i="25"/>
  <c r="Q52" i="25" s="1"/>
  <c r="S52" i="25" s="1"/>
  <c r="U52" i="25" s="1"/>
  <c r="AQ52" i="25" s="1"/>
  <c r="AU52" i="25" s="1"/>
  <c r="O53" i="25"/>
  <c r="P53" i="25" s="1"/>
  <c r="Q53" i="25" s="1"/>
  <c r="S53" i="25" s="1"/>
  <c r="U53" i="25" s="1"/>
  <c r="AQ53" i="25" s="1"/>
  <c r="AU53" i="25" s="1"/>
  <c r="AV53" i="25" s="1"/>
  <c r="P36" i="27"/>
  <c r="Q36" i="27" s="1"/>
  <c r="S36" i="27" s="1"/>
  <c r="U36" i="27" s="1"/>
  <c r="AQ36" i="27" s="1"/>
  <c r="AU36" i="27" s="1"/>
  <c r="N37" i="27"/>
  <c r="O37" i="27"/>
  <c r="P99" i="5"/>
  <c r="Q99" i="5" s="1"/>
  <c r="S99" i="5" s="1"/>
  <c r="U99" i="5" s="1"/>
  <c r="AT99" i="5" s="1"/>
  <c r="O68" i="27"/>
  <c r="AV38" i="8" l="1"/>
  <c r="P68" i="26"/>
  <c r="Q68" i="26" s="1"/>
  <c r="S68" i="26" s="1"/>
  <c r="U68" i="26" s="1"/>
  <c r="AB68" i="26" s="1"/>
  <c r="AF68" i="26" s="1"/>
  <c r="P84" i="5"/>
  <c r="Q84" i="5" s="1"/>
  <c r="S84" i="5" s="1"/>
  <c r="U84" i="5" s="1"/>
  <c r="AT84" i="5" s="1"/>
  <c r="AX84" i="5" s="1"/>
  <c r="O85" i="5"/>
  <c r="P85" i="5" s="1"/>
  <c r="Q85" i="5" s="1"/>
  <c r="S85" i="5" s="1"/>
  <c r="U85" i="5" s="1"/>
  <c r="AT85" i="5" s="1"/>
  <c r="AX85" i="5" s="1"/>
  <c r="AY85" i="5" s="1"/>
  <c r="P37" i="6"/>
  <c r="Q37" i="6" s="1"/>
  <c r="S37" i="6" s="1"/>
  <c r="U37" i="6" s="1"/>
  <c r="AQ37" i="6" s="1"/>
  <c r="AU37" i="6" s="1"/>
  <c r="P100" i="22"/>
  <c r="Q100" i="22" s="1"/>
  <c r="S100" i="22" s="1"/>
  <c r="U100" i="22" s="1"/>
  <c r="AT100" i="22" s="1"/>
  <c r="P84" i="24"/>
  <c r="Q84" i="24" s="1"/>
  <c r="S84" i="24" s="1"/>
  <c r="U84" i="24" s="1"/>
  <c r="AT84" i="24" s="1"/>
  <c r="AX84" i="24" s="1"/>
  <c r="O85" i="24"/>
  <c r="P85" i="24" s="1"/>
  <c r="Q85" i="24" s="1"/>
  <c r="S85" i="24" s="1"/>
  <c r="U85" i="24" s="1"/>
  <c r="AT85" i="24" s="1"/>
  <c r="AX85" i="24" s="1"/>
  <c r="AY85" i="24" s="1"/>
  <c r="P100" i="16"/>
  <c r="Q100" i="16" s="1"/>
  <c r="S100" i="16" s="1"/>
  <c r="U100" i="16" s="1"/>
  <c r="AT100" i="16" s="1"/>
  <c r="O101" i="16"/>
  <c r="P101" i="16" s="1"/>
  <c r="Q101" i="16" s="1"/>
  <c r="S101" i="16" s="1"/>
  <c r="U101" i="16" s="1"/>
  <c r="AT101" i="16" s="1"/>
  <c r="P100" i="4"/>
  <c r="Q100" i="4" s="1"/>
  <c r="S100" i="4" s="1"/>
  <c r="U100" i="4" s="1"/>
  <c r="AT100" i="4" s="1"/>
  <c r="O101" i="4"/>
  <c r="P101" i="4" s="1"/>
  <c r="Q101" i="4" s="1"/>
  <c r="S101" i="4" s="1"/>
  <c r="U101" i="4" s="1"/>
  <c r="AT101" i="4" s="1"/>
  <c r="P53" i="30"/>
  <c r="Q53" i="30" s="1"/>
  <c r="S53" i="30" s="1"/>
  <c r="U53" i="30" s="1"/>
  <c r="AQ53" i="30" s="1"/>
  <c r="AU53" i="30" s="1"/>
  <c r="P52" i="14"/>
  <c r="Q52" i="14" s="1"/>
  <c r="S52" i="14" s="1"/>
  <c r="U52" i="14" s="1"/>
  <c r="AQ52" i="14" s="1"/>
  <c r="AU52" i="14" s="1"/>
  <c r="P84" i="31"/>
  <c r="Q84" i="31" s="1"/>
  <c r="S84" i="31" s="1"/>
  <c r="U84" i="31" s="1"/>
  <c r="AT84" i="31" s="1"/>
  <c r="AX84" i="31" s="1"/>
  <c r="O85" i="31"/>
  <c r="P85" i="31" s="1"/>
  <c r="Q85" i="31" s="1"/>
  <c r="S85" i="31" s="1"/>
  <c r="U85" i="31" s="1"/>
  <c r="AT85" i="31" s="1"/>
  <c r="AX85" i="31" s="1"/>
  <c r="AY85" i="31" s="1"/>
  <c r="P37" i="27"/>
  <c r="Q37" i="27" s="1"/>
  <c r="S37" i="27" s="1"/>
  <c r="U37" i="27" s="1"/>
  <c r="AQ37" i="27" s="1"/>
  <c r="AU37" i="27" s="1"/>
  <c r="O38" i="27"/>
  <c r="P38" i="27" s="1"/>
  <c r="Q38" i="27" s="1"/>
  <c r="S38" i="27" s="1"/>
  <c r="U38" i="27" s="1"/>
  <c r="AQ38" i="27" s="1"/>
  <c r="AU38" i="27" s="1"/>
  <c r="P84" i="13"/>
  <c r="Q84" i="13" s="1"/>
  <c r="S84" i="13" s="1"/>
  <c r="U84" i="13" s="1"/>
  <c r="AT84" i="13" s="1"/>
  <c r="AX84" i="13" s="1"/>
  <c r="O85" i="13"/>
  <c r="P85" i="13" s="1"/>
  <c r="Q85" i="13" s="1"/>
  <c r="S85" i="13" s="1"/>
  <c r="U85" i="13" s="1"/>
  <c r="AT85" i="13" s="1"/>
  <c r="AX85" i="13" s="1"/>
  <c r="AY85" i="13" s="1"/>
  <c r="P84" i="18"/>
  <c r="Q84" i="18" s="1"/>
  <c r="S84" i="18" s="1"/>
  <c r="U84" i="18" s="1"/>
  <c r="AT84" i="18" s="1"/>
  <c r="AX84" i="18" s="1"/>
  <c r="O85" i="18"/>
  <c r="P85" i="18" s="1"/>
  <c r="Q85" i="18" s="1"/>
  <c r="S85" i="18" s="1"/>
  <c r="U85" i="18" s="1"/>
  <c r="AT85" i="18" s="1"/>
  <c r="AX85" i="18" s="1"/>
  <c r="AY85" i="18" s="1"/>
  <c r="P52" i="13"/>
  <c r="Q52" i="13" s="1"/>
  <c r="S52" i="13" s="1"/>
  <c r="U52" i="13" s="1"/>
  <c r="AQ52" i="13" s="1"/>
  <c r="AU52" i="13" s="1"/>
  <c r="O53" i="13"/>
  <c r="P53" i="13" s="1"/>
  <c r="Q53" i="13" s="1"/>
  <c r="S53" i="13" s="1"/>
  <c r="U53" i="13" s="1"/>
  <c r="AQ53" i="13" s="1"/>
  <c r="AU53" i="13" s="1"/>
  <c r="AV53" i="13" s="1"/>
  <c r="P99" i="29"/>
  <c r="Q99" i="29" s="1"/>
  <c r="S99" i="29" s="1"/>
  <c r="U99" i="29" s="1"/>
  <c r="AT99" i="29" s="1"/>
  <c r="N100" i="29"/>
  <c r="O100" i="29"/>
  <c r="BA101" i="19"/>
  <c r="BB101" i="19" s="1"/>
  <c r="AX101" i="19"/>
  <c r="AX99" i="5"/>
  <c r="BA99" i="5"/>
  <c r="N52" i="5"/>
  <c r="N100" i="5"/>
  <c r="O100" i="5" s="1"/>
  <c r="O69" i="24"/>
  <c r="P69" i="24" s="1"/>
  <c r="Q69" i="24" s="1"/>
  <c r="S69" i="24" s="1"/>
  <c r="U69" i="24" s="1"/>
  <c r="AB69" i="24" s="1"/>
  <c r="AF69" i="24" s="1"/>
  <c r="AG69" i="24" s="1"/>
  <c r="I14" i="24" s="1"/>
  <c r="K14" i="24" s="1"/>
  <c r="AX100" i="1"/>
  <c r="BA100" i="1"/>
  <c r="O38" i="9"/>
  <c r="P38" i="9" s="1"/>
  <c r="Q38" i="9" s="1"/>
  <c r="S38" i="9" s="1"/>
  <c r="U38" i="9" s="1"/>
  <c r="AQ38" i="9" s="1"/>
  <c r="AU38" i="9" s="1"/>
  <c r="AV38" i="9" s="1"/>
  <c r="P100" i="6"/>
  <c r="Q100" i="6" s="1"/>
  <c r="S100" i="6" s="1"/>
  <c r="U100" i="6" s="1"/>
  <c r="AT100" i="6" s="1"/>
  <c r="O37" i="13"/>
  <c r="N37" i="29"/>
  <c r="N37" i="12"/>
  <c r="N68" i="7"/>
  <c r="O68" i="7" s="1"/>
  <c r="O38" i="4"/>
  <c r="P38" i="4" s="1"/>
  <c r="Q38" i="4" s="1"/>
  <c r="S38" i="4" s="1"/>
  <c r="U38" i="4" s="1"/>
  <c r="AQ38" i="4" s="1"/>
  <c r="AU38" i="4" s="1"/>
  <c r="AV38" i="4" s="1"/>
  <c r="O53" i="4"/>
  <c r="P53" i="4" s="1"/>
  <c r="Q53" i="4" s="1"/>
  <c r="S53" i="4" s="1"/>
  <c r="U53" i="4" s="1"/>
  <c r="AQ53" i="4" s="1"/>
  <c r="AU53" i="4" s="1"/>
  <c r="AV53" i="4" s="1"/>
  <c r="P100" i="3"/>
  <c r="Q100" i="3" s="1"/>
  <c r="S100" i="3" s="1"/>
  <c r="U100" i="3" s="1"/>
  <c r="AT100" i="3" s="1"/>
  <c r="AX101" i="13"/>
  <c r="AY101" i="13" s="1"/>
  <c r="BA101" i="13"/>
  <c r="BB101" i="13" s="1"/>
  <c r="O101" i="21"/>
  <c r="P101" i="21" s="1"/>
  <c r="Q101" i="21" s="1"/>
  <c r="S101" i="21" s="1"/>
  <c r="U101" i="21" s="1"/>
  <c r="AT101" i="21" s="1"/>
  <c r="O68" i="12"/>
  <c r="P67" i="4"/>
  <c r="Q67" i="4" s="1"/>
  <c r="S67" i="4" s="1"/>
  <c r="U67" i="4" s="1"/>
  <c r="AB67" i="4" s="1"/>
  <c r="AF67" i="4" s="1"/>
  <c r="P83" i="27"/>
  <c r="Q83" i="27" s="1"/>
  <c r="S83" i="27" s="1"/>
  <c r="U83" i="27" s="1"/>
  <c r="AT83" i="27" s="1"/>
  <c r="AX83" i="27" s="1"/>
  <c r="O38" i="11"/>
  <c r="P38" i="11" s="1"/>
  <c r="Q38" i="11" s="1"/>
  <c r="S38" i="11" s="1"/>
  <c r="U38" i="11" s="1"/>
  <c r="AQ38" i="11" s="1"/>
  <c r="AU38" i="11" s="1"/>
  <c r="AV38" i="11" s="1"/>
  <c r="O85" i="12"/>
  <c r="P85" i="12" s="1"/>
  <c r="Q85" i="12" s="1"/>
  <c r="S85" i="12" s="1"/>
  <c r="U85" i="12" s="1"/>
  <c r="AT85" i="12" s="1"/>
  <c r="AX85" i="12" s="1"/>
  <c r="AY85" i="12" s="1"/>
  <c r="O38" i="3"/>
  <c r="P38" i="3" s="1"/>
  <c r="Q38" i="3" s="1"/>
  <c r="S38" i="3" s="1"/>
  <c r="U38" i="3" s="1"/>
  <c r="AQ38" i="3" s="1"/>
  <c r="AU38" i="3" s="1"/>
  <c r="AV38" i="3" s="1"/>
  <c r="O101" i="11"/>
  <c r="P101" i="11" s="1"/>
  <c r="Q101" i="11" s="1"/>
  <c r="S101" i="11" s="1"/>
  <c r="U101" i="11" s="1"/>
  <c r="AT101" i="11" s="1"/>
  <c r="O101" i="18"/>
  <c r="P101" i="18" s="1"/>
  <c r="Q101" i="18" s="1"/>
  <c r="S101" i="18" s="1"/>
  <c r="U101" i="18" s="1"/>
  <c r="AT101" i="18" s="1"/>
  <c r="O53" i="15"/>
  <c r="P53" i="15" s="1"/>
  <c r="Q53" i="15" s="1"/>
  <c r="S53" i="15" s="1"/>
  <c r="U53" i="15" s="1"/>
  <c r="AQ53" i="15" s="1"/>
  <c r="AU53" i="15" s="1"/>
  <c r="AV53" i="15" s="1"/>
  <c r="BA101" i="8"/>
  <c r="BB101" i="8" s="1"/>
  <c r="AX101" i="8"/>
  <c r="AY101" i="8" s="1"/>
  <c r="BA100" i="11"/>
  <c r="AX100" i="11"/>
  <c r="BA100" i="18"/>
  <c r="AX100" i="18"/>
  <c r="AX100" i="10"/>
  <c r="BA100" i="10"/>
  <c r="N52" i="3"/>
  <c r="O52" i="3" s="1"/>
  <c r="AX100" i="9"/>
  <c r="BA100" i="9"/>
  <c r="O100" i="26"/>
  <c r="P84" i="11"/>
  <c r="Q84" i="11" s="1"/>
  <c r="S84" i="11" s="1"/>
  <c r="U84" i="11" s="1"/>
  <c r="AT84" i="11" s="1"/>
  <c r="AX84" i="11" s="1"/>
  <c r="O85" i="11"/>
  <c r="P85" i="11" s="1"/>
  <c r="Q85" i="11" s="1"/>
  <c r="S85" i="11" s="1"/>
  <c r="U85" i="11" s="1"/>
  <c r="AT85" i="11" s="1"/>
  <c r="AX85" i="11" s="1"/>
  <c r="AY85" i="11" s="1"/>
  <c r="P37" i="19"/>
  <c r="Q37" i="19" s="1"/>
  <c r="S37" i="19" s="1"/>
  <c r="U37" i="19" s="1"/>
  <c r="AQ37" i="19" s="1"/>
  <c r="AU37" i="19" s="1"/>
  <c r="O38" i="19"/>
  <c r="P38" i="19" s="1"/>
  <c r="Q38" i="19" s="1"/>
  <c r="S38" i="19" s="1"/>
  <c r="U38" i="19" s="1"/>
  <c r="AQ38" i="19" s="1"/>
  <c r="AU38" i="19" s="1"/>
  <c r="AV38" i="19" s="1"/>
  <c r="P37" i="7"/>
  <c r="Q37" i="7" s="1"/>
  <c r="S37" i="7" s="1"/>
  <c r="U37" i="7" s="1"/>
  <c r="AQ37" i="7" s="1"/>
  <c r="AU37" i="7" s="1"/>
  <c r="O38" i="7"/>
  <c r="P38" i="7" s="1"/>
  <c r="Q38" i="7" s="1"/>
  <c r="S38" i="7" s="1"/>
  <c r="U38" i="7" s="1"/>
  <c r="AQ38" i="7" s="1"/>
  <c r="AU38" i="7" s="1"/>
  <c r="AV38" i="7" s="1"/>
  <c r="P66" i="18"/>
  <c r="Q66" i="18" s="1"/>
  <c r="S66" i="18" s="1"/>
  <c r="U66" i="18" s="1"/>
  <c r="AB66" i="18" s="1"/>
  <c r="AF66" i="18" s="1"/>
  <c r="O67" i="18"/>
  <c r="AX101" i="7"/>
  <c r="BA101" i="7"/>
  <c r="BB101" i="7" s="1"/>
  <c r="AX101" i="17"/>
  <c r="BA101" i="17"/>
  <c r="BA101" i="12"/>
  <c r="AX101" i="12"/>
  <c r="AX101" i="10"/>
  <c r="AY101" i="10" s="1"/>
  <c r="BA101" i="10"/>
  <c r="BB101" i="10" s="1"/>
  <c r="AX100" i="21"/>
  <c r="BA100" i="21"/>
  <c r="P68" i="20"/>
  <c r="Q68" i="20" s="1"/>
  <c r="S68" i="20" s="1"/>
  <c r="U68" i="20" s="1"/>
  <c r="AB68" i="20" s="1"/>
  <c r="AF68" i="20" s="1"/>
  <c r="O69" i="20"/>
  <c r="P69" i="20" s="1"/>
  <c r="Q69" i="20" s="1"/>
  <c r="S69" i="20" s="1"/>
  <c r="U69" i="20" s="1"/>
  <c r="AB69" i="20" s="1"/>
  <c r="AF69" i="20" s="1"/>
  <c r="AG69" i="20" s="1"/>
  <c r="I14" i="20" s="1"/>
  <c r="K14" i="20" s="1"/>
  <c r="N37" i="10"/>
  <c r="O37" i="10" s="1"/>
  <c r="AX101" i="25"/>
  <c r="AY101" i="25" s="1"/>
  <c r="BA101" i="25"/>
  <c r="P68" i="27"/>
  <c r="Q68" i="27" s="1"/>
  <c r="S68" i="27" s="1"/>
  <c r="U68" i="27" s="1"/>
  <c r="AB68" i="27" s="1"/>
  <c r="AF68" i="27" s="1"/>
  <c r="O69" i="27"/>
  <c r="P69" i="27" s="1"/>
  <c r="Q69" i="27" s="1"/>
  <c r="S69" i="27" s="1"/>
  <c r="U69" i="27" s="1"/>
  <c r="AB69" i="27" s="1"/>
  <c r="AF69" i="27" s="1"/>
  <c r="AG69" i="27" s="1"/>
  <c r="O51" i="8"/>
  <c r="O52" i="5"/>
  <c r="AX99" i="4"/>
  <c r="BA99" i="4"/>
  <c r="I14" i="15"/>
  <c r="K14" i="15" s="1"/>
  <c r="BA100" i="25"/>
  <c r="AX100" i="25"/>
  <c r="O69" i="6"/>
  <c r="P69" i="6" s="1"/>
  <c r="Q69" i="6" s="1"/>
  <c r="S69" i="6" s="1"/>
  <c r="U69" i="6" s="1"/>
  <c r="AB69" i="6" s="1"/>
  <c r="AF69" i="6" s="1"/>
  <c r="AG69" i="6" s="1"/>
  <c r="O53" i="9"/>
  <c r="P53" i="9" s="1"/>
  <c r="Q53" i="9" s="1"/>
  <c r="S53" i="9" s="1"/>
  <c r="U53" i="9" s="1"/>
  <c r="AQ53" i="9" s="1"/>
  <c r="AU53" i="9" s="1"/>
  <c r="AV53" i="9" s="1"/>
  <c r="N100" i="26"/>
  <c r="O85" i="1"/>
  <c r="P85" i="1" s="1"/>
  <c r="Q85" i="1" s="1"/>
  <c r="S85" i="1" s="1"/>
  <c r="U85" i="1" s="1"/>
  <c r="AT85" i="1" s="1"/>
  <c r="AX85" i="1" s="1"/>
  <c r="AY85" i="1" s="1"/>
  <c r="O37" i="2"/>
  <c r="P37" i="16"/>
  <c r="Q37" i="16" s="1"/>
  <c r="S37" i="16" s="1"/>
  <c r="U37" i="16" s="1"/>
  <c r="AQ37" i="16" s="1"/>
  <c r="AU37" i="16" s="1"/>
  <c r="O38" i="16"/>
  <c r="P38" i="16" s="1"/>
  <c r="Q38" i="16" s="1"/>
  <c r="S38" i="16" s="1"/>
  <c r="U38" i="16" s="1"/>
  <c r="AQ38" i="16" s="1"/>
  <c r="AU38" i="16" s="1"/>
  <c r="AV38" i="16" s="1"/>
  <c r="P115" i="27"/>
  <c r="Q115" i="27" s="1"/>
  <c r="S115" i="27" s="1"/>
  <c r="U115" i="27" s="1"/>
  <c r="AT115" i="27" s="1"/>
  <c r="AX115" i="27" s="1"/>
  <c r="O116" i="27"/>
  <c r="P116" i="27" s="1"/>
  <c r="Q116" i="27" s="1"/>
  <c r="S116" i="27" s="1"/>
  <c r="U116" i="27" s="1"/>
  <c r="AT116" i="27" s="1"/>
  <c r="AX116" i="27" s="1"/>
  <c r="AY116" i="27" s="1"/>
  <c r="O85" i="19"/>
  <c r="P85" i="19" s="1"/>
  <c r="Q85" i="19" s="1"/>
  <c r="S85" i="19" s="1"/>
  <c r="U85" i="19" s="1"/>
  <c r="AT85" i="19" s="1"/>
  <c r="AX85" i="19" s="1"/>
  <c r="AY85" i="19" s="1"/>
  <c r="BA100" i="7"/>
  <c r="AX100" i="7"/>
  <c r="AX100" i="17"/>
  <c r="BA100" i="17"/>
  <c r="BA100" i="12"/>
  <c r="AX100" i="12"/>
  <c r="N52" i="1"/>
  <c r="O52" i="1" s="1"/>
  <c r="P51" i="1"/>
  <c r="Q51" i="1" s="1"/>
  <c r="S51" i="1" s="1"/>
  <c r="U51" i="1" s="1"/>
  <c r="AQ51" i="1" s="1"/>
  <c r="AU51" i="1" s="1"/>
  <c r="N52" i="22"/>
  <c r="O52" i="22" s="1"/>
  <c r="P51" i="22"/>
  <c r="Q51" i="22" s="1"/>
  <c r="S51" i="22" s="1"/>
  <c r="U51" i="22" s="1"/>
  <c r="AQ51" i="22" s="1"/>
  <c r="AU51" i="22" s="1"/>
  <c r="BA101" i="28"/>
  <c r="BB101" i="28" s="1"/>
  <c r="AX101" i="28"/>
  <c r="BA101" i="9"/>
  <c r="BB101" i="9" s="1"/>
  <c r="AX101" i="9"/>
  <c r="AY101" i="9" s="1"/>
  <c r="BA99" i="26"/>
  <c r="AX99" i="26"/>
  <c r="P37" i="25"/>
  <c r="Q37" i="25" s="1"/>
  <c r="S37" i="25" s="1"/>
  <c r="U37" i="25" s="1"/>
  <c r="AQ37" i="25" s="1"/>
  <c r="AU37" i="25" s="1"/>
  <c r="O38" i="25"/>
  <c r="P38" i="25" s="1"/>
  <c r="Q38" i="25" s="1"/>
  <c r="S38" i="25" s="1"/>
  <c r="U38" i="25" s="1"/>
  <c r="AQ38" i="25" s="1"/>
  <c r="AU38" i="25" s="1"/>
  <c r="AV38" i="25" s="1"/>
  <c r="N84" i="25"/>
  <c r="O84" i="25" s="1"/>
  <c r="P83" i="25"/>
  <c r="Q83" i="25" s="1"/>
  <c r="S83" i="25" s="1"/>
  <c r="U83" i="25" s="1"/>
  <c r="AT83" i="25" s="1"/>
  <c r="AX83" i="25" s="1"/>
  <c r="AX101" i="2"/>
  <c r="AY101" i="2" s="1"/>
  <c r="BA101" i="2"/>
  <c r="AX101" i="23"/>
  <c r="BA101" i="23"/>
  <c r="BB101" i="23" s="1"/>
  <c r="AX101" i="1"/>
  <c r="AY101" i="1" s="1"/>
  <c r="BA101" i="1"/>
  <c r="BB101" i="1" s="1"/>
  <c r="BA99" i="22"/>
  <c r="AX99" i="22"/>
  <c r="N52" i="31"/>
  <c r="O52" i="31" s="1"/>
  <c r="P68" i="11"/>
  <c r="Q68" i="11" s="1"/>
  <c r="S68" i="11" s="1"/>
  <c r="U68" i="11" s="1"/>
  <c r="AB68" i="11" s="1"/>
  <c r="AF68" i="11" s="1"/>
  <c r="P84" i="2"/>
  <c r="Q84" i="2" s="1"/>
  <c r="S84" i="2" s="1"/>
  <c r="U84" i="2" s="1"/>
  <c r="AT84" i="2" s="1"/>
  <c r="AX84" i="2" s="1"/>
  <c r="O37" i="29"/>
  <c r="O37" i="12"/>
  <c r="P83" i="22"/>
  <c r="Q83" i="22" s="1"/>
  <c r="S83" i="22" s="1"/>
  <c r="U83" i="22" s="1"/>
  <c r="AT83" i="22" s="1"/>
  <c r="AX83" i="22" s="1"/>
  <c r="BA100" i="2"/>
  <c r="AX100" i="2"/>
  <c r="AX100" i="19"/>
  <c r="BA100" i="19"/>
  <c r="AX100" i="23"/>
  <c r="BA100" i="23"/>
  <c r="AX100" i="28"/>
  <c r="BA100" i="28"/>
  <c r="AV38" i="27" l="1"/>
  <c r="P37" i="10"/>
  <c r="Q37" i="10" s="1"/>
  <c r="S37" i="10" s="1"/>
  <c r="U37" i="10" s="1"/>
  <c r="AQ37" i="10" s="1"/>
  <c r="AU37" i="10" s="1"/>
  <c r="O38" i="10"/>
  <c r="P38" i="10" s="1"/>
  <c r="Q38" i="10" s="1"/>
  <c r="S38" i="10" s="1"/>
  <c r="U38" i="10" s="1"/>
  <c r="AQ38" i="10" s="1"/>
  <c r="AU38" i="10" s="1"/>
  <c r="AV38" i="10" s="1"/>
  <c r="I14" i="10" s="1"/>
  <c r="K14" i="10" s="1"/>
  <c r="P84" i="25"/>
  <c r="Q84" i="25" s="1"/>
  <c r="S84" i="25" s="1"/>
  <c r="U84" i="25" s="1"/>
  <c r="AT84" i="25" s="1"/>
  <c r="AX84" i="25" s="1"/>
  <c r="O85" i="25"/>
  <c r="P85" i="25" s="1"/>
  <c r="Q85" i="25" s="1"/>
  <c r="S85" i="25" s="1"/>
  <c r="U85" i="25" s="1"/>
  <c r="AT85" i="25" s="1"/>
  <c r="AX85" i="25" s="1"/>
  <c r="AY85" i="25" s="1"/>
  <c r="I14" i="25" s="1"/>
  <c r="K14" i="25" s="1"/>
  <c r="P52" i="1"/>
  <c r="Q52" i="1" s="1"/>
  <c r="S52" i="1" s="1"/>
  <c r="U52" i="1" s="1"/>
  <c r="AQ52" i="1" s="1"/>
  <c r="AU52" i="1" s="1"/>
  <c r="P52" i="22"/>
  <c r="Q52" i="22" s="1"/>
  <c r="S52" i="22" s="1"/>
  <c r="U52" i="22" s="1"/>
  <c r="AQ52" i="22" s="1"/>
  <c r="AU52" i="22" s="1"/>
  <c r="O53" i="22"/>
  <c r="P53" i="22" s="1"/>
  <c r="Q53" i="22" s="1"/>
  <c r="S53" i="22" s="1"/>
  <c r="U53" i="22" s="1"/>
  <c r="AQ53" i="22" s="1"/>
  <c r="AU53" i="22" s="1"/>
  <c r="AV53" i="22" s="1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P52" i="31"/>
  <c r="Q52" i="31" s="1"/>
  <c r="S52" i="31" s="1"/>
  <c r="U52" i="31" s="1"/>
  <c r="AQ52" i="31" s="1"/>
  <c r="AU52" i="31" s="1"/>
  <c r="P100" i="26"/>
  <c r="Q100" i="26" s="1"/>
  <c r="S100" i="26" s="1"/>
  <c r="U100" i="26" s="1"/>
  <c r="AT100" i="26" s="1"/>
  <c r="P37" i="13"/>
  <c r="Q37" i="13" s="1"/>
  <c r="S37" i="13" s="1"/>
  <c r="U37" i="13" s="1"/>
  <c r="AQ37" i="13" s="1"/>
  <c r="AU37" i="13" s="1"/>
  <c r="O38" i="13"/>
  <c r="P38" i="13" s="1"/>
  <c r="Q38" i="13" s="1"/>
  <c r="S38" i="13" s="1"/>
  <c r="U38" i="13" s="1"/>
  <c r="AQ38" i="13" s="1"/>
  <c r="AU38" i="13" s="1"/>
  <c r="AV38" i="13" s="1"/>
  <c r="I14" i="13" s="1"/>
  <c r="K14" i="13" s="1"/>
  <c r="N84" i="22"/>
  <c r="O69" i="11"/>
  <c r="P69" i="11" s="1"/>
  <c r="Q69" i="11" s="1"/>
  <c r="S69" i="11" s="1"/>
  <c r="U69" i="11" s="1"/>
  <c r="AB69" i="11" s="1"/>
  <c r="AF69" i="11" s="1"/>
  <c r="AG69" i="11" s="1"/>
  <c r="P52" i="5"/>
  <c r="Q52" i="5" s="1"/>
  <c r="S52" i="5" s="1"/>
  <c r="U52" i="5" s="1"/>
  <c r="AQ52" i="5" s="1"/>
  <c r="AU52" i="5" s="1"/>
  <c r="AY101" i="7"/>
  <c r="I14" i="7" s="1"/>
  <c r="K14" i="7" s="1"/>
  <c r="P68" i="12"/>
  <c r="Q68" i="12" s="1"/>
  <c r="S68" i="12" s="1"/>
  <c r="U68" i="12" s="1"/>
  <c r="AB68" i="12" s="1"/>
  <c r="AF68" i="12" s="1"/>
  <c r="O101" i="6"/>
  <c r="P101" i="6" s="1"/>
  <c r="Q101" i="6" s="1"/>
  <c r="S101" i="6" s="1"/>
  <c r="U101" i="6" s="1"/>
  <c r="AT101" i="6" s="1"/>
  <c r="AY101" i="19"/>
  <c r="O54" i="30"/>
  <c r="P54" i="30" s="1"/>
  <c r="Q54" i="30" s="1"/>
  <c r="S54" i="30" s="1"/>
  <c r="U54" i="30" s="1"/>
  <c r="AQ54" i="30" s="1"/>
  <c r="AU54" i="30" s="1"/>
  <c r="AV54" i="30" s="1"/>
  <c r="I14" i="30" s="1"/>
  <c r="K14" i="30" s="1"/>
  <c r="AX100" i="16"/>
  <c r="BA100" i="16"/>
  <c r="O38" i="6"/>
  <c r="P38" i="6" s="1"/>
  <c r="Q38" i="6" s="1"/>
  <c r="S38" i="6" s="1"/>
  <c r="U38" i="6" s="1"/>
  <c r="AQ38" i="6" s="1"/>
  <c r="AU38" i="6" s="1"/>
  <c r="AV38" i="6" s="1"/>
  <c r="P37" i="2"/>
  <c r="Q37" i="2" s="1"/>
  <c r="S37" i="2" s="1"/>
  <c r="U37" i="2" s="1"/>
  <c r="AQ37" i="2" s="1"/>
  <c r="AU37" i="2" s="1"/>
  <c r="P51" i="8"/>
  <c r="Q51" i="8" s="1"/>
  <c r="S51" i="8" s="1"/>
  <c r="U51" i="8" s="1"/>
  <c r="AQ51" i="8" s="1"/>
  <c r="AU51" i="8" s="1"/>
  <c r="I14" i="19"/>
  <c r="K14" i="19" s="1"/>
  <c r="AX100" i="6"/>
  <c r="BA100" i="6"/>
  <c r="P37" i="12"/>
  <c r="Q37" i="12" s="1"/>
  <c r="S37" i="12" s="1"/>
  <c r="U37" i="12" s="1"/>
  <c r="AQ37" i="12" s="1"/>
  <c r="AU37" i="12" s="1"/>
  <c r="AY101" i="23"/>
  <c r="I14" i="23" s="1"/>
  <c r="K14" i="23" s="1"/>
  <c r="BB101" i="12"/>
  <c r="BA101" i="11"/>
  <c r="BB101" i="11" s="1"/>
  <c r="AX101" i="11"/>
  <c r="AY101" i="11" s="1"/>
  <c r="I14" i="11" s="1"/>
  <c r="K14" i="11" s="1"/>
  <c r="N84" i="27"/>
  <c r="O84" i="27" s="1"/>
  <c r="P68" i="7"/>
  <c r="Q68" i="7" s="1"/>
  <c r="S68" i="7" s="1"/>
  <c r="U68" i="7" s="1"/>
  <c r="AB68" i="7" s="1"/>
  <c r="AF68" i="7" s="1"/>
  <c r="O69" i="7"/>
  <c r="P69" i="7" s="1"/>
  <c r="Q69" i="7" s="1"/>
  <c r="S69" i="7" s="1"/>
  <c r="U69" i="7" s="1"/>
  <c r="AB69" i="7" s="1"/>
  <c r="AF69" i="7" s="1"/>
  <c r="AG69" i="7" s="1"/>
  <c r="I14" i="9"/>
  <c r="K14" i="9" s="1"/>
  <c r="P100" i="5"/>
  <c r="Q100" i="5" s="1"/>
  <c r="S100" i="5" s="1"/>
  <c r="U100" i="5" s="1"/>
  <c r="AT100" i="5" s="1"/>
  <c r="O101" i="5"/>
  <c r="P101" i="5" s="1"/>
  <c r="Q101" i="5" s="1"/>
  <c r="S101" i="5" s="1"/>
  <c r="U101" i="5" s="1"/>
  <c r="AT101" i="5" s="1"/>
  <c r="P100" i="29"/>
  <c r="Q100" i="29" s="1"/>
  <c r="S100" i="29" s="1"/>
  <c r="U100" i="29" s="1"/>
  <c r="AT100" i="29" s="1"/>
  <c r="AY101" i="12"/>
  <c r="AX101" i="18"/>
  <c r="AY101" i="18" s="1"/>
  <c r="BA101" i="18"/>
  <c r="BB101" i="18" s="1"/>
  <c r="AX101" i="21"/>
  <c r="AY101" i="21" s="1"/>
  <c r="BA101" i="21"/>
  <c r="BB101" i="21" s="1"/>
  <c r="P37" i="29"/>
  <c r="Q37" i="29" s="1"/>
  <c r="S37" i="29" s="1"/>
  <c r="U37" i="29" s="1"/>
  <c r="AQ37" i="29" s="1"/>
  <c r="AU37" i="29" s="1"/>
  <c r="O38" i="29"/>
  <c r="P38" i="29" s="1"/>
  <c r="Q38" i="29" s="1"/>
  <c r="S38" i="29" s="1"/>
  <c r="U38" i="29" s="1"/>
  <c r="AQ38" i="29" s="1"/>
  <c r="AU38" i="29" s="1"/>
  <c r="AV38" i="29" s="1"/>
  <c r="BB101" i="2"/>
  <c r="AY101" i="28"/>
  <c r="I14" i="28" s="1"/>
  <c r="K14" i="28" s="1"/>
  <c r="BB101" i="17"/>
  <c r="P67" i="18"/>
  <c r="Q67" i="18" s="1"/>
  <c r="S67" i="18" s="1"/>
  <c r="U67" i="18" s="1"/>
  <c r="AB67" i="18" s="1"/>
  <c r="AF67" i="18" s="1"/>
  <c r="AX101" i="4"/>
  <c r="BA101" i="4"/>
  <c r="O84" i="22"/>
  <c r="O85" i="2"/>
  <c r="P85" i="2" s="1"/>
  <c r="Q85" i="2" s="1"/>
  <c r="S85" i="2" s="1"/>
  <c r="U85" i="2" s="1"/>
  <c r="AT85" i="2" s="1"/>
  <c r="AX85" i="2" s="1"/>
  <c r="AY85" i="2" s="1"/>
  <c r="BB101" i="25"/>
  <c r="AY101" i="17"/>
  <c r="N68" i="4"/>
  <c r="O68" i="4" s="1"/>
  <c r="O101" i="3"/>
  <c r="P101" i="3" s="1"/>
  <c r="Q101" i="3" s="1"/>
  <c r="S101" i="3" s="1"/>
  <c r="U101" i="3" s="1"/>
  <c r="AT101" i="3" s="1"/>
  <c r="AX99" i="29"/>
  <c r="BA99" i="29"/>
  <c r="O53" i="14"/>
  <c r="P53" i="14" s="1"/>
  <c r="Q53" i="14" s="1"/>
  <c r="S53" i="14" s="1"/>
  <c r="U53" i="14" s="1"/>
  <c r="AQ53" i="14" s="1"/>
  <c r="AU53" i="14" s="1"/>
  <c r="AV53" i="14" s="1"/>
  <c r="I14" i="14" s="1"/>
  <c r="K14" i="14" s="1"/>
  <c r="BA100" i="4"/>
  <c r="AX100" i="4"/>
  <c r="O101" i="22"/>
  <c r="P101" i="22" s="1"/>
  <c r="Q101" i="22" s="1"/>
  <c r="S101" i="22" s="1"/>
  <c r="U101" i="22" s="1"/>
  <c r="AT101" i="22" s="1"/>
  <c r="O69" i="26"/>
  <c r="P69" i="26" s="1"/>
  <c r="Q69" i="26" s="1"/>
  <c r="S69" i="26" s="1"/>
  <c r="U69" i="26" s="1"/>
  <c r="AB69" i="26" s="1"/>
  <c r="AF69" i="26" s="1"/>
  <c r="AG69" i="26" s="1"/>
  <c r="AX100" i="3"/>
  <c r="BA100" i="3"/>
  <c r="BA101" i="16"/>
  <c r="BB101" i="16" s="1"/>
  <c r="AX101" i="16"/>
  <c r="BA100" i="22"/>
  <c r="AX100" i="22"/>
  <c r="P68" i="4" l="1"/>
  <c r="Q68" i="4" s="1"/>
  <c r="S68" i="4" s="1"/>
  <c r="U68" i="4" s="1"/>
  <c r="AB68" i="4" s="1"/>
  <c r="AF68" i="4" s="1"/>
  <c r="P84" i="27"/>
  <c r="Q84" i="27" s="1"/>
  <c r="S84" i="27" s="1"/>
  <c r="U84" i="27" s="1"/>
  <c r="AT84" i="27" s="1"/>
  <c r="AX84" i="27" s="1"/>
  <c r="O85" i="27"/>
  <c r="P85" i="27" s="1"/>
  <c r="Q85" i="27" s="1"/>
  <c r="S85" i="27" s="1"/>
  <c r="U85" i="27" s="1"/>
  <c r="AT85" i="27" s="1"/>
  <c r="AX85" i="27" s="1"/>
  <c r="AY85" i="27" s="1"/>
  <c r="I14" i="27" s="1"/>
  <c r="K14" i="27" s="1"/>
  <c r="AY101" i="4"/>
  <c r="I14" i="21"/>
  <c r="K14" i="21" s="1"/>
  <c r="AX101" i="22"/>
  <c r="AY101" i="22" s="1"/>
  <c r="BA101" i="22"/>
  <c r="BB101" i="22" s="1"/>
  <c r="AX101" i="3"/>
  <c r="AY101" i="3" s="1"/>
  <c r="I14" i="3" s="1"/>
  <c r="K14" i="3" s="1"/>
  <c r="BA101" i="3"/>
  <c r="BB101" i="3" s="1"/>
  <c r="BB101" i="4"/>
  <c r="N68" i="18"/>
  <c r="O68" i="18" s="1"/>
  <c r="O101" i="29"/>
  <c r="P101" i="29" s="1"/>
  <c r="Q101" i="29" s="1"/>
  <c r="S101" i="29" s="1"/>
  <c r="U101" i="29" s="1"/>
  <c r="AT101" i="29" s="1"/>
  <c r="O38" i="12"/>
  <c r="P38" i="12" s="1"/>
  <c r="Q38" i="12" s="1"/>
  <c r="S38" i="12" s="1"/>
  <c r="U38" i="12" s="1"/>
  <c r="AQ38" i="12" s="1"/>
  <c r="AU38" i="12" s="1"/>
  <c r="AV38" i="12" s="1"/>
  <c r="O52" i="8"/>
  <c r="O53" i="31"/>
  <c r="P53" i="31" s="1"/>
  <c r="Q53" i="31" s="1"/>
  <c r="S53" i="31" s="1"/>
  <c r="U53" i="31" s="1"/>
  <c r="AQ53" i="31" s="1"/>
  <c r="AU53" i="31" s="1"/>
  <c r="AV53" i="31" s="1"/>
  <c r="I14" i="31" s="1"/>
  <c r="K14" i="31" s="1"/>
  <c r="O53" i="1"/>
  <c r="P53" i="1" s="1"/>
  <c r="Q53" i="1" s="1"/>
  <c r="S53" i="1" s="1"/>
  <c r="U53" i="1" s="1"/>
  <c r="AQ53" i="1" s="1"/>
  <c r="AU53" i="1" s="1"/>
  <c r="AV53" i="1" s="1"/>
  <c r="I14" i="1" s="1"/>
  <c r="K14" i="1" s="1"/>
  <c r="BA101" i="5"/>
  <c r="AX101" i="5"/>
  <c r="N52" i="8"/>
  <c r="AX100" i="5"/>
  <c r="BA100" i="5"/>
  <c r="O38" i="2"/>
  <c r="P38" i="2" s="1"/>
  <c r="Q38" i="2" s="1"/>
  <c r="S38" i="2" s="1"/>
  <c r="U38" i="2" s="1"/>
  <c r="AQ38" i="2" s="1"/>
  <c r="AU38" i="2" s="1"/>
  <c r="AV38" i="2" s="1"/>
  <c r="I14" i="2" s="1"/>
  <c r="K14" i="2" s="1"/>
  <c r="O53" i="5"/>
  <c r="P53" i="5" s="1"/>
  <c r="Q53" i="5" s="1"/>
  <c r="S53" i="5" s="1"/>
  <c r="U53" i="5" s="1"/>
  <c r="AQ53" i="5" s="1"/>
  <c r="AU53" i="5" s="1"/>
  <c r="AV53" i="5" s="1"/>
  <c r="O101" i="26"/>
  <c r="P101" i="26" s="1"/>
  <c r="Q101" i="26" s="1"/>
  <c r="S101" i="26" s="1"/>
  <c r="U101" i="26" s="1"/>
  <c r="AT101" i="26" s="1"/>
  <c r="BA100" i="29"/>
  <c r="AX100" i="29"/>
  <c r="I14" i="17"/>
  <c r="K14" i="17" s="1"/>
  <c r="AY101" i="16"/>
  <c r="I14" i="16" s="1"/>
  <c r="K14" i="16" s="1"/>
  <c r="AX101" i="6"/>
  <c r="AY101" i="6" s="1"/>
  <c r="I14" i="6" s="1"/>
  <c r="K14" i="6" s="1"/>
  <c r="BA101" i="6"/>
  <c r="BB101" i="6" s="1"/>
  <c r="BA100" i="26"/>
  <c r="AX100" i="26"/>
  <c r="P84" i="22"/>
  <c r="Q84" i="22" s="1"/>
  <c r="S84" i="22" s="1"/>
  <c r="U84" i="22" s="1"/>
  <c r="AT84" i="22" s="1"/>
  <c r="AX84" i="22" s="1"/>
  <c r="O69" i="12"/>
  <c r="P69" i="12" s="1"/>
  <c r="Q69" i="12" s="1"/>
  <c r="S69" i="12" s="1"/>
  <c r="U69" i="12" s="1"/>
  <c r="AB69" i="12" s="1"/>
  <c r="AF69" i="12" s="1"/>
  <c r="AG69" i="12" s="1"/>
  <c r="I14" i="12" l="1"/>
  <c r="K14" i="12" s="1"/>
  <c r="AX101" i="29"/>
  <c r="AY101" i="29" s="1"/>
  <c r="I14" i="29" s="1"/>
  <c r="K14" i="29" s="1"/>
  <c r="BA101" i="29"/>
  <c r="BB101" i="29" s="1"/>
  <c r="P52" i="8"/>
  <c r="Q52" i="8" s="1"/>
  <c r="S52" i="8" s="1"/>
  <c r="U52" i="8" s="1"/>
  <c r="AQ52" i="8" s="1"/>
  <c r="AU52" i="8" s="1"/>
  <c r="AX101" i="26"/>
  <c r="AY101" i="26" s="1"/>
  <c r="BA101" i="26"/>
  <c r="BB101" i="26" s="1"/>
  <c r="AY101" i="5"/>
  <c r="O85" i="22"/>
  <c r="P85" i="22" s="1"/>
  <c r="Q85" i="22" s="1"/>
  <c r="S85" i="22" s="1"/>
  <c r="U85" i="22" s="1"/>
  <c r="AT85" i="22" s="1"/>
  <c r="AX85" i="22" s="1"/>
  <c r="AY85" i="22" s="1"/>
  <c r="I14" i="22" s="1"/>
  <c r="K14" i="22" s="1"/>
  <c r="I14" i="5"/>
  <c r="K14" i="5" s="1"/>
  <c r="BB101" i="5"/>
  <c r="P68" i="18"/>
  <c r="Q68" i="18" s="1"/>
  <c r="S68" i="18" s="1"/>
  <c r="U68" i="18" s="1"/>
  <c r="AB68" i="18" s="1"/>
  <c r="AF68" i="18" s="1"/>
  <c r="O69" i="18"/>
  <c r="P69" i="18" s="1"/>
  <c r="Q69" i="18" s="1"/>
  <c r="S69" i="18" s="1"/>
  <c r="U69" i="18" s="1"/>
  <c r="AB69" i="18" s="1"/>
  <c r="AF69" i="18" s="1"/>
  <c r="AG69" i="18" s="1"/>
  <c r="I14" i="18" s="1"/>
  <c r="K14" i="18" s="1"/>
  <c r="O69" i="4"/>
  <c r="P69" i="4" s="1"/>
  <c r="Q69" i="4" s="1"/>
  <c r="S69" i="4" s="1"/>
  <c r="U69" i="4" s="1"/>
  <c r="AB69" i="4" s="1"/>
  <c r="AF69" i="4" s="1"/>
  <c r="AG69" i="4" s="1"/>
  <c r="I14" i="4" s="1"/>
  <c r="K14" i="4" s="1"/>
  <c r="I14" i="26" l="1"/>
  <c r="K14" i="26" s="1"/>
  <c r="O53" i="8"/>
  <c r="P53" i="8" s="1"/>
  <c r="Q53" i="8" s="1"/>
  <c r="S53" i="8" s="1"/>
  <c r="U53" i="8" s="1"/>
  <c r="AQ53" i="8" s="1"/>
  <c r="AU53" i="8" s="1"/>
  <c r="AV53" i="8" s="1"/>
  <c r="I14" i="8" s="1"/>
  <c r="K14" i="8" s="1"/>
  <c r="H17" i="1" s="1"/>
  <c r="H19" i="1" s="1"/>
</calcChain>
</file>

<file path=xl/sharedStrings.xml><?xml version="1.0" encoding="utf-8"?>
<sst xmlns="http://schemas.openxmlformats.org/spreadsheetml/2006/main" count="13225" uniqueCount="85">
  <si>
    <t>出栏量</t>
  </si>
  <si>
    <t>存栏量</t>
  </si>
  <si>
    <t>总头数</t>
  </si>
  <si>
    <t>VS(kg/头/年)</t>
  </si>
  <si>
    <t>牛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</si>
  <si>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</si>
  <si>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</si>
  <si>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</si>
  <si>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</si>
  <si>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</si>
  <si>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</si>
  <si>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</si>
  <si>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</si>
  <si>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</si>
  <si>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</si>
  <si>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</si>
  <si>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T1</t>
  </si>
  <si>
    <t>K</t>
  </si>
  <si>
    <t>Total CH4</t>
  </si>
  <si>
    <t>这次按温度计算的</t>
  </si>
  <si>
    <t>kg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</si>
  <si>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</si>
  <si>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</si>
  <si>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</si>
  <si>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</si>
  <si>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</si>
  <si>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</si>
  <si>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</si>
  <si>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</si>
  <si>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一个月的奶牛的甲烷量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</si>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</sst>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_ "/>
    <numFmt numFmtId="179" formatCode="0.000_ "/>
    <numFmt numFmtId="180" formatCode="#,##0.000_ "/>
    <numFmt numFmtId="181" formatCode="0.0000_ "/>
    <numFmt numFmtId="182" formatCode="0.000000_ "/>
  </numFmts>
  <fonts count="7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80" fontId="3" fillId="4" borderId="1" xfId="0" applyNumberFormat="1" applyFont="1" applyFill="1" applyBorder="1" applyAlignment="1">
      <alignment horizontal="center" vertical="center"/>
    </xf>
    <xf numFmtId="179" fontId="1" fillId="4" borderId="1" xfId="0" applyNumberFormat="1" applyFont="1" applyFill="1" applyBorder="1" applyAlignment="1">
      <alignment horizontal="center" vertical="center"/>
    </xf>
    <xf numFmtId="179" fontId="3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82" fontId="1" fillId="0" borderId="1" xfId="0" applyNumberFormat="1" applyFont="1" applyBorder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179" fontId="1" fillId="7" borderId="0" xfId="0" applyNumberFormat="1" applyFont="1" applyFill="1" applyAlignment="1">
      <alignment horizontal="center" vertical="center"/>
    </xf>
    <xf numFmtId="180" fontId="3" fillId="7" borderId="1" xfId="0" applyNumberFormat="1" applyFont="1" applyFill="1" applyBorder="1" applyAlignment="1">
      <alignment horizontal="center" vertical="center"/>
    </xf>
    <xf numFmtId="179" fontId="1" fillId="7" borderId="1" xfId="0" applyNumberFormat="1" applyFont="1" applyFill="1" applyBorder="1" applyAlignment="1">
      <alignment horizontal="center" vertical="center"/>
    </xf>
    <xf numFmtId="179" fontId="3" fillId="7" borderId="1" xfId="0" applyNumberFormat="1" applyFont="1" applyFill="1" applyBorder="1" applyAlignment="1">
      <alignment horizontal="center" vertical="center"/>
    </xf>
    <xf numFmtId="181" fontId="1" fillId="7" borderId="0" xfId="0" applyNumberFormat="1" applyFont="1" applyFill="1" applyAlignment="1">
      <alignment horizontal="center" vertical="center"/>
    </xf>
    <xf numFmtId="182" fontId="1" fillId="7" borderId="1" xfId="0" applyNumberFormat="1" applyFont="1" applyFill="1" applyBorder="1" applyAlignment="1">
      <alignment horizontal="center" vertical="center"/>
    </xf>
    <xf numFmtId="178" fontId="1" fillId="7" borderId="0" xfId="0" applyNumberFormat="1" applyFont="1" applyFill="1" applyAlignment="1">
      <alignment horizontal="center" vertical="center"/>
    </xf>
    <xf numFmtId="0" fontId="0" fillId="7" borderId="0" xfId="0" applyFill="1">
      <alignment vertical="center"/>
    </xf>
    <xf numFmtId="181" fontId="1" fillId="7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8" fontId="1" fillId="0" borderId="3" xfId="0" applyNumberFormat="1" applyFont="1" applyBorder="1" applyAlignment="1">
      <alignment horizontal="center" vertical="center"/>
    </xf>
    <xf numFmtId="178" fontId="1" fillId="0" borderId="4" xfId="0" applyNumberFormat="1" applyFont="1" applyBorder="1" applyAlignment="1">
      <alignment horizontal="center" vertical="center"/>
    </xf>
    <xf numFmtId="178" fontId="1" fillId="0" borderId="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0</v>
      </c>
      <c r="D1" s="2" t="s">
        <v>1</v>
      </c>
      <c r="E1" s="2" t="s">
        <v>2</v>
      </c>
      <c r="F1" s="2" t="s">
        <v>3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41" x14ac:dyDescent="0.15">
      <c r="A2" s="33" t="s">
        <v>4</v>
      </c>
      <c r="B2" s="3" t="s">
        <v>5</v>
      </c>
      <c r="C2" s="2"/>
      <c r="D2" s="2"/>
      <c r="E2" s="40">
        <v>28.88</v>
      </c>
      <c r="F2" s="2">
        <v>1166.8320000000001</v>
      </c>
      <c r="G2" s="33">
        <f>(F2+F3+F4)/3</f>
        <v>1338.1873333333333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x14ac:dyDescent="0.15">
      <c r="A3" s="33"/>
      <c r="B3" s="3" t="s">
        <v>6</v>
      </c>
      <c r="C3" s="2"/>
      <c r="D3" s="2"/>
      <c r="E3" s="41"/>
      <c r="F3" s="2">
        <v>1192.0899999999999</v>
      </c>
      <c r="G3" s="3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x14ac:dyDescent="0.15">
      <c r="A4" s="33"/>
      <c r="B4" s="3" t="s">
        <v>7</v>
      </c>
      <c r="C4" s="2"/>
      <c r="D4" s="2"/>
      <c r="E4" s="42"/>
      <c r="F4" s="2">
        <v>1655.64</v>
      </c>
      <c r="G4" s="33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x14ac:dyDescent="0.15">
      <c r="A5" s="33" t="s">
        <v>8</v>
      </c>
      <c r="B5" s="3" t="s">
        <v>9</v>
      </c>
      <c r="C5" s="2"/>
      <c r="D5" s="2"/>
      <c r="E5" s="40">
        <v>135.23605479452101</v>
      </c>
      <c r="F5" s="2">
        <v>93.914500000000004</v>
      </c>
      <c r="G5" s="33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x14ac:dyDescent="0.15">
      <c r="A6" s="33"/>
      <c r="B6" s="3" t="s">
        <v>10</v>
      </c>
      <c r="C6" s="2"/>
      <c r="D6" s="2"/>
      <c r="E6" s="42"/>
      <c r="F6" s="2">
        <v>91.103999999999999</v>
      </c>
      <c r="G6" s="3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15">
      <c r="A7" s="33" t="s">
        <v>11</v>
      </c>
      <c r="B7" s="34"/>
      <c r="C7" s="2"/>
      <c r="D7" s="2"/>
      <c r="E7" s="5">
        <v>437.69835616438297</v>
      </c>
      <c r="F7" s="2">
        <v>134.75800000000001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x14ac:dyDescent="0.15">
      <c r="A8" s="33" t="s">
        <v>12</v>
      </c>
      <c r="B8" s="34"/>
      <c r="C8" s="2"/>
      <c r="D8" s="2"/>
      <c r="E8" s="5">
        <v>0.19</v>
      </c>
      <c r="F8" s="2">
        <v>625.46400000000006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x14ac:dyDescent="0.15">
      <c r="A9" s="33" t="s">
        <v>13</v>
      </c>
      <c r="B9" s="34"/>
      <c r="C9" s="2"/>
      <c r="D9" s="2"/>
      <c r="E9" s="5">
        <v>0.37</v>
      </c>
      <c r="F9" s="2">
        <v>341.64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x14ac:dyDescent="0.15">
      <c r="A10" s="33" t="s">
        <v>14</v>
      </c>
      <c r="B10" s="34"/>
      <c r="C10" s="2"/>
      <c r="D10" s="2"/>
      <c r="E10" s="5">
        <v>0.08</v>
      </c>
      <c r="F10" s="2">
        <v>341.64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x14ac:dyDescent="0.15">
      <c r="A11" s="33" t="s">
        <v>15</v>
      </c>
      <c r="B11" s="34"/>
      <c r="C11" s="2"/>
      <c r="D11" s="2"/>
      <c r="E11" s="5">
        <v>0</v>
      </c>
      <c r="F11" s="2">
        <v>910.85749999999996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</row>
    <row r="14" spans="1:41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AV38+AV53+AG69+AY85+AY101+BB101</f>
        <v>13432600.926799806</v>
      </c>
      <c r="J14" s="6" t="s">
        <v>20</v>
      </c>
      <c r="K14" s="6">
        <f>I14/(10000*1000)</f>
        <v>1.3432600926799805</v>
      </c>
      <c r="L14" s="6" t="s">
        <v>21</v>
      </c>
    </row>
    <row r="15" spans="1:41" x14ac:dyDescent="0.15">
      <c r="A15" s="1" t="s">
        <v>22</v>
      </c>
      <c r="B15" s="1" t="s">
        <v>17</v>
      </c>
      <c r="G15" s="43"/>
      <c r="H15" s="6" t="s">
        <v>23</v>
      </c>
      <c r="I15" s="6">
        <v>7903910.0287786303</v>
      </c>
      <c r="J15" s="6" t="s">
        <v>20</v>
      </c>
      <c r="K15" s="6">
        <f>I15/(10000*1000)</f>
        <v>0.79039100287786301</v>
      </c>
      <c r="L15" s="6" t="s">
        <v>21</v>
      </c>
    </row>
    <row r="16" spans="1:41" x14ac:dyDescent="0.15">
      <c r="A16" s="1" t="s">
        <v>24</v>
      </c>
      <c r="B16" s="1" t="s">
        <v>25</v>
      </c>
      <c r="C16" s="1">
        <v>19347</v>
      </c>
      <c r="K16" s="1">
        <v>1.3432600926799805</v>
      </c>
    </row>
    <row r="17" spans="1:47" x14ac:dyDescent="0.15">
      <c r="A17" s="1" t="s">
        <v>26</v>
      </c>
      <c r="B17" s="1" t="s">
        <v>27</v>
      </c>
      <c r="C17" s="1">
        <v>1.9870000000000001</v>
      </c>
      <c r="G17" s="32" t="s">
        <v>28</v>
      </c>
      <c r="H17" s="32">
        <f>K14+天津!K14+河北!K14+山西!K14+内蒙!K14+辽宁!K14+吉林!K14+黑龙江!K14+上海!K14+江苏!K14+浙江!K14+安徽!K14+福建!K14+江西!K14+山东!K14+河南!K14+湖北!K14+湖南!K14+广东!K14+广西!K14+海南!K14+重庆!K14+四川!K14+贵州!K14+云南!K14+西藏!K14+陕西!K14+甘肃!K14+青海!K14+宁夏!K14+新疆!K14</f>
        <v>305.95011461995193</v>
      </c>
      <c r="I17" s="32" t="s">
        <v>21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  <c r="G18" s="32" t="s">
        <v>32</v>
      </c>
      <c r="H18" s="32">
        <v>315.5</v>
      </c>
      <c r="I18" s="32" t="s">
        <v>21</v>
      </c>
    </row>
    <row r="19" spans="1:47" x14ac:dyDescent="0.15">
      <c r="A19" s="1" t="s">
        <v>33</v>
      </c>
      <c r="B19" s="1" t="s">
        <v>31</v>
      </c>
      <c r="C19" s="1">
        <v>3</v>
      </c>
      <c r="G19" s="2" t="s">
        <v>34</v>
      </c>
      <c r="H19" s="2">
        <f>(H18-H17)/H18*100</f>
        <v>3.0269050332957423</v>
      </c>
      <c r="I19" s="2" t="s">
        <v>35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6</v>
      </c>
      <c r="E27" s="7"/>
      <c r="F27" s="7"/>
      <c r="G27" s="1">
        <v>1</v>
      </c>
      <c r="H27" s="8">
        <f t="shared" ref="H27:H38" si="0">E28</f>
        <v>6</v>
      </c>
      <c r="I27" s="8">
        <f t="shared" ref="I27:I38" si="1">H27+273.15</f>
        <v>279.14999999999998</v>
      </c>
      <c r="J27" s="8">
        <f>EXP(($C$16*(I27-$C$14))/($C$17*I27*$C$14))</f>
        <v>3.7493223242691671E-2</v>
      </c>
      <c r="K27" s="8">
        <f>$B$27/12</f>
        <v>111.51561111111111</v>
      </c>
      <c r="L27" s="8">
        <f>K27*$B$28/100</f>
        <v>1.1151561111111112</v>
      </c>
      <c r="M27" s="1" t="s">
        <v>73</v>
      </c>
      <c r="O27" s="8">
        <f>L27</f>
        <v>1.1151561111111112</v>
      </c>
      <c r="P27" s="8">
        <f t="shared" ref="P27:P38" si="2">O27*J27</f>
        <v>4.1810797024340769E-2</v>
      </c>
      <c r="Q27" s="14">
        <f>P27*$B$29</f>
        <v>5.4354036131642998E-3</v>
      </c>
      <c r="R27" s="8">
        <f>L27*$B$29</f>
        <v>0.14497029444444445</v>
      </c>
      <c r="S27" s="15">
        <f t="shared" ref="S27:S38" si="3">Q27/R27</f>
        <v>3.7493223242691671E-2</v>
      </c>
      <c r="T27" s="2">
        <v>0.01</v>
      </c>
      <c r="U27" s="16">
        <f>S27*T27</f>
        <v>3.7493223242691671E-4</v>
      </c>
      <c r="V27" s="15"/>
      <c r="W27" s="2"/>
      <c r="X27" s="16"/>
      <c r="Y27" s="2">
        <v>0.02</v>
      </c>
      <c r="Z27" s="2">
        <v>0.21</v>
      </c>
      <c r="AA27" s="2">
        <f>Y27*Z27</f>
        <v>4.1999999999999997E-3</v>
      </c>
      <c r="AB27" s="2">
        <v>0.01</v>
      </c>
      <c r="AC27" s="2">
        <v>0.28999999999999998</v>
      </c>
      <c r="AD27" s="2">
        <f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>AK27*AL27</f>
        <v>1.1000000000000001E-2</v>
      </c>
      <c r="AN27" s="2">
        <v>0.01</v>
      </c>
      <c r="AO27" s="2">
        <v>0.38</v>
      </c>
      <c r="AP27" s="2">
        <f>AO27*AN27</f>
        <v>3.8E-3</v>
      </c>
      <c r="AQ27" s="1">
        <f>(AP27+AM27+AD27+AA27+U27+X27+AG27+AJ27)</f>
        <v>2.2274932232426915E-2</v>
      </c>
      <c r="AR27" s="8">
        <f>$B$27/12</f>
        <v>111.51561111111111</v>
      </c>
      <c r="AS27" s="1">
        <f>$B$29</f>
        <v>0.13</v>
      </c>
      <c r="AT27" s="1">
        <f>$E$2/12</f>
        <v>2.4066666666666667</v>
      </c>
      <c r="AU27" s="1">
        <f>AT27*10000*AS27*0.67*AR27*AQ27</f>
        <v>5206.9829785836255</v>
      </c>
    </row>
    <row r="28" spans="1:47" x14ac:dyDescent="0.15">
      <c r="A28" s="1" t="s">
        <v>74</v>
      </c>
      <c r="B28" s="1">
        <v>1</v>
      </c>
      <c r="C28" s="7">
        <v>1</v>
      </c>
      <c r="D28" s="9">
        <v>10.347870967741899</v>
      </c>
      <c r="E28" s="10">
        <f t="shared" ref="E28:E39" si="4">D27</f>
        <v>6</v>
      </c>
      <c r="F28" s="7" t="s">
        <v>73</v>
      </c>
      <c r="G28" s="1">
        <v>2</v>
      </c>
      <c r="H28" s="8">
        <f t="shared" si="0"/>
        <v>10.347870967741899</v>
      </c>
      <c r="I28" s="8">
        <f t="shared" si="1"/>
        <v>283.4978709677419</v>
      </c>
      <c r="J28" s="8">
        <f t="shared" ref="J28:J38" si="5">EXP(($C$16*(I28-$C$14))/($C$17*I28*$C$14))</f>
        <v>6.4013889623134576E-2</v>
      </c>
      <c r="K28" s="8">
        <f t="shared" ref="K28:K38" si="6">$B$27/12</f>
        <v>111.51561111111111</v>
      </c>
      <c r="L28" s="8">
        <f t="shared" ref="L28:L38" si="7">K28*$B$28/100</f>
        <v>1.1151561111111112</v>
      </c>
      <c r="M28" s="1" t="s">
        <v>73</v>
      </c>
      <c r="O28" s="8">
        <f t="shared" ref="O28:O38" si="8">L28+O27-P27-N28</f>
        <v>2.1885014251978818</v>
      </c>
      <c r="P28" s="8">
        <f t="shared" si="2"/>
        <v>0.14009448867268992</v>
      </c>
      <c r="Q28" s="14">
        <f t="shared" ref="Q28:Q38" si="9">P28*$B$29</f>
        <v>1.8212283527449691E-2</v>
      </c>
      <c r="R28" s="8">
        <f t="shared" ref="R28:R38" si="10">L28*$B$29</f>
        <v>0.14497029444444445</v>
      </c>
      <c r="S28" s="15">
        <f t="shared" si="3"/>
        <v>0.12562769219199596</v>
      </c>
      <c r="T28" s="2">
        <v>0.01</v>
      </c>
      <c r="U28" s="16">
        <f t="shared" ref="U28:U38" si="11">S28*T28</f>
        <v>1.2562769219199596E-3</v>
      </c>
      <c r="V28" s="15"/>
      <c r="W28" s="2"/>
      <c r="X28" s="16"/>
      <c r="Y28" s="2">
        <v>0.02</v>
      </c>
      <c r="Z28" s="2">
        <v>0.21</v>
      </c>
      <c r="AA28" s="2">
        <f t="shared" ref="AA28:AA38" si="12">Y28*Z28</f>
        <v>4.1999999999999997E-3</v>
      </c>
      <c r="AB28" s="2">
        <v>0.01</v>
      </c>
      <c r="AC28" s="2">
        <v>0.28999999999999998</v>
      </c>
      <c r="AD28" s="2">
        <f t="shared" ref="AD28:AD38" si="13">AB28*AC28</f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ref="AM28:AM38" si="14">AK28*AL28</f>
        <v>1.1000000000000001E-2</v>
      </c>
      <c r="AN28" s="2">
        <v>0.01</v>
      </c>
      <c r="AO28" s="2">
        <v>0.38</v>
      </c>
      <c r="AP28" s="2">
        <f t="shared" ref="AP28:AP38" si="15">AO28*AN28</f>
        <v>3.8E-3</v>
      </c>
      <c r="AQ28" s="1">
        <f t="shared" ref="AQ28:AQ38" si="16">(AP28+AM28+AD28+AA28+U28+X28+AG28+AJ28)</f>
        <v>2.315627692191996E-2</v>
      </c>
      <c r="AR28" s="8">
        <f t="shared" ref="AR28:AR38" si="17">$B$27/12</f>
        <v>111.51561111111111</v>
      </c>
      <c r="AS28" s="1">
        <f t="shared" ref="AS28:AS38" si="18">$B$29</f>
        <v>0.13</v>
      </c>
      <c r="AT28" s="1">
        <f t="shared" ref="AT28:AT38" si="19">$E$2/12</f>
        <v>2.4066666666666667</v>
      </c>
      <c r="AU28" s="1">
        <f t="shared" ref="AU28:AU38" si="20">AT28*10000*AS28*0.67*AR28*AQ28</f>
        <v>5413.0059082415064</v>
      </c>
    </row>
    <row r="29" spans="1:47" x14ac:dyDescent="0.15">
      <c r="A29" s="1" t="s">
        <v>36</v>
      </c>
      <c r="B29" s="1">
        <v>0.13</v>
      </c>
      <c r="C29" s="7">
        <v>2</v>
      </c>
      <c r="D29" s="11">
        <v>9.5757857142857095</v>
      </c>
      <c r="E29" s="10">
        <f t="shared" si="4"/>
        <v>10.347870967741899</v>
      </c>
      <c r="F29" s="7" t="s">
        <v>73</v>
      </c>
      <c r="G29" s="1">
        <v>3</v>
      </c>
      <c r="H29" s="8">
        <f t="shared" si="0"/>
        <v>9.5757857142857095</v>
      </c>
      <c r="I29" s="8">
        <f t="shared" si="1"/>
        <v>282.72578571428568</v>
      </c>
      <c r="J29" s="8">
        <f t="shared" si="5"/>
        <v>5.8282861791710452E-2</v>
      </c>
      <c r="K29" s="8">
        <f t="shared" si="6"/>
        <v>111.51561111111111</v>
      </c>
      <c r="L29" s="8">
        <f t="shared" si="7"/>
        <v>1.1151561111111112</v>
      </c>
      <c r="M29" s="1" t="s">
        <v>73</v>
      </c>
      <c r="O29" s="8">
        <f t="shared" si="8"/>
        <v>3.1635630476363032</v>
      </c>
      <c r="P29" s="8">
        <f t="shared" si="2"/>
        <v>0.18438150787474897</v>
      </c>
      <c r="Q29" s="14">
        <f t="shared" si="9"/>
        <v>2.3969596023717368E-2</v>
      </c>
      <c r="R29" s="8">
        <f t="shared" si="10"/>
        <v>0.14497029444444445</v>
      </c>
      <c r="S29" s="15">
        <f t="shared" si="3"/>
        <v>0.16534143160551421</v>
      </c>
      <c r="T29" s="2">
        <v>0.01</v>
      </c>
      <c r="U29" s="16">
        <f t="shared" si="11"/>
        <v>1.6534143160551421E-3</v>
      </c>
      <c r="V29" s="15"/>
      <c r="W29" s="2"/>
      <c r="X29" s="16"/>
      <c r="Y29" s="2">
        <v>0.02</v>
      </c>
      <c r="Z29" s="2">
        <v>0.21</v>
      </c>
      <c r="AA29" s="2">
        <f t="shared" si="12"/>
        <v>4.1999999999999997E-3</v>
      </c>
      <c r="AB29" s="2">
        <v>0.01</v>
      </c>
      <c r="AC29" s="2">
        <v>0.28999999999999998</v>
      </c>
      <c r="AD29" s="2">
        <f t="shared" si="13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4"/>
        <v>1.1000000000000001E-2</v>
      </c>
      <c r="AN29" s="2">
        <v>0.01</v>
      </c>
      <c r="AO29" s="2">
        <v>0.38</v>
      </c>
      <c r="AP29" s="2">
        <f t="shared" si="15"/>
        <v>3.8E-3</v>
      </c>
      <c r="AQ29" s="1">
        <f t="shared" si="16"/>
        <v>2.3553414316055142E-2</v>
      </c>
      <c r="AR29" s="8">
        <f t="shared" si="17"/>
        <v>111.51561111111111</v>
      </c>
      <c r="AS29" s="1">
        <f t="shared" si="18"/>
        <v>0.13</v>
      </c>
      <c r="AT29" s="1">
        <f t="shared" si="19"/>
        <v>2.4066666666666667</v>
      </c>
      <c r="AU29" s="1">
        <f t="shared" si="20"/>
        <v>5505.8406531396577</v>
      </c>
    </row>
    <row r="30" spans="1:47" x14ac:dyDescent="0.15">
      <c r="C30" s="7">
        <v>3</v>
      </c>
      <c r="D30" s="11">
        <v>9.4663225806451603</v>
      </c>
      <c r="E30" s="10">
        <f t="shared" si="4"/>
        <v>9.5757857142857095</v>
      </c>
      <c r="F30" s="7" t="s">
        <v>73</v>
      </c>
      <c r="G30" s="1">
        <v>4</v>
      </c>
      <c r="H30" s="8">
        <f t="shared" si="0"/>
        <v>9.4663225806451603</v>
      </c>
      <c r="I30" s="8">
        <f t="shared" si="1"/>
        <v>282.61632258064515</v>
      </c>
      <c r="J30" s="8">
        <f t="shared" si="5"/>
        <v>5.751059287220299E-2</v>
      </c>
      <c r="K30" s="8">
        <f t="shared" si="6"/>
        <v>111.51561111111111</v>
      </c>
      <c r="L30" s="8">
        <f t="shared" si="7"/>
        <v>1.1151561111111112</v>
      </c>
      <c r="M30" s="1" t="s">
        <v>73</v>
      </c>
      <c r="O30" s="8">
        <f t="shared" si="8"/>
        <v>4.0943376508726654</v>
      </c>
      <c r="P30" s="8">
        <f t="shared" si="2"/>
        <v>0.23546778572066984</v>
      </c>
      <c r="Q30" s="14">
        <f t="shared" si="9"/>
        <v>3.0610812143687081E-2</v>
      </c>
      <c r="R30" s="8">
        <f t="shared" si="10"/>
        <v>0.14497029444444445</v>
      </c>
      <c r="S30" s="15">
        <f t="shared" si="3"/>
        <v>0.2111523071743347</v>
      </c>
      <c r="T30" s="2">
        <v>0.01</v>
      </c>
      <c r="U30" s="16">
        <f t="shared" si="11"/>
        <v>2.1115230717433471E-3</v>
      </c>
      <c r="V30" s="15"/>
      <c r="W30" s="2"/>
      <c r="X30" s="16"/>
      <c r="Y30" s="2">
        <v>0.02</v>
      </c>
      <c r="Z30" s="2">
        <v>0.21</v>
      </c>
      <c r="AA30" s="2">
        <f t="shared" si="12"/>
        <v>4.1999999999999997E-3</v>
      </c>
      <c r="AB30" s="2">
        <v>0.01</v>
      </c>
      <c r="AC30" s="2">
        <v>0.28999999999999998</v>
      </c>
      <c r="AD30" s="2">
        <f t="shared" si="13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4"/>
        <v>1.1000000000000001E-2</v>
      </c>
      <c r="AN30" s="2">
        <v>0.01</v>
      </c>
      <c r="AO30" s="2">
        <v>0.38</v>
      </c>
      <c r="AP30" s="2">
        <f t="shared" si="15"/>
        <v>3.8E-3</v>
      </c>
      <c r="AQ30" s="1">
        <f t="shared" si="16"/>
        <v>2.4011523071743347E-2</v>
      </c>
      <c r="AR30" s="8">
        <f t="shared" si="17"/>
        <v>111.51561111111111</v>
      </c>
      <c r="AS30" s="1">
        <f t="shared" si="18"/>
        <v>0.13</v>
      </c>
      <c r="AT30" s="1">
        <f t="shared" si="19"/>
        <v>2.4066666666666667</v>
      </c>
      <c r="AU30" s="1">
        <f t="shared" si="20"/>
        <v>5612.9280493354627</v>
      </c>
    </row>
    <row r="31" spans="1:47" x14ac:dyDescent="0.15">
      <c r="C31" s="7">
        <v>4</v>
      </c>
      <c r="D31" s="11">
        <v>12.0643666666667</v>
      </c>
      <c r="E31" s="10">
        <f t="shared" si="4"/>
        <v>9.4663225806451603</v>
      </c>
      <c r="F31" s="7" t="s">
        <v>73</v>
      </c>
      <c r="G31" s="1">
        <v>5</v>
      </c>
      <c r="H31" s="8">
        <f t="shared" si="0"/>
        <v>12.0643666666667</v>
      </c>
      <c r="I31" s="8">
        <f t="shared" si="1"/>
        <v>285.21436666666671</v>
      </c>
      <c r="J31" s="8">
        <f t="shared" si="5"/>
        <v>7.8712231757530851E-2</v>
      </c>
      <c r="K31" s="8">
        <f t="shared" si="6"/>
        <v>111.51561111111111</v>
      </c>
      <c r="L31" s="8">
        <f t="shared" si="7"/>
        <v>1.1151561111111112</v>
      </c>
      <c r="M31" s="1" t="s">
        <v>75</v>
      </c>
      <c r="N31" s="8">
        <f>(O30-P30)*C22/100</f>
        <v>3.665926371894396</v>
      </c>
      <c r="O31" s="8">
        <f t="shared" si="8"/>
        <v>1.308099604368711</v>
      </c>
      <c r="P31" s="8">
        <f t="shared" si="2"/>
        <v>0.1029634392210044</v>
      </c>
      <c r="Q31" s="14">
        <f t="shared" si="9"/>
        <v>1.3385247098730572E-2</v>
      </c>
      <c r="R31" s="8">
        <f t="shared" si="10"/>
        <v>0.14497029444444445</v>
      </c>
      <c r="S31" s="15">
        <f t="shared" si="3"/>
        <v>9.233096442292231E-2</v>
      </c>
      <c r="T31" s="2">
        <v>0.01</v>
      </c>
      <c r="U31" s="16">
        <f t="shared" si="11"/>
        <v>9.2330964422922311E-4</v>
      </c>
      <c r="V31" s="15"/>
      <c r="W31" s="2"/>
      <c r="X31" s="16"/>
      <c r="Y31" s="2">
        <v>0.04</v>
      </c>
      <c r="Z31" s="2">
        <v>0.21</v>
      </c>
      <c r="AA31" s="2">
        <f t="shared" si="12"/>
        <v>8.3999999999999995E-3</v>
      </c>
      <c r="AB31" s="2">
        <v>1.4999999999999999E-2</v>
      </c>
      <c r="AC31" s="2">
        <v>0.28999999999999998</v>
      </c>
      <c r="AD31" s="2">
        <f t="shared" si="13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4"/>
        <v>1.1000000000000001E-2</v>
      </c>
      <c r="AN31" s="2">
        <v>1.4999999999999999E-2</v>
      </c>
      <c r="AO31" s="2">
        <v>0.38</v>
      </c>
      <c r="AP31" s="2">
        <f t="shared" si="15"/>
        <v>5.7000000000000002E-3</v>
      </c>
      <c r="AQ31" s="1">
        <f t="shared" si="16"/>
        <v>3.037330964422922E-2</v>
      </c>
      <c r="AR31" s="8">
        <f t="shared" si="17"/>
        <v>111.51561111111111</v>
      </c>
      <c r="AS31" s="1">
        <f t="shared" si="18"/>
        <v>0.13</v>
      </c>
      <c r="AT31" s="1">
        <f t="shared" si="19"/>
        <v>2.4066666666666667</v>
      </c>
      <c r="AU31" s="1">
        <f t="shared" si="20"/>
        <v>7100.0577990768679</v>
      </c>
    </row>
    <row r="32" spans="1:47" x14ac:dyDescent="0.15">
      <c r="C32" s="7">
        <v>5</v>
      </c>
      <c r="D32" s="11">
        <v>15.5892258064516</v>
      </c>
      <c r="E32" s="10">
        <f t="shared" si="4"/>
        <v>12.0643666666667</v>
      </c>
      <c r="F32" s="7" t="s">
        <v>75</v>
      </c>
      <c r="G32" s="1">
        <v>6</v>
      </c>
      <c r="H32" s="8">
        <f t="shared" si="0"/>
        <v>15.5892258064516</v>
      </c>
      <c r="I32" s="8">
        <f t="shared" si="1"/>
        <v>288.7392258064516</v>
      </c>
      <c r="J32" s="8">
        <f t="shared" si="5"/>
        <v>0.11940882525808119</v>
      </c>
      <c r="K32" s="8">
        <f t="shared" si="6"/>
        <v>111.51561111111111</v>
      </c>
      <c r="L32" s="8">
        <f t="shared" si="7"/>
        <v>1.1151561111111112</v>
      </c>
      <c r="M32" s="1" t="s">
        <v>73</v>
      </c>
      <c r="O32" s="8">
        <f t="shared" si="8"/>
        <v>2.3202922762588178</v>
      </c>
      <c r="P32" s="8">
        <f t="shared" si="2"/>
        <v>0.27706337496346461</v>
      </c>
      <c r="Q32" s="14">
        <f t="shared" si="9"/>
        <v>3.6018238745250404E-2</v>
      </c>
      <c r="R32" s="8">
        <f t="shared" si="10"/>
        <v>0.14497029444444445</v>
      </c>
      <c r="S32" s="15">
        <f t="shared" si="3"/>
        <v>0.24845254597350164</v>
      </c>
      <c r="T32" s="2">
        <v>0.01</v>
      </c>
      <c r="U32" s="16">
        <f t="shared" si="11"/>
        <v>2.4845254597350166E-3</v>
      </c>
      <c r="V32" s="15"/>
      <c r="W32" s="2"/>
      <c r="X32" s="16"/>
      <c r="Y32" s="2">
        <v>0.04</v>
      </c>
      <c r="Z32" s="2">
        <v>0.21</v>
      </c>
      <c r="AA32" s="2">
        <f t="shared" si="12"/>
        <v>8.3999999999999995E-3</v>
      </c>
      <c r="AB32" s="2">
        <v>1.4999999999999999E-2</v>
      </c>
      <c r="AC32" s="2">
        <v>0.28999999999999998</v>
      </c>
      <c r="AD32" s="2">
        <f t="shared" si="13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4"/>
        <v>1.1000000000000001E-2</v>
      </c>
      <c r="AN32" s="2">
        <v>1.4999999999999999E-2</v>
      </c>
      <c r="AO32" s="2">
        <v>0.38</v>
      </c>
      <c r="AP32" s="2">
        <f t="shared" si="15"/>
        <v>5.7000000000000002E-3</v>
      </c>
      <c r="AQ32" s="1">
        <f t="shared" si="16"/>
        <v>3.1934525459735012E-2</v>
      </c>
      <c r="AR32" s="8">
        <f t="shared" si="17"/>
        <v>111.51561111111111</v>
      </c>
      <c r="AS32" s="1">
        <f t="shared" si="18"/>
        <v>0.13</v>
      </c>
      <c r="AT32" s="1">
        <f t="shared" si="19"/>
        <v>2.4066666666666667</v>
      </c>
      <c r="AU32" s="1">
        <f t="shared" si="20"/>
        <v>7465.0072450464513</v>
      </c>
    </row>
    <row r="33" spans="1:48" x14ac:dyDescent="0.15">
      <c r="C33" s="7">
        <v>6</v>
      </c>
      <c r="D33" s="11">
        <v>19.444133333333301</v>
      </c>
      <c r="E33" s="10">
        <f t="shared" si="4"/>
        <v>15.5892258064516</v>
      </c>
      <c r="F33" s="7" t="s">
        <v>73</v>
      </c>
      <c r="G33" s="1">
        <v>7</v>
      </c>
      <c r="H33" s="8">
        <f t="shared" si="0"/>
        <v>19.444133333333301</v>
      </c>
      <c r="I33" s="8">
        <f t="shared" si="1"/>
        <v>292.59413333333328</v>
      </c>
      <c r="J33" s="8">
        <f t="shared" si="5"/>
        <v>0.18620248519971699</v>
      </c>
      <c r="K33" s="8">
        <f t="shared" si="6"/>
        <v>111.51561111111111</v>
      </c>
      <c r="L33" s="8">
        <f t="shared" si="7"/>
        <v>1.1151561111111112</v>
      </c>
      <c r="M33" s="1" t="s">
        <v>73</v>
      </c>
      <c r="O33" s="8">
        <f t="shared" si="8"/>
        <v>3.1583850124064643</v>
      </c>
      <c r="P33" s="8">
        <f t="shared" si="2"/>
        <v>0.58809913852762263</v>
      </c>
      <c r="Q33" s="14">
        <f t="shared" si="9"/>
        <v>7.6452888008590944E-2</v>
      </c>
      <c r="R33" s="8">
        <f t="shared" si="10"/>
        <v>0.14497029444444445</v>
      </c>
      <c r="S33" s="15">
        <f t="shared" si="3"/>
        <v>0.52736933660495</v>
      </c>
      <c r="T33" s="2">
        <v>0.01</v>
      </c>
      <c r="U33" s="16">
        <f t="shared" si="11"/>
        <v>5.2736933660495E-3</v>
      </c>
      <c r="V33" s="15"/>
      <c r="W33" s="2"/>
      <c r="X33" s="16"/>
      <c r="Y33" s="2">
        <v>0.04</v>
      </c>
      <c r="Z33" s="2">
        <v>0.21</v>
      </c>
      <c r="AA33" s="2">
        <f t="shared" si="12"/>
        <v>8.3999999999999995E-3</v>
      </c>
      <c r="AB33" s="2">
        <v>1.4999999999999999E-2</v>
      </c>
      <c r="AC33" s="2">
        <v>0.28999999999999998</v>
      </c>
      <c r="AD33" s="2">
        <f t="shared" si="13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4"/>
        <v>1.1000000000000001E-2</v>
      </c>
      <c r="AN33" s="2">
        <v>1.4999999999999999E-2</v>
      </c>
      <c r="AO33" s="2">
        <v>0.38</v>
      </c>
      <c r="AP33" s="2">
        <f t="shared" si="15"/>
        <v>5.7000000000000002E-3</v>
      </c>
      <c r="AQ33" s="1">
        <f t="shared" si="16"/>
        <v>3.4723693366049496E-2</v>
      </c>
      <c r="AR33" s="8">
        <f t="shared" si="17"/>
        <v>111.51561111111111</v>
      </c>
      <c r="AS33" s="1">
        <f t="shared" si="18"/>
        <v>0.13</v>
      </c>
      <c r="AT33" s="1">
        <f t="shared" si="19"/>
        <v>2.4066666666666667</v>
      </c>
      <c r="AU33" s="1">
        <f t="shared" si="20"/>
        <v>8117.0024862013961</v>
      </c>
    </row>
    <row r="34" spans="1:48" x14ac:dyDescent="0.15">
      <c r="C34" s="7">
        <v>7</v>
      </c>
      <c r="D34" s="11">
        <v>23.591387096774199</v>
      </c>
      <c r="E34" s="10">
        <f t="shared" si="4"/>
        <v>19.444133333333301</v>
      </c>
      <c r="F34" s="7" t="s">
        <v>73</v>
      </c>
      <c r="G34" s="1">
        <v>8</v>
      </c>
      <c r="H34" s="8">
        <f t="shared" si="0"/>
        <v>23.591387096774199</v>
      </c>
      <c r="I34" s="8">
        <f t="shared" si="1"/>
        <v>296.74138709677419</v>
      </c>
      <c r="J34" s="8">
        <f t="shared" si="5"/>
        <v>0.29646229355246634</v>
      </c>
      <c r="K34" s="8">
        <f t="shared" si="6"/>
        <v>111.51561111111111</v>
      </c>
      <c r="L34" s="8">
        <f t="shared" si="7"/>
        <v>1.1151561111111112</v>
      </c>
      <c r="M34" s="1" t="s">
        <v>73</v>
      </c>
      <c r="O34" s="8">
        <f t="shared" si="8"/>
        <v>3.6854419849899527</v>
      </c>
      <c r="P34" s="8">
        <f t="shared" si="2"/>
        <v>1.0925945836246755</v>
      </c>
      <c r="Q34" s="14">
        <f t="shared" si="9"/>
        <v>0.14203729587120784</v>
      </c>
      <c r="R34" s="8">
        <f t="shared" si="10"/>
        <v>0.14497029444444445</v>
      </c>
      <c r="S34" s="15">
        <f t="shared" si="3"/>
        <v>0.97976827884307982</v>
      </c>
      <c r="T34" s="2">
        <v>0.01</v>
      </c>
      <c r="U34" s="16">
        <f t="shared" si="11"/>
        <v>9.7976827884307983E-3</v>
      </c>
      <c r="V34" s="15"/>
      <c r="W34" s="2"/>
      <c r="X34" s="16"/>
      <c r="Y34" s="2">
        <v>0.04</v>
      </c>
      <c r="Z34" s="2">
        <v>0.21</v>
      </c>
      <c r="AA34" s="2">
        <f t="shared" si="12"/>
        <v>8.3999999999999995E-3</v>
      </c>
      <c r="AB34" s="2">
        <v>1.4999999999999999E-2</v>
      </c>
      <c r="AC34" s="2">
        <v>0.28999999999999998</v>
      </c>
      <c r="AD34" s="2">
        <f t="shared" si="13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4"/>
        <v>1.1000000000000001E-2</v>
      </c>
      <c r="AN34" s="2">
        <v>1.4999999999999999E-2</v>
      </c>
      <c r="AO34" s="2">
        <v>0.38</v>
      </c>
      <c r="AP34" s="2">
        <f t="shared" si="15"/>
        <v>5.7000000000000002E-3</v>
      </c>
      <c r="AQ34" s="1">
        <f t="shared" si="16"/>
        <v>3.9247682788430799E-2</v>
      </c>
      <c r="AR34" s="8">
        <f t="shared" si="17"/>
        <v>111.51561111111111</v>
      </c>
      <c r="AS34" s="1">
        <f t="shared" si="18"/>
        <v>0.13</v>
      </c>
      <c r="AT34" s="1">
        <f t="shared" si="19"/>
        <v>2.4066666666666667</v>
      </c>
      <c r="AU34" s="1">
        <f t="shared" si="20"/>
        <v>9174.529201516807</v>
      </c>
    </row>
    <row r="35" spans="1:48" x14ac:dyDescent="0.15">
      <c r="C35" s="7">
        <v>8</v>
      </c>
      <c r="D35" s="11">
        <v>22.646387096774198</v>
      </c>
      <c r="E35" s="10">
        <f t="shared" si="4"/>
        <v>23.591387096774199</v>
      </c>
      <c r="F35" s="7" t="s">
        <v>73</v>
      </c>
      <c r="G35" s="1">
        <v>9</v>
      </c>
      <c r="H35" s="8">
        <f t="shared" si="0"/>
        <v>22.646387096774198</v>
      </c>
      <c r="I35" s="8">
        <f t="shared" si="1"/>
        <v>295.7963870967742</v>
      </c>
      <c r="J35" s="8">
        <f t="shared" si="5"/>
        <v>0.26695823181082051</v>
      </c>
      <c r="K35" s="8">
        <f t="shared" si="6"/>
        <v>111.51561111111111</v>
      </c>
      <c r="L35" s="8">
        <f t="shared" si="7"/>
        <v>1.1151561111111112</v>
      </c>
      <c r="M35" s="1" t="s">
        <v>73</v>
      </c>
      <c r="O35" s="8">
        <f t="shared" si="8"/>
        <v>3.7080035124763882</v>
      </c>
      <c r="P35" s="8">
        <f t="shared" si="2"/>
        <v>0.98988206123900835</v>
      </c>
      <c r="Q35" s="14">
        <f t="shared" si="9"/>
        <v>0.12868466796107109</v>
      </c>
      <c r="R35" s="8">
        <f t="shared" si="10"/>
        <v>0.14497029444444445</v>
      </c>
      <c r="S35" s="15">
        <f t="shared" si="3"/>
        <v>0.88766232043755455</v>
      </c>
      <c r="T35" s="2">
        <v>0.01</v>
      </c>
      <c r="U35" s="16">
        <f t="shared" si="11"/>
        <v>8.8766232043755462E-3</v>
      </c>
      <c r="V35" s="15"/>
      <c r="W35" s="2"/>
      <c r="X35" s="16"/>
      <c r="Y35" s="2">
        <v>0.04</v>
      </c>
      <c r="Z35" s="2">
        <v>0.21</v>
      </c>
      <c r="AA35" s="2">
        <f t="shared" si="12"/>
        <v>8.3999999999999995E-3</v>
      </c>
      <c r="AB35" s="2">
        <v>1.4999999999999999E-2</v>
      </c>
      <c r="AC35" s="2">
        <v>0.28999999999999998</v>
      </c>
      <c r="AD35" s="2">
        <f t="shared" si="13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4"/>
        <v>1.1000000000000001E-2</v>
      </c>
      <c r="AN35" s="2">
        <v>1.4999999999999999E-2</v>
      </c>
      <c r="AO35" s="2">
        <v>0.38</v>
      </c>
      <c r="AP35" s="2">
        <f t="shared" si="15"/>
        <v>5.7000000000000002E-3</v>
      </c>
      <c r="AQ35" s="1">
        <f t="shared" si="16"/>
        <v>3.8326623204375541E-2</v>
      </c>
      <c r="AR35" s="8">
        <f t="shared" si="17"/>
        <v>111.51561111111111</v>
      </c>
      <c r="AS35" s="1">
        <f t="shared" si="18"/>
        <v>0.13</v>
      </c>
      <c r="AT35" s="1">
        <f t="shared" si="19"/>
        <v>2.4066666666666667</v>
      </c>
      <c r="AU35" s="1">
        <f t="shared" si="20"/>
        <v>8959.2225273418208</v>
      </c>
    </row>
    <row r="36" spans="1:48" x14ac:dyDescent="0.15">
      <c r="C36" s="7">
        <v>9</v>
      </c>
      <c r="D36" s="11">
        <v>22.205300000000001</v>
      </c>
      <c r="E36" s="10">
        <f t="shared" si="4"/>
        <v>22.646387096774198</v>
      </c>
      <c r="F36" s="7" t="s">
        <v>73</v>
      </c>
      <c r="G36" s="1">
        <v>10</v>
      </c>
      <c r="H36" s="8">
        <f t="shared" si="0"/>
        <v>22.205300000000001</v>
      </c>
      <c r="I36" s="8">
        <f t="shared" si="1"/>
        <v>295.3553</v>
      </c>
      <c r="J36" s="8">
        <f t="shared" si="5"/>
        <v>0.25415219331784622</v>
      </c>
      <c r="K36" s="8">
        <f t="shared" si="6"/>
        <v>111.51561111111111</v>
      </c>
      <c r="L36" s="8">
        <f t="shared" si="7"/>
        <v>1.1151561111111112</v>
      </c>
      <c r="M36" s="1" t="s">
        <v>73</v>
      </c>
      <c r="O36" s="8">
        <f t="shared" si="8"/>
        <v>3.8332775623484912</v>
      </c>
      <c r="P36" s="8">
        <f t="shared" si="2"/>
        <v>0.97423590006695604</v>
      </c>
      <c r="Q36" s="14">
        <f t="shared" si="9"/>
        <v>0.12665066700870428</v>
      </c>
      <c r="R36" s="8">
        <f t="shared" si="10"/>
        <v>0.14497029444444445</v>
      </c>
      <c r="S36" s="15">
        <f t="shared" si="3"/>
        <v>0.87363185329832782</v>
      </c>
      <c r="T36" s="2">
        <v>0.01</v>
      </c>
      <c r="U36" s="16">
        <f t="shared" si="11"/>
        <v>8.7363185329832789E-3</v>
      </c>
      <c r="V36" s="15"/>
      <c r="W36" s="2"/>
      <c r="X36" s="16"/>
      <c r="Y36" s="2">
        <v>0.04</v>
      </c>
      <c r="Z36" s="2">
        <v>0.21</v>
      </c>
      <c r="AA36" s="2">
        <f t="shared" si="12"/>
        <v>8.3999999999999995E-3</v>
      </c>
      <c r="AB36" s="2">
        <v>1.4999999999999999E-2</v>
      </c>
      <c r="AC36" s="2">
        <v>0.28999999999999998</v>
      </c>
      <c r="AD36" s="2">
        <f t="shared" si="13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4"/>
        <v>1.1000000000000001E-2</v>
      </c>
      <c r="AN36" s="2">
        <v>1.4999999999999999E-2</v>
      </c>
      <c r="AO36" s="2">
        <v>0.38</v>
      </c>
      <c r="AP36" s="2">
        <f t="shared" si="15"/>
        <v>5.7000000000000002E-3</v>
      </c>
      <c r="AQ36" s="1">
        <f t="shared" si="16"/>
        <v>3.8186318532983279E-2</v>
      </c>
      <c r="AR36" s="8">
        <f t="shared" si="17"/>
        <v>111.51561111111111</v>
      </c>
      <c r="AS36" s="1">
        <f t="shared" si="18"/>
        <v>0.13</v>
      </c>
      <c r="AT36" s="1">
        <f t="shared" si="19"/>
        <v>2.4066666666666667</v>
      </c>
      <c r="AU36" s="1">
        <f t="shared" si="20"/>
        <v>8926.4249399852251</v>
      </c>
    </row>
    <row r="37" spans="1:48" x14ac:dyDescent="0.15">
      <c r="C37" s="7">
        <v>10</v>
      </c>
      <c r="D37" s="11">
        <v>20.679064516128999</v>
      </c>
      <c r="E37" s="10">
        <f t="shared" si="4"/>
        <v>22.205300000000001</v>
      </c>
      <c r="F37" s="7" t="s">
        <v>73</v>
      </c>
      <c r="G37" s="1">
        <v>11</v>
      </c>
      <c r="H37" s="8">
        <f t="shared" si="0"/>
        <v>20.679064516128999</v>
      </c>
      <c r="I37" s="8">
        <f t="shared" si="1"/>
        <v>293.82906451612899</v>
      </c>
      <c r="J37" s="8">
        <f t="shared" si="5"/>
        <v>0.21415417576226387</v>
      </c>
      <c r="K37" s="8">
        <f t="shared" si="6"/>
        <v>111.51561111111111</v>
      </c>
      <c r="L37" s="8">
        <f t="shared" si="7"/>
        <v>1.1151561111111112</v>
      </c>
      <c r="M37" s="1" t="s">
        <v>75</v>
      </c>
      <c r="N37" s="8">
        <f>(O36-P36)*C22/100</f>
        <v>2.7160895791674577</v>
      </c>
      <c r="O37" s="8">
        <f t="shared" si="8"/>
        <v>1.2581081942251884</v>
      </c>
      <c r="P37" s="8">
        <f t="shared" si="2"/>
        <v>0.2694291233540454</v>
      </c>
      <c r="Q37" s="14">
        <f t="shared" si="9"/>
        <v>3.5025786036025901E-2</v>
      </c>
      <c r="R37" s="8">
        <f t="shared" si="10"/>
        <v>0.14497029444444445</v>
      </c>
      <c r="S37" s="15">
        <f t="shared" si="3"/>
        <v>0.2416066420383004</v>
      </c>
      <c r="T37" s="2">
        <v>0.01</v>
      </c>
      <c r="U37" s="16">
        <f t="shared" si="11"/>
        <v>2.4160664203830041E-3</v>
      </c>
      <c r="V37" s="15"/>
      <c r="W37" s="2"/>
      <c r="X37" s="16"/>
      <c r="Y37" s="2">
        <v>0.04</v>
      </c>
      <c r="Z37" s="2">
        <v>0.21</v>
      </c>
      <c r="AA37" s="2">
        <f t="shared" si="12"/>
        <v>8.3999999999999995E-3</v>
      </c>
      <c r="AB37" s="2">
        <v>1.4999999999999999E-2</v>
      </c>
      <c r="AC37" s="2">
        <v>0.28999999999999998</v>
      </c>
      <c r="AD37" s="2">
        <f t="shared" si="13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4"/>
        <v>1.1000000000000001E-2</v>
      </c>
      <c r="AN37" s="2">
        <v>1.4999999999999999E-2</v>
      </c>
      <c r="AO37" s="2">
        <v>0.38</v>
      </c>
      <c r="AP37" s="2">
        <f t="shared" si="15"/>
        <v>5.7000000000000002E-3</v>
      </c>
      <c r="AQ37" s="1">
        <f t="shared" si="16"/>
        <v>3.1866066420383005E-2</v>
      </c>
      <c r="AR37" s="8">
        <f t="shared" si="17"/>
        <v>111.51561111111111</v>
      </c>
      <c r="AS37" s="1">
        <f t="shared" si="18"/>
        <v>0.13</v>
      </c>
      <c r="AT37" s="1">
        <f t="shared" si="19"/>
        <v>2.4066666666666667</v>
      </c>
      <c r="AU37" s="1">
        <f t="shared" si="20"/>
        <v>7449.0042759277767</v>
      </c>
    </row>
    <row r="38" spans="1:48" x14ac:dyDescent="0.15">
      <c r="C38" s="7">
        <v>11</v>
      </c>
      <c r="D38" s="11">
        <v>15.936833333333301</v>
      </c>
      <c r="E38" s="10">
        <f t="shared" si="4"/>
        <v>20.679064516128999</v>
      </c>
      <c r="F38" s="7" t="s">
        <v>75</v>
      </c>
      <c r="G38" s="1">
        <v>12</v>
      </c>
      <c r="H38" s="8">
        <f t="shared" si="0"/>
        <v>15.936833333333301</v>
      </c>
      <c r="I38" s="8">
        <f t="shared" si="1"/>
        <v>289.08683333333329</v>
      </c>
      <c r="J38" s="8">
        <f t="shared" si="5"/>
        <v>0.12435013330093828</v>
      </c>
      <c r="K38" s="8">
        <f t="shared" si="6"/>
        <v>111.51561111111111</v>
      </c>
      <c r="L38" s="8">
        <f t="shared" si="7"/>
        <v>1.1151561111111112</v>
      </c>
      <c r="M38" s="1" t="s">
        <v>73</v>
      </c>
      <c r="O38" s="8">
        <f t="shared" si="8"/>
        <v>2.1038351819822543</v>
      </c>
      <c r="P38" s="8">
        <f t="shared" si="2"/>
        <v>0.26161218532269703</v>
      </c>
      <c r="Q38" s="14">
        <f t="shared" si="9"/>
        <v>3.4009584091950616E-2</v>
      </c>
      <c r="R38" s="8">
        <f t="shared" si="10"/>
        <v>0.14497029444444445</v>
      </c>
      <c r="S38" s="15">
        <f t="shared" si="3"/>
        <v>0.23459691671512592</v>
      </c>
      <c r="T38" s="2">
        <v>0.01</v>
      </c>
      <c r="U38" s="16">
        <f t="shared" si="11"/>
        <v>2.3459691671512592E-3</v>
      </c>
      <c r="V38" s="15"/>
      <c r="W38" s="2"/>
      <c r="X38" s="16"/>
      <c r="Y38" s="2">
        <v>0.04</v>
      </c>
      <c r="Z38" s="2">
        <v>0.21</v>
      </c>
      <c r="AA38" s="2">
        <f t="shared" si="12"/>
        <v>8.3999999999999995E-3</v>
      </c>
      <c r="AB38" s="2">
        <v>1.4999999999999999E-2</v>
      </c>
      <c r="AC38" s="2">
        <v>0.28999999999999998</v>
      </c>
      <c r="AD38" s="2">
        <f t="shared" si="13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4"/>
        <v>1.1000000000000001E-2</v>
      </c>
      <c r="AN38" s="2">
        <v>1.4999999999999999E-2</v>
      </c>
      <c r="AO38" s="2">
        <v>0.38</v>
      </c>
      <c r="AP38" s="2">
        <f t="shared" si="15"/>
        <v>5.7000000000000002E-3</v>
      </c>
      <c r="AQ38" s="1">
        <f t="shared" si="16"/>
        <v>3.1795969167151258E-2</v>
      </c>
      <c r="AR38" s="8">
        <f t="shared" si="17"/>
        <v>111.51561111111111</v>
      </c>
      <c r="AS38" s="1">
        <f t="shared" si="18"/>
        <v>0.13</v>
      </c>
      <c r="AT38" s="1">
        <f t="shared" si="19"/>
        <v>2.4066666666666667</v>
      </c>
      <c r="AU38" s="1">
        <f t="shared" si="20"/>
        <v>7432.6183583135444</v>
      </c>
      <c r="AV38" s="1">
        <f>SUM(AU27:AU38)</f>
        <v>86362.624422710142</v>
      </c>
    </row>
    <row r="39" spans="1:48" x14ac:dyDescent="0.15">
      <c r="C39" s="7">
        <v>12</v>
      </c>
      <c r="D39" s="11">
        <v>13.4535483870968</v>
      </c>
      <c r="E39" s="10">
        <f t="shared" si="4"/>
        <v>15.936833333333301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6</v>
      </c>
      <c r="E42" s="7"/>
      <c r="F42" s="7"/>
      <c r="G42" s="1">
        <v>1</v>
      </c>
      <c r="H42" s="8">
        <f t="shared" ref="H42:H53" si="21">E43</f>
        <v>6</v>
      </c>
      <c r="I42" s="8">
        <f t="shared" ref="I42:I53" si="22">H42+273.15</f>
        <v>279.14999999999998</v>
      </c>
      <c r="J42" s="8">
        <f t="shared" ref="J42:J53" si="23">EXP(($C$16*(I42-$C$14))/($C$17*I42*$C$14))</f>
        <v>3.7493223242691671E-2</v>
      </c>
      <c r="K42" s="8">
        <f>$B$42/12</f>
        <v>7.7091041666666671</v>
      </c>
      <c r="L42" s="8">
        <f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4">O42*J42</f>
        <v>2.8903916352199786E-3</v>
      </c>
      <c r="Q42" s="14">
        <f>P42*$B$44</f>
        <v>3.7575091257859722E-4</v>
      </c>
      <c r="R42" s="8">
        <f>L42*$B$44</f>
        <v>1.0021835416666666E-2</v>
      </c>
      <c r="S42" s="15">
        <f t="shared" ref="S42:S53" si="25">Q42/R42</f>
        <v>3.7493223242691671E-2</v>
      </c>
      <c r="T42" s="2">
        <v>0.01</v>
      </c>
      <c r="U42" s="16">
        <f t="shared" ref="U42:U53" si="26">S42*T42</f>
        <v>3.7493223242691671E-4</v>
      </c>
      <c r="V42" s="15"/>
      <c r="W42" s="2"/>
      <c r="X42" s="16"/>
      <c r="Y42" s="2">
        <v>0.02</v>
      </c>
      <c r="Z42" s="2">
        <v>0.49</v>
      </c>
      <c r="AA42" s="2">
        <f t="shared" ref="AA42:AA53" si="27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28">AO42*AN42</f>
        <v>5.0000000000000001E-3</v>
      </c>
      <c r="AQ42" s="1">
        <f>(AP42+AM42+AD42+AA42+U42+X42+AG42+AJ42)</f>
        <v>1.5174932232426917E-2</v>
      </c>
      <c r="AR42" s="8">
        <f>$B$42/12</f>
        <v>7.7091041666666671</v>
      </c>
      <c r="AS42" s="1">
        <f>$B$44</f>
        <v>0.13</v>
      </c>
      <c r="AT42" s="1">
        <f>$E$5/12</f>
        <v>11.269671232876751</v>
      </c>
      <c r="AU42" s="1">
        <f t="shared" ref="AU42:AU53" si="29">AT42*10000*AS42*0.67*AR42*AQ42</f>
        <v>1148.3124565499227</v>
      </c>
    </row>
    <row r="43" spans="1:48" x14ac:dyDescent="0.15">
      <c r="A43" s="1" t="s">
        <v>74</v>
      </c>
      <c r="B43" s="1">
        <v>1</v>
      </c>
      <c r="C43" s="7">
        <v>1</v>
      </c>
      <c r="D43" s="9">
        <v>10.347870967741899</v>
      </c>
      <c r="E43" s="10">
        <f t="shared" ref="E43:E54" si="30">D42</f>
        <v>6</v>
      </c>
      <c r="F43" s="7" t="s">
        <v>73</v>
      </c>
      <c r="G43" s="1">
        <v>2</v>
      </c>
      <c r="H43" s="8">
        <f t="shared" si="21"/>
        <v>10.347870967741899</v>
      </c>
      <c r="I43" s="8">
        <f t="shared" si="22"/>
        <v>283.4978709677419</v>
      </c>
      <c r="J43" s="8">
        <f t="shared" si="23"/>
        <v>6.4013889623134576E-2</v>
      </c>
      <c r="K43" s="8">
        <f t="shared" ref="K43:K53" si="31">$B$42/12</f>
        <v>7.7091041666666671</v>
      </c>
      <c r="L43" s="8">
        <f t="shared" ref="L43:L53" si="32">K43*$B$43/100</f>
        <v>7.7091041666666665E-2</v>
      </c>
      <c r="M43" s="1" t="s">
        <v>73</v>
      </c>
      <c r="O43" s="8">
        <f t="shared" ref="O43:O53" si="33">L43+O42-P42-N43</f>
        <v>0.15129169169811335</v>
      </c>
      <c r="P43" s="8">
        <f t="shared" si="24"/>
        <v>9.684769653260334E-3</v>
      </c>
      <c r="Q43" s="14">
        <f t="shared" ref="Q43:Q53" si="34">P43*$B$44</f>
        <v>1.2590200549238435E-3</v>
      </c>
      <c r="R43" s="8">
        <f t="shared" ref="R43:R53" si="35">L43*$B$44</f>
        <v>1.0021835416666666E-2</v>
      </c>
      <c r="S43" s="15">
        <f t="shared" si="25"/>
        <v>0.12562769219199596</v>
      </c>
      <c r="T43" s="2">
        <v>0.01</v>
      </c>
      <c r="U43" s="16">
        <f t="shared" si="26"/>
        <v>1.2562769219199596E-3</v>
      </c>
      <c r="V43" s="15"/>
      <c r="W43" s="2"/>
      <c r="X43" s="16"/>
      <c r="Y43" s="2">
        <v>0.02</v>
      </c>
      <c r="Z43" s="2">
        <v>0.49</v>
      </c>
      <c r="AA43" s="2">
        <f t="shared" si="27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28"/>
        <v>5.0000000000000001E-3</v>
      </c>
      <c r="AQ43" s="1">
        <f t="shared" ref="AQ43:AQ53" si="36">(AP43+AM43+AD43+AA43+U43+X43+AG43+AJ43)</f>
        <v>1.6056276921919962E-2</v>
      </c>
      <c r="AR43" s="8">
        <f t="shared" ref="AR43:AR53" si="37">$B$42/12</f>
        <v>7.7091041666666671</v>
      </c>
      <c r="AS43" s="1">
        <f t="shared" ref="AS43:AS53" si="38">$B$44</f>
        <v>0.13</v>
      </c>
      <c r="AT43" s="1">
        <f t="shared" ref="AT43:AT53" si="39">$E$5/12</f>
        <v>11.269671232876751</v>
      </c>
      <c r="AU43" s="1">
        <f t="shared" si="29"/>
        <v>1215.0052806072417</v>
      </c>
    </row>
    <row r="44" spans="1:48" x14ac:dyDescent="0.15">
      <c r="A44" s="1" t="s">
        <v>36</v>
      </c>
      <c r="B44" s="1">
        <v>0.13</v>
      </c>
      <c r="C44" s="7">
        <v>2</v>
      </c>
      <c r="D44" s="11">
        <v>9.5757857142857095</v>
      </c>
      <c r="E44" s="10">
        <f t="shared" si="30"/>
        <v>10.347870967741899</v>
      </c>
      <c r="F44" s="7" t="s">
        <v>73</v>
      </c>
      <c r="G44" s="1">
        <v>3</v>
      </c>
      <c r="H44" s="8">
        <f t="shared" si="21"/>
        <v>9.5757857142857095</v>
      </c>
      <c r="I44" s="8">
        <f t="shared" si="22"/>
        <v>282.72578571428568</v>
      </c>
      <c r="J44" s="8">
        <f t="shared" si="23"/>
        <v>5.8282861791710452E-2</v>
      </c>
      <c r="K44" s="8">
        <f t="shared" si="31"/>
        <v>7.7091041666666671</v>
      </c>
      <c r="L44" s="8">
        <f t="shared" si="32"/>
        <v>7.7091041666666665E-2</v>
      </c>
      <c r="M44" s="1" t="s">
        <v>73</v>
      </c>
      <c r="O44" s="8">
        <f t="shared" si="33"/>
        <v>0.21869796371151967</v>
      </c>
      <c r="P44" s="8">
        <f t="shared" si="24"/>
        <v>1.2746343193127009E-2</v>
      </c>
      <c r="Q44" s="14">
        <f t="shared" si="34"/>
        <v>1.6570246151065113E-3</v>
      </c>
      <c r="R44" s="8">
        <f t="shared" si="35"/>
        <v>1.0021835416666666E-2</v>
      </c>
      <c r="S44" s="15">
        <f t="shared" si="25"/>
        <v>0.16534143160551418</v>
      </c>
      <c r="T44" s="2">
        <v>0.01</v>
      </c>
      <c r="U44" s="16">
        <f t="shared" si="26"/>
        <v>1.6534143160551419E-3</v>
      </c>
      <c r="V44" s="15"/>
      <c r="W44" s="2"/>
      <c r="X44" s="16"/>
      <c r="Y44" s="2">
        <v>0.02</v>
      </c>
      <c r="Z44" s="2">
        <v>0.49</v>
      </c>
      <c r="AA44" s="2">
        <f t="shared" si="27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28"/>
        <v>5.0000000000000001E-3</v>
      </c>
      <c r="AQ44" s="1">
        <f t="shared" si="36"/>
        <v>1.6453414316055143E-2</v>
      </c>
      <c r="AR44" s="8">
        <f t="shared" si="37"/>
        <v>7.7091041666666671</v>
      </c>
      <c r="AS44" s="1">
        <f t="shared" si="38"/>
        <v>0.13</v>
      </c>
      <c r="AT44" s="1">
        <f t="shared" si="39"/>
        <v>11.269671232876751</v>
      </c>
      <c r="AU44" s="1">
        <f t="shared" si="29"/>
        <v>1245.057330241619</v>
      </c>
    </row>
    <row r="45" spans="1:48" x14ac:dyDescent="0.15">
      <c r="C45" s="7">
        <v>3</v>
      </c>
      <c r="D45" s="11">
        <v>9.4663225806451603</v>
      </c>
      <c r="E45" s="10">
        <f t="shared" si="30"/>
        <v>9.5757857142857095</v>
      </c>
      <c r="F45" s="7" t="s">
        <v>73</v>
      </c>
      <c r="G45" s="1">
        <v>4</v>
      </c>
      <c r="H45" s="8">
        <f t="shared" si="21"/>
        <v>9.4663225806451603</v>
      </c>
      <c r="I45" s="8">
        <f t="shared" si="22"/>
        <v>282.61632258064515</v>
      </c>
      <c r="J45" s="8">
        <f t="shared" si="23"/>
        <v>5.751059287220299E-2</v>
      </c>
      <c r="K45" s="8">
        <f t="shared" si="31"/>
        <v>7.7091041666666671</v>
      </c>
      <c r="L45" s="8">
        <f t="shared" si="32"/>
        <v>7.7091041666666665E-2</v>
      </c>
      <c r="M45" s="1" t="s">
        <v>73</v>
      </c>
      <c r="O45" s="8">
        <f t="shared" si="33"/>
        <v>0.2830426621850593</v>
      </c>
      <c r="P45" s="8">
        <f t="shared" si="24"/>
        <v>1.6277951310389432E-2</v>
      </c>
      <c r="Q45" s="14">
        <f t="shared" si="34"/>
        <v>2.1161336703506262E-3</v>
      </c>
      <c r="R45" s="8">
        <f t="shared" si="35"/>
        <v>1.0021835416666666E-2</v>
      </c>
      <c r="S45" s="15">
        <f t="shared" si="25"/>
        <v>0.21115230717433467</v>
      </c>
      <c r="T45" s="2">
        <v>0.01</v>
      </c>
      <c r="U45" s="16">
        <f t="shared" si="26"/>
        <v>2.1115230717433466E-3</v>
      </c>
      <c r="V45" s="15"/>
      <c r="W45" s="2"/>
      <c r="X45" s="16"/>
      <c r="Y45" s="2">
        <v>0.02</v>
      </c>
      <c r="Z45" s="2">
        <v>0.49</v>
      </c>
      <c r="AA45" s="2">
        <f t="shared" si="27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28"/>
        <v>5.0000000000000001E-3</v>
      </c>
      <c r="AQ45" s="1">
        <f t="shared" si="36"/>
        <v>1.6911523071743349E-2</v>
      </c>
      <c r="AR45" s="8">
        <f t="shared" si="37"/>
        <v>7.7091041666666671</v>
      </c>
      <c r="AS45" s="1">
        <f t="shared" si="38"/>
        <v>0.13</v>
      </c>
      <c r="AT45" s="1">
        <f t="shared" si="39"/>
        <v>11.269671232876751</v>
      </c>
      <c r="AU45" s="1">
        <f t="shared" si="29"/>
        <v>1279.7231845962924</v>
      </c>
    </row>
    <row r="46" spans="1:48" x14ac:dyDescent="0.15">
      <c r="C46" s="7">
        <v>4</v>
      </c>
      <c r="D46" s="11">
        <v>12.0643666666667</v>
      </c>
      <c r="E46" s="10">
        <f t="shared" si="30"/>
        <v>9.4663225806451603</v>
      </c>
      <c r="F46" s="7" t="s">
        <v>73</v>
      </c>
      <c r="G46" s="1">
        <v>5</v>
      </c>
      <c r="H46" s="8">
        <f t="shared" si="21"/>
        <v>12.0643666666667</v>
      </c>
      <c r="I46" s="8">
        <f t="shared" si="22"/>
        <v>285.21436666666671</v>
      </c>
      <c r="J46" s="8">
        <f t="shared" si="23"/>
        <v>7.8712231757530851E-2</v>
      </c>
      <c r="K46" s="8">
        <f t="shared" si="31"/>
        <v>7.7091041666666671</v>
      </c>
      <c r="L46" s="8">
        <f t="shared" si="32"/>
        <v>7.7091041666666665E-2</v>
      </c>
      <c r="M46" s="1" t="s">
        <v>75</v>
      </c>
      <c r="N46" s="8">
        <f>(O45-P45)*$C$22/100</f>
        <v>0.25342647533093637</v>
      </c>
      <c r="O46" s="8">
        <f t="shared" si="33"/>
        <v>9.0429277210400116E-2</v>
      </c>
      <c r="P46" s="8">
        <f t="shared" si="24"/>
        <v>7.1178902254510172E-3</v>
      </c>
      <c r="Q46" s="14">
        <f t="shared" si="34"/>
        <v>9.2532572930863232E-4</v>
      </c>
      <c r="R46" s="8">
        <f t="shared" si="35"/>
        <v>1.0021835416666666E-2</v>
      </c>
      <c r="S46" s="15">
        <f t="shared" si="25"/>
        <v>9.2330964422922268E-2</v>
      </c>
      <c r="T46" s="2">
        <v>0.01</v>
      </c>
      <c r="U46" s="16">
        <f t="shared" si="26"/>
        <v>9.2330964422922268E-4</v>
      </c>
      <c r="V46" s="15"/>
      <c r="W46" s="2"/>
      <c r="X46" s="16"/>
      <c r="Y46" s="2">
        <v>0.04</v>
      </c>
      <c r="Z46" s="2">
        <v>0.49</v>
      </c>
      <c r="AA46" s="2">
        <f t="shared" si="27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28"/>
        <v>7.4999999999999997E-3</v>
      </c>
      <c r="AQ46" s="1">
        <f t="shared" si="36"/>
        <v>2.8023309644229222E-2</v>
      </c>
      <c r="AR46" s="8">
        <f t="shared" si="37"/>
        <v>7.7091041666666671</v>
      </c>
      <c r="AS46" s="1">
        <f t="shared" si="38"/>
        <v>0.13</v>
      </c>
      <c r="AT46" s="1">
        <f t="shared" si="39"/>
        <v>11.269671232876751</v>
      </c>
      <c r="AU46" s="1">
        <f t="shared" si="29"/>
        <v>2120.5706256440758</v>
      </c>
    </row>
    <row r="47" spans="1:48" x14ac:dyDescent="0.15">
      <c r="C47" s="7">
        <v>5</v>
      </c>
      <c r="D47" s="11">
        <v>15.5892258064516</v>
      </c>
      <c r="E47" s="10">
        <f t="shared" si="30"/>
        <v>12.0643666666667</v>
      </c>
      <c r="F47" s="7" t="s">
        <v>75</v>
      </c>
      <c r="G47" s="1">
        <v>6</v>
      </c>
      <c r="H47" s="8">
        <f t="shared" si="21"/>
        <v>15.5892258064516</v>
      </c>
      <c r="I47" s="8">
        <f t="shared" si="22"/>
        <v>288.7392258064516</v>
      </c>
      <c r="J47" s="8">
        <f t="shared" si="23"/>
        <v>0.11940882525808119</v>
      </c>
      <c r="K47" s="8">
        <f t="shared" si="31"/>
        <v>7.7091041666666671</v>
      </c>
      <c r="L47" s="8">
        <f t="shared" si="32"/>
        <v>7.7091041666666665E-2</v>
      </c>
      <c r="M47" s="1" t="s">
        <v>73</v>
      </c>
      <c r="O47" s="8">
        <f t="shared" si="33"/>
        <v>0.16040242865161577</v>
      </c>
      <c r="P47" s="8">
        <f t="shared" si="24"/>
        <v>1.9153465573832625E-2</v>
      </c>
      <c r="Q47" s="14">
        <f t="shared" si="34"/>
        <v>2.4899505245982415E-3</v>
      </c>
      <c r="R47" s="8">
        <f t="shared" si="35"/>
        <v>1.0021835416666666E-2</v>
      </c>
      <c r="S47" s="15">
        <f t="shared" si="25"/>
        <v>0.24845254597350161</v>
      </c>
      <c r="T47" s="2">
        <v>0.01</v>
      </c>
      <c r="U47" s="16">
        <f t="shared" si="26"/>
        <v>2.4845254597350161E-3</v>
      </c>
      <c r="V47" s="15"/>
      <c r="W47" s="2"/>
      <c r="X47" s="16"/>
      <c r="Y47" s="2">
        <v>0.04</v>
      </c>
      <c r="Z47" s="2">
        <v>0.49</v>
      </c>
      <c r="AA47" s="2">
        <f t="shared" si="27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28"/>
        <v>7.4999999999999997E-3</v>
      </c>
      <c r="AQ47" s="1">
        <f t="shared" si="36"/>
        <v>2.9584525459735014E-2</v>
      </c>
      <c r="AR47" s="8">
        <f t="shared" si="37"/>
        <v>7.7091041666666671</v>
      </c>
      <c r="AS47" s="1">
        <f t="shared" si="38"/>
        <v>0.13</v>
      </c>
      <c r="AT47" s="1">
        <f t="shared" si="39"/>
        <v>11.269671232876751</v>
      </c>
      <c r="AU47" s="1">
        <f t="shared" si="29"/>
        <v>2238.7104328504065</v>
      </c>
    </row>
    <row r="48" spans="1:48" x14ac:dyDescent="0.15">
      <c r="C48" s="7">
        <v>6</v>
      </c>
      <c r="D48" s="11">
        <v>19.444133333333301</v>
      </c>
      <c r="E48" s="10">
        <f t="shared" si="30"/>
        <v>15.5892258064516</v>
      </c>
      <c r="F48" s="7" t="s">
        <v>73</v>
      </c>
      <c r="G48" s="1">
        <v>7</v>
      </c>
      <c r="H48" s="8">
        <f t="shared" si="21"/>
        <v>19.444133333333301</v>
      </c>
      <c r="I48" s="8">
        <f t="shared" si="22"/>
        <v>292.59413333333328</v>
      </c>
      <c r="J48" s="8">
        <f t="shared" si="23"/>
        <v>0.18620248519971699</v>
      </c>
      <c r="K48" s="8">
        <f t="shared" si="31"/>
        <v>7.7091041666666671</v>
      </c>
      <c r="L48" s="8">
        <f t="shared" si="32"/>
        <v>7.7091041666666665E-2</v>
      </c>
      <c r="M48" s="1" t="s">
        <v>73</v>
      </c>
      <c r="O48" s="8">
        <f t="shared" si="33"/>
        <v>0.21834000474444981</v>
      </c>
      <c r="P48" s="8">
        <f t="shared" si="24"/>
        <v>4.0655451501934552E-2</v>
      </c>
      <c r="Q48" s="14">
        <f t="shared" si="34"/>
        <v>5.2852086952514922E-3</v>
      </c>
      <c r="R48" s="8">
        <f t="shared" si="35"/>
        <v>1.0021835416666666E-2</v>
      </c>
      <c r="S48" s="15">
        <f t="shared" si="25"/>
        <v>0.52736933660495</v>
      </c>
      <c r="T48" s="2">
        <v>0.01</v>
      </c>
      <c r="U48" s="16">
        <f t="shared" si="26"/>
        <v>5.2736933660495E-3</v>
      </c>
      <c r="V48" s="15"/>
      <c r="W48" s="2"/>
      <c r="X48" s="16"/>
      <c r="Y48" s="2">
        <v>0.04</v>
      </c>
      <c r="Z48" s="2">
        <v>0.49</v>
      </c>
      <c r="AA48" s="2">
        <f t="shared" si="27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28"/>
        <v>7.4999999999999997E-3</v>
      </c>
      <c r="AQ48" s="1">
        <f t="shared" si="36"/>
        <v>3.2373693366049498E-2</v>
      </c>
      <c r="AR48" s="8">
        <f t="shared" si="37"/>
        <v>7.7091041666666671</v>
      </c>
      <c r="AS48" s="1">
        <f t="shared" si="38"/>
        <v>0.13</v>
      </c>
      <c r="AT48" s="1">
        <f t="shared" si="39"/>
        <v>11.269671232876751</v>
      </c>
      <c r="AU48" s="1">
        <f t="shared" si="29"/>
        <v>2449.7714248320467</v>
      </c>
    </row>
    <row r="49" spans="1:48" x14ac:dyDescent="0.15">
      <c r="C49" s="7">
        <v>7</v>
      </c>
      <c r="D49" s="11">
        <v>23.591387096774199</v>
      </c>
      <c r="E49" s="10">
        <f t="shared" si="30"/>
        <v>19.444133333333301</v>
      </c>
      <c r="F49" s="7" t="s">
        <v>73</v>
      </c>
      <c r="G49" s="1">
        <v>8</v>
      </c>
      <c r="H49" s="8">
        <f t="shared" si="21"/>
        <v>23.591387096774199</v>
      </c>
      <c r="I49" s="8">
        <f t="shared" si="22"/>
        <v>296.74138709677419</v>
      </c>
      <c r="J49" s="8">
        <f t="shared" si="23"/>
        <v>0.29646229355246634</v>
      </c>
      <c r="K49" s="8">
        <f t="shared" si="31"/>
        <v>7.7091041666666671</v>
      </c>
      <c r="L49" s="8">
        <f t="shared" si="32"/>
        <v>7.7091041666666665E-2</v>
      </c>
      <c r="M49" s="1" t="s">
        <v>73</v>
      </c>
      <c r="O49" s="8">
        <f t="shared" si="33"/>
        <v>0.25477559490918195</v>
      </c>
      <c r="P49" s="8">
        <f t="shared" si="24"/>
        <v>7.5531357207970148E-2</v>
      </c>
      <c r="Q49" s="14">
        <f t="shared" si="34"/>
        <v>9.8190764370361203E-3</v>
      </c>
      <c r="R49" s="8">
        <f t="shared" si="35"/>
        <v>1.0021835416666666E-2</v>
      </c>
      <c r="S49" s="15">
        <f t="shared" si="25"/>
        <v>0.97976827884307993</v>
      </c>
      <c r="T49" s="2">
        <v>0.01</v>
      </c>
      <c r="U49" s="16">
        <f t="shared" si="26"/>
        <v>9.7976827884308001E-3</v>
      </c>
      <c r="V49" s="15"/>
      <c r="W49" s="2"/>
      <c r="X49" s="16"/>
      <c r="Y49" s="2">
        <v>0.04</v>
      </c>
      <c r="Z49" s="2">
        <v>0.49</v>
      </c>
      <c r="AA49" s="2">
        <f t="shared" si="27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28"/>
        <v>7.4999999999999997E-3</v>
      </c>
      <c r="AQ49" s="1">
        <f t="shared" si="36"/>
        <v>3.6897682788430801E-2</v>
      </c>
      <c r="AR49" s="8">
        <f t="shared" si="37"/>
        <v>7.7091041666666671</v>
      </c>
      <c r="AS49" s="1">
        <f t="shared" si="38"/>
        <v>0.13</v>
      </c>
      <c r="AT49" s="1">
        <f t="shared" si="39"/>
        <v>11.269671232876751</v>
      </c>
      <c r="AU49" s="1">
        <f t="shared" si="29"/>
        <v>2792.1092572158764</v>
      </c>
    </row>
    <row r="50" spans="1:48" x14ac:dyDescent="0.15">
      <c r="C50" s="7">
        <v>8</v>
      </c>
      <c r="D50" s="11">
        <v>22.646387096774198</v>
      </c>
      <c r="E50" s="10">
        <f t="shared" si="30"/>
        <v>23.591387096774199</v>
      </c>
      <c r="F50" s="7" t="s">
        <v>73</v>
      </c>
      <c r="G50" s="1">
        <v>9</v>
      </c>
      <c r="H50" s="8">
        <f t="shared" si="21"/>
        <v>22.646387096774198</v>
      </c>
      <c r="I50" s="8">
        <f t="shared" si="22"/>
        <v>295.7963870967742</v>
      </c>
      <c r="J50" s="8">
        <f t="shared" si="23"/>
        <v>0.26695823181082051</v>
      </c>
      <c r="K50" s="8">
        <f t="shared" si="31"/>
        <v>7.7091041666666671</v>
      </c>
      <c r="L50" s="8">
        <f t="shared" si="32"/>
        <v>7.7091041666666665E-2</v>
      </c>
      <c r="M50" s="1" t="s">
        <v>73</v>
      </c>
      <c r="O50" s="8">
        <f t="shared" si="33"/>
        <v>0.25633527936787842</v>
      </c>
      <c r="P50" s="8">
        <f t="shared" si="24"/>
        <v>6.8430812930781529E-2</v>
      </c>
      <c r="Q50" s="14">
        <f t="shared" si="34"/>
        <v>8.8960056810015991E-3</v>
      </c>
      <c r="R50" s="8">
        <f t="shared" si="35"/>
        <v>1.0021835416666666E-2</v>
      </c>
      <c r="S50" s="15">
        <f t="shared" si="25"/>
        <v>0.88766232043755455</v>
      </c>
      <c r="T50" s="2">
        <v>0.01</v>
      </c>
      <c r="U50" s="16">
        <f t="shared" si="26"/>
        <v>8.8766232043755462E-3</v>
      </c>
      <c r="V50" s="15"/>
      <c r="W50" s="2"/>
      <c r="X50" s="16"/>
      <c r="Y50" s="2">
        <v>0.04</v>
      </c>
      <c r="Z50" s="2">
        <v>0.49</v>
      </c>
      <c r="AA50" s="2">
        <f t="shared" si="27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28"/>
        <v>7.4999999999999997E-3</v>
      </c>
      <c r="AQ50" s="1">
        <f t="shared" si="36"/>
        <v>3.5976623204375544E-2</v>
      </c>
      <c r="AR50" s="8">
        <f t="shared" si="37"/>
        <v>7.7091041666666671</v>
      </c>
      <c r="AS50" s="1">
        <f t="shared" si="38"/>
        <v>0.13</v>
      </c>
      <c r="AT50" s="1">
        <f t="shared" si="39"/>
        <v>11.269671232876751</v>
      </c>
      <c r="AU50" s="1">
        <f t="shared" si="29"/>
        <v>2722.4111407830892</v>
      </c>
    </row>
    <row r="51" spans="1:48" x14ac:dyDescent="0.15">
      <c r="C51" s="7">
        <v>9</v>
      </c>
      <c r="D51" s="11">
        <v>22.205300000000001</v>
      </c>
      <c r="E51" s="10">
        <f t="shared" si="30"/>
        <v>22.646387096774198</v>
      </c>
      <c r="F51" s="7" t="s">
        <v>73</v>
      </c>
      <c r="G51" s="1">
        <v>10</v>
      </c>
      <c r="H51" s="8">
        <f t="shared" si="21"/>
        <v>22.205300000000001</v>
      </c>
      <c r="I51" s="8">
        <f t="shared" si="22"/>
        <v>295.3553</v>
      </c>
      <c r="J51" s="8">
        <f t="shared" si="23"/>
        <v>0.25415219331784622</v>
      </c>
      <c r="K51" s="8">
        <f t="shared" si="31"/>
        <v>7.7091041666666671</v>
      </c>
      <c r="L51" s="8">
        <f t="shared" si="32"/>
        <v>7.7091041666666665E-2</v>
      </c>
      <c r="M51" s="1" t="s">
        <v>73</v>
      </c>
      <c r="O51" s="8">
        <f t="shared" si="33"/>
        <v>0.26499550810376354</v>
      </c>
      <c r="P51" s="8">
        <f t="shared" si="24"/>
        <v>6.7349189603948603E-2</v>
      </c>
      <c r="Q51" s="14">
        <f t="shared" si="34"/>
        <v>8.7553946485133191E-3</v>
      </c>
      <c r="R51" s="8">
        <f t="shared" si="35"/>
        <v>1.0021835416666666E-2</v>
      </c>
      <c r="S51" s="15">
        <f t="shared" si="25"/>
        <v>0.87363185329832782</v>
      </c>
      <c r="T51" s="2">
        <v>0.01</v>
      </c>
      <c r="U51" s="16">
        <f t="shared" si="26"/>
        <v>8.7363185329832789E-3</v>
      </c>
      <c r="V51" s="15"/>
      <c r="W51" s="2"/>
      <c r="X51" s="16"/>
      <c r="Y51" s="2">
        <v>0.04</v>
      </c>
      <c r="Z51" s="2">
        <v>0.49</v>
      </c>
      <c r="AA51" s="2">
        <f t="shared" si="27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28"/>
        <v>7.4999999999999997E-3</v>
      </c>
      <c r="AQ51" s="1">
        <f t="shared" si="36"/>
        <v>3.5836318532983275E-2</v>
      </c>
      <c r="AR51" s="8">
        <f t="shared" si="37"/>
        <v>7.7091041666666671</v>
      </c>
      <c r="AS51" s="1">
        <f t="shared" si="38"/>
        <v>0.13</v>
      </c>
      <c r="AT51" s="1">
        <f t="shared" si="39"/>
        <v>11.269671232876751</v>
      </c>
      <c r="AU51" s="1">
        <f t="shared" si="29"/>
        <v>2711.7940520604388</v>
      </c>
    </row>
    <row r="52" spans="1:48" x14ac:dyDescent="0.15">
      <c r="C52" s="7">
        <v>10</v>
      </c>
      <c r="D52" s="11">
        <v>20.679064516128999</v>
      </c>
      <c r="E52" s="10">
        <f t="shared" si="30"/>
        <v>22.205300000000001</v>
      </c>
      <c r="F52" s="7" t="s">
        <v>73</v>
      </c>
      <c r="G52" s="1">
        <v>11</v>
      </c>
      <c r="H52" s="8">
        <f t="shared" si="21"/>
        <v>20.679064516128999</v>
      </c>
      <c r="I52" s="8">
        <f t="shared" si="22"/>
        <v>293.82906451612899</v>
      </c>
      <c r="J52" s="8">
        <f t="shared" si="23"/>
        <v>0.21415417576226387</v>
      </c>
      <c r="K52" s="8">
        <f t="shared" si="31"/>
        <v>7.7091041666666671</v>
      </c>
      <c r="L52" s="8">
        <f t="shared" si="32"/>
        <v>7.7091041666666665E-2</v>
      </c>
      <c r="M52" s="1" t="s">
        <v>75</v>
      </c>
      <c r="N52" s="8">
        <f>(O51-P51)*$C$22/100</f>
        <v>0.18776400257482423</v>
      </c>
      <c r="O52" s="8">
        <f t="shared" si="33"/>
        <v>8.6973357591657363E-2</v>
      </c>
      <c r="P52" s="8">
        <f t="shared" si="24"/>
        <v>1.8625707708318017E-2</v>
      </c>
      <c r="Q52" s="14">
        <f t="shared" si="34"/>
        <v>2.4213420020813424E-3</v>
      </c>
      <c r="R52" s="8">
        <f t="shared" si="35"/>
        <v>1.0021835416666666E-2</v>
      </c>
      <c r="S52" s="15">
        <f t="shared" si="25"/>
        <v>0.24160664203830021</v>
      </c>
      <c r="T52" s="2">
        <v>0.01</v>
      </c>
      <c r="U52" s="16">
        <f t="shared" si="26"/>
        <v>2.416066420383002E-3</v>
      </c>
      <c r="V52" s="15"/>
      <c r="W52" s="2"/>
      <c r="X52" s="16"/>
      <c r="Y52" s="2">
        <v>0.04</v>
      </c>
      <c r="Z52" s="2">
        <v>0.49</v>
      </c>
      <c r="AA52" s="2">
        <f t="shared" si="27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28"/>
        <v>7.4999999999999997E-3</v>
      </c>
      <c r="AQ52" s="1">
        <f t="shared" si="36"/>
        <v>2.9516066420383E-2</v>
      </c>
      <c r="AR52" s="8">
        <f t="shared" si="37"/>
        <v>7.7091041666666671</v>
      </c>
      <c r="AS52" s="1">
        <f t="shared" si="38"/>
        <v>0.13</v>
      </c>
      <c r="AT52" s="1">
        <f t="shared" si="39"/>
        <v>11.269671232876751</v>
      </c>
      <c r="AU52" s="1">
        <f t="shared" si="29"/>
        <v>2233.5300230503958</v>
      </c>
    </row>
    <row r="53" spans="1:48" x14ac:dyDescent="0.15">
      <c r="C53" s="7">
        <v>11</v>
      </c>
      <c r="D53" s="11">
        <v>15.936833333333301</v>
      </c>
      <c r="E53" s="10">
        <f t="shared" si="30"/>
        <v>20.679064516128999</v>
      </c>
      <c r="F53" s="7" t="s">
        <v>75</v>
      </c>
      <c r="G53" s="1">
        <v>12</v>
      </c>
      <c r="H53" s="8">
        <f t="shared" si="21"/>
        <v>15.936833333333301</v>
      </c>
      <c r="I53" s="8">
        <f t="shared" si="22"/>
        <v>289.08683333333329</v>
      </c>
      <c r="J53" s="8">
        <f t="shared" si="23"/>
        <v>0.12435013330093828</v>
      </c>
      <c r="K53" s="8">
        <f t="shared" si="31"/>
        <v>7.7091041666666671</v>
      </c>
      <c r="L53" s="8">
        <f t="shared" si="32"/>
        <v>7.7091041666666665E-2</v>
      </c>
      <c r="M53" s="1" t="s">
        <v>73</v>
      </c>
      <c r="O53" s="8">
        <f t="shared" si="33"/>
        <v>0.14543869155000602</v>
      </c>
      <c r="P53" s="8">
        <f t="shared" si="24"/>
        <v>1.8085320681357295E-2</v>
      </c>
      <c r="Q53" s="14">
        <f t="shared" si="34"/>
        <v>2.3510916885764485E-3</v>
      </c>
      <c r="R53" s="8">
        <f t="shared" si="35"/>
        <v>1.0021835416666666E-2</v>
      </c>
      <c r="S53" s="15">
        <f t="shared" si="25"/>
        <v>0.23459691671512586</v>
      </c>
      <c r="T53" s="2">
        <v>0.01</v>
      </c>
      <c r="U53" s="16">
        <f t="shared" si="26"/>
        <v>2.3459691671512588E-3</v>
      </c>
      <c r="V53" s="15"/>
      <c r="W53" s="2"/>
      <c r="X53" s="16"/>
      <c r="Y53" s="2">
        <v>0.04</v>
      </c>
      <c r="Z53" s="2">
        <v>0.49</v>
      </c>
      <c r="AA53" s="2">
        <f t="shared" si="27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28"/>
        <v>7.4999999999999997E-3</v>
      </c>
      <c r="AQ53" s="1">
        <f t="shared" si="36"/>
        <v>2.9445969167151257E-2</v>
      </c>
      <c r="AR53" s="8">
        <f t="shared" si="37"/>
        <v>7.7091041666666671</v>
      </c>
      <c r="AS53" s="1">
        <f t="shared" si="38"/>
        <v>0.13</v>
      </c>
      <c r="AT53" s="1">
        <f t="shared" si="39"/>
        <v>11.269671232876751</v>
      </c>
      <c r="AU53" s="1">
        <f t="shared" si="29"/>
        <v>2228.2256468711112</v>
      </c>
      <c r="AV53" s="1">
        <f>SUM(AU42:AU53)</f>
        <v>24385.220855302512</v>
      </c>
    </row>
    <row r="54" spans="1:48" x14ac:dyDescent="0.15">
      <c r="C54" s="7">
        <v>12</v>
      </c>
      <c r="D54" s="11">
        <v>13.4535483870968</v>
      </c>
      <c r="E54" s="10">
        <f t="shared" si="30"/>
        <v>15.936833333333301</v>
      </c>
      <c r="F54" s="7" t="s">
        <v>73</v>
      </c>
    </row>
    <row r="56" spans="1:4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</row>
    <row r="57" spans="1:4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</row>
    <row r="58" spans="1:48" x14ac:dyDescent="0.15">
      <c r="A58" s="1" t="s">
        <v>71</v>
      </c>
      <c r="B58" s="1">
        <v>134.75800000000001</v>
      </c>
      <c r="C58" s="7" t="s">
        <v>72</v>
      </c>
      <c r="D58" s="7">
        <v>6</v>
      </c>
      <c r="E58" s="7"/>
      <c r="F58" s="7"/>
      <c r="G58" s="1">
        <v>1</v>
      </c>
      <c r="H58" s="8">
        <f t="shared" ref="H58:H69" si="40">E59</f>
        <v>6</v>
      </c>
      <c r="I58" s="8">
        <f t="shared" ref="I58:I69" si="41">H58+273.15</f>
        <v>279.14999999999998</v>
      </c>
      <c r="J58" s="8">
        <f t="shared" ref="J58:J69" si="42">EXP(($C$16*(I58-$C$14))/($C$17*I58*$C$14))</f>
        <v>3.7493223242691671E-2</v>
      </c>
      <c r="K58" s="8">
        <f>$B$58/12</f>
        <v>11.229833333333334</v>
      </c>
      <c r="L58" s="8">
        <f>K58*$B$59/100</f>
        <v>3.0320550000000002</v>
      </c>
      <c r="M58" s="1" t="s">
        <v>73</v>
      </c>
      <c r="O58" s="8">
        <f>L58</f>
        <v>3.0320550000000002</v>
      </c>
      <c r="P58" s="8">
        <f t="shared" ref="P58:P69" si="43">O58*J58</f>
        <v>0.11368151499911951</v>
      </c>
      <c r="Q58" s="14">
        <f>P58*$B$60</f>
        <v>3.2967639349744657E-2</v>
      </c>
      <c r="R58" s="8">
        <f>L58*$B$60</f>
        <v>0.87929594999999994</v>
      </c>
      <c r="S58" s="15">
        <f t="shared" ref="S58:S69" si="44">Q58/R58</f>
        <v>3.7493223242691678E-2</v>
      </c>
      <c r="T58" s="2">
        <v>0.27</v>
      </c>
      <c r="U58" s="16">
        <f t="shared" ref="U58:U69" si="45">S58*T58</f>
        <v>1.0123170275526753E-2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46">U58*0.67*AD58+(V58+W58+X58+Y58+Z58+AA58)/1000</f>
        <v>0.22836693198453487</v>
      </c>
      <c r="AC58" s="8">
        <f t="shared" ref="AC58:AC69" si="47">$B$58/12</f>
        <v>11.229833333333334</v>
      </c>
      <c r="AD58" s="1">
        <f t="shared" ref="AD58:AD69" si="48">$B$60</f>
        <v>0.28999999999999998</v>
      </c>
      <c r="AE58" s="17">
        <f>$E$7/12</f>
        <v>36.474863013698581</v>
      </c>
      <c r="AF58" s="1">
        <f t="shared" ref="AF58:AF69" si="49">AE58*10000*AC58*AB58</f>
        <v>935406.09984541743</v>
      </c>
    </row>
    <row r="59" spans="1:48" x14ac:dyDescent="0.15">
      <c r="A59" s="1" t="s">
        <v>74</v>
      </c>
      <c r="B59" s="1">
        <v>27</v>
      </c>
      <c r="C59" s="7">
        <v>1</v>
      </c>
      <c r="D59" s="9">
        <v>10.347870967741899</v>
      </c>
      <c r="E59" s="10">
        <f t="shared" ref="E59:E70" si="50">D58</f>
        <v>6</v>
      </c>
      <c r="F59" s="7" t="s">
        <v>73</v>
      </c>
      <c r="G59" s="1">
        <v>2</v>
      </c>
      <c r="H59" s="8">
        <f t="shared" si="40"/>
        <v>10.347870967741899</v>
      </c>
      <c r="I59" s="8">
        <f t="shared" si="41"/>
        <v>283.4978709677419</v>
      </c>
      <c r="J59" s="8">
        <f t="shared" si="42"/>
        <v>6.4013889623134576E-2</v>
      </c>
      <c r="K59" s="8">
        <f t="shared" ref="K59:K69" si="51">$B$58/12</f>
        <v>11.229833333333334</v>
      </c>
      <c r="L59" s="8">
        <f t="shared" ref="L59:L69" si="52">K59*$B$59/100</f>
        <v>3.0320550000000002</v>
      </c>
      <c r="M59" s="1" t="s">
        <v>73</v>
      </c>
      <c r="O59" s="8">
        <f t="shared" ref="O59:O69" si="53">L59+O58-P58-N59</f>
        <v>5.9504284850008808</v>
      </c>
      <c r="P59" s="8">
        <f t="shared" si="43"/>
        <v>0.38091007224920226</v>
      </c>
      <c r="Q59" s="14">
        <f t="shared" ref="Q59:Q69" si="54">P59*$B$60</f>
        <v>0.11046392095226865</v>
      </c>
      <c r="R59" s="8">
        <f t="shared" ref="R59:R69" si="55">L59*$B$60</f>
        <v>0.87929594999999994</v>
      </c>
      <c r="S59" s="15">
        <f t="shared" si="44"/>
        <v>0.12562769219199593</v>
      </c>
      <c r="T59" s="2">
        <v>0.27</v>
      </c>
      <c r="U59" s="16">
        <f t="shared" si="45"/>
        <v>3.3919476891838905E-2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46"/>
        <v>0.23299055436008431</v>
      </c>
      <c r="AC59" s="8">
        <f t="shared" si="47"/>
        <v>11.229833333333334</v>
      </c>
      <c r="AD59" s="1">
        <f t="shared" si="48"/>
        <v>0.28999999999999998</v>
      </c>
      <c r="AE59" s="17">
        <f t="shared" ref="AE59:AE69" si="56">$E$7/12</f>
        <v>36.474863013698581</v>
      </c>
      <c r="AF59" s="1">
        <f t="shared" si="49"/>
        <v>954344.76375742198</v>
      </c>
    </row>
    <row r="60" spans="1:48" x14ac:dyDescent="0.15">
      <c r="A60" s="1" t="s">
        <v>36</v>
      </c>
      <c r="B60" s="1">
        <v>0.28999999999999998</v>
      </c>
      <c r="C60" s="7">
        <v>2</v>
      </c>
      <c r="D60" s="11">
        <v>9.5757857142857095</v>
      </c>
      <c r="E60" s="10">
        <f t="shared" si="50"/>
        <v>10.347870967741899</v>
      </c>
      <c r="F60" s="7" t="s">
        <v>73</v>
      </c>
      <c r="G60" s="1">
        <v>3</v>
      </c>
      <c r="H60" s="8">
        <f t="shared" si="40"/>
        <v>9.5757857142857095</v>
      </c>
      <c r="I60" s="8">
        <f t="shared" si="41"/>
        <v>282.72578571428568</v>
      </c>
      <c r="J60" s="8">
        <f t="shared" si="42"/>
        <v>5.8282861791710452E-2</v>
      </c>
      <c r="K60" s="8">
        <f t="shared" si="51"/>
        <v>11.229833333333334</v>
      </c>
      <c r="L60" s="8">
        <f t="shared" si="52"/>
        <v>3.0320550000000002</v>
      </c>
      <c r="M60" s="1" t="s">
        <v>73</v>
      </c>
      <c r="O60" s="8">
        <f t="shared" si="53"/>
        <v>8.6015734127516783</v>
      </c>
      <c r="P60" s="8">
        <f t="shared" si="43"/>
        <v>0.50132431440665726</v>
      </c>
      <c r="Q60" s="14">
        <f t="shared" si="54"/>
        <v>0.1453840511779306</v>
      </c>
      <c r="R60" s="8">
        <f t="shared" si="55"/>
        <v>0.87929594999999994</v>
      </c>
      <c r="S60" s="15">
        <f t="shared" si="44"/>
        <v>0.16534143160551418</v>
      </c>
      <c r="T60" s="2">
        <v>0.27</v>
      </c>
      <c r="U60" s="16">
        <f t="shared" si="45"/>
        <v>4.464218653348883E-2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46"/>
        <v>0.23507397684345691</v>
      </c>
      <c r="AC60" s="8">
        <f t="shared" si="47"/>
        <v>11.229833333333334</v>
      </c>
      <c r="AD60" s="1">
        <f t="shared" si="48"/>
        <v>0.28999999999999998</v>
      </c>
      <c r="AE60" s="17">
        <f t="shared" si="56"/>
        <v>36.474863013698581</v>
      </c>
      <c r="AF60" s="1">
        <f t="shared" si="49"/>
        <v>962878.60043231235</v>
      </c>
    </row>
    <row r="61" spans="1:48" x14ac:dyDescent="0.15">
      <c r="C61" s="7">
        <v>3</v>
      </c>
      <c r="D61" s="11">
        <v>9.4663225806451603</v>
      </c>
      <c r="E61" s="10">
        <f t="shared" si="50"/>
        <v>9.5757857142857095</v>
      </c>
      <c r="F61" s="7" t="s">
        <v>73</v>
      </c>
      <c r="G61" s="1">
        <v>4</v>
      </c>
      <c r="H61" s="8">
        <f t="shared" si="40"/>
        <v>9.4663225806451603</v>
      </c>
      <c r="I61" s="8">
        <f t="shared" si="41"/>
        <v>282.61632258064515</v>
      </c>
      <c r="J61" s="8">
        <f t="shared" si="42"/>
        <v>5.751059287220299E-2</v>
      </c>
      <c r="K61" s="8">
        <f t="shared" si="51"/>
        <v>11.229833333333334</v>
      </c>
      <c r="L61" s="8">
        <f t="shared" si="52"/>
        <v>3.0320550000000002</v>
      </c>
      <c r="M61" s="1" t="s">
        <v>73</v>
      </c>
      <c r="O61" s="8">
        <f t="shared" si="53"/>
        <v>11.132304098345021</v>
      </c>
      <c r="P61" s="8">
        <f t="shared" si="43"/>
        <v>0.64022540872947731</v>
      </c>
      <c r="Q61" s="14">
        <f t="shared" si="54"/>
        <v>0.18566536853154841</v>
      </c>
      <c r="R61" s="8">
        <f t="shared" si="55"/>
        <v>0.87929594999999994</v>
      </c>
      <c r="S61" s="15">
        <f t="shared" si="44"/>
        <v>0.21115230717433467</v>
      </c>
      <c r="T61" s="2">
        <v>0.27</v>
      </c>
      <c r="U61" s="16">
        <f t="shared" si="45"/>
        <v>5.7011122937070363E-2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46"/>
        <v>0.23747726118667278</v>
      </c>
      <c r="AC61" s="8">
        <f t="shared" si="47"/>
        <v>11.229833333333334</v>
      </c>
      <c r="AD61" s="1">
        <f t="shared" si="48"/>
        <v>0.28999999999999998</v>
      </c>
      <c r="AE61" s="17">
        <f t="shared" si="56"/>
        <v>36.474863013698581</v>
      </c>
      <c r="AF61" s="1">
        <f t="shared" si="49"/>
        <v>972722.6124999586</v>
      </c>
    </row>
    <row r="62" spans="1:48" x14ac:dyDescent="0.15">
      <c r="C62" s="7">
        <v>4</v>
      </c>
      <c r="D62" s="11">
        <v>12.0643666666667</v>
      </c>
      <c r="E62" s="10">
        <f t="shared" si="50"/>
        <v>9.4663225806451603</v>
      </c>
      <c r="F62" s="7" t="s">
        <v>73</v>
      </c>
      <c r="G62" s="1">
        <v>5</v>
      </c>
      <c r="H62" s="8">
        <f t="shared" si="40"/>
        <v>12.0643666666667</v>
      </c>
      <c r="I62" s="8">
        <f t="shared" si="41"/>
        <v>285.21436666666671</v>
      </c>
      <c r="J62" s="8">
        <f t="shared" si="42"/>
        <v>7.8712231757530851E-2</v>
      </c>
      <c r="K62" s="8">
        <f t="shared" si="51"/>
        <v>11.229833333333334</v>
      </c>
      <c r="L62" s="8">
        <f t="shared" si="52"/>
        <v>3.0320550000000002</v>
      </c>
      <c r="M62" s="1" t="s">
        <v>75</v>
      </c>
      <c r="N62" s="8">
        <f>(O61-P61)*$C$22/100</f>
        <v>9.9674747551347647</v>
      </c>
      <c r="O62" s="8">
        <f t="shared" si="53"/>
        <v>3.5566589344807777</v>
      </c>
      <c r="P62" s="8">
        <f t="shared" si="43"/>
        <v>0.2799525623333437</v>
      </c>
      <c r="Q62" s="14">
        <f t="shared" si="54"/>
        <v>8.1186243076669662E-2</v>
      </c>
      <c r="R62" s="8">
        <f t="shared" si="55"/>
        <v>0.87929594999999994</v>
      </c>
      <c r="S62" s="15">
        <f t="shared" si="44"/>
        <v>9.2330964422922296E-2</v>
      </c>
      <c r="T62" s="2">
        <v>0.27</v>
      </c>
      <c r="U62" s="16">
        <f t="shared" si="45"/>
        <v>2.4929360394189023E-2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46"/>
        <v>0.23124377472459096</v>
      </c>
      <c r="AC62" s="8">
        <f t="shared" si="47"/>
        <v>11.229833333333334</v>
      </c>
      <c r="AD62" s="1">
        <f t="shared" si="48"/>
        <v>0.28999999999999998</v>
      </c>
      <c r="AE62" s="17">
        <f t="shared" si="56"/>
        <v>36.474863013698581</v>
      </c>
      <c r="AF62" s="1">
        <f t="shared" si="49"/>
        <v>947189.83851528191</v>
      </c>
    </row>
    <row r="63" spans="1:48" x14ac:dyDescent="0.15">
      <c r="C63" s="7">
        <v>5</v>
      </c>
      <c r="D63" s="11">
        <v>15.5892258064516</v>
      </c>
      <c r="E63" s="10">
        <f t="shared" si="50"/>
        <v>12.0643666666667</v>
      </c>
      <c r="F63" s="7" t="s">
        <v>75</v>
      </c>
      <c r="G63" s="1">
        <v>6</v>
      </c>
      <c r="H63" s="8">
        <f t="shared" si="40"/>
        <v>15.5892258064516</v>
      </c>
      <c r="I63" s="8">
        <f t="shared" si="41"/>
        <v>288.7392258064516</v>
      </c>
      <c r="J63" s="8">
        <f t="shared" si="42"/>
        <v>0.11940882525808119</v>
      </c>
      <c r="K63" s="8">
        <f t="shared" si="51"/>
        <v>11.229833333333334</v>
      </c>
      <c r="L63" s="8">
        <f t="shared" si="52"/>
        <v>3.0320550000000002</v>
      </c>
      <c r="M63" s="1" t="s">
        <v>73</v>
      </c>
      <c r="O63" s="8">
        <f t="shared" si="53"/>
        <v>6.3087613721474334</v>
      </c>
      <c r="P63" s="8">
        <f t="shared" si="43"/>
        <v>0.75332178428168539</v>
      </c>
      <c r="Q63" s="14">
        <f t="shared" si="54"/>
        <v>0.21846331744168876</v>
      </c>
      <c r="R63" s="8">
        <f t="shared" si="55"/>
        <v>0.87929594999999994</v>
      </c>
      <c r="S63" s="15">
        <f t="shared" si="44"/>
        <v>0.24845254597350161</v>
      </c>
      <c r="T63" s="2">
        <v>0.27</v>
      </c>
      <c r="U63" s="16">
        <f t="shared" si="45"/>
        <v>6.708218741284544E-2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46"/>
        <v>0.28823406901431586</v>
      </c>
      <c r="AC63" s="8">
        <f t="shared" si="47"/>
        <v>11.229833333333334</v>
      </c>
      <c r="AD63" s="1">
        <f t="shared" si="48"/>
        <v>0.28999999999999998</v>
      </c>
      <c r="AE63" s="17">
        <f t="shared" si="56"/>
        <v>36.474863013698581</v>
      </c>
      <c r="AF63" s="1">
        <f t="shared" si="49"/>
        <v>1180625.8638072636</v>
      </c>
    </row>
    <row r="64" spans="1:48" x14ac:dyDescent="0.15">
      <c r="C64" s="7">
        <v>6</v>
      </c>
      <c r="D64" s="11">
        <v>19.444133333333301</v>
      </c>
      <c r="E64" s="10">
        <f t="shared" si="50"/>
        <v>15.5892258064516</v>
      </c>
      <c r="F64" s="7" t="s">
        <v>73</v>
      </c>
      <c r="G64" s="1">
        <v>7</v>
      </c>
      <c r="H64" s="8">
        <f t="shared" si="40"/>
        <v>19.444133333333301</v>
      </c>
      <c r="I64" s="8">
        <f t="shared" si="41"/>
        <v>292.59413333333328</v>
      </c>
      <c r="J64" s="8">
        <f t="shared" si="42"/>
        <v>0.18620248519971699</v>
      </c>
      <c r="K64" s="8">
        <f t="shared" si="51"/>
        <v>11.229833333333334</v>
      </c>
      <c r="L64" s="8">
        <f t="shared" si="52"/>
        <v>3.0320550000000002</v>
      </c>
      <c r="M64" s="1" t="s">
        <v>73</v>
      </c>
      <c r="O64" s="8">
        <f t="shared" si="53"/>
        <v>8.5874945878657485</v>
      </c>
      <c r="P64" s="8">
        <f t="shared" si="43"/>
        <v>1.5990128338997218</v>
      </c>
      <c r="Q64" s="14">
        <f t="shared" si="54"/>
        <v>0.4637137218309193</v>
      </c>
      <c r="R64" s="8">
        <f t="shared" si="55"/>
        <v>0.87929594999999994</v>
      </c>
      <c r="S64" s="15">
        <f t="shared" si="44"/>
        <v>0.52736933660495</v>
      </c>
      <c r="T64" s="2">
        <v>0.27</v>
      </c>
      <c r="U64" s="16">
        <f t="shared" si="45"/>
        <v>0.14238972088333651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46"/>
        <v>0.30286632276763226</v>
      </c>
      <c r="AC64" s="8">
        <f t="shared" si="47"/>
        <v>11.229833333333334</v>
      </c>
      <c r="AD64" s="1">
        <f t="shared" si="48"/>
        <v>0.28999999999999998</v>
      </c>
      <c r="AE64" s="17">
        <f t="shared" si="56"/>
        <v>36.474863013698581</v>
      </c>
      <c r="AF64" s="1">
        <f t="shared" si="49"/>
        <v>1240560.5456650776</v>
      </c>
    </row>
    <row r="65" spans="1:50" x14ac:dyDescent="0.15">
      <c r="C65" s="7">
        <v>7</v>
      </c>
      <c r="D65" s="11">
        <v>23.591387096774199</v>
      </c>
      <c r="E65" s="10">
        <f t="shared" si="50"/>
        <v>19.444133333333301</v>
      </c>
      <c r="F65" s="7" t="s">
        <v>73</v>
      </c>
      <c r="G65" s="1">
        <v>8</v>
      </c>
      <c r="H65" s="8">
        <f t="shared" si="40"/>
        <v>23.591387096774199</v>
      </c>
      <c r="I65" s="8">
        <f t="shared" si="41"/>
        <v>296.74138709677419</v>
      </c>
      <c r="J65" s="8">
        <f t="shared" si="42"/>
        <v>0.29646229355246634</v>
      </c>
      <c r="K65" s="8">
        <f t="shared" si="51"/>
        <v>11.229833333333334</v>
      </c>
      <c r="L65" s="8">
        <f t="shared" si="52"/>
        <v>3.0320550000000002</v>
      </c>
      <c r="M65" s="1" t="s">
        <v>73</v>
      </c>
      <c r="O65" s="8">
        <f t="shared" si="53"/>
        <v>10.020536753966027</v>
      </c>
      <c r="P65" s="8">
        <f t="shared" si="43"/>
        <v>2.9707113087075547</v>
      </c>
      <c r="Q65" s="14">
        <f t="shared" si="54"/>
        <v>0.86150627952519077</v>
      </c>
      <c r="R65" s="8">
        <f t="shared" si="55"/>
        <v>0.87929594999999994</v>
      </c>
      <c r="S65" s="15">
        <f t="shared" si="44"/>
        <v>0.97976827884307993</v>
      </c>
      <c r="T65" s="2">
        <v>0.27</v>
      </c>
      <c r="U65" s="16">
        <f t="shared" si="45"/>
        <v>0.26453743528763157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46"/>
        <v>0.32659962367638684</v>
      </c>
      <c r="AC65" s="8">
        <f t="shared" si="47"/>
        <v>11.229833333333334</v>
      </c>
      <c r="AD65" s="1">
        <f t="shared" si="48"/>
        <v>0.28999999999999998</v>
      </c>
      <c r="AE65" s="17">
        <f t="shared" si="56"/>
        <v>36.474863013698581</v>
      </c>
      <c r="AF65" s="1">
        <f t="shared" si="49"/>
        <v>1337773.7202985191</v>
      </c>
    </row>
    <row r="66" spans="1:50" x14ac:dyDescent="0.15">
      <c r="C66" s="7">
        <v>8</v>
      </c>
      <c r="D66" s="11">
        <v>22.646387096774198</v>
      </c>
      <c r="E66" s="10">
        <f t="shared" si="50"/>
        <v>23.591387096774199</v>
      </c>
      <c r="F66" s="7" t="s">
        <v>73</v>
      </c>
      <c r="G66" s="1">
        <v>9</v>
      </c>
      <c r="H66" s="8">
        <f t="shared" si="40"/>
        <v>22.646387096774198</v>
      </c>
      <c r="I66" s="8">
        <f t="shared" si="41"/>
        <v>295.7963870967742</v>
      </c>
      <c r="J66" s="8">
        <f t="shared" si="42"/>
        <v>0.26695823181082051</v>
      </c>
      <c r="K66" s="8">
        <f t="shared" si="51"/>
        <v>11.229833333333334</v>
      </c>
      <c r="L66" s="8">
        <f t="shared" si="52"/>
        <v>3.0320550000000002</v>
      </c>
      <c r="M66" s="1" t="s">
        <v>73</v>
      </c>
      <c r="O66" s="8">
        <f t="shared" si="53"/>
        <v>10.081880445258472</v>
      </c>
      <c r="P66" s="8">
        <f t="shared" si="43"/>
        <v>2.6914409769942895</v>
      </c>
      <c r="Q66" s="14">
        <f t="shared" si="54"/>
        <v>0.78051788332834393</v>
      </c>
      <c r="R66" s="8">
        <f t="shared" si="55"/>
        <v>0.87929594999999994</v>
      </c>
      <c r="S66" s="15">
        <f t="shared" si="44"/>
        <v>0.88766232043755455</v>
      </c>
      <c r="T66" s="2">
        <v>0.27</v>
      </c>
      <c r="U66" s="16">
        <f t="shared" si="45"/>
        <v>0.23966882651813975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46"/>
        <v>0.32176765299247456</v>
      </c>
      <c r="AC66" s="8">
        <f t="shared" si="47"/>
        <v>11.229833333333334</v>
      </c>
      <c r="AD66" s="1">
        <f t="shared" si="48"/>
        <v>0.28999999999999998</v>
      </c>
      <c r="AE66" s="17">
        <f t="shared" si="56"/>
        <v>36.474863013698581</v>
      </c>
      <c r="AF66" s="1">
        <f t="shared" si="49"/>
        <v>1317981.6478967587</v>
      </c>
    </row>
    <row r="67" spans="1:50" x14ac:dyDescent="0.15">
      <c r="C67" s="7">
        <v>9</v>
      </c>
      <c r="D67" s="11">
        <v>22.205300000000001</v>
      </c>
      <c r="E67" s="10">
        <f t="shared" si="50"/>
        <v>22.646387096774198</v>
      </c>
      <c r="F67" s="7" t="s">
        <v>73</v>
      </c>
      <c r="G67" s="1">
        <v>10</v>
      </c>
      <c r="H67" s="8">
        <f t="shared" si="40"/>
        <v>22.205300000000001</v>
      </c>
      <c r="I67" s="8">
        <f t="shared" si="41"/>
        <v>295.3553</v>
      </c>
      <c r="J67" s="8">
        <f t="shared" si="42"/>
        <v>0.25415219331784622</v>
      </c>
      <c r="K67" s="8">
        <f t="shared" si="51"/>
        <v>11.229833333333334</v>
      </c>
      <c r="L67" s="8">
        <f t="shared" si="52"/>
        <v>3.0320550000000002</v>
      </c>
      <c r="M67" s="1" t="s">
        <v>73</v>
      </c>
      <c r="O67" s="8">
        <f t="shared" si="53"/>
        <v>10.422494468264182</v>
      </c>
      <c r="P67" s="8">
        <f t="shared" si="43"/>
        <v>2.648899828952461</v>
      </c>
      <c r="Q67" s="14">
        <f t="shared" si="54"/>
        <v>0.76818095039621359</v>
      </c>
      <c r="R67" s="8">
        <f t="shared" si="55"/>
        <v>0.87929594999999994</v>
      </c>
      <c r="S67" s="15">
        <f t="shared" si="44"/>
        <v>0.8736318532983276</v>
      </c>
      <c r="T67" s="2">
        <v>0.27</v>
      </c>
      <c r="U67" s="16">
        <f t="shared" si="45"/>
        <v>0.23588060039054848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46"/>
        <v>0.32103160065588354</v>
      </c>
      <c r="AC67" s="8">
        <f t="shared" si="47"/>
        <v>11.229833333333334</v>
      </c>
      <c r="AD67" s="1">
        <f t="shared" si="48"/>
        <v>0.28999999999999998</v>
      </c>
      <c r="AE67" s="17">
        <f t="shared" si="56"/>
        <v>36.474863013698581</v>
      </c>
      <c r="AF67" s="1">
        <f t="shared" si="49"/>
        <v>1314966.7287074109</v>
      </c>
    </row>
    <row r="68" spans="1:50" x14ac:dyDescent="0.15">
      <c r="C68" s="7">
        <v>10</v>
      </c>
      <c r="D68" s="11">
        <v>20.679064516128999</v>
      </c>
      <c r="E68" s="10">
        <f t="shared" si="50"/>
        <v>22.205300000000001</v>
      </c>
      <c r="F68" s="7" t="s">
        <v>73</v>
      </c>
      <c r="G68" s="1">
        <v>11</v>
      </c>
      <c r="H68" s="8">
        <f t="shared" si="40"/>
        <v>20.679064516128999</v>
      </c>
      <c r="I68" s="8">
        <f t="shared" si="41"/>
        <v>293.82906451612899</v>
      </c>
      <c r="J68" s="8">
        <f t="shared" si="42"/>
        <v>0.21415417576226387</v>
      </c>
      <c r="K68" s="8">
        <f t="shared" si="51"/>
        <v>11.229833333333334</v>
      </c>
      <c r="L68" s="8">
        <f t="shared" si="52"/>
        <v>3.0320550000000002</v>
      </c>
      <c r="M68" s="1" t="s">
        <v>75</v>
      </c>
      <c r="N68" s="8">
        <f>(O67-P67)*$C$22/100</f>
        <v>7.3849149073461353</v>
      </c>
      <c r="O68" s="8">
        <f t="shared" si="53"/>
        <v>3.4207347319655854</v>
      </c>
      <c r="P68" s="8">
        <f t="shared" si="43"/>
        <v>0.73256462702543856</v>
      </c>
      <c r="Q68" s="14">
        <f t="shared" si="54"/>
        <v>0.21244374183737716</v>
      </c>
      <c r="R68" s="8">
        <f t="shared" si="55"/>
        <v>0.87929594999999994</v>
      </c>
      <c r="S68" s="15">
        <f t="shared" si="44"/>
        <v>0.24160664203830026</v>
      </c>
      <c r="T68" s="2">
        <v>0.27</v>
      </c>
      <c r="U68" s="16">
        <f t="shared" si="45"/>
        <v>6.5233793350341074E-2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46"/>
        <v>0.28787492604797127</v>
      </c>
      <c r="AC68" s="8">
        <f t="shared" si="47"/>
        <v>11.229833333333334</v>
      </c>
      <c r="AD68" s="1">
        <f t="shared" si="48"/>
        <v>0.28999999999999998</v>
      </c>
      <c r="AE68" s="17">
        <f t="shared" si="56"/>
        <v>36.474863013698581</v>
      </c>
      <c r="AF68" s="1">
        <f t="shared" si="49"/>
        <v>1179154.7903969588</v>
      </c>
    </row>
    <row r="69" spans="1:50" x14ac:dyDescent="0.15">
      <c r="C69" s="7">
        <v>11</v>
      </c>
      <c r="D69" s="11">
        <v>15.936833333333301</v>
      </c>
      <c r="E69" s="10">
        <f t="shared" si="50"/>
        <v>20.679064516128999</v>
      </c>
      <c r="F69" s="7" t="s">
        <v>75</v>
      </c>
      <c r="G69" s="1">
        <v>12</v>
      </c>
      <c r="H69" s="8">
        <f t="shared" si="40"/>
        <v>15.936833333333301</v>
      </c>
      <c r="I69" s="8">
        <f t="shared" si="41"/>
        <v>289.08683333333329</v>
      </c>
      <c r="J69" s="8">
        <f t="shared" si="42"/>
        <v>0.12435013330093828</v>
      </c>
      <c r="K69" s="8">
        <f t="shared" si="51"/>
        <v>11.229833333333334</v>
      </c>
      <c r="L69" s="8">
        <f t="shared" si="52"/>
        <v>3.0320550000000002</v>
      </c>
      <c r="M69" s="1" t="s">
        <v>73</v>
      </c>
      <c r="O69" s="8">
        <f t="shared" si="53"/>
        <v>5.7202251049401474</v>
      </c>
      <c r="P69" s="8">
        <f t="shared" si="43"/>
        <v>0.71131075431068091</v>
      </c>
      <c r="Q69" s="14">
        <f t="shared" si="54"/>
        <v>0.20628011875009744</v>
      </c>
      <c r="R69" s="8">
        <f t="shared" si="55"/>
        <v>0.87929594999999994</v>
      </c>
      <c r="S69" s="15">
        <f t="shared" si="44"/>
        <v>0.23459691671512584</v>
      </c>
      <c r="T69" s="2">
        <v>0.27</v>
      </c>
      <c r="U69" s="16">
        <f t="shared" si="45"/>
        <v>6.3341167513083982E-2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46"/>
        <v>0.23870718884779224</v>
      </c>
      <c r="AC69" s="8">
        <f t="shared" si="47"/>
        <v>11.229833333333334</v>
      </c>
      <c r="AD69" s="1">
        <f t="shared" si="48"/>
        <v>0.28999999999999998</v>
      </c>
      <c r="AE69" s="17">
        <f t="shared" si="56"/>
        <v>36.474863013698581</v>
      </c>
      <c r="AF69" s="1">
        <f t="shared" si="49"/>
        <v>977760.47777485603</v>
      </c>
      <c r="AG69" s="1">
        <f>SUM(AF58:AF69)</f>
        <v>13321365.689597238</v>
      </c>
    </row>
    <row r="70" spans="1:50" x14ac:dyDescent="0.15">
      <c r="C70" s="7">
        <v>12</v>
      </c>
      <c r="D70" s="11">
        <v>13.4535483870968</v>
      </c>
      <c r="E70" s="10">
        <f t="shared" si="50"/>
        <v>15.936833333333301</v>
      </c>
      <c r="F70" s="7" t="s">
        <v>73</v>
      </c>
    </row>
    <row r="72" spans="1:50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50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50" x14ac:dyDescent="0.15">
      <c r="A74" s="1" t="s">
        <v>71</v>
      </c>
      <c r="B74" s="1">
        <v>625.46400000000006</v>
      </c>
      <c r="C74" s="7" t="s">
        <v>72</v>
      </c>
      <c r="D74" s="7">
        <v>6</v>
      </c>
      <c r="E74" s="7"/>
      <c r="F74" s="7"/>
      <c r="G74" s="1">
        <v>1</v>
      </c>
      <c r="H74" s="8">
        <f t="shared" ref="H74:H85" si="57">E75</f>
        <v>6</v>
      </c>
      <c r="I74" s="8">
        <f t="shared" ref="I74:I85" si="58">H74+273.15</f>
        <v>279.14999999999998</v>
      </c>
      <c r="J74" s="8">
        <f t="shared" ref="J74:J85" si="59">EXP(($C$16*(I74-$C$14))/($C$17*I74*$C$14))</f>
        <v>3.7493223242691671E-2</v>
      </c>
      <c r="K74" s="8">
        <f>$B$74/12</f>
        <v>52.122000000000007</v>
      </c>
      <c r="L74" s="8">
        <f>K74*$B$75/100</f>
        <v>0.52122000000000002</v>
      </c>
      <c r="M74" s="1" t="s">
        <v>73</v>
      </c>
      <c r="O74" s="8">
        <f>L74</f>
        <v>0.52122000000000002</v>
      </c>
      <c r="P74" s="8">
        <f t="shared" ref="P74:P85" si="60">O74*J74</f>
        <v>1.9542217818555755E-2</v>
      </c>
      <c r="Q74" s="14">
        <f>P74*$B$76</f>
        <v>5.0809766328244969E-3</v>
      </c>
      <c r="R74" s="8">
        <f>L74*$B$76</f>
        <v>0.1355172</v>
      </c>
      <c r="S74" s="15">
        <f t="shared" ref="S74:S85" si="61">Q74/R74</f>
        <v>3.7493223242691678E-2</v>
      </c>
      <c r="T74" s="2">
        <v>0.01</v>
      </c>
      <c r="U74" s="16">
        <f t="shared" ref="U74:U85" si="62">S74*T74</f>
        <v>3.7493223242691682E-4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3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4">AR74*AQ74</f>
        <v>5.0000000000000001E-3</v>
      </c>
      <c r="AT74" s="1">
        <f>(AS74+AM74+AD74+AA74+U74+X74+AG74+AJ74+AP74)</f>
        <v>5.8649322324269169E-3</v>
      </c>
      <c r="AU74" s="8">
        <f>$B$74/12</f>
        <v>52.122000000000007</v>
      </c>
      <c r="AV74" s="1">
        <f>$B$76</f>
        <v>0.26</v>
      </c>
      <c r="AW74" s="1">
        <f>$E$8/12</f>
        <v>1.5833333333333335E-2</v>
      </c>
      <c r="AX74" s="1">
        <f t="shared" ref="AX74:AX85" si="65">AW74*10000*AV74*0.67*AU74*AT74</f>
        <v>8.431494786498801</v>
      </c>
    </row>
    <row r="75" spans="1:50" x14ac:dyDescent="0.15">
      <c r="A75" s="1" t="s">
        <v>74</v>
      </c>
      <c r="B75" s="1">
        <v>1</v>
      </c>
      <c r="C75" s="7">
        <v>1</v>
      </c>
      <c r="D75" s="9">
        <v>10.347870967741899</v>
      </c>
      <c r="E75" s="10">
        <f t="shared" ref="E75:E86" si="66">D74</f>
        <v>6</v>
      </c>
      <c r="F75" s="7" t="s">
        <v>73</v>
      </c>
      <c r="G75" s="1">
        <v>2</v>
      </c>
      <c r="H75" s="8">
        <f t="shared" si="57"/>
        <v>10.347870967741899</v>
      </c>
      <c r="I75" s="8">
        <f t="shared" si="58"/>
        <v>283.4978709677419</v>
      </c>
      <c r="J75" s="8">
        <f t="shared" si="59"/>
        <v>6.4013889623134576E-2</v>
      </c>
      <c r="K75" s="8">
        <f t="shared" ref="K75:K85" si="67">$B$74/12</f>
        <v>52.122000000000007</v>
      </c>
      <c r="L75" s="8">
        <f t="shared" ref="L75:L85" si="68">K75*$B$75/100</f>
        <v>0.52122000000000002</v>
      </c>
      <c r="M75" s="1" t="s">
        <v>73</v>
      </c>
      <c r="O75" s="8">
        <f t="shared" ref="O75:O85" si="69">L75+O74-P74-N75</f>
        <v>1.0228977821814442</v>
      </c>
      <c r="P75" s="8">
        <f t="shared" si="60"/>
        <v>6.5479665724312131E-2</v>
      </c>
      <c r="Q75" s="14">
        <f t="shared" ref="Q75:Q85" si="70">P75*$B$76</f>
        <v>1.7024713088321153E-2</v>
      </c>
      <c r="R75" s="8">
        <f t="shared" ref="R75:R85" si="71">L75*$B$76</f>
        <v>0.1355172</v>
      </c>
      <c r="S75" s="15">
        <f t="shared" si="61"/>
        <v>0.12562769219199593</v>
      </c>
      <c r="T75" s="2">
        <v>0.01</v>
      </c>
      <c r="U75" s="16">
        <f t="shared" si="62"/>
        <v>1.2562769219199594E-3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3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4"/>
        <v>5.0000000000000001E-3</v>
      </c>
      <c r="AT75" s="1">
        <f t="shared" ref="AT75:AT85" si="72">(AS75+AM75+AD75+AA75+U75+X75+AG75+AJ75+AP75)</f>
        <v>6.7462769219199595E-3</v>
      </c>
      <c r="AU75" s="8">
        <f t="shared" ref="AU75:AU85" si="73">$B$74/12</f>
        <v>52.122000000000007</v>
      </c>
      <c r="AV75" s="1">
        <f t="shared" ref="AV75:AV85" si="74">$B$76</f>
        <v>0.26</v>
      </c>
      <c r="AW75" s="1">
        <f t="shared" ref="AW75:AW85" si="75">$E$8/12</f>
        <v>1.5833333333333335E-2</v>
      </c>
      <c r="AX75" s="1">
        <f t="shared" si="65"/>
        <v>9.6985261621527386</v>
      </c>
    </row>
    <row r="76" spans="1:50" x14ac:dyDescent="0.15">
      <c r="A76" s="1" t="s">
        <v>36</v>
      </c>
      <c r="B76" s="1">
        <v>0.26</v>
      </c>
      <c r="C76" s="7">
        <v>2</v>
      </c>
      <c r="D76" s="11">
        <v>9.5757857142857095</v>
      </c>
      <c r="E76" s="10">
        <f t="shared" si="66"/>
        <v>10.347870967741899</v>
      </c>
      <c r="F76" s="7" t="s">
        <v>73</v>
      </c>
      <c r="G76" s="1">
        <v>3</v>
      </c>
      <c r="H76" s="8">
        <f t="shared" si="57"/>
        <v>9.5757857142857095</v>
      </c>
      <c r="I76" s="8">
        <f t="shared" si="58"/>
        <v>282.72578571428568</v>
      </c>
      <c r="J76" s="8">
        <f t="shared" si="59"/>
        <v>5.8282861791710452E-2</v>
      </c>
      <c r="K76" s="8">
        <f t="shared" si="67"/>
        <v>52.122000000000007</v>
      </c>
      <c r="L76" s="8">
        <f t="shared" si="68"/>
        <v>0.52122000000000002</v>
      </c>
      <c r="M76" s="1" t="s">
        <v>73</v>
      </c>
      <c r="O76" s="8">
        <f t="shared" si="69"/>
        <v>1.4786381164571321</v>
      </c>
      <c r="P76" s="8">
        <f t="shared" si="60"/>
        <v>8.6179260981426087E-2</v>
      </c>
      <c r="Q76" s="14">
        <f t="shared" si="70"/>
        <v>2.2406607855170783E-2</v>
      </c>
      <c r="R76" s="8">
        <f t="shared" si="71"/>
        <v>0.1355172</v>
      </c>
      <c r="S76" s="15">
        <f t="shared" si="61"/>
        <v>0.16534143160551415</v>
      </c>
      <c r="T76" s="2">
        <v>0.01</v>
      </c>
      <c r="U76" s="16">
        <f t="shared" si="62"/>
        <v>1.6534143160551414E-3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3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4"/>
        <v>5.0000000000000001E-3</v>
      </c>
      <c r="AT76" s="1">
        <f t="shared" si="72"/>
        <v>7.143414316055142E-3</v>
      </c>
      <c r="AU76" s="8">
        <f t="shared" si="73"/>
        <v>52.122000000000007</v>
      </c>
      <c r="AV76" s="1">
        <f t="shared" si="74"/>
        <v>0.26</v>
      </c>
      <c r="AW76" s="1">
        <f t="shared" si="75"/>
        <v>1.5833333333333335E-2</v>
      </c>
      <c r="AX76" s="1">
        <f t="shared" si="65"/>
        <v>10.26945549866937</v>
      </c>
    </row>
    <row r="77" spans="1:50" x14ac:dyDescent="0.15">
      <c r="C77" s="7">
        <v>3</v>
      </c>
      <c r="D77" s="11">
        <v>9.4663225806451603</v>
      </c>
      <c r="E77" s="10">
        <f t="shared" si="66"/>
        <v>9.5757857142857095</v>
      </c>
      <c r="F77" s="7" t="s">
        <v>73</v>
      </c>
      <c r="G77" s="1">
        <v>4</v>
      </c>
      <c r="H77" s="8">
        <f t="shared" si="57"/>
        <v>9.4663225806451603</v>
      </c>
      <c r="I77" s="8">
        <f t="shared" si="58"/>
        <v>282.61632258064515</v>
      </c>
      <c r="J77" s="8">
        <f t="shared" si="59"/>
        <v>5.751059287220299E-2</v>
      </c>
      <c r="K77" s="8">
        <f t="shared" si="67"/>
        <v>52.122000000000007</v>
      </c>
      <c r="L77" s="8">
        <f t="shared" si="68"/>
        <v>0.52122000000000002</v>
      </c>
      <c r="M77" s="1" t="s">
        <v>73</v>
      </c>
      <c r="O77" s="8">
        <f t="shared" si="69"/>
        <v>1.913678855475706</v>
      </c>
      <c r="P77" s="8">
        <f t="shared" si="60"/>
        <v>0.11005680554540671</v>
      </c>
      <c r="Q77" s="14">
        <f t="shared" si="70"/>
        <v>2.8614769441805746E-2</v>
      </c>
      <c r="R77" s="8">
        <f t="shared" si="71"/>
        <v>0.1355172</v>
      </c>
      <c r="S77" s="15">
        <f t="shared" si="61"/>
        <v>0.21115230717433467</v>
      </c>
      <c r="T77" s="2">
        <v>0.01</v>
      </c>
      <c r="U77" s="16">
        <f t="shared" si="62"/>
        <v>2.1115230717433466E-3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3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4"/>
        <v>5.0000000000000001E-3</v>
      </c>
      <c r="AT77" s="1">
        <f t="shared" si="72"/>
        <v>7.6015230717433472E-3</v>
      </c>
      <c r="AU77" s="8">
        <f t="shared" si="73"/>
        <v>52.122000000000007</v>
      </c>
      <c r="AV77" s="1">
        <f t="shared" si="74"/>
        <v>0.26</v>
      </c>
      <c r="AW77" s="1">
        <f t="shared" si="75"/>
        <v>1.5833333333333335E-2</v>
      </c>
      <c r="AX77" s="1">
        <f t="shared" si="65"/>
        <v>10.928037973651563</v>
      </c>
    </row>
    <row r="78" spans="1:50" x14ac:dyDescent="0.15">
      <c r="C78" s="7">
        <v>4</v>
      </c>
      <c r="D78" s="11">
        <v>12.0643666666667</v>
      </c>
      <c r="E78" s="10">
        <f t="shared" si="66"/>
        <v>9.4663225806451603</v>
      </c>
      <c r="F78" s="7" t="s">
        <v>73</v>
      </c>
      <c r="G78" s="1">
        <v>5</v>
      </c>
      <c r="H78" s="8">
        <f t="shared" si="57"/>
        <v>12.0643666666667</v>
      </c>
      <c r="I78" s="8">
        <f t="shared" si="58"/>
        <v>285.21436666666671</v>
      </c>
      <c r="J78" s="8">
        <f t="shared" si="59"/>
        <v>7.8712231757530851E-2</v>
      </c>
      <c r="K78" s="8">
        <f t="shared" si="67"/>
        <v>52.122000000000007</v>
      </c>
      <c r="L78" s="8">
        <f t="shared" si="68"/>
        <v>0.52122000000000002</v>
      </c>
      <c r="M78" s="1" t="s">
        <v>75</v>
      </c>
      <c r="N78" s="8">
        <f>(O77-P77)*$C$22/100</f>
        <v>1.7134409474337844</v>
      </c>
      <c r="O78" s="8">
        <f t="shared" si="69"/>
        <v>0.61140110249651491</v>
      </c>
      <c r="P78" s="8">
        <f t="shared" si="60"/>
        <v>4.8124745276515557E-2</v>
      </c>
      <c r="Q78" s="14">
        <f t="shared" si="70"/>
        <v>1.2512433771894045E-2</v>
      </c>
      <c r="R78" s="8">
        <f t="shared" si="71"/>
        <v>0.1355172</v>
      </c>
      <c r="S78" s="15">
        <f t="shared" si="61"/>
        <v>9.2330964422922296E-2</v>
      </c>
      <c r="T78" s="2">
        <v>0.01</v>
      </c>
      <c r="U78" s="16">
        <f t="shared" si="62"/>
        <v>9.2330964422922301E-4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3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4"/>
        <v>7.4999999999999997E-3</v>
      </c>
      <c r="AT78" s="1">
        <f t="shared" si="72"/>
        <v>1.0873309644229223E-2</v>
      </c>
      <c r="AU78" s="8">
        <f t="shared" si="73"/>
        <v>52.122000000000007</v>
      </c>
      <c r="AV78" s="1">
        <f t="shared" si="74"/>
        <v>0.26</v>
      </c>
      <c r="AW78" s="1">
        <f t="shared" si="75"/>
        <v>1.5833333333333335E-2</v>
      </c>
      <c r="AX78" s="1">
        <f t="shared" si="65"/>
        <v>15.631596401135097</v>
      </c>
    </row>
    <row r="79" spans="1:50" x14ac:dyDescent="0.15">
      <c r="C79" s="7">
        <v>5</v>
      </c>
      <c r="D79" s="11">
        <v>15.5892258064516</v>
      </c>
      <c r="E79" s="10">
        <f t="shared" si="66"/>
        <v>12.0643666666667</v>
      </c>
      <c r="F79" s="7" t="s">
        <v>75</v>
      </c>
      <c r="G79" s="1">
        <v>6</v>
      </c>
      <c r="H79" s="8">
        <f t="shared" si="57"/>
        <v>15.5892258064516</v>
      </c>
      <c r="I79" s="8">
        <f t="shared" si="58"/>
        <v>288.7392258064516</v>
      </c>
      <c r="J79" s="8">
        <f t="shared" si="59"/>
        <v>0.11940882525808119</v>
      </c>
      <c r="K79" s="8">
        <f t="shared" si="67"/>
        <v>52.122000000000007</v>
      </c>
      <c r="L79" s="8">
        <f t="shared" si="68"/>
        <v>0.52122000000000002</v>
      </c>
      <c r="M79" s="1" t="s">
        <v>73</v>
      </c>
      <c r="O79" s="8">
        <f t="shared" si="69"/>
        <v>1.0844963572199995</v>
      </c>
      <c r="P79" s="8">
        <f t="shared" si="60"/>
        <v>0.12949843601230851</v>
      </c>
      <c r="Q79" s="14">
        <f t="shared" si="70"/>
        <v>3.3669593363200211E-2</v>
      </c>
      <c r="R79" s="8">
        <f t="shared" si="71"/>
        <v>0.1355172</v>
      </c>
      <c r="S79" s="15">
        <f t="shared" si="61"/>
        <v>0.24845254597350158</v>
      </c>
      <c r="T79" s="2">
        <v>0.01</v>
      </c>
      <c r="U79" s="16">
        <f t="shared" si="62"/>
        <v>2.4845254597350157E-3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3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4"/>
        <v>7.4999999999999997E-3</v>
      </c>
      <c r="AT79" s="1">
        <f t="shared" si="72"/>
        <v>1.2434525459735016E-2</v>
      </c>
      <c r="AU79" s="8">
        <f t="shared" si="73"/>
        <v>52.122000000000007</v>
      </c>
      <c r="AV79" s="1">
        <f t="shared" si="74"/>
        <v>0.26</v>
      </c>
      <c r="AW79" s="1">
        <f t="shared" si="75"/>
        <v>1.5833333333333335E-2</v>
      </c>
      <c r="AX79" s="1">
        <f t="shared" si="65"/>
        <v>17.876018414446161</v>
      </c>
    </row>
    <row r="80" spans="1:50" x14ac:dyDescent="0.15">
      <c r="C80" s="7">
        <v>6</v>
      </c>
      <c r="D80" s="11">
        <v>19.444133333333301</v>
      </c>
      <c r="E80" s="10">
        <f t="shared" si="66"/>
        <v>15.5892258064516</v>
      </c>
      <c r="F80" s="7" t="s">
        <v>73</v>
      </c>
      <c r="G80" s="1">
        <v>7</v>
      </c>
      <c r="H80" s="8">
        <f t="shared" si="57"/>
        <v>19.444133333333301</v>
      </c>
      <c r="I80" s="8">
        <f t="shared" si="58"/>
        <v>292.59413333333328</v>
      </c>
      <c r="J80" s="8">
        <f t="shared" si="59"/>
        <v>0.18620248519971699</v>
      </c>
      <c r="K80" s="8">
        <f t="shared" si="67"/>
        <v>52.122000000000007</v>
      </c>
      <c r="L80" s="8">
        <f t="shared" si="68"/>
        <v>0.52122000000000002</v>
      </c>
      <c r="M80" s="1" t="s">
        <v>73</v>
      </c>
      <c r="O80" s="8">
        <f t="shared" si="69"/>
        <v>1.4762179212076909</v>
      </c>
      <c r="P80" s="8">
        <f t="shared" si="60"/>
        <v>0.27487544562523203</v>
      </c>
      <c r="Q80" s="14">
        <f t="shared" si="70"/>
        <v>7.1467615862560327E-2</v>
      </c>
      <c r="R80" s="8">
        <f t="shared" si="71"/>
        <v>0.1355172</v>
      </c>
      <c r="S80" s="15">
        <f t="shared" si="61"/>
        <v>0.52736933660495</v>
      </c>
      <c r="T80" s="2">
        <v>0.01</v>
      </c>
      <c r="U80" s="16">
        <f t="shared" si="62"/>
        <v>5.2736933660495E-3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3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4"/>
        <v>7.4999999999999997E-3</v>
      </c>
      <c r="AT80" s="1">
        <f t="shared" si="72"/>
        <v>1.52236933660495E-2</v>
      </c>
      <c r="AU80" s="8">
        <f t="shared" si="73"/>
        <v>52.122000000000007</v>
      </c>
      <c r="AV80" s="1">
        <f t="shared" si="74"/>
        <v>0.26</v>
      </c>
      <c r="AW80" s="1">
        <f t="shared" si="75"/>
        <v>1.5833333333333335E-2</v>
      </c>
      <c r="AX80" s="1">
        <f t="shared" si="65"/>
        <v>21.885758634586612</v>
      </c>
    </row>
    <row r="81" spans="1:53" x14ac:dyDescent="0.15">
      <c r="C81" s="7">
        <v>7</v>
      </c>
      <c r="D81" s="11">
        <v>23.591387096774199</v>
      </c>
      <c r="E81" s="10">
        <f t="shared" si="66"/>
        <v>19.444133333333301</v>
      </c>
      <c r="F81" s="7" t="s">
        <v>73</v>
      </c>
      <c r="G81" s="1">
        <v>8</v>
      </c>
      <c r="H81" s="8">
        <f t="shared" si="57"/>
        <v>23.591387096774199</v>
      </c>
      <c r="I81" s="8">
        <f t="shared" si="58"/>
        <v>296.74138709677419</v>
      </c>
      <c r="J81" s="8">
        <f t="shared" si="59"/>
        <v>0.29646229355246634</v>
      </c>
      <c r="K81" s="8">
        <f t="shared" si="67"/>
        <v>52.122000000000007</v>
      </c>
      <c r="L81" s="8">
        <f t="shared" si="68"/>
        <v>0.52122000000000002</v>
      </c>
      <c r="M81" s="1" t="s">
        <v>73</v>
      </c>
      <c r="O81" s="8">
        <f t="shared" si="69"/>
        <v>1.7225624755824589</v>
      </c>
      <c r="P81" s="8">
        <f t="shared" si="60"/>
        <v>0.51067482229859007</v>
      </c>
      <c r="Q81" s="14">
        <f t="shared" si="70"/>
        <v>0.13277545379763342</v>
      </c>
      <c r="R81" s="8">
        <f t="shared" si="71"/>
        <v>0.1355172</v>
      </c>
      <c r="S81" s="15">
        <f t="shared" si="61"/>
        <v>0.97976827884307982</v>
      </c>
      <c r="T81" s="2">
        <v>0.01</v>
      </c>
      <c r="U81" s="16">
        <f t="shared" si="62"/>
        <v>9.7976827884307983E-3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3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4"/>
        <v>7.4999999999999997E-3</v>
      </c>
      <c r="AT81" s="1">
        <f t="shared" si="72"/>
        <v>1.9747682788430799E-2</v>
      </c>
      <c r="AU81" s="8">
        <f t="shared" si="73"/>
        <v>52.122000000000007</v>
      </c>
      <c r="AV81" s="1">
        <f t="shared" si="74"/>
        <v>0.26</v>
      </c>
      <c r="AW81" s="1">
        <f t="shared" si="75"/>
        <v>1.5833333333333335E-2</v>
      </c>
      <c r="AX81" s="1">
        <f t="shared" si="65"/>
        <v>28.389498442198953</v>
      </c>
    </row>
    <row r="82" spans="1:53" x14ac:dyDescent="0.15">
      <c r="C82" s="7">
        <v>8</v>
      </c>
      <c r="D82" s="11">
        <v>22.646387096774198</v>
      </c>
      <c r="E82" s="10">
        <f t="shared" si="66"/>
        <v>23.591387096774199</v>
      </c>
      <c r="F82" s="7" t="s">
        <v>73</v>
      </c>
      <c r="G82" s="1">
        <v>9</v>
      </c>
      <c r="H82" s="8">
        <f t="shared" si="57"/>
        <v>22.646387096774198</v>
      </c>
      <c r="I82" s="8">
        <f t="shared" si="58"/>
        <v>295.7963870967742</v>
      </c>
      <c r="J82" s="8">
        <f t="shared" si="59"/>
        <v>0.26695823181082051</v>
      </c>
      <c r="K82" s="8">
        <f t="shared" si="67"/>
        <v>52.122000000000007</v>
      </c>
      <c r="L82" s="8">
        <f t="shared" si="68"/>
        <v>0.52122000000000002</v>
      </c>
      <c r="M82" s="1" t="s">
        <v>73</v>
      </c>
      <c r="O82" s="8">
        <f t="shared" si="69"/>
        <v>1.7331076532838692</v>
      </c>
      <c r="P82" s="8">
        <f t="shared" si="60"/>
        <v>0.46266735465846232</v>
      </c>
      <c r="Q82" s="14">
        <f t="shared" si="70"/>
        <v>0.1202935122112002</v>
      </c>
      <c r="R82" s="8">
        <f t="shared" si="71"/>
        <v>0.1355172</v>
      </c>
      <c r="S82" s="15">
        <f t="shared" si="61"/>
        <v>0.88766232043755477</v>
      </c>
      <c r="T82" s="2">
        <v>0.01</v>
      </c>
      <c r="U82" s="16">
        <f t="shared" si="62"/>
        <v>8.8766232043755479E-3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3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4"/>
        <v>7.4999999999999997E-3</v>
      </c>
      <c r="AT82" s="1">
        <f t="shared" si="72"/>
        <v>1.8826623204375548E-2</v>
      </c>
      <c r="AU82" s="8">
        <f t="shared" si="73"/>
        <v>52.122000000000007</v>
      </c>
      <c r="AV82" s="1">
        <f t="shared" si="74"/>
        <v>0.26</v>
      </c>
      <c r="AW82" s="1">
        <f t="shared" si="75"/>
        <v>1.5833333333333335E-2</v>
      </c>
      <c r="AX82" s="1">
        <f t="shared" si="65"/>
        <v>27.065372472238163</v>
      </c>
    </row>
    <row r="83" spans="1:53" x14ac:dyDescent="0.15">
      <c r="C83" s="7">
        <v>9</v>
      </c>
      <c r="D83" s="11">
        <v>22.205300000000001</v>
      </c>
      <c r="E83" s="10">
        <f t="shared" si="66"/>
        <v>22.646387096774198</v>
      </c>
      <c r="F83" s="7" t="s">
        <v>73</v>
      </c>
      <c r="G83" s="1">
        <v>10</v>
      </c>
      <c r="H83" s="8">
        <f t="shared" si="57"/>
        <v>22.205300000000001</v>
      </c>
      <c r="I83" s="8">
        <f t="shared" si="58"/>
        <v>295.3553</v>
      </c>
      <c r="J83" s="8">
        <f t="shared" si="59"/>
        <v>0.25415219331784622</v>
      </c>
      <c r="K83" s="8">
        <f t="shared" si="67"/>
        <v>52.122000000000007</v>
      </c>
      <c r="L83" s="8">
        <f t="shared" si="68"/>
        <v>0.52122000000000002</v>
      </c>
      <c r="M83" s="1" t="s">
        <v>73</v>
      </c>
      <c r="O83" s="8">
        <f t="shared" si="69"/>
        <v>1.7916602986254069</v>
      </c>
      <c r="P83" s="8">
        <f t="shared" si="60"/>
        <v>0.45535439457615451</v>
      </c>
      <c r="Q83" s="14">
        <f t="shared" si="70"/>
        <v>0.11839214258980017</v>
      </c>
      <c r="R83" s="8">
        <f t="shared" si="71"/>
        <v>0.1355172</v>
      </c>
      <c r="S83" s="15">
        <f t="shared" si="61"/>
        <v>0.87363185329832793</v>
      </c>
      <c r="T83" s="2">
        <v>0.01</v>
      </c>
      <c r="U83" s="16">
        <f t="shared" si="62"/>
        <v>8.7363185329832789E-3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3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4"/>
        <v>7.4999999999999997E-3</v>
      </c>
      <c r="AT83" s="1">
        <f t="shared" si="72"/>
        <v>1.8686318532983279E-2</v>
      </c>
      <c r="AU83" s="8">
        <f t="shared" si="73"/>
        <v>52.122000000000007</v>
      </c>
      <c r="AV83" s="1">
        <f t="shared" si="74"/>
        <v>0.26</v>
      </c>
      <c r="AW83" s="1">
        <f t="shared" si="75"/>
        <v>1.5833333333333335E-2</v>
      </c>
      <c r="AX83" s="1">
        <f t="shared" si="65"/>
        <v>26.863668844901309</v>
      </c>
    </row>
    <row r="84" spans="1:53" x14ac:dyDescent="0.15">
      <c r="C84" s="7">
        <v>10</v>
      </c>
      <c r="D84" s="11">
        <v>20.679064516128999</v>
      </c>
      <c r="E84" s="10">
        <f t="shared" si="66"/>
        <v>22.205300000000001</v>
      </c>
      <c r="F84" s="7" t="s">
        <v>73</v>
      </c>
      <c r="G84" s="1">
        <v>11</v>
      </c>
      <c r="H84" s="8">
        <f t="shared" si="57"/>
        <v>20.679064516128999</v>
      </c>
      <c r="I84" s="8">
        <f t="shared" si="58"/>
        <v>293.82906451612899</v>
      </c>
      <c r="J84" s="8">
        <f t="shared" si="59"/>
        <v>0.21415417576226387</v>
      </c>
      <c r="K84" s="8">
        <f t="shared" si="67"/>
        <v>52.122000000000007</v>
      </c>
      <c r="L84" s="8">
        <f t="shared" si="68"/>
        <v>0.52122000000000002</v>
      </c>
      <c r="M84" s="1" t="s">
        <v>75</v>
      </c>
      <c r="N84" s="8">
        <f>(O83-P83)*$C$22/100</f>
        <v>1.2694906088467899</v>
      </c>
      <c r="O84" s="8">
        <f t="shared" si="69"/>
        <v>0.58803529520246256</v>
      </c>
      <c r="P84" s="8">
        <f t="shared" si="60"/>
        <v>0.12593021396320289</v>
      </c>
      <c r="Q84" s="14">
        <f t="shared" si="70"/>
        <v>3.2741855630432755E-2</v>
      </c>
      <c r="R84" s="8">
        <f t="shared" si="71"/>
        <v>0.1355172</v>
      </c>
      <c r="S84" s="15">
        <f t="shared" si="61"/>
        <v>0.24160664203830035</v>
      </c>
      <c r="T84" s="2">
        <v>0.01</v>
      </c>
      <c r="U84" s="16">
        <f t="shared" si="62"/>
        <v>2.4160664203830037E-3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3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4"/>
        <v>7.4999999999999997E-3</v>
      </c>
      <c r="AT84" s="1">
        <f t="shared" si="72"/>
        <v>1.2366066420383005E-2</v>
      </c>
      <c r="AU84" s="8">
        <f t="shared" si="73"/>
        <v>52.122000000000007</v>
      </c>
      <c r="AV84" s="1">
        <f t="shared" si="74"/>
        <v>0.26</v>
      </c>
      <c r="AW84" s="1">
        <f t="shared" si="75"/>
        <v>1.5833333333333335E-2</v>
      </c>
      <c r="AX84" s="1">
        <f t="shared" si="65"/>
        <v>17.777600903295081</v>
      </c>
    </row>
    <row r="85" spans="1:53" x14ac:dyDescent="0.15">
      <c r="C85" s="7">
        <v>11</v>
      </c>
      <c r="D85" s="11">
        <v>15.936833333333301</v>
      </c>
      <c r="E85" s="10">
        <f t="shared" si="66"/>
        <v>20.679064516128999</v>
      </c>
      <c r="F85" s="7" t="s">
        <v>75</v>
      </c>
      <c r="G85" s="1">
        <v>12</v>
      </c>
      <c r="H85" s="8">
        <f t="shared" si="57"/>
        <v>15.936833333333301</v>
      </c>
      <c r="I85" s="8">
        <f t="shared" si="58"/>
        <v>289.08683333333329</v>
      </c>
      <c r="J85" s="8">
        <f t="shared" si="59"/>
        <v>0.12435013330093828</v>
      </c>
      <c r="K85" s="8">
        <f t="shared" si="67"/>
        <v>52.122000000000007</v>
      </c>
      <c r="L85" s="8">
        <f t="shared" si="68"/>
        <v>0.52122000000000002</v>
      </c>
      <c r="M85" s="1" t="s">
        <v>73</v>
      </c>
      <c r="O85" s="8">
        <f t="shared" si="69"/>
        <v>0.98332508123925966</v>
      </c>
      <c r="P85" s="8">
        <f t="shared" si="60"/>
        <v>0.1222766049302579</v>
      </c>
      <c r="Q85" s="14">
        <f t="shared" si="70"/>
        <v>3.1791917281867053E-2</v>
      </c>
      <c r="R85" s="8">
        <f t="shared" si="71"/>
        <v>0.1355172</v>
      </c>
      <c r="S85" s="15">
        <f t="shared" si="61"/>
        <v>0.23459691671512584</v>
      </c>
      <c r="T85" s="2">
        <v>0.01</v>
      </c>
      <c r="U85" s="16">
        <f t="shared" si="62"/>
        <v>2.3459691671512584E-3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3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4"/>
        <v>7.4999999999999997E-3</v>
      </c>
      <c r="AT85" s="1">
        <f t="shared" si="72"/>
        <v>1.2295969167151258E-2</v>
      </c>
      <c r="AU85" s="8">
        <f t="shared" si="73"/>
        <v>52.122000000000007</v>
      </c>
      <c r="AV85" s="1">
        <f t="shared" si="74"/>
        <v>0.26</v>
      </c>
      <c r="AW85" s="1">
        <f t="shared" si="75"/>
        <v>1.5833333333333335E-2</v>
      </c>
      <c r="AX85" s="1">
        <f t="shared" si="65"/>
        <v>17.676828276818068</v>
      </c>
      <c r="AY85" s="1">
        <f>SUM(AX74:AX85)</f>
        <v>212.49385681059192</v>
      </c>
    </row>
    <row r="86" spans="1:53" x14ac:dyDescent="0.15">
      <c r="C86" s="7">
        <v>12</v>
      </c>
      <c r="D86" s="11">
        <v>13.4535483870968</v>
      </c>
      <c r="E86" s="10">
        <f t="shared" si="66"/>
        <v>15.936833333333301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v>341.64</v>
      </c>
      <c r="C90" s="7" t="s">
        <v>72</v>
      </c>
      <c r="D90" s="7">
        <v>6</v>
      </c>
      <c r="E90" s="7"/>
      <c r="F90" s="7"/>
      <c r="G90" s="1">
        <v>1</v>
      </c>
      <c r="H90" s="8">
        <f t="shared" ref="H90:H101" si="76">E91</f>
        <v>6</v>
      </c>
      <c r="I90" s="8">
        <f t="shared" ref="I90:I101" si="77">H90+273.15</f>
        <v>279.14999999999998</v>
      </c>
      <c r="J90" s="8">
        <f t="shared" ref="J90:J101" si="78">EXP(($C$16*(I90-$C$14))/($C$17*I90*$C$14))</f>
        <v>3.7493223242691671E-2</v>
      </c>
      <c r="K90" s="8">
        <f>$B$90/12</f>
        <v>28.47</v>
      </c>
      <c r="L90" s="8">
        <f>K90*$B$75/100</f>
        <v>0.28470000000000001</v>
      </c>
      <c r="M90" s="1" t="s">
        <v>73</v>
      </c>
      <c r="O90" s="8">
        <f>L90</f>
        <v>0.28470000000000001</v>
      </c>
      <c r="P90" s="8">
        <f t="shared" ref="P90:P101" si="79">O90*J90</f>
        <v>1.0674320657194319E-2</v>
      </c>
      <c r="Q90" s="14">
        <f t="shared" ref="Q90:Q101" si="80">P90*$B$76</f>
        <v>2.7753233708705232E-3</v>
      </c>
      <c r="R90" s="8">
        <f t="shared" ref="R90:R101" si="81">L90*$B$76</f>
        <v>7.4022000000000004E-2</v>
      </c>
      <c r="S90" s="15">
        <f t="shared" ref="S90:S101" si="82">Q90/R90</f>
        <v>3.7493223242691671E-2</v>
      </c>
      <c r="T90" s="2">
        <v>0.01</v>
      </c>
      <c r="U90" s="16">
        <f t="shared" ref="U90:U101" si="83">S90*T90</f>
        <v>3.7493223242691671E-4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4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5">AR90*AQ90</f>
        <v>5.0000000000000001E-3</v>
      </c>
      <c r="AT90" s="1">
        <f>(AS90+AM90+AD90+AA90+U90+X90+AG90+AJ90+AP90)</f>
        <v>5.8649322324269169E-3</v>
      </c>
      <c r="AU90" s="8">
        <f>$B$90/12</f>
        <v>28.47</v>
      </c>
      <c r="AV90" s="1">
        <f t="shared" ref="AV90:AV101" si="86">$B$76</f>
        <v>0.26</v>
      </c>
      <c r="AW90" s="1">
        <f>$E$9/12</f>
        <v>3.0833333333333334E-2</v>
      </c>
      <c r="AX90" s="1">
        <f>AW90*10000*AV90*0.67*AU90*AT90</f>
        <v>8.9684851665323357</v>
      </c>
      <c r="AZ90" s="1">
        <f>$E$10/12</f>
        <v>6.6666666666666671E-3</v>
      </c>
      <c r="BA90" s="1">
        <f>AZ90*10000*AV90*0.67*AU90*AT90</f>
        <v>1.9391319278988837</v>
      </c>
    </row>
    <row r="91" spans="1:53" x14ac:dyDescent="0.15">
      <c r="A91" s="1" t="s">
        <v>74</v>
      </c>
      <c r="B91" s="1">
        <v>1</v>
      </c>
      <c r="C91" s="7">
        <v>1</v>
      </c>
      <c r="D91" s="9">
        <v>10.347870967741899</v>
      </c>
      <c r="E91" s="10">
        <f t="shared" ref="E91:E102" si="87">D90</f>
        <v>6</v>
      </c>
      <c r="F91" s="7" t="s">
        <v>73</v>
      </c>
      <c r="G91" s="1">
        <v>2</v>
      </c>
      <c r="H91" s="8">
        <f t="shared" si="76"/>
        <v>10.347870967741899</v>
      </c>
      <c r="I91" s="8">
        <f t="shared" si="77"/>
        <v>283.4978709677419</v>
      </c>
      <c r="J91" s="8">
        <f t="shared" si="78"/>
        <v>6.4013889623134576E-2</v>
      </c>
      <c r="K91" s="8">
        <f t="shared" ref="K91:K101" si="88">$B$90/12</f>
        <v>28.47</v>
      </c>
      <c r="L91" s="8">
        <f t="shared" ref="L91:L101" si="89">K91*$B$75/100</f>
        <v>0.28470000000000001</v>
      </c>
      <c r="M91" s="1" t="s">
        <v>73</v>
      </c>
      <c r="O91" s="8">
        <f t="shared" ref="O91:O101" si="90">L91+O90-P90-N91</f>
        <v>0.5587256793428057</v>
      </c>
      <c r="P91" s="8">
        <f t="shared" si="79"/>
        <v>3.5766203967061247E-2</v>
      </c>
      <c r="Q91" s="14">
        <f t="shared" si="80"/>
        <v>9.2992130314359239E-3</v>
      </c>
      <c r="R91" s="8">
        <f t="shared" si="81"/>
        <v>7.4022000000000004E-2</v>
      </c>
      <c r="S91" s="15">
        <f t="shared" si="82"/>
        <v>0.12562769219199593</v>
      </c>
      <c r="T91" s="2">
        <v>0.01</v>
      </c>
      <c r="U91" s="16">
        <f t="shared" si="83"/>
        <v>1.2562769219199594E-3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4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5"/>
        <v>5.0000000000000001E-3</v>
      </c>
      <c r="AT91" s="1">
        <f t="shared" ref="AT91:AT101" si="91">(AS91+AM91+AD91+AA91+U91+X91+AG91+AJ91+AP91)</f>
        <v>6.7462769219199595E-3</v>
      </c>
      <c r="AU91" s="8">
        <f t="shared" ref="AU91:AU101" si="92">$B$90/12</f>
        <v>28.47</v>
      </c>
      <c r="AV91" s="1">
        <f t="shared" si="86"/>
        <v>0.26</v>
      </c>
      <c r="AW91" s="1">
        <f t="shared" ref="AW91:AW101" si="93">$E$9/12</f>
        <v>3.0833333333333334E-2</v>
      </c>
      <c r="AX91" s="1">
        <f t="shared" ref="AX91:AX101" si="94">AW91*10000*AV91*0.67*AU91*AT91</f>
        <v>10.316212038910805</v>
      </c>
      <c r="AZ91" s="1">
        <f t="shared" ref="AZ91:AZ101" si="95">$E$10/12</f>
        <v>6.6666666666666671E-3</v>
      </c>
      <c r="BA91" s="1">
        <f t="shared" ref="BA91:BA101" si="96">AZ91*10000*AV91*0.67*AU91*AT91</f>
        <v>2.2305323327374715</v>
      </c>
    </row>
    <row r="92" spans="1:53" x14ac:dyDescent="0.15">
      <c r="A92" s="1" t="s">
        <v>36</v>
      </c>
      <c r="B92" s="1">
        <v>0.26</v>
      </c>
      <c r="C92" s="7">
        <v>2</v>
      </c>
      <c r="D92" s="11">
        <v>9.5757857142857095</v>
      </c>
      <c r="E92" s="10">
        <f t="shared" si="87"/>
        <v>10.347870967741899</v>
      </c>
      <c r="F92" s="7" t="s">
        <v>73</v>
      </c>
      <c r="G92" s="1">
        <v>3</v>
      </c>
      <c r="H92" s="8">
        <f t="shared" si="76"/>
        <v>9.5757857142857095</v>
      </c>
      <c r="I92" s="8">
        <f t="shared" si="77"/>
        <v>282.72578571428568</v>
      </c>
      <c r="J92" s="8">
        <f t="shared" si="78"/>
        <v>5.8282861791710452E-2</v>
      </c>
      <c r="K92" s="8">
        <f t="shared" si="88"/>
        <v>28.47</v>
      </c>
      <c r="L92" s="8">
        <f t="shared" si="89"/>
        <v>0.28470000000000001</v>
      </c>
      <c r="M92" s="1" t="s">
        <v>73</v>
      </c>
      <c r="O92" s="8">
        <f t="shared" si="90"/>
        <v>0.80765947537574445</v>
      </c>
      <c r="P92" s="8">
        <f t="shared" si="79"/>
        <v>4.7072705578089888E-2</v>
      </c>
      <c r="Q92" s="14">
        <f t="shared" si="80"/>
        <v>1.2238903450303372E-2</v>
      </c>
      <c r="R92" s="8">
        <f t="shared" si="81"/>
        <v>7.4022000000000004E-2</v>
      </c>
      <c r="S92" s="15">
        <f t="shared" si="82"/>
        <v>0.16534143160551418</v>
      </c>
      <c r="T92" s="2">
        <v>0.01</v>
      </c>
      <c r="U92" s="16">
        <f t="shared" si="83"/>
        <v>1.6534143160551419E-3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4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5"/>
        <v>5.0000000000000001E-3</v>
      </c>
      <c r="AT92" s="1">
        <f t="shared" si="91"/>
        <v>7.143414316055142E-3</v>
      </c>
      <c r="AU92" s="8">
        <f t="shared" si="92"/>
        <v>28.47</v>
      </c>
      <c r="AV92" s="1">
        <f t="shared" si="86"/>
        <v>0.26</v>
      </c>
      <c r="AW92" s="1">
        <f t="shared" si="93"/>
        <v>3.0833333333333334E-2</v>
      </c>
      <c r="AX92" s="1">
        <f t="shared" si="94"/>
        <v>10.923503084608505</v>
      </c>
      <c r="AZ92" s="1">
        <f t="shared" si="95"/>
        <v>6.6666666666666671E-3</v>
      </c>
      <c r="BA92" s="1">
        <f t="shared" si="96"/>
        <v>2.3618385047802177</v>
      </c>
    </row>
    <row r="93" spans="1:53" x14ac:dyDescent="0.15">
      <c r="C93" s="7">
        <v>3</v>
      </c>
      <c r="D93" s="11">
        <v>9.4663225806451603</v>
      </c>
      <c r="E93" s="10">
        <f t="shared" si="87"/>
        <v>9.5757857142857095</v>
      </c>
      <c r="F93" s="7" t="s">
        <v>73</v>
      </c>
      <c r="G93" s="1">
        <v>4</v>
      </c>
      <c r="H93" s="8">
        <f t="shared" si="76"/>
        <v>9.4663225806451603</v>
      </c>
      <c r="I93" s="8">
        <f t="shared" si="77"/>
        <v>282.61632258064515</v>
      </c>
      <c r="J93" s="8">
        <f t="shared" si="78"/>
        <v>5.751059287220299E-2</v>
      </c>
      <c r="K93" s="8">
        <f t="shared" si="88"/>
        <v>28.47</v>
      </c>
      <c r="L93" s="8">
        <f t="shared" si="89"/>
        <v>0.28470000000000001</v>
      </c>
      <c r="M93" s="1" t="s">
        <v>73</v>
      </c>
      <c r="O93" s="8">
        <f t="shared" si="90"/>
        <v>1.0452867697976544</v>
      </c>
      <c r="P93" s="8">
        <f t="shared" si="79"/>
        <v>6.0115061852533076E-2</v>
      </c>
      <c r="Q93" s="14">
        <f t="shared" si="80"/>
        <v>1.5629916081658601E-2</v>
      </c>
      <c r="R93" s="8">
        <f t="shared" si="81"/>
        <v>7.4022000000000004E-2</v>
      </c>
      <c r="S93" s="15">
        <f t="shared" si="82"/>
        <v>0.21115230717433464</v>
      </c>
      <c r="T93" s="2">
        <v>0.01</v>
      </c>
      <c r="U93" s="16">
        <f t="shared" si="83"/>
        <v>2.1115230717433466E-3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4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5"/>
        <v>5.0000000000000001E-3</v>
      </c>
      <c r="AT93" s="1">
        <f t="shared" si="91"/>
        <v>7.6015230717433472E-3</v>
      </c>
      <c r="AU93" s="8">
        <f t="shared" si="92"/>
        <v>28.47</v>
      </c>
      <c r="AV93" s="1">
        <f t="shared" si="86"/>
        <v>0.26</v>
      </c>
      <c r="AW93" s="1">
        <f t="shared" si="93"/>
        <v>3.0833333333333334E-2</v>
      </c>
      <c r="AX93" s="1">
        <f t="shared" si="94"/>
        <v>11.624029777369307</v>
      </c>
      <c r="AZ93" s="1">
        <f t="shared" si="95"/>
        <v>6.6666666666666671E-3</v>
      </c>
      <c r="BA93" s="1">
        <f t="shared" si="96"/>
        <v>2.5133037356474182</v>
      </c>
    </row>
    <row r="94" spans="1:53" x14ac:dyDescent="0.15">
      <c r="C94" s="7">
        <v>4</v>
      </c>
      <c r="D94" s="11">
        <v>12.0643666666667</v>
      </c>
      <c r="E94" s="10">
        <f t="shared" si="87"/>
        <v>9.4663225806451603</v>
      </c>
      <c r="F94" s="7" t="s">
        <v>73</v>
      </c>
      <c r="G94" s="1">
        <v>5</v>
      </c>
      <c r="H94" s="8">
        <f t="shared" si="76"/>
        <v>12.0643666666667</v>
      </c>
      <c r="I94" s="8">
        <f t="shared" si="77"/>
        <v>285.21436666666671</v>
      </c>
      <c r="J94" s="8">
        <f t="shared" si="78"/>
        <v>7.8712231757530851E-2</v>
      </c>
      <c r="K94" s="8">
        <f t="shared" si="88"/>
        <v>28.47</v>
      </c>
      <c r="L94" s="8">
        <f t="shared" si="89"/>
        <v>0.28470000000000001</v>
      </c>
      <c r="M94" s="1" t="s">
        <v>75</v>
      </c>
      <c r="N94" s="8">
        <f>(O93-P93)*$C$22/100</f>
        <v>0.93591312254786529</v>
      </c>
      <c r="O94" s="8">
        <f t="shared" si="90"/>
        <v>0.33395858539725609</v>
      </c>
      <c r="P94" s="8">
        <f t="shared" si="79"/>
        <v>2.6286625571205979E-2</v>
      </c>
      <c r="Q94" s="14">
        <f t="shared" si="80"/>
        <v>6.8345226485135545E-3</v>
      </c>
      <c r="R94" s="8">
        <f t="shared" si="81"/>
        <v>7.4022000000000004E-2</v>
      </c>
      <c r="S94" s="15">
        <f t="shared" si="82"/>
        <v>9.2330964422922296E-2</v>
      </c>
      <c r="T94" s="2">
        <v>0.01</v>
      </c>
      <c r="U94" s="16">
        <f t="shared" si="83"/>
        <v>9.2330964422922301E-4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4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5"/>
        <v>7.4999999999999997E-3</v>
      </c>
      <c r="AT94" s="1">
        <f t="shared" si="91"/>
        <v>1.0873309644229223E-2</v>
      </c>
      <c r="AU94" s="8">
        <f t="shared" si="92"/>
        <v>28.47</v>
      </c>
      <c r="AV94" s="1">
        <f t="shared" si="86"/>
        <v>0.26</v>
      </c>
      <c r="AW94" s="1">
        <f t="shared" si="93"/>
        <v>3.0833333333333334E-2</v>
      </c>
      <c r="AX94" s="1">
        <f t="shared" si="94"/>
        <v>16.627151412972093</v>
      </c>
      <c r="AZ94" s="1">
        <f t="shared" si="95"/>
        <v>6.6666666666666671E-3</v>
      </c>
      <c r="BA94" s="1">
        <f t="shared" si="96"/>
        <v>3.5950597649669396</v>
      </c>
    </row>
    <row r="95" spans="1:53" x14ac:dyDescent="0.15">
      <c r="C95" s="7">
        <v>5</v>
      </c>
      <c r="D95" s="11">
        <v>15.5892258064516</v>
      </c>
      <c r="E95" s="10">
        <f t="shared" si="87"/>
        <v>12.0643666666667</v>
      </c>
      <c r="F95" s="7" t="s">
        <v>75</v>
      </c>
      <c r="G95" s="1">
        <v>6</v>
      </c>
      <c r="H95" s="8">
        <f t="shared" si="76"/>
        <v>15.5892258064516</v>
      </c>
      <c r="I95" s="8">
        <f t="shared" si="77"/>
        <v>288.7392258064516</v>
      </c>
      <c r="J95" s="8">
        <f t="shared" si="78"/>
        <v>0.11940882525808119</v>
      </c>
      <c r="K95" s="8">
        <f t="shared" si="88"/>
        <v>28.47</v>
      </c>
      <c r="L95" s="8">
        <f t="shared" si="89"/>
        <v>0.28470000000000001</v>
      </c>
      <c r="M95" s="1" t="s">
        <v>73</v>
      </c>
      <c r="O95" s="8">
        <f t="shared" si="90"/>
        <v>0.59237195982605018</v>
      </c>
      <c r="P95" s="8">
        <f t="shared" si="79"/>
        <v>7.0734439838655919E-2</v>
      </c>
      <c r="Q95" s="14">
        <f t="shared" si="80"/>
        <v>1.8390954358050538E-2</v>
      </c>
      <c r="R95" s="8">
        <f t="shared" si="81"/>
        <v>7.4022000000000004E-2</v>
      </c>
      <c r="S95" s="15">
        <f t="shared" si="82"/>
        <v>0.24845254597350161</v>
      </c>
      <c r="T95" s="2">
        <v>0.01</v>
      </c>
      <c r="U95" s="16">
        <f t="shared" si="83"/>
        <v>2.4845254597350161E-3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4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5"/>
        <v>7.4999999999999997E-3</v>
      </c>
      <c r="AT95" s="1">
        <f t="shared" si="91"/>
        <v>1.2434525459735016E-2</v>
      </c>
      <c r="AU95" s="8">
        <f t="shared" si="92"/>
        <v>28.47</v>
      </c>
      <c r="AV95" s="1">
        <f t="shared" si="86"/>
        <v>0.26</v>
      </c>
      <c r="AW95" s="1">
        <f t="shared" si="93"/>
        <v>3.0833333333333334E-2</v>
      </c>
      <c r="AX95" s="1">
        <f t="shared" si="94"/>
        <v>19.014517596967274</v>
      </c>
      <c r="AZ95" s="1">
        <f t="shared" si="95"/>
        <v>6.6666666666666671E-3</v>
      </c>
      <c r="BA95" s="1">
        <f t="shared" si="96"/>
        <v>4.1112470479929248</v>
      </c>
    </row>
    <row r="96" spans="1:53" x14ac:dyDescent="0.15">
      <c r="C96" s="7">
        <v>6</v>
      </c>
      <c r="D96" s="11">
        <v>19.444133333333301</v>
      </c>
      <c r="E96" s="10">
        <f t="shared" si="87"/>
        <v>15.5892258064516</v>
      </c>
      <c r="F96" s="7" t="s">
        <v>73</v>
      </c>
      <c r="G96" s="1">
        <v>7</v>
      </c>
      <c r="H96" s="8">
        <f t="shared" si="76"/>
        <v>19.444133333333301</v>
      </c>
      <c r="I96" s="8">
        <f t="shared" si="77"/>
        <v>292.59413333333328</v>
      </c>
      <c r="J96" s="8">
        <f t="shared" si="78"/>
        <v>0.18620248519971699</v>
      </c>
      <c r="K96" s="8">
        <f t="shared" si="88"/>
        <v>28.47</v>
      </c>
      <c r="L96" s="8">
        <f t="shared" si="89"/>
        <v>0.28470000000000001</v>
      </c>
      <c r="M96" s="1" t="s">
        <v>73</v>
      </c>
      <c r="O96" s="8">
        <f t="shared" si="90"/>
        <v>0.80633751998739422</v>
      </c>
      <c r="P96" s="8">
        <f t="shared" si="79"/>
        <v>0.15014205013142928</v>
      </c>
      <c r="Q96" s="14">
        <f t="shared" si="80"/>
        <v>3.9036933034171613E-2</v>
      </c>
      <c r="R96" s="8">
        <f t="shared" si="81"/>
        <v>7.4022000000000004E-2</v>
      </c>
      <c r="S96" s="15">
        <f t="shared" si="82"/>
        <v>0.52736933660495</v>
      </c>
      <c r="T96" s="2">
        <v>0.01</v>
      </c>
      <c r="U96" s="16">
        <f t="shared" si="83"/>
        <v>5.2736933660495E-3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4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5"/>
        <v>7.4999999999999997E-3</v>
      </c>
      <c r="AT96" s="1">
        <f t="shared" si="91"/>
        <v>1.52236933660495E-2</v>
      </c>
      <c r="AU96" s="8">
        <f t="shared" si="92"/>
        <v>28.47</v>
      </c>
      <c r="AV96" s="1">
        <f t="shared" si="86"/>
        <v>0.26</v>
      </c>
      <c r="AW96" s="1">
        <f t="shared" si="93"/>
        <v>3.0833333333333334E-2</v>
      </c>
      <c r="AX96" s="1">
        <f t="shared" si="94"/>
        <v>23.279632691809287</v>
      </c>
      <c r="AZ96" s="1">
        <f t="shared" si="95"/>
        <v>6.6666666666666671E-3</v>
      </c>
      <c r="BA96" s="1">
        <f t="shared" si="96"/>
        <v>5.0334340955263324</v>
      </c>
    </row>
    <row r="97" spans="3:54" x14ac:dyDescent="0.15">
      <c r="C97" s="7">
        <v>7</v>
      </c>
      <c r="D97" s="11">
        <v>23.591387096774199</v>
      </c>
      <c r="E97" s="10">
        <f t="shared" si="87"/>
        <v>19.444133333333301</v>
      </c>
      <c r="F97" s="7" t="s">
        <v>73</v>
      </c>
      <c r="G97" s="1">
        <v>8</v>
      </c>
      <c r="H97" s="8">
        <f t="shared" si="76"/>
        <v>23.591387096774199</v>
      </c>
      <c r="I97" s="8">
        <f t="shared" si="77"/>
        <v>296.74138709677419</v>
      </c>
      <c r="J97" s="8">
        <f t="shared" si="78"/>
        <v>0.29646229355246634</v>
      </c>
      <c r="K97" s="8">
        <f t="shared" si="88"/>
        <v>28.47</v>
      </c>
      <c r="L97" s="8">
        <f t="shared" si="89"/>
        <v>0.28470000000000001</v>
      </c>
      <c r="M97" s="1" t="s">
        <v>73</v>
      </c>
      <c r="O97" s="8">
        <f t="shared" si="90"/>
        <v>0.94089546985596506</v>
      </c>
      <c r="P97" s="8">
        <f t="shared" si="79"/>
        <v>0.27894002898662484</v>
      </c>
      <c r="Q97" s="14">
        <f t="shared" si="80"/>
        <v>7.2524407536522464E-2</v>
      </c>
      <c r="R97" s="8">
        <f t="shared" si="81"/>
        <v>7.4022000000000004E-2</v>
      </c>
      <c r="S97" s="15">
        <f t="shared" si="82"/>
        <v>0.97976827884307993</v>
      </c>
      <c r="T97" s="2">
        <v>0.01</v>
      </c>
      <c r="U97" s="16">
        <f t="shared" si="83"/>
        <v>9.7976827884308001E-3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4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5"/>
        <v>7.4999999999999997E-3</v>
      </c>
      <c r="AT97" s="1">
        <f t="shared" si="91"/>
        <v>1.9747682788430802E-2</v>
      </c>
      <c r="AU97" s="8">
        <f t="shared" si="92"/>
        <v>28.47</v>
      </c>
      <c r="AV97" s="1">
        <f t="shared" si="86"/>
        <v>0.26</v>
      </c>
      <c r="AW97" s="1">
        <f t="shared" si="93"/>
        <v>3.0833333333333334E-2</v>
      </c>
      <c r="AX97" s="1">
        <f t="shared" si="94"/>
        <v>30.197586799419938</v>
      </c>
      <c r="AZ97" s="1">
        <f t="shared" si="95"/>
        <v>6.6666666666666671E-3</v>
      </c>
      <c r="BA97" s="1">
        <f t="shared" si="96"/>
        <v>6.529207956631339</v>
      </c>
    </row>
    <row r="98" spans="3:54" x14ac:dyDescent="0.15">
      <c r="C98" s="7">
        <v>8</v>
      </c>
      <c r="D98" s="11">
        <v>22.646387096774198</v>
      </c>
      <c r="E98" s="10">
        <f t="shared" si="87"/>
        <v>23.591387096774199</v>
      </c>
      <c r="F98" s="7" t="s">
        <v>73</v>
      </c>
      <c r="G98" s="1">
        <v>9</v>
      </c>
      <c r="H98" s="8">
        <f t="shared" si="76"/>
        <v>22.646387096774198</v>
      </c>
      <c r="I98" s="8">
        <f t="shared" si="77"/>
        <v>295.7963870967742</v>
      </c>
      <c r="J98" s="8">
        <f t="shared" si="78"/>
        <v>0.26695823181082051</v>
      </c>
      <c r="K98" s="8">
        <f t="shared" si="88"/>
        <v>28.47</v>
      </c>
      <c r="L98" s="8">
        <f t="shared" si="89"/>
        <v>0.28470000000000001</v>
      </c>
      <c r="M98" s="1" t="s">
        <v>73</v>
      </c>
      <c r="O98" s="8">
        <f t="shared" si="90"/>
        <v>0.94665544086934017</v>
      </c>
      <c r="P98" s="8">
        <f t="shared" si="79"/>
        <v>0.25271746262857181</v>
      </c>
      <c r="Q98" s="14">
        <f t="shared" si="80"/>
        <v>6.5706540283428677E-2</v>
      </c>
      <c r="R98" s="8">
        <f t="shared" si="81"/>
        <v>7.4022000000000004E-2</v>
      </c>
      <c r="S98" s="15">
        <f t="shared" si="82"/>
        <v>0.88766232043755466</v>
      </c>
      <c r="T98" s="2">
        <v>0.01</v>
      </c>
      <c r="U98" s="16">
        <f t="shared" si="83"/>
        <v>8.8766232043755462E-3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4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5"/>
        <v>7.4999999999999997E-3</v>
      </c>
      <c r="AT98" s="1">
        <f t="shared" si="91"/>
        <v>1.8826623204375545E-2</v>
      </c>
      <c r="AU98" s="8">
        <f t="shared" si="92"/>
        <v>28.47</v>
      </c>
      <c r="AV98" s="1">
        <f t="shared" si="86"/>
        <v>0.26</v>
      </c>
      <c r="AW98" s="1">
        <f t="shared" si="93"/>
        <v>3.0833333333333334E-2</v>
      </c>
      <c r="AX98" s="1">
        <f t="shared" si="94"/>
        <v>28.789129056051639</v>
      </c>
      <c r="AZ98" s="1">
        <f t="shared" si="95"/>
        <v>6.6666666666666671E-3</v>
      </c>
      <c r="BA98" s="1">
        <f t="shared" si="96"/>
        <v>6.2246765526598145</v>
      </c>
    </row>
    <row r="99" spans="3:54" x14ac:dyDescent="0.15">
      <c r="C99" s="7">
        <v>9</v>
      </c>
      <c r="D99" s="11">
        <v>22.205300000000001</v>
      </c>
      <c r="E99" s="10">
        <f t="shared" si="87"/>
        <v>22.646387096774198</v>
      </c>
      <c r="F99" s="7" t="s">
        <v>73</v>
      </c>
      <c r="G99" s="1">
        <v>10</v>
      </c>
      <c r="H99" s="8">
        <f t="shared" si="76"/>
        <v>22.205300000000001</v>
      </c>
      <c r="I99" s="8">
        <f t="shared" si="77"/>
        <v>295.3553</v>
      </c>
      <c r="J99" s="8">
        <f t="shared" si="78"/>
        <v>0.25415219331784622</v>
      </c>
      <c r="K99" s="8">
        <f t="shared" si="88"/>
        <v>28.47</v>
      </c>
      <c r="L99" s="8">
        <f t="shared" si="89"/>
        <v>0.28470000000000001</v>
      </c>
      <c r="M99" s="1" t="s">
        <v>73</v>
      </c>
      <c r="O99" s="8">
        <f t="shared" si="90"/>
        <v>0.97863797824076837</v>
      </c>
      <c r="P99" s="8">
        <f t="shared" si="79"/>
        <v>0.24872298863403394</v>
      </c>
      <c r="Q99" s="14">
        <f t="shared" si="80"/>
        <v>6.4667977044848821E-2</v>
      </c>
      <c r="R99" s="8">
        <f t="shared" si="81"/>
        <v>7.4022000000000004E-2</v>
      </c>
      <c r="S99" s="15">
        <f t="shared" si="82"/>
        <v>0.87363185329832771</v>
      </c>
      <c r="T99" s="2">
        <v>0.01</v>
      </c>
      <c r="U99" s="16">
        <f t="shared" si="83"/>
        <v>8.7363185329832772E-3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4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5"/>
        <v>7.4999999999999997E-3</v>
      </c>
      <c r="AT99" s="1">
        <f t="shared" si="91"/>
        <v>1.8686318532983276E-2</v>
      </c>
      <c r="AU99" s="8">
        <f t="shared" si="92"/>
        <v>28.47</v>
      </c>
      <c r="AV99" s="1">
        <f t="shared" si="86"/>
        <v>0.26</v>
      </c>
      <c r="AW99" s="1">
        <f t="shared" si="93"/>
        <v>3.0833333333333334E-2</v>
      </c>
      <c r="AX99" s="1">
        <f t="shared" si="94"/>
        <v>28.574579200348353</v>
      </c>
      <c r="AZ99" s="1">
        <f t="shared" si="95"/>
        <v>6.6666666666666671E-3</v>
      </c>
      <c r="BA99" s="1">
        <f t="shared" si="96"/>
        <v>6.1782873946699146</v>
      </c>
    </row>
    <row r="100" spans="3:54" x14ac:dyDescent="0.15">
      <c r="C100" s="7">
        <v>10</v>
      </c>
      <c r="D100" s="11">
        <v>20.679064516128999</v>
      </c>
      <c r="E100" s="10">
        <f t="shared" si="87"/>
        <v>22.205300000000001</v>
      </c>
      <c r="F100" s="7" t="s">
        <v>73</v>
      </c>
      <c r="G100" s="1">
        <v>11</v>
      </c>
      <c r="H100" s="8">
        <f t="shared" si="76"/>
        <v>20.679064516128999</v>
      </c>
      <c r="I100" s="8">
        <f t="shared" si="77"/>
        <v>293.82906451612899</v>
      </c>
      <c r="J100" s="8">
        <f t="shared" si="78"/>
        <v>0.21415417576226387</v>
      </c>
      <c r="K100" s="8">
        <f t="shared" si="88"/>
        <v>28.47</v>
      </c>
      <c r="L100" s="8">
        <f t="shared" si="89"/>
        <v>0.28470000000000001</v>
      </c>
      <c r="M100" s="1" t="s">
        <v>75</v>
      </c>
      <c r="N100" s="8">
        <f>(O99-P99)*$C$22/100</f>
        <v>0.69341924012639766</v>
      </c>
      <c r="O100" s="8">
        <f t="shared" si="90"/>
        <v>0.3211957494803368</v>
      </c>
      <c r="P100" s="8">
        <f t="shared" si="79"/>
        <v>6.8785410988304124E-2</v>
      </c>
      <c r="Q100" s="14">
        <f t="shared" si="80"/>
        <v>1.7884206856959073E-2</v>
      </c>
      <c r="R100" s="8">
        <f t="shared" si="81"/>
        <v>7.4022000000000004E-2</v>
      </c>
      <c r="S100" s="15">
        <f t="shared" si="82"/>
        <v>0.2416066420383004</v>
      </c>
      <c r="T100" s="2">
        <v>0.01</v>
      </c>
      <c r="U100" s="16">
        <f t="shared" si="83"/>
        <v>2.4160664203830041E-3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4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5"/>
        <v>7.4999999999999997E-3</v>
      </c>
      <c r="AT100" s="1">
        <f t="shared" si="91"/>
        <v>1.2366066420383005E-2</v>
      </c>
      <c r="AU100" s="8">
        <f t="shared" si="92"/>
        <v>28.47</v>
      </c>
      <c r="AV100" s="1">
        <f t="shared" si="86"/>
        <v>0.26</v>
      </c>
      <c r="AW100" s="1">
        <f t="shared" si="93"/>
        <v>3.0833333333333334E-2</v>
      </c>
      <c r="AX100" s="1">
        <f t="shared" si="94"/>
        <v>18.909832009033465</v>
      </c>
      <c r="AZ100" s="1">
        <f t="shared" si="95"/>
        <v>6.6666666666666671E-3</v>
      </c>
      <c r="BA100" s="1">
        <f t="shared" si="96"/>
        <v>4.0886123262775058</v>
      </c>
    </row>
    <row r="101" spans="3:54" x14ac:dyDescent="0.15">
      <c r="C101" s="7">
        <v>11</v>
      </c>
      <c r="D101" s="11">
        <v>15.936833333333301</v>
      </c>
      <c r="E101" s="10">
        <f t="shared" si="87"/>
        <v>20.679064516128999</v>
      </c>
      <c r="F101" s="7" t="s">
        <v>75</v>
      </c>
      <c r="G101" s="1">
        <v>12</v>
      </c>
      <c r="H101" s="8">
        <f t="shared" si="76"/>
        <v>15.936833333333301</v>
      </c>
      <c r="I101" s="8">
        <f t="shared" si="77"/>
        <v>289.08683333333329</v>
      </c>
      <c r="J101" s="8">
        <f t="shared" si="78"/>
        <v>0.12435013330093828</v>
      </c>
      <c r="K101" s="8">
        <f t="shared" si="88"/>
        <v>28.47</v>
      </c>
      <c r="L101" s="8">
        <f t="shared" si="89"/>
        <v>0.28470000000000001</v>
      </c>
      <c r="M101" s="1" t="s">
        <v>73</v>
      </c>
      <c r="O101" s="8">
        <f t="shared" si="90"/>
        <v>0.5371103384920326</v>
      </c>
      <c r="P101" s="8">
        <f t="shared" si="79"/>
        <v>6.6789742188796339E-2</v>
      </c>
      <c r="Q101" s="14">
        <f t="shared" si="80"/>
        <v>1.7365332969087047E-2</v>
      </c>
      <c r="R101" s="8">
        <f t="shared" si="81"/>
        <v>7.4022000000000004E-2</v>
      </c>
      <c r="S101" s="15">
        <f t="shared" si="82"/>
        <v>0.23459691671512586</v>
      </c>
      <c r="T101" s="2">
        <v>0.01</v>
      </c>
      <c r="U101" s="16">
        <f t="shared" si="83"/>
        <v>2.3459691671512588E-3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4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5"/>
        <v>7.4999999999999997E-3</v>
      </c>
      <c r="AT101" s="1">
        <f t="shared" si="91"/>
        <v>1.2295969167151258E-2</v>
      </c>
      <c r="AU101" s="8">
        <f t="shared" si="92"/>
        <v>28.47</v>
      </c>
      <c r="AV101" s="1">
        <f t="shared" si="86"/>
        <v>0.26</v>
      </c>
      <c r="AW101" s="1">
        <f t="shared" si="93"/>
        <v>3.0833333333333334E-2</v>
      </c>
      <c r="AX101" s="1">
        <f t="shared" si="94"/>
        <v>18.802641311697233</v>
      </c>
      <c r="AY101" s="1">
        <f>SUM(AX90:AX101)</f>
        <v>226.02730014572026</v>
      </c>
      <c r="AZ101" s="1">
        <f t="shared" si="95"/>
        <v>6.6666666666666671E-3</v>
      </c>
      <c r="BA101" s="1">
        <f t="shared" si="96"/>
        <v>4.0654359592858889</v>
      </c>
      <c r="BB101" s="1">
        <f>SUM(BA90:BA101)</f>
        <v>48.870767599074654</v>
      </c>
    </row>
    <row r="102" spans="3:54" x14ac:dyDescent="0.15">
      <c r="C102" s="7">
        <v>12</v>
      </c>
      <c r="D102" s="11">
        <v>13.4535483870968</v>
      </c>
      <c r="E102" s="10">
        <f t="shared" si="87"/>
        <v>15.936833333333301</v>
      </c>
      <c r="F102" s="7" t="s">
        <v>73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7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47" x14ac:dyDescent="0.15">
      <c r="A2" s="33" t="s">
        <v>4</v>
      </c>
      <c r="B2" s="3" t="s">
        <v>5</v>
      </c>
      <c r="C2" s="2"/>
      <c r="D2" s="2"/>
      <c r="E2" s="44">
        <v>49.39</v>
      </c>
      <c r="F2" s="2">
        <v>1192.0899999999999</v>
      </c>
      <c r="G2" s="33">
        <f>(F2+F3+F4)/3</f>
        <v>1338.1873333333333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47" x14ac:dyDescent="0.15">
      <c r="A3" s="33"/>
      <c r="B3" s="3" t="s">
        <v>6</v>
      </c>
      <c r="C3" s="2"/>
      <c r="D3" s="2"/>
      <c r="E3" s="45"/>
      <c r="F3" s="2">
        <v>1166.8320000000001</v>
      </c>
      <c r="G3" s="3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</row>
    <row r="4" spans="1:47" x14ac:dyDescent="0.15">
      <c r="A4" s="33"/>
      <c r="B4" s="3" t="s">
        <v>7</v>
      </c>
      <c r="C4" s="2"/>
      <c r="D4" s="2"/>
      <c r="E4" s="46"/>
      <c r="F4" s="2">
        <v>1655.64</v>
      </c>
      <c r="G4" s="33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</row>
    <row r="5" spans="1:47" x14ac:dyDescent="0.15">
      <c r="A5" s="33" t="s">
        <v>8</v>
      </c>
      <c r="B5" s="3" t="s">
        <v>9</v>
      </c>
      <c r="C5" s="2"/>
      <c r="D5" s="2"/>
      <c r="E5" s="40">
        <v>90.189041095890403</v>
      </c>
      <c r="F5" s="2">
        <v>93.914500000000004</v>
      </c>
      <c r="G5" s="33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</row>
    <row r="6" spans="1:47" x14ac:dyDescent="0.15">
      <c r="A6" s="33"/>
      <c r="B6" s="3" t="s">
        <v>10</v>
      </c>
      <c r="C6" s="2"/>
      <c r="D6" s="2"/>
      <c r="E6" s="42"/>
      <c r="F6" s="2">
        <v>91.103999999999999</v>
      </c>
      <c r="G6" s="3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</row>
    <row r="7" spans="1:47" x14ac:dyDescent="0.15">
      <c r="A7" s="33" t="s">
        <v>11</v>
      </c>
      <c r="B7" s="34"/>
      <c r="C7" s="2"/>
      <c r="D7" s="2"/>
      <c r="E7" s="2">
        <v>418.06224657534199</v>
      </c>
      <c r="F7" s="2">
        <v>134.75800000000001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</row>
    <row r="8" spans="1:47" x14ac:dyDescent="0.15">
      <c r="A8" s="33" t="s">
        <v>12</v>
      </c>
      <c r="B8" s="34"/>
      <c r="C8" s="2"/>
      <c r="D8" s="2"/>
      <c r="E8" s="2">
        <v>0.06</v>
      </c>
      <c r="F8" s="2">
        <v>625.46400000000006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x14ac:dyDescent="0.15">
      <c r="A9" s="33" t="s">
        <v>13</v>
      </c>
      <c r="B9" s="34"/>
      <c r="C9" s="2"/>
      <c r="D9" s="2"/>
      <c r="E9" s="2">
        <v>0.26</v>
      </c>
      <c r="F9" s="2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x14ac:dyDescent="0.15">
      <c r="A10" s="33" t="s">
        <v>14</v>
      </c>
      <c r="B10" s="34"/>
      <c r="C10" s="2"/>
      <c r="D10" s="2"/>
      <c r="E10" s="2">
        <v>0.1</v>
      </c>
      <c r="F10" s="2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1:47" x14ac:dyDescent="0.15"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4" spans="1:47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AV38+AV53+AG69+AY85+AY101+BB101</f>
        <v>13234859.206795707</v>
      </c>
      <c r="J14" s="6" t="s">
        <v>20</v>
      </c>
      <c r="K14" s="6">
        <f>I14/(10000*1000)</f>
        <v>1.3234859206795708</v>
      </c>
      <c r="L14" s="6" t="s">
        <v>21</v>
      </c>
    </row>
    <row r="15" spans="1:47" x14ac:dyDescent="0.15">
      <c r="A15" s="1" t="s">
        <v>22</v>
      </c>
      <c r="B15" s="1" t="s">
        <v>17</v>
      </c>
      <c r="G15" s="43"/>
      <c r="H15" s="6" t="s">
        <v>23</v>
      </c>
      <c r="I15" s="6">
        <v>9075424.4113209806</v>
      </c>
      <c r="J15" s="6" t="s">
        <v>20</v>
      </c>
      <c r="K15" s="6">
        <f>I15/(10000*1000)</f>
        <v>0.90754244113209803</v>
      </c>
      <c r="L15" s="6" t="s">
        <v>21</v>
      </c>
    </row>
    <row r="16" spans="1:47" x14ac:dyDescent="0.15">
      <c r="A16" s="1" t="s">
        <v>24</v>
      </c>
      <c r="B16" s="1" t="s">
        <v>25</v>
      </c>
      <c r="C16" s="1">
        <v>19347</v>
      </c>
      <c r="K16" s="1">
        <v>1.3234859206795708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5</v>
      </c>
      <c r="E27" s="7"/>
      <c r="F27" s="7"/>
      <c r="G27" s="1">
        <v>1</v>
      </c>
      <c r="H27" s="8">
        <f t="shared" ref="H27:H38" si="0">E28</f>
        <v>5</v>
      </c>
      <c r="I27" s="8">
        <f t="shared" ref="I27:I38" si="1">H27+273.15</f>
        <v>278.14999999999998</v>
      </c>
      <c r="J27" s="8">
        <f t="shared" ref="J27:J38" si="2">EXP(($C$16*(I27-$C$14))/($C$17*I27*$C$14))</f>
        <v>3.3074406338125473E-2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3.688312634933269E-2</v>
      </c>
      <c r="Q27" s="14">
        <f t="shared" ref="Q27:Q38" si="6">P27*$B$29</f>
        <v>4.7948064254132502E-3</v>
      </c>
      <c r="R27" s="8">
        <f t="shared" ref="R27:R38" si="7">L27*$B$29</f>
        <v>0.14497029444444445</v>
      </c>
      <c r="S27" s="15">
        <f t="shared" ref="S27:S38" si="8">Q27/R27</f>
        <v>3.307440633812548E-2</v>
      </c>
      <c r="T27" s="2">
        <v>0.01</v>
      </c>
      <c r="U27" s="16">
        <f t="shared" ref="U27:U38" si="9">S27*T27</f>
        <v>3.3074406338125478E-4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2.2230744063381255E-2</v>
      </c>
      <c r="AR27" s="8">
        <f t="shared" ref="AR27:AR38" si="15">$B$27/12</f>
        <v>111.51561111111111</v>
      </c>
      <c r="AS27" s="1">
        <f t="shared" ref="AS27:AS38" si="16">$B$29</f>
        <v>0.13</v>
      </c>
      <c r="AT27" s="1">
        <f>$E$3/12</f>
        <v>0</v>
      </c>
      <c r="AU27" s="1">
        <f t="shared" ref="AU27:AU38" si="17">AT27*10000*AS27*0.67*AR27*AQ27</f>
        <v>0</v>
      </c>
    </row>
    <row r="28" spans="1:47" x14ac:dyDescent="0.15">
      <c r="A28" s="1" t="s">
        <v>74</v>
      </c>
      <c r="B28" s="1">
        <v>1</v>
      </c>
      <c r="C28" s="7">
        <v>1</v>
      </c>
      <c r="D28" s="9">
        <v>13.2804516129032</v>
      </c>
      <c r="E28" s="10">
        <f t="shared" ref="E28:E39" si="18">D27</f>
        <v>5</v>
      </c>
      <c r="F28" s="7" t="s">
        <v>73</v>
      </c>
      <c r="G28" s="1">
        <v>2</v>
      </c>
      <c r="H28" s="8">
        <f t="shared" si="0"/>
        <v>13.2804516129032</v>
      </c>
      <c r="I28" s="8">
        <f t="shared" si="1"/>
        <v>286.4304516129032</v>
      </c>
      <c r="J28" s="8">
        <f t="shared" si="2"/>
        <v>9.0989020412196864E-2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2.1934290958728897</v>
      </c>
      <c r="P28" s="8">
        <f t="shared" si="5"/>
        <v>0.19957796477708487</v>
      </c>
      <c r="Q28" s="14">
        <f t="shared" si="6"/>
        <v>2.5945135421021032E-2</v>
      </c>
      <c r="R28" s="8">
        <f t="shared" si="7"/>
        <v>0.14497029444444445</v>
      </c>
      <c r="S28" s="15">
        <f t="shared" si="8"/>
        <v>0.17896863299097274</v>
      </c>
      <c r="T28" s="2">
        <v>0.01</v>
      </c>
      <c r="U28" s="16">
        <f t="shared" si="9"/>
        <v>1.7896863299097273E-3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2.3689686329909726E-2</v>
      </c>
      <c r="AR28" s="8">
        <f t="shared" si="15"/>
        <v>111.51561111111111</v>
      </c>
      <c r="AS28" s="1">
        <f t="shared" si="16"/>
        <v>0.13</v>
      </c>
      <c r="AT28" s="1">
        <f t="shared" ref="AT28:AT38" si="20">$E$3/12</f>
        <v>0</v>
      </c>
      <c r="AU28" s="1">
        <f t="shared" si="17"/>
        <v>0</v>
      </c>
    </row>
    <row r="29" spans="1:47" x14ac:dyDescent="0.15">
      <c r="A29" s="1" t="s">
        <v>36</v>
      </c>
      <c r="B29" s="1">
        <v>0.13</v>
      </c>
      <c r="C29" s="7">
        <v>2</v>
      </c>
      <c r="D29" s="11">
        <v>12.4909642857143</v>
      </c>
      <c r="E29" s="10">
        <f t="shared" si="18"/>
        <v>13.2804516129032</v>
      </c>
      <c r="F29" s="7" t="s">
        <v>73</v>
      </c>
      <c r="G29" s="1">
        <v>3</v>
      </c>
      <c r="H29" s="8">
        <f t="shared" si="0"/>
        <v>12.4909642857143</v>
      </c>
      <c r="I29" s="8">
        <f t="shared" si="1"/>
        <v>285.64096428571429</v>
      </c>
      <c r="J29" s="8">
        <f t="shared" si="2"/>
        <v>8.282943984021536E-2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3.1090072422069159</v>
      </c>
      <c r="P29" s="8">
        <f t="shared" si="5"/>
        <v>0.25751732833117164</v>
      </c>
      <c r="Q29" s="14">
        <f t="shared" si="6"/>
        <v>3.3477252683052315E-2</v>
      </c>
      <c r="R29" s="8">
        <f t="shared" si="7"/>
        <v>0.14497029444444445</v>
      </c>
      <c r="S29" s="15">
        <f t="shared" si="8"/>
        <v>0.23092491335100016</v>
      </c>
      <c r="T29" s="2">
        <v>0.01</v>
      </c>
      <c r="U29" s="16">
        <f t="shared" si="9"/>
        <v>2.3092491335100014E-3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2.420924913351E-2</v>
      </c>
      <c r="AR29" s="8">
        <f t="shared" si="15"/>
        <v>111.51561111111111</v>
      </c>
      <c r="AS29" s="1">
        <f t="shared" si="16"/>
        <v>0.13</v>
      </c>
      <c r="AT29" s="1">
        <f t="shared" si="20"/>
        <v>0</v>
      </c>
      <c r="AU29" s="1">
        <f t="shared" si="17"/>
        <v>0</v>
      </c>
    </row>
    <row r="30" spans="1:47" x14ac:dyDescent="0.15">
      <c r="C30" s="7">
        <v>3</v>
      </c>
      <c r="D30" s="11">
        <v>11.637483870967699</v>
      </c>
      <c r="E30" s="10">
        <f t="shared" si="18"/>
        <v>12.4909642857143</v>
      </c>
      <c r="F30" s="7" t="s">
        <v>73</v>
      </c>
      <c r="G30" s="1">
        <v>4</v>
      </c>
      <c r="H30" s="8">
        <f t="shared" si="0"/>
        <v>11.637483870967699</v>
      </c>
      <c r="I30" s="8">
        <f t="shared" si="1"/>
        <v>284.78748387096766</v>
      </c>
      <c r="J30" s="8">
        <f t="shared" si="2"/>
        <v>7.4785693090961225E-2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3.9666460249868556</v>
      </c>
      <c r="P30" s="8">
        <f t="shared" si="5"/>
        <v>0.29664837222514828</v>
      </c>
      <c r="Q30" s="14">
        <f t="shared" si="6"/>
        <v>3.8564288389269279E-2</v>
      </c>
      <c r="R30" s="8">
        <f t="shared" si="7"/>
        <v>0.14497029444444445</v>
      </c>
      <c r="S30" s="15">
        <f t="shared" si="8"/>
        <v>0.26601510700557962</v>
      </c>
      <c r="T30" s="2">
        <v>0.01</v>
      </c>
      <c r="U30" s="16">
        <f t="shared" si="9"/>
        <v>2.6601510700557962E-3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2.4560151070055797E-2</v>
      </c>
      <c r="AR30" s="8">
        <f t="shared" si="15"/>
        <v>111.51561111111111</v>
      </c>
      <c r="AS30" s="1">
        <f t="shared" si="16"/>
        <v>0.13</v>
      </c>
      <c r="AT30" s="1">
        <f t="shared" si="20"/>
        <v>0</v>
      </c>
      <c r="AU30" s="1">
        <f t="shared" si="17"/>
        <v>0</v>
      </c>
    </row>
    <row r="31" spans="1:47" x14ac:dyDescent="0.15">
      <c r="C31" s="7">
        <v>4</v>
      </c>
      <c r="D31" s="11">
        <v>14.4431333333333</v>
      </c>
      <c r="E31" s="10">
        <f t="shared" si="18"/>
        <v>11.637483870967699</v>
      </c>
      <c r="F31" s="7" t="s">
        <v>73</v>
      </c>
      <c r="G31" s="1">
        <v>5</v>
      </c>
      <c r="H31" s="8">
        <f t="shared" si="0"/>
        <v>14.4431333333333</v>
      </c>
      <c r="I31" s="8">
        <f t="shared" si="1"/>
        <v>287.5931333333333</v>
      </c>
      <c r="J31" s="8">
        <f t="shared" si="2"/>
        <v>0.10439356230264181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3.4864977701236222</v>
      </c>
      <c r="O31" s="8">
        <f t="shared" si="19"/>
        <v>1.2986559937491964</v>
      </c>
      <c r="P31" s="8">
        <f t="shared" si="5"/>
        <v>0.13557132539315594</v>
      </c>
      <c r="Q31" s="14">
        <f t="shared" si="6"/>
        <v>1.7624272301110272E-2</v>
      </c>
      <c r="R31" s="8">
        <f t="shared" si="7"/>
        <v>0.14497029444444445</v>
      </c>
      <c r="S31" s="15">
        <f t="shared" si="8"/>
        <v>0.12157161140252942</v>
      </c>
      <c r="T31" s="2">
        <v>0.01</v>
      </c>
      <c r="U31" s="16">
        <f t="shared" si="9"/>
        <v>1.2157161140252943E-3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3.0665716114025292E-2</v>
      </c>
      <c r="AR31" s="8">
        <f t="shared" si="15"/>
        <v>111.51561111111111</v>
      </c>
      <c r="AS31" s="1">
        <f t="shared" si="16"/>
        <v>0.13</v>
      </c>
      <c r="AT31" s="1">
        <f t="shared" si="20"/>
        <v>0</v>
      </c>
      <c r="AU31" s="1">
        <f t="shared" si="17"/>
        <v>0</v>
      </c>
    </row>
    <row r="32" spans="1:47" x14ac:dyDescent="0.15">
      <c r="C32" s="7">
        <v>5</v>
      </c>
      <c r="D32" s="11">
        <v>16.9428387096774</v>
      </c>
      <c r="E32" s="10">
        <f t="shared" si="18"/>
        <v>14.4431333333333</v>
      </c>
      <c r="F32" s="7" t="s">
        <v>75</v>
      </c>
      <c r="G32" s="1">
        <v>6</v>
      </c>
      <c r="H32" s="8">
        <f t="shared" si="0"/>
        <v>16.9428387096774</v>
      </c>
      <c r="I32" s="8">
        <f t="shared" si="1"/>
        <v>290.09283870967738</v>
      </c>
      <c r="J32" s="8">
        <f t="shared" si="2"/>
        <v>0.1397567439199161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2.2782407794671515</v>
      </c>
      <c r="P32" s="8">
        <f t="shared" si="5"/>
        <v>0.31839951320390075</v>
      </c>
      <c r="Q32" s="14">
        <f t="shared" si="6"/>
        <v>4.1391936716507101E-2</v>
      </c>
      <c r="R32" s="8">
        <f t="shared" si="7"/>
        <v>0.14497029444444445</v>
      </c>
      <c r="S32" s="15">
        <f t="shared" si="8"/>
        <v>0.28552012586529807</v>
      </c>
      <c r="T32" s="2">
        <v>0.01</v>
      </c>
      <c r="U32" s="16">
        <f t="shared" si="9"/>
        <v>2.8552012586529809E-3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3.230520125865298E-2</v>
      </c>
      <c r="AR32" s="8">
        <f t="shared" si="15"/>
        <v>111.51561111111111</v>
      </c>
      <c r="AS32" s="1">
        <f t="shared" si="16"/>
        <v>0.13</v>
      </c>
      <c r="AT32" s="1">
        <f t="shared" si="20"/>
        <v>0</v>
      </c>
      <c r="AU32" s="1">
        <f t="shared" si="17"/>
        <v>0</v>
      </c>
    </row>
    <row r="33" spans="1:48" x14ac:dyDescent="0.15">
      <c r="C33" s="7">
        <v>6</v>
      </c>
      <c r="D33" s="11">
        <v>20.726366666666699</v>
      </c>
      <c r="E33" s="10">
        <f t="shared" si="18"/>
        <v>16.9428387096774</v>
      </c>
      <c r="F33" s="7" t="s">
        <v>73</v>
      </c>
      <c r="G33" s="1">
        <v>7</v>
      </c>
      <c r="H33" s="8">
        <f t="shared" si="0"/>
        <v>20.726366666666699</v>
      </c>
      <c r="I33" s="8">
        <f t="shared" si="1"/>
        <v>293.87636666666668</v>
      </c>
      <c r="J33" s="8">
        <f t="shared" si="2"/>
        <v>0.21529948435584942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3.0749973773743622</v>
      </c>
      <c r="P33" s="8">
        <f t="shared" si="5"/>
        <v>0.66204534974428952</v>
      </c>
      <c r="Q33" s="14">
        <f t="shared" si="6"/>
        <v>8.6065895466757636E-2</v>
      </c>
      <c r="R33" s="8">
        <f t="shared" si="7"/>
        <v>0.14497029444444445</v>
      </c>
      <c r="S33" s="15">
        <f t="shared" si="8"/>
        <v>0.59367952446105998</v>
      </c>
      <c r="T33" s="2">
        <v>0.01</v>
      </c>
      <c r="U33" s="16">
        <f t="shared" si="9"/>
        <v>5.9367952446105999E-3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3.5386795244610594E-2</v>
      </c>
      <c r="AR33" s="8">
        <f t="shared" si="15"/>
        <v>111.51561111111111</v>
      </c>
      <c r="AS33" s="1">
        <f t="shared" si="16"/>
        <v>0.13</v>
      </c>
      <c r="AT33" s="1">
        <f t="shared" si="20"/>
        <v>0</v>
      </c>
      <c r="AU33" s="1">
        <f t="shared" si="17"/>
        <v>0</v>
      </c>
    </row>
    <row r="34" spans="1:48" x14ac:dyDescent="0.15">
      <c r="C34" s="7">
        <v>7</v>
      </c>
      <c r="D34" s="11">
        <v>24.667645161290299</v>
      </c>
      <c r="E34" s="10">
        <f t="shared" si="18"/>
        <v>20.726366666666699</v>
      </c>
      <c r="F34" s="7" t="s">
        <v>73</v>
      </c>
      <c r="G34" s="1">
        <v>8</v>
      </c>
      <c r="H34" s="8">
        <f t="shared" si="0"/>
        <v>24.667645161290299</v>
      </c>
      <c r="I34" s="8">
        <f t="shared" si="1"/>
        <v>297.81764516129027</v>
      </c>
      <c r="J34" s="8">
        <f t="shared" si="2"/>
        <v>0.33378527798022184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3.5281081387411835</v>
      </c>
      <c r="P34" s="8">
        <f t="shared" si="5"/>
        <v>1.177630555834009</v>
      </c>
      <c r="Q34" s="14">
        <f t="shared" si="6"/>
        <v>0.15309197225842117</v>
      </c>
      <c r="R34" s="8">
        <f t="shared" si="7"/>
        <v>0.14497029444444445</v>
      </c>
      <c r="S34" s="15">
        <f t="shared" si="8"/>
        <v>1.056023048343115</v>
      </c>
      <c r="T34" s="2">
        <v>0.01</v>
      </c>
      <c r="U34" s="16">
        <f t="shared" si="9"/>
        <v>1.056023048343115E-2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4.001023048343115E-2</v>
      </c>
      <c r="AR34" s="8">
        <f t="shared" si="15"/>
        <v>111.51561111111111</v>
      </c>
      <c r="AS34" s="1">
        <f t="shared" si="16"/>
        <v>0.13</v>
      </c>
      <c r="AT34" s="1">
        <f t="shared" si="20"/>
        <v>0</v>
      </c>
      <c r="AU34" s="1">
        <f t="shared" si="17"/>
        <v>0</v>
      </c>
    </row>
    <row r="35" spans="1:48" x14ac:dyDescent="0.15">
      <c r="C35" s="7">
        <v>8</v>
      </c>
      <c r="D35" s="11">
        <v>23.735741935483901</v>
      </c>
      <c r="E35" s="10">
        <f t="shared" si="18"/>
        <v>24.667645161290299</v>
      </c>
      <c r="F35" s="7" t="s">
        <v>73</v>
      </c>
      <c r="G35" s="1">
        <v>9</v>
      </c>
      <c r="H35" s="8">
        <f t="shared" si="0"/>
        <v>23.735741935483901</v>
      </c>
      <c r="I35" s="8">
        <f t="shared" si="1"/>
        <v>296.88574193548391</v>
      </c>
      <c r="J35" s="8">
        <f t="shared" si="2"/>
        <v>0.30123009503762038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3.4656336940182859</v>
      </c>
      <c r="P35" s="8">
        <f t="shared" si="5"/>
        <v>1.0439531670147078</v>
      </c>
      <c r="Q35" s="14">
        <f t="shared" si="6"/>
        <v>0.13571391171191202</v>
      </c>
      <c r="R35" s="8">
        <f t="shared" si="7"/>
        <v>0.14497029444444445</v>
      </c>
      <c r="S35" s="15">
        <f t="shared" si="8"/>
        <v>0.93614979697734102</v>
      </c>
      <c r="T35" s="2">
        <v>0.01</v>
      </c>
      <c r="U35" s="16">
        <f t="shared" si="9"/>
        <v>9.3614979697734108E-3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3.8811497969773408E-2</v>
      </c>
      <c r="AR35" s="8">
        <f t="shared" si="15"/>
        <v>111.51561111111111</v>
      </c>
      <c r="AS35" s="1">
        <f t="shared" si="16"/>
        <v>0.13</v>
      </c>
      <c r="AT35" s="1">
        <f t="shared" si="20"/>
        <v>0</v>
      </c>
      <c r="AU35" s="1">
        <f t="shared" si="17"/>
        <v>0</v>
      </c>
    </row>
    <row r="36" spans="1:48" x14ac:dyDescent="0.15">
      <c r="C36" s="7">
        <v>9</v>
      </c>
      <c r="D36" s="11">
        <v>23.431066666666698</v>
      </c>
      <c r="E36" s="10">
        <f t="shared" si="18"/>
        <v>23.735741935483901</v>
      </c>
      <c r="F36" s="7" t="s">
        <v>73</v>
      </c>
      <c r="G36" s="1">
        <v>10</v>
      </c>
      <c r="H36" s="8">
        <f t="shared" si="0"/>
        <v>23.431066666666698</v>
      </c>
      <c r="I36" s="8">
        <f t="shared" si="1"/>
        <v>296.58106666666669</v>
      </c>
      <c r="J36" s="8">
        <f t="shared" si="2"/>
        <v>0.29125026628390299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3.5368366381146892</v>
      </c>
      <c r="P36" s="8">
        <f t="shared" si="5"/>
        <v>1.0301046126535676</v>
      </c>
      <c r="Q36" s="14">
        <f t="shared" si="6"/>
        <v>0.1339135996449638</v>
      </c>
      <c r="R36" s="8">
        <f t="shared" si="7"/>
        <v>0.14497029444444445</v>
      </c>
      <c r="S36" s="15">
        <f t="shared" si="8"/>
        <v>0.92373130756302768</v>
      </c>
      <c r="T36" s="2">
        <v>0.01</v>
      </c>
      <c r="U36" s="16">
        <f t="shared" si="9"/>
        <v>9.2373130756302768E-3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3.8687313075630274E-2</v>
      </c>
      <c r="AR36" s="8">
        <f t="shared" si="15"/>
        <v>111.51561111111111</v>
      </c>
      <c r="AS36" s="1">
        <f t="shared" si="16"/>
        <v>0.13</v>
      </c>
      <c r="AT36" s="1">
        <f t="shared" si="20"/>
        <v>0</v>
      </c>
      <c r="AU36" s="1">
        <f t="shared" si="17"/>
        <v>0</v>
      </c>
    </row>
    <row r="37" spans="1:48" x14ac:dyDescent="0.15">
      <c r="C37" s="7">
        <v>10</v>
      </c>
      <c r="D37" s="11">
        <v>21.7637419354839</v>
      </c>
      <c r="E37" s="10">
        <f t="shared" si="18"/>
        <v>23.431066666666698</v>
      </c>
      <c r="F37" s="7" t="s">
        <v>73</v>
      </c>
      <c r="G37" s="1">
        <v>11</v>
      </c>
      <c r="H37" s="8">
        <f t="shared" si="0"/>
        <v>21.7637419354839</v>
      </c>
      <c r="I37" s="8">
        <f t="shared" si="1"/>
        <v>294.91374193548387</v>
      </c>
      <c r="J37" s="8">
        <f t="shared" si="2"/>
        <v>0.24191213049809371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2.3813954241880655</v>
      </c>
      <c r="O37" s="8">
        <f t="shared" si="19"/>
        <v>1.2404927123841674</v>
      </c>
      <c r="P37" s="8">
        <f t="shared" si="5"/>
        <v>0.30009023492021292</v>
      </c>
      <c r="Q37" s="14">
        <f t="shared" si="6"/>
        <v>3.9011730539627677E-2</v>
      </c>
      <c r="R37" s="8">
        <f t="shared" si="7"/>
        <v>0.14497029444444445</v>
      </c>
      <c r="S37" s="15">
        <f t="shared" si="8"/>
        <v>0.26910154724544455</v>
      </c>
      <c r="T37" s="2">
        <v>0.01</v>
      </c>
      <c r="U37" s="16">
        <f t="shared" si="9"/>
        <v>2.6910154724544455E-3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3.2141015472454446E-2</v>
      </c>
      <c r="AR37" s="8">
        <f t="shared" si="15"/>
        <v>111.51561111111111</v>
      </c>
      <c r="AS37" s="1">
        <f t="shared" si="16"/>
        <v>0.13</v>
      </c>
      <c r="AT37" s="1">
        <f t="shared" si="20"/>
        <v>0</v>
      </c>
      <c r="AU37" s="1">
        <f t="shared" si="17"/>
        <v>0</v>
      </c>
    </row>
    <row r="38" spans="1:48" x14ac:dyDescent="0.15">
      <c r="C38" s="7">
        <v>11</v>
      </c>
      <c r="D38" s="11">
        <v>17.606266666666698</v>
      </c>
      <c r="E38" s="10">
        <f t="shared" si="18"/>
        <v>21.7637419354839</v>
      </c>
      <c r="F38" s="7" t="s">
        <v>75</v>
      </c>
      <c r="G38" s="1">
        <v>12</v>
      </c>
      <c r="H38" s="8">
        <f t="shared" si="0"/>
        <v>17.606266666666698</v>
      </c>
      <c r="I38" s="8">
        <f t="shared" si="1"/>
        <v>290.75626666666665</v>
      </c>
      <c r="J38" s="8">
        <f t="shared" si="2"/>
        <v>0.15088052815905315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2.0555585885750656</v>
      </c>
      <c r="P38" s="8">
        <f t="shared" si="5"/>
        <v>0.31014376550608375</v>
      </c>
      <c r="Q38" s="14">
        <f t="shared" si="6"/>
        <v>4.0318689515790887E-2</v>
      </c>
      <c r="R38" s="8">
        <f t="shared" si="7"/>
        <v>0.14497029444444445</v>
      </c>
      <c r="S38" s="15">
        <f t="shared" si="8"/>
        <v>0.27811690436513409</v>
      </c>
      <c r="T38" s="2">
        <v>0.01</v>
      </c>
      <c r="U38" s="16">
        <f t="shared" si="9"/>
        <v>2.7811690436513408E-3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3.2231169043651337E-2</v>
      </c>
      <c r="AR38" s="8">
        <f t="shared" si="15"/>
        <v>111.51561111111111</v>
      </c>
      <c r="AS38" s="1">
        <f t="shared" si="16"/>
        <v>0.13</v>
      </c>
      <c r="AT38" s="1">
        <f t="shared" si="20"/>
        <v>0</v>
      </c>
      <c r="AU38" s="1">
        <f t="shared" si="17"/>
        <v>0</v>
      </c>
      <c r="AV38" s="1">
        <f>SUM(AU27:AU38)</f>
        <v>0</v>
      </c>
    </row>
    <row r="39" spans="1:48" x14ac:dyDescent="0.15">
      <c r="C39" s="7">
        <v>12</v>
      </c>
      <c r="D39" s="11">
        <v>15.421258064516101</v>
      </c>
      <c r="E39" s="10">
        <f t="shared" si="18"/>
        <v>17.606266666666698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9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5</v>
      </c>
      <c r="E42" s="7"/>
      <c r="F42" s="7"/>
      <c r="G42" s="1">
        <v>1</v>
      </c>
      <c r="H42" s="8">
        <f t="shared" ref="H42:H53" si="21">E43</f>
        <v>5</v>
      </c>
      <c r="I42" s="8">
        <f t="shared" ref="I42:I53" si="22">H42+273.15</f>
        <v>278.14999999999998</v>
      </c>
      <c r="J42" s="8">
        <f t="shared" ref="J42:J53" si="23">EXP(($C$16*(I42-$C$14))/($C$17*I42*$C$14))</f>
        <v>3.3074406338125473E-2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2.549740437112695E-3</v>
      </c>
      <c r="Q42" s="14">
        <f t="shared" ref="Q42:Q53" si="27">P42*$B$44</f>
        <v>3.3146625682465035E-4</v>
      </c>
      <c r="R42" s="8">
        <f t="shared" ref="R42:R53" si="28">L42*$B$44</f>
        <v>1.0021835416666666E-2</v>
      </c>
      <c r="S42" s="15">
        <f t="shared" ref="S42:S53" si="29">Q42/R42</f>
        <v>3.3074406338125473E-2</v>
      </c>
      <c r="T42" s="2">
        <v>0.01</v>
      </c>
      <c r="U42" s="16">
        <f t="shared" ref="U42:U53" si="30">S42*T42</f>
        <v>3.3074406338125473E-4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1.5130744063381255E-2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>$E$5/12</f>
        <v>7.5157534246575333</v>
      </c>
      <c r="AU42" s="1">
        <f t="shared" ref="AU42:AU53" si="36">AT42*10000*AS42*0.67*AR42*AQ42</f>
        <v>763.58058544566813</v>
      </c>
    </row>
    <row r="43" spans="1:48" x14ac:dyDescent="0.15">
      <c r="A43" s="1" t="s">
        <v>74</v>
      </c>
      <c r="B43" s="1">
        <v>1</v>
      </c>
      <c r="C43" s="7">
        <v>1</v>
      </c>
      <c r="D43" s="9">
        <v>13.2804516129032</v>
      </c>
      <c r="E43" s="10">
        <f t="shared" ref="E43:E54" si="37">D42</f>
        <v>5</v>
      </c>
      <c r="F43" s="7" t="s">
        <v>73</v>
      </c>
      <c r="G43" s="1">
        <v>2</v>
      </c>
      <c r="H43" s="8">
        <f t="shared" si="21"/>
        <v>13.2804516129032</v>
      </c>
      <c r="I43" s="8">
        <f t="shared" si="22"/>
        <v>286.4304516129032</v>
      </c>
      <c r="J43" s="8">
        <f t="shared" si="23"/>
        <v>9.0989020412196864E-2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0.15163234289622063</v>
      </c>
      <c r="P43" s="8">
        <f t="shared" si="26"/>
        <v>1.3796878342933453E-2</v>
      </c>
      <c r="Q43" s="14">
        <f t="shared" si="27"/>
        <v>1.7935941845813488E-3</v>
      </c>
      <c r="R43" s="8">
        <f t="shared" si="28"/>
        <v>1.0021835416666666E-2</v>
      </c>
      <c r="S43" s="15">
        <f t="shared" si="29"/>
        <v>0.17896863299097274</v>
      </c>
      <c r="T43" s="2">
        <v>0.01</v>
      </c>
      <c r="U43" s="16">
        <f t="shared" si="30"/>
        <v>1.7896863299097273E-3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1.6589686329909727E-2</v>
      </c>
      <c r="AR43" s="8">
        <f t="shared" si="34"/>
        <v>7.7091041666666671</v>
      </c>
      <c r="AS43" s="1">
        <f t="shared" si="35"/>
        <v>0.13</v>
      </c>
      <c r="AT43" s="1">
        <f t="shared" ref="AT43:AT53" si="39">$E$5/12</f>
        <v>7.5157534246575333</v>
      </c>
      <c r="AU43" s="1">
        <f t="shared" si="36"/>
        <v>837.20683841384448</v>
      </c>
    </row>
    <row r="44" spans="1:48" x14ac:dyDescent="0.15">
      <c r="A44" s="1" t="s">
        <v>36</v>
      </c>
      <c r="B44" s="1">
        <v>0.13</v>
      </c>
      <c r="C44" s="7">
        <v>2</v>
      </c>
      <c r="D44" s="11">
        <v>12.4909642857143</v>
      </c>
      <c r="E44" s="10">
        <f t="shared" si="37"/>
        <v>13.2804516129032</v>
      </c>
      <c r="F44" s="7" t="s">
        <v>73</v>
      </c>
      <c r="G44" s="1">
        <v>3</v>
      </c>
      <c r="H44" s="8">
        <f t="shared" si="21"/>
        <v>12.4909642857143</v>
      </c>
      <c r="I44" s="8">
        <f t="shared" si="22"/>
        <v>285.64096428571429</v>
      </c>
      <c r="J44" s="8">
        <f t="shared" si="23"/>
        <v>8.282943984021536E-2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0.21492650621995385</v>
      </c>
      <c r="P44" s="8">
        <f t="shared" si="26"/>
        <v>1.7802242117013339E-2</v>
      </c>
      <c r="Q44" s="14">
        <f t="shared" si="27"/>
        <v>2.3142914752117341E-3</v>
      </c>
      <c r="R44" s="8">
        <f t="shared" si="28"/>
        <v>1.0021835416666666E-2</v>
      </c>
      <c r="S44" s="15">
        <f t="shared" si="29"/>
        <v>0.23092491335100013</v>
      </c>
      <c r="T44" s="2">
        <v>0.01</v>
      </c>
      <c r="U44" s="16">
        <f t="shared" si="30"/>
        <v>2.3092491335100014E-3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1.7109249133510002E-2</v>
      </c>
      <c r="AR44" s="8">
        <f t="shared" si="34"/>
        <v>7.7091041666666671</v>
      </c>
      <c r="AS44" s="1">
        <f t="shared" si="35"/>
        <v>0.13</v>
      </c>
      <c r="AT44" s="1">
        <f t="shared" si="39"/>
        <v>7.5157534246575333</v>
      </c>
      <c r="AU44" s="1">
        <f t="shared" si="36"/>
        <v>863.4268357971215</v>
      </c>
    </row>
    <row r="45" spans="1:48" x14ac:dyDescent="0.15">
      <c r="C45" s="7">
        <v>3</v>
      </c>
      <c r="D45" s="11">
        <v>11.637483870967699</v>
      </c>
      <c r="E45" s="10">
        <f t="shared" si="37"/>
        <v>12.4909642857143</v>
      </c>
      <c r="F45" s="7" t="s">
        <v>73</v>
      </c>
      <c r="G45" s="1">
        <v>4</v>
      </c>
      <c r="H45" s="8">
        <f t="shared" si="21"/>
        <v>11.637483870967699</v>
      </c>
      <c r="I45" s="8">
        <f t="shared" si="22"/>
        <v>284.78748387096766</v>
      </c>
      <c r="J45" s="8">
        <f t="shared" si="23"/>
        <v>7.4785693090961225E-2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0.27421530576960718</v>
      </c>
      <c r="P45" s="8">
        <f t="shared" si="26"/>
        <v>2.050738169812993E-2</v>
      </c>
      <c r="Q45" s="14">
        <f t="shared" si="27"/>
        <v>2.6659596207568911E-3</v>
      </c>
      <c r="R45" s="8">
        <f t="shared" si="28"/>
        <v>1.0021835416666666E-2</v>
      </c>
      <c r="S45" s="15">
        <f t="shared" si="29"/>
        <v>0.26601510700557962</v>
      </c>
      <c r="T45" s="2">
        <v>0.01</v>
      </c>
      <c r="U45" s="16">
        <f t="shared" si="30"/>
        <v>2.6601510700557962E-3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1.7460151070055798E-2</v>
      </c>
      <c r="AR45" s="8">
        <f t="shared" si="34"/>
        <v>7.7091041666666671</v>
      </c>
      <c r="AS45" s="1">
        <f t="shared" si="35"/>
        <v>0.13</v>
      </c>
      <c r="AT45" s="1">
        <f t="shared" si="39"/>
        <v>7.5157534246575333</v>
      </c>
      <c r="AU45" s="1">
        <f t="shared" si="36"/>
        <v>881.13527796092217</v>
      </c>
    </row>
    <row r="46" spans="1:48" x14ac:dyDescent="0.15">
      <c r="C46" s="7">
        <v>4</v>
      </c>
      <c r="D46" s="11">
        <v>14.4431333333333</v>
      </c>
      <c r="E46" s="10">
        <f t="shared" si="37"/>
        <v>11.637483870967699</v>
      </c>
      <c r="F46" s="7" t="s">
        <v>73</v>
      </c>
      <c r="G46" s="1">
        <v>5</v>
      </c>
      <c r="H46" s="8">
        <f t="shared" si="21"/>
        <v>14.4431333333333</v>
      </c>
      <c r="I46" s="8">
        <f t="shared" si="22"/>
        <v>287.5931333333333</v>
      </c>
      <c r="J46" s="8">
        <f t="shared" si="23"/>
        <v>0.10439356230264181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0.24102252786790337</v>
      </c>
      <c r="O46" s="8">
        <f t="shared" si="38"/>
        <v>8.9776437870240561E-2</v>
      </c>
      <c r="P46" s="8">
        <f t="shared" si="26"/>
        <v>9.3720821601162088E-3</v>
      </c>
      <c r="Q46" s="14">
        <f t="shared" si="27"/>
        <v>1.2183706808151073E-3</v>
      </c>
      <c r="R46" s="8">
        <f t="shared" si="28"/>
        <v>1.0021835416666666E-2</v>
      </c>
      <c r="S46" s="15">
        <f t="shared" si="29"/>
        <v>0.12157161140252951</v>
      </c>
      <c r="T46" s="2">
        <v>0.01</v>
      </c>
      <c r="U46" s="16">
        <f t="shared" si="30"/>
        <v>1.215716114025295E-3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2.8315716114025294E-2</v>
      </c>
      <c r="AR46" s="8">
        <f t="shared" si="34"/>
        <v>7.7091041666666671</v>
      </c>
      <c r="AS46" s="1">
        <f t="shared" si="35"/>
        <v>0.13</v>
      </c>
      <c r="AT46" s="1">
        <f t="shared" si="39"/>
        <v>7.5157534246575333</v>
      </c>
      <c r="AU46" s="1">
        <f t="shared" si="36"/>
        <v>1428.9668106929219</v>
      </c>
    </row>
    <row r="47" spans="1:48" x14ac:dyDescent="0.15">
      <c r="C47" s="7">
        <v>5</v>
      </c>
      <c r="D47" s="11">
        <v>16.9428387096774</v>
      </c>
      <c r="E47" s="10">
        <f t="shared" si="37"/>
        <v>14.4431333333333</v>
      </c>
      <c r="F47" s="7" t="s">
        <v>75</v>
      </c>
      <c r="G47" s="1">
        <v>6</v>
      </c>
      <c r="H47" s="8">
        <f t="shared" si="21"/>
        <v>16.9428387096774</v>
      </c>
      <c r="I47" s="8">
        <f t="shared" si="22"/>
        <v>290.09283870967738</v>
      </c>
      <c r="J47" s="8">
        <f t="shared" si="23"/>
        <v>0.1397567439199161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0.15749539737679102</v>
      </c>
      <c r="P47" s="8">
        <f t="shared" si="26"/>
        <v>2.2011043919753611E-2</v>
      </c>
      <c r="Q47" s="14">
        <f t="shared" si="27"/>
        <v>2.8614357095679693E-3</v>
      </c>
      <c r="R47" s="8">
        <f t="shared" si="28"/>
        <v>1.0021835416666666E-2</v>
      </c>
      <c r="S47" s="15">
        <f t="shared" si="29"/>
        <v>0.28552012586529818</v>
      </c>
      <c r="T47" s="2">
        <v>0.01</v>
      </c>
      <c r="U47" s="16">
        <f t="shared" si="30"/>
        <v>2.8552012586529818E-3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2.9955201258652982E-2</v>
      </c>
      <c r="AR47" s="8">
        <f t="shared" si="34"/>
        <v>7.7091041666666671</v>
      </c>
      <c r="AS47" s="1">
        <f t="shared" si="35"/>
        <v>0.13</v>
      </c>
      <c r="AT47" s="1">
        <f t="shared" si="39"/>
        <v>7.5157534246575333</v>
      </c>
      <c r="AU47" s="1">
        <f t="shared" si="36"/>
        <v>1511.7042505253771</v>
      </c>
    </row>
    <row r="48" spans="1:48" x14ac:dyDescent="0.15">
      <c r="C48" s="7">
        <v>6</v>
      </c>
      <c r="D48" s="11">
        <v>20.726366666666699</v>
      </c>
      <c r="E48" s="10">
        <f t="shared" si="37"/>
        <v>16.9428387096774</v>
      </c>
      <c r="F48" s="7" t="s">
        <v>73</v>
      </c>
      <c r="G48" s="1">
        <v>7</v>
      </c>
      <c r="H48" s="8">
        <f t="shared" si="21"/>
        <v>20.726366666666699</v>
      </c>
      <c r="I48" s="8">
        <f t="shared" si="22"/>
        <v>293.87636666666668</v>
      </c>
      <c r="J48" s="8">
        <f t="shared" si="23"/>
        <v>0.21529948435584942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0.21257539512370408</v>
      </c>
      <c r="P48" s="8">
        <f t="shared" si="26"/>
        <v>4.5767372956874434E-2</v>
      </c>
      <c r="Q48" s="14">
        <f t="shared" si="27"/>
        <v>5.9497584843936765E-3</v>
      </c>
      <c r="R48" s="8">
        <f t="shared" si="28"/>
        <v>1.0021835416666666E-2</v>
      </c>
      <c r="S48" s="15">
        <f t="shared" si="29"/>
        <v>0.59367952446106009</v>
      </c>
      <c r="T48" s="2">
        <v>0.01</v>
      </c>
      <c r="U48" s="16">
        <f t="shared" si="30"/>
        <v>5.9367952446106008E-3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3.3036795244610603E-2</v>
      </c>
      <c r="AR48" s="8">
        <f t="shared" si="34"/>
        <v>7.7091041666666671</v>
      </c>
      <c r="AS48" s="1">
        <f t="shared" si="35"/>
        <v>0.13</v>
      </c>
      <c r="AT48" s="1">
        <f t="shared" si="39"/>
        <v>7.5157534246575333</v>
      </c>
      <c r="AU48" s="1">
        <f t="shared" si="36"/>
        <v>1667.218436083383</v>
      </c>
    </row>
    <row r="49" spans="1:48" x14ac:dyDescent="0.15">
      <c r="C49" s="7">
        <v>7</v>
      </c>
      <c r="D49" s="11">
        <v>24.667645161290299</v>
      </c>
      <c r="E49" s="10">
        <f t="shared" si="37"/>
        <v>20.726366666666699</v>
      </c>
      <c r="F49" s="7" t="s">
        <v>73</v>
      </c>
      <c r="G49" s="1">
        <v>8</v>
      </c>
      <c r="H49" s="8">
        <f t="shared" si="21"/>
        <v>24.667645161290299</v>
      </c>
      <c r="I49" s="8">
        <f t="shared" si="22"/>
        <v>297.81764516129027</v>
      </c>
      <c r="J49" s="8">
        <f t="shared" si="23"/>
        <v>0.33378527798022184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0.2438990638334963</v>
      </c>
      <c r="P49" s="8">
        <f t="shared" si="26"/>
        <v>8.1409916820779429E-2</v>
      </c>
      <c r="Q49" s="14">
        <f t="shared" si="27"/>
        <v>1.0583289186701325E-2</v>
      </c>
      <c r="R49" s="8">
        <f t="shared" si="28"/>
        <v>1.0021835416666666E-2</v>
      </c>
      <c r="S49" s="15">
        <f t="shared" si="29"/>
        <v>1.056023048343115</v>
      </c>
      <c r="T49" s="2">
        <v>0.01</v>
      </c>
      <c r="U49" s="16">
        <f t="shared" si="30"/>
        <v>1.056023048343115E-2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3.7660230483431145E-2</v>
      </c>
      <c r="AR49" s="8">
        <f t="shared" si="34"/>
        <v>7.7091041666666671</v>
      </c>
      <c r="AS49" s="1">
        <f t="shared" si="35"/>
        <v>0.13</v>
      </c>
      <c r="AT49" s="1">
        <f t="shared" si="39"/>
        <v>7.5157534246575333</v>
      </c>
      <c r="AU49" s="1">
        <f t="shared" si="36"/>
        <v>1900.5424135190171</v>
      </c>
    </row>
    <row r="50" spans="1:48" x14ac:dyDescent="0.15">
      <c r="C50" s="7">
        <v>8</v>
      </c>
      <c r="D50" s="11">
        <v>23.735741935483901</v>
      </c>
      <c r="E50" s="10">
        <f t="shared" si="37"/>
        <v>24.667645161290299</v>
      </c>
      <c r="F50" s="7" t="s">
        <v>73</v>
      </c>
      <c r="G50" s="1">
        <v>9</v>
      </c>
      <c r="H50" s="8">
        <f t="shared" si="21"/>
        <v>23.735741935483901</v>
      </c>
      <c r="I50" s="8">
        <f t="shared" si="22"/>
        <v>296.88574193548391</v>
      </c>
      <c r="J50" s="8">
        <f t="shared" si="23"/>
        <v>0.30123009503762038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0.23958018867938352</v>
      </c>
      <c r="P50" s="8">
        <f t="shared" si="26"/>
        <v>7.2168763005021716E-2</v>
      </c>
      <c r="Q50" s="14">
        <f t="shared" si="27"/>
        <v>9.381939190652824E-3</v>
      </c>
      <c r="R50" s="8">
        <f t="shared" si="28"/>
        <v>1.0021835416666666E-2</v>
      </c>
      <c r="S50" s="15">
        <f t="shared" si="29"/>
        <v>0.93614979697734091</v>
      </c>
      <c r="T50" s="2">
        <v>0.01</v>
      </c>
      <c r="U50" s="16">
        <f t="shared" si="30"/>
        <v>9.361497969773409E-3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3.646149796977341E-2</v>
      </c>
      <c r="AR50" s="8">
        <f t="shared" si="34"/>
        <v>7.7091041666666671</v>
      </c>
      <c r="AS50" s="1">
        <f t="shared" si="35"/>
        <v>0.13</v>
      </c>
      <c r="AT50" s="1">
        <f t="shared" si="39"/>
        <v>7.5157534246575333</v>
      </c>
      <c r="AU50" s="1">
        <f t="shared" si="36"/>
        <v>1840.0477761940249</v>
      </c>
    </row>
    <row r="51" spans="1:48" x14ac:dyDescent="0.15">
      <c r="C51" s="7">
        <v>9</v>
      </c>
      <c r="D51" s="11">
        <v>23.431066666666698</v>
      </c>
      <c r="E51" s="10">
        <f t="shared" si="37"/>
        <v>23.735741935483901</v>
      </c>
      <c r="F51" s="7" t="s">
        <v>73</v>
      </c>
      <c r="G51" s="1">
        <v>10</v>
      </c>
      <c r="H51" s="8">
        <f t="shared" si="21"/>
        <v>23.431066666666698</v>
      </c>
      <c r="I51" s="8">
        <f t="shared" si="22"/>
        <v>296.58106666666669</v>
      </c>
      <c r="J51" s="8">
        <f t="shared" si="23"/>
        <v>0.29125026628390299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0.24450246734102843</v>
      </c>
      <c r="P51" s="8">
        <f t="shared" si="26"/>
        <v>7.1211408720145822E-2</v>
      </c>
      <c r="Q51" s="14">
        <f t="shared" si="27"/>
        <v>9.2574831336189566E-3</v>
      </c>
      <c r="R51" s="8">
        <f t="shared" si="28"/>
        <v>1.0021835416666666E-2</v>
      </c>
      <c r="S51" s="15">
        <f t="shared" si="29"/>
        <v>0.92373130756302735</v>
      </c>
      <c r="T51" s="2">
        <v>0.01</v>
      </c>
      <c r="U51" s="16">
        <f t="shared" si="30"/>
        <v>9.2373130756302733E-3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3.6337313075630276E-2</v>
      </c>
      <c r="AR51" s="8">
        <f t="shared" si="34"/>
        <v>7.7091041666666671</v>
      </c>
      <c r="AS51" s="1">
        <f t="shared" si="35"/>
        <v>0.13</v>
      </c>
      <c r="AT51" s="1">
        <f t="shared" si="39"/>
        <v>7.5157534246575333</v>
      </c>
      <c r="AU51" s="1">
        <f t="shared" si="36"/>
        <v>1833.7807232469847</v>
      </c>
    </row>
    <row r="52" spans="1:48" x14ac:dyDescent="0.15">
      <c r="C52" s="7">
        <v>10</v>
      </c>
      <c r="D52" s="11">
        <v>21.7637419354839</v>
      </c>
      <c r="E52" s="10">
        <f t="shared" si="37"/>
        <v>23.431066666666698</v>
      </c>
      <c r="F52" s="7" t="s">
        <v>73</v>
      </c>
      <c r="G52" s="1">
        <v>11</v>
      </c>
      <c r="H52" s="8">
        <f t="shared" si="21"/>
        <v>21.7637419354839</v>
      </c>
      <c r="I52" s="8">
        <f t="shared" si="22"/>
        <v>294.91374193548387</v>
      </c>
      <c r="J52" s="8">
        <f t="shared" si="23"/>
        <v>0.24191213049809371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0.1646265056898385</v>
      </c>
      <c r="O52" s="8">
        <f t="shared" si="38"/>
        <v>8.5755594597710816E-2</v>
      </c>
      <c r="P52" s="8">
        <f t="shared" si="26"/>
        <v>2.0745318591263037E-2</v>
      </c>
      <c r="Q52" s="14">
        <f t="shared" si="27"/>
        <v>2.6968914168641949E-3</v>
      </c>
      <c r="R52" s="8">
        <f t="shared" si="28"/>
        <v>1.0021835416666666E-2</v>
      </c>
      <c r="S52" s="15">
        <f t="shared" si="29"/>
        <v>0.26910154724544461</v>
      </c>
      <c r="T52" s="2">
        <v>0.01</v>
      </c>
      <c r="U52" s="16">
        <f t="shared" si="30"/>
        <v>2.691015472454446E-3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2.9791015472454444E-2</v>
      </c>
      <c r="AR52" s="8">
        <f t="shared" si="34"/>
        <v>7.7091041666666671</v>
      </c>
      <c r="AS52" s="1">
        <f t="shared" si="35"/>
        <v>0.13</v>
      </c>
      <c r="AT52" s="1">
        <f t="shared" si="39"/>
        <v>7.5157534246575333</v>
      </c>
      <c r="AU52" s="1">
        <f t="shared" si="36"/>
        <v>1503.4185325050221</v>
      </c>
    </row>
    <row r="53" spans="1:48" x14ac:dyDescent="0.15">
      <c r="C53" s="7">
        <v>11</v>
      </c>
      <c r="D53" s="11">
        <v>17.606266666666698</v>
      </c>
      <c r="E53" s="10">
        <f t="shared" si="37"/>
        <v>21.7637419354839</v>
      </c>
      <c r="F53" s="7" t="s">
        <v>75</v>
      </c>
      <c r="G53" s="1">
        <v>12</v>
      </c>
      <c r="H53" s="8">
        <f t="shared" si="21"/>
        <v>17.606266666666698</v>
      </c>
      <c r="I53" s="8">
        <f t="shared" si="22"/>
        <v>290.75626666666665</v>
      </c>
      <c r="J53" s="8">
        <f t="shared" si="23"/>
        <v>0.15088052815905315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0.14210131767311446</v>
      </c>
      <c r="P53" s="8">
        <f t="shared" si="26"/>
        <v>2.1440321862616903E-2</v>
      </c>
      <c r="Q53" s="14">
        <f t="shared" si="27"/>
        <v>2.7872418421401976E-3</v>
      </c>
      <c r="R53" s="8">
        <f t="shared" si="28"/>
        <v>1.0021835416666666E-2</v>
      </c>
      <c r="S53" s="15">
        <f t="shared" si="29"/>
        <v>0.27811690436513414</v>
      </c>
      <c r="T53" s="2">
        <v>0.01</v>
      </c>
      <c r="U53" s="16">
        <f t="shared" si="30"/>
        <v>2.7811690436513417E-3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2.9881169043651342E-2</v>
      </c>
      <c r="AR53" s="8">
        <f t="shared" si="34"/>
        <v>7.7091041666666671</v>
      </c>
      <c r="AS53" s="1">
        <f t="shared" si="35"/>
        <v>0.13</v>
      </c>
      <c r="AT53" s="1">
        <f t="shared" si="39"/>
        <v>7.5157534246575333</v>
      </c>
      <c r="AU53" s="1">
        <f t="shared" si="36"/>
        <v>1507.9681776768778</v>
      </c>
      <c r="AV53" s="1">
        <f>SUM(AU42:AU53)</f>
        <v>16538.996658061165</v>
      </c>
    </row>
    <row r="54" spans="1:48" x14ac:dyDescent="0.15">
      <c r="C54" s="7">
        <v>12</v>
      </c>
      <c r="D54" s="11">
        <v>15.421258064516101</v>
      </c>
      <c r="E54" s="10">
        <f t="shared" si="37"/>
        <v>17.606266666666698</v>
      </c>
      <c r="F54" s="7" t="s">
        <v>73</v>
      </c>
    </row>
    <row r="56" spans="1:4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</row>
    <row r="57" spans="1:4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</row>
    <row r="58" spans="1:48" x14ac:dyDescent="0.15">
      <c r="A58" s="1" t="s">
        <v>71</v>
      </c>
      <c r="B58" s="1">
        <v>134.75800000000001</v>
      </c>
      <c r="C58" s="7" t="s">
        <v>72</v>
      </c>
      <c r="D58" s="7">
        <v>5</v>
      </c>
      <c r="E58" s="7"/>
      <c r="F58" s="7"/>
      <c r="G58" s="1">
        <v>1</v>
      </c>
      <c r="H58" s="8">
        <f t="shared" ref="H58:H69" si="40">E59</f>
        <v>5</v>
      </c>
      <c r="I58" s="8">
        <f t="shared" ref="I58:I69" si="41">H58+273.15</f>
        <v>278.14999999999998</v>
      </c>
      <c r="J58" s="8">
        <f t="shared" ref="J58:J69" si="42">EXP(($C$16*(I58-$C$14))/($C$17*I58*$C$14))</f>
        <v>3.3074406338125473E-2</v>
      </c>
      <c r="K58" s="8">
        <f t="shared" ref="K58:K69" si="43">$B$58/12</f>
        <v>11.229833333333334</v>
      </c>
      <c r="L58" s="8">
        <f t="shared" ref="L58:L69" si="44">K58*$B$59/100</f>
        <v>3.0320550000000002</v>
      </c>
      <c r="M58" s="1" t="s">
        <v>73</v>
      </c>
      <c r="O58" s="8">
        <f>L58</f>
        <v>3.0320550000000002</v>
      </c>
      <c r="P58" s="8">
        <f t="shared" ref="P58:P69" si="45">O58*J58</f>
        <v>0.10028341910954504</v>
      </c>
      <c r="Q58" s="14">
        <f t="shared" ref="Q58:Q69" si="46">P58*$B$60</f>
        <v>2.9082191541768058E-2</v>
      </c>
      <c r="R58" s="8">
        <f t="shared" ref="R58:R69" si="47">L58*$B$60</f>
        <v>0.87929594999999994</v>
      </c>
      <c r="S58" s="15">
        <f t="shared" ref="S58:S69" si="48">Q58/R58</f>
        <v>3.3074406338125473E-2</v>
      </c>
      <c r="T58" s="2">
        <v>0.27</v>
      </c>
      <c r="U58" s="16">
        <f t="shared" ref="U58:U69" si="49">S58*T58</f>
        <v>8.9300897112938784E-3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0.22813511643090442</v>
      </c>
      <c r="AC58" s="8">
        <f t="shared" ref="AC58:AC69" si="51">$B$58/12</f>
        <v>11.229833333333334</v>
      </c>
      <c r="AD58" s="1">
        <f t="shared" ref="AD58:AD69" si="52">$B$60</f>
        <v>0.28999999999999998</v>
      </c>
      <c r="AE58" s="17">
        <f t="shared" ref="AE58:AE69" si="53">$E$7/12</f>
        <v>34.838520547945166</v>
      </c>
      <c r="AF58" s="1">
        <f t="shared" ref="AF58:AF69" si="54">AE58*10000*AC58*AB58</f>
        <v>892534.79394563369</v>
      </c>
    </row>
    <row r="59" spans="1:48" x14ac:dyDescent="0.15">
      <c r="A59" s="1" t="s">
        <v>74</v>
      </c>
      <c r="B59" s="1">
        <v>27</v>
      </c>
      <c r="C59" s="7">
        <v>1</v>
      </c>
      <c r="D59" s="9">
        <v>13.2804516129032</v>
      </c>
      <c r="E59" s="10">
        <f t="shared" ref="E59:E70" si="55">D58</f>
        <v>5</v>
      </c>
      <c r="F59" s="7" t="s">
        <v>73</v>
      </c>
      <c r="G59" s="1">
        <v>2</v>
      </c>
      <c r="H59" s="8">
        <f t="shared" si="40"/>
        <v>13.2804516129032</v>
      </c>
      <c r="I59" s="8">
        <f t="shared" si="41"/>
        <v>286.4304516129032</v>
      </c>
      <c r="J59" s="8">
        <f t="shared" si="42"/>
        <v>9.0989020412196864E-2</v>
      </c>
      <c r="K59" s="8">
        <f t="shared" si="43"/>
        <v>11.229833333333334</v>
      </c>
      <c r="L59" s="8">
        <f t="shared" si="44"/>
        <v>3.0320550000000002</v>
      </c>
      <c r="M59" s="1" t="s">
        <v>73</v>
      </c>
      <c r="O59" s="8">
        <f t="shared" ref="O59:O69" si="56">L59+O58-P58-N59</f>
        <v>5.9638265808904549</v>
      </c>
      <c r="P59" s="8">
        <f t="shared" si="45"/>
        <v>0.5426427385034438</v>
      </c>
      <c r="Q59" s="14">
        <f t="shared" si="46"/>
        <v>0.15736639416599868</v>
      </c>
      <c r="R59" s="8">
        <f t="shared" si="47"/>
        <v>0.87929594999999994</v>
      </c>
      <c r="S59" s="15">
        <f t="shared" si="48"/>
        <v>0.17896863299097271</v>
      </c>
      <c r="T59" s="2">
        <v>0.27</v>
      </c>
      <c r="U59" s="16">
        <f t="shared" si="49"/>
        <v>4.8321530907562638E-2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0.23578887345533944</v>
      </c>
      <c r="AC59" s="8">
        <f t="shared" si="51"/>
        <v>11.229833333333334</v>
      </c>
      <c r="AD59" s="1">
        <f t="shared" si="52"/>
        <v>0.28999999999999998</v>
      </c>
      <c r="AE59" s="17">
        <f t="shared" si="53"/>
        <v>34.838520547945166</v>
      </c>
      <c r="AF59" s="1">
        <f t="shared" si="54"/>
        <v>922478.64720061061</v>
      </c>
    </row>
    <row r="60" spans="1:48" x14ac:dyDescent="0.15">
      <c r="A60" s="1" t="s">
        <v>36</v>
      </c>
      <c r="B60" s="1">
        <v>0.28999999999999998</v>
      </c>
      <c r="C60" s="7">
        <v>2</v>
      </c>
      <c r="D60" s="11">
        <v>12.4909642857143</v>
      </c>
      <c r="E60" s="10">
        <f t="shared" si="55"/>
        <v>13.2804516129032</v>
      </c>
      <c r="F60" s="7" t="s">
        <v>73</v>
      </c>
      <c r="G60" s="1">
        <v>3</v>
      </c>
      <c r="H60" s="8">
        <f t="shared" si="40"/>
        <v>12.4909642857143</v>
      </c>
      <c r="I60" s="8">
        <f t="shared" si="41"/>
        <v>285.64096428571429</v>
      </c>
      <c r="J60" s="8">
        <f t="shared" si="42"/>
        <v>8.282943984021536E-2</v>
      </c>
      <c r="K60" s="8">
        <f t="shared" si="43"/>
        <v>11.229833333333334</v>
      </c>
      <c r="L60" s="8">
        <f t="shared" si="44"/>
        <v>3.0320550000000002</v>
      </c>
      <c r="M60" s="1" t="s">
        <v>73</v>
      </c>
      <c r="O60" s="8">
        <f t="shared" si="56"/>
        <v>8.4532388423870106</v>
      </c>
      <c r="P60" s="8">
        <f t="shared" si="45"/>
        <v>0.70017703815046661</v>
      </c>
      <c r="Q60" s="14">
        <f t="shared" si="46"/>
        <v>0.20305134106363532</v>
      </c>
      <c r="R60" s="8">
        <f t="shared" si="47"/>
        <v>0.87929594999999994</v>
      </c>
      <c r="S60" s="15">
        <f t="shared" si="48"/>
        <v>0.23092491335100013</v>
      </c>
      <c r="T60" s="2">
        <v>0.27</v>
      </c>
      <c r="U60" s="16">
        <f t="shared" si="49"/>
        <v>6.2349726604770041E-2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0.23851455187930684</v>
      </c>
      <c r="AC60" s="8">
        <f t="shared" si="51"/>
        <v>11.229833333333334</v>
      </c>
      <c r="AD60" s="1">
        <f t="shared" si="52"/>
        <v>0.28999999999999998</v>
      </c>
      <c r="AE60" s="17">
        <f t="shared" si="53"/>
        <v>34.838520547945166</v>
      </c>
      <c r="AF60" s="1">
        <f t="shared" si="54"/>
        <v>933142.34014081873</v>
      </c>
    </row>
    <row r="61" spans="1:48" x14ac:dyDescent="0.15">
      <c r="C61" s="7">
        <v>3</v>
      </c>
      <c r="D61" s="11">
        <v>11.637483870967699</v>
      </c>
      <c r="E61" s="10">
        <f t="shared" si="55"/>
        <v>12.4909642857143</v>
      </c>
      <c r="F61" s="7" t="s">
        <v>73</v>
      </c>
      <c r="G61" s="1">
        <v>4</v>
      </c>
      <c r="H61" s="8">
        <f t="shared" si="40"/>
        <v>11.637483870967699</v>
      </c>
      <c r="I61" s="8">
        <f t="shared" si="41"/>
        <v>284.78748387096766</v>
      </c>
      <c r="J61" s="8">
        <f t="shared" si="42"/>
        <v>7.4785693090961225E-2</v>
      </c>
      <c r="K61" s="8">
        <f t="shared" si="43"/>
        <v>11.229833333333334</v>
      </c>
      <c r="L61" s="8">
        <f t="shared" si="44"/>
        <v>3.0320550000000002</v>
      </c>
      <c r="M61" s="1" t="s">
        <v>73</v>
      </c>
      <c r="O61" s="8">
        <f t="shared" si="56"/>
        <v>10.785116804236544</v>
      </c>
      <c r="P61" s="8">
        <f t="shared" si="45"/>
        <v>0.80657243527180278</v>
      </c>
      <c r="Q61" s="14">
        <f t="shared" si="46"/>
        <v>0.23390600622882279</v>
      </c>
      <c r="R61" s="8">
        <f t="shared" si="47"/>
        <v>0.87929594999999994</v>
      </c>
      <c r="S61" s="15">
        <f t="shared" si="48"/>
        <v>0.26601510700557962</v>
      </c>
      <c r="T61" s="2">
        <v>0.27</v>
      </c>
      <c r="U61" s="16">
        <f t="shared" si="49"/>
        <v>7.1824078891506507E-2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0.24035541852861972</v>
      </c>
      <c r="AC61" s="8">
        <f t="shared" si="51"/>
        <v>11.229833333333334</v>
      </c>
      <c r="AD61" s="1">
        <f t="shared" si="52"/>
        <v>0.28999999999999998</v>
      </c>
      <c r="AE61" s="17">
        <f t="shared" si="53"/>
        <v>34.838520547945166</v>
      </c>
      <c r="AF61" s="1">
        <f t="shared" si="54"/>
        <v>940344.37707941292</v>
      </c>
    </row>
    <row r="62" spans="1:48" x14ac:dyDescent="0.15">
      <c r="C62" s="7">
        <v>4</v>
      </c>
      <c r="D62" s="11">
        <v>14.4431333333333</v>
      </c>
      <c r="E62" s="10">
        <f t="shared" si="55"/>
        <v>11.637483870967699</v>
      </c>
      <c r="F62" s="7" t="s">
        <v>73</v>
      </c>
      <c r="G62" s="1">
        <v>5</v>
      </c>
      <c r="H62" s="8">
        <f t="shared" si="40"/>
        <v>14.4431333333333</v>
      </c>
      <c r="I62" s="8">
        <f t="shared" si="41"/>
        <v>287.5931333333333</v>
      </c>
      <c r="J62" s="8">
        <f t="shared" si="42"/>
        <v>0.10439356230264181</v>
      </c>
      <c r="K62" s="8">
        <f t="shared" si="43"/>
        <v>11.229833333333334</v>
      </c>
      <c r="L62" s="8">
        <f t="shared" si="44"/>
        <v>3.0320550000000002</v>
      </c>
      <c r="M62" s="1" t="s">
        <v>75</v>
      </c>
      <c r="N62" s="8">
        <f>(O61-P61)*$C$22/100</f>
        <v>9.4796171505165034</v>
      </c>
      <c r="O62" s="8">
        <f t="shared" si="56"/>
        <v>3.5309822184482371</v>
      </c>
      <c r="P62" s="8">
        <f t="shared" si="45"/>
        <v>0.36861181221109646</v>
      </c>
      <c r="Q62" s="14">
        <f t="shared" si="46"/>
        <v>0.10689742554121796</v>
      </c>
      <c r="R62" s="8">
        <f t="shared" si="47"/>
        <v>0.87929594999999994</v>
      </c>
      <c r="S62" s="15">
        <f t="shared" si="48"/>
        <v>0.12157161140252945</v>
      </c>
      <c r="T62" s="2">
        <v>0.27</v>
      </c>
      <c r="U62" s="16">
        <f t="shared" si="49"/>
        <v>3.2824335078682952E-2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0.28157776830578812</v>
      </c>
      <c r="AC62" s="8">
        <f t="shared" si="51"/>
        <v>11.229833333333334</v>
      </c>
      <c r="AD62" s="1">
        <f t="shared" si="52"/>
        <v>0.28999999999999998</v>
      </c>
      <c r="AE62" s="17">
        <f t="shared" si="53"/>
        <v>34.838520547945166</v>
      </c>
      <c r="AF62" s="1">
        <f t="shared" si="54"/>
        <v>1101618.8973721412</v>
      </c>
    </row>
    <row r="63" spans="1:48" x14ac:dyDescent="0.15">
      <c r="C63" s="7">
        <v>5</v>
      </c>
      <c r="D63" s="11">
        <v>16.9428387096774</v>
      </c>
      <c r="E63" s="10">
        <f t="shared" si="55"/>
        <v>14.4431333333333</v>
      </c>
      <c r="F63" s="7" t="s">
        <v>75</v>
      </c>
      <c r="G63" s="1">
        <v>6</v>
      </c>
      <c r="H63" s="8">
        <f t="shared" si="40"/>
        <v>16.9428387096774</v>
      </c>
      <c r="I63" s="8">
        <f t="shared" si="41"/>
        <v>290.09283870967738</v>
      </c>
      <c r="J63" s="8">
        <f t="shared" si="42"/>
        <v>0.1397567439199161</v>
      </c>
      <c r="K63" s="8">
        <f t="shared" si="43"/>
        <v>11.229833333333334</v>
      </c>
      <c r="L63" s="8">
        <f t="shared" si="44"/>
        <v>3.0320550000000002</v>
      </c>
      <c r="M63" s="1" t="s">
        <v>73</v>
      </c>
      <c r="O63" s="8">
        <f t="shared" si="56"/>
        <v>6.1944254062371407</v>
      </c>
      <c r="P63" s="8">
        <f t="shared" si="45"/>
        <v>0.86571272523050635</v>
      </c>
      <c r="Q63" s="14">
        <f t="shared" si="46"/>
        <v>0.2510566903168468</v>
      </c>
      <c r="R63" s="8">
        <f t="shared" si="47"/>
        <v>0.87929594999999994</v>
      </c>
      <c r="S63" s="15">
        <f t="shared" si="48"/>
        <v>0.28552012586529807</v>
      </c>
      <c r="T63" s="2">
        <v>0.27</v>
      </c>
      <c r="U63" s="16">
        <f t="shared" si="49"/>
        <v>7.7090433983630482E-2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0.29017867132301939</v>
      </c>
      <c r="AC63" s="8">
        <f t="shared" si="51"/>
        <v>11.229833333333334</v>
      </c>
      <c r="AD63" s="1">
        <f t="shared" si="52"/>
        <v>0.28999999999999998</v>
      </c>
      <c r="AE63" s="17">
        <f t="shared" si="53"/>
        <v>34.838520547945166</v>
      </c>
      <c r="AF63" s="1">
        <f t="shared" si="54"/>
        <v>1135268.2772761593</v>
      </c>
    </row>
    <row r="64" spans="1:48" x14ac:dyDescent="0.15">
      <c r="C64" s="7">
        <v>6</v>
      </c>
      <c r="D64" s="11">
        <v>20.726366666666699</v>
      </c>
      <c r="E64" s="10">
        <f t="shared" si="55"/>
        <v>16.9428387096774</v>
      </c>
      <c r="F64" s="7" t="s">
        <v>73</v>
      </c>
      <c r="G64" s="1">
        <v>7</v>
      </c>
      <c r="H64" s="8">
        <f t="shared" si="40"/>
        <v>20.726366666666699</v>
      </c>
      <c r="I64" s="8">
        <f t="shared" si="41"/>
        <v>293.87636666666668</v>
      </c>
      <c r="J64" s="8">
        <f t="shared" si="42"/>
        <v>0.21529948435584942</v>
      </c>
      <c r="K64" s="8">
        <f t="shared" si="43"/>
        <v>11.229833333333334</v>
      </c>
      <c r="L64" s="8">
        <f t="shared" si="44"/>
        <v>3.0320550000000002</v>
      </c>
      <c r="M64" s="1" t="s">
        <v>73</v>
      </c>
      <c r="O64" s="8">
        <f t="shared" si="56"/>
        <v>8.3607676810066334</v>
      </c>
      <c r="P64" s="8">
        <f t="shared" si="45"/>
        <v>1.800068970539779</v>
      </c>
      <c r="Q64" s="14">
        <f t="shared" si="46"/>
        <v>0.52202000145653582</v>
      </c>
      <c r="R64" s="8">
        <f t="shared" si="47"/>
        <v>0.87929594999999994</v>
      </c>
      <c r="S64" s="15">
        <f t="shared" si="48"/>
        <v>0.59367952446105987</v>
      </c>
      <c r="T64" s="2">
        <v>0.27</v>
      </c>
      <c r="U64" s="16">
        <f t="shared" si="49"/>
        <v>0.16029347160448618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0.30634502153275167</v>
      </c>
      <c r="AC64" s="8">
        <f t="shared" si="51"/>
        <v>11.229833333333334</v>
      </c>
      <c r="AD64" s="1">
        <f t="shared" si="52"/>
        <v>0.28999999999999998</v>
      </c>
      <c r="AE64" s="17">
        <f t="shared" si="53"/>
        <v>34.838520547945166</v>
      </c>
      <c r="AF64" s="1">
        <f t="shared" si="54"/>
        <v>1198516.0151914507</v>
      </c>
    </row>
    <row r="65" spans="1:50" x14ac:dyDescent="0.15">
      <c r="C65" s="7">
        <v>7</v>
      </c>
      <c r="D65" s="11">
        <v>24.667645161290299</v>
      </c>
      <c r="E65" s="10">
        <f t="shared" si="55"/>
        <v>20.726366666666699</v>
      </c>
      <c r="F65" s="7" t="s">
        <v>73</v>
      </c>
      <c r="G65" s="1">
        <v>8</v>
      </c>
      <c r="H65" s="8">
        <f t="shared" si="40"/>
        <v>24.667645161290299</v>
      </c>
      <c r="I65" s="8">
        <f t="shared" si="41"/>
        <v>297.81764516129027</v>
      </c>
      <c r="J65" s="8">
        <f t="shared" si="42"/>
        <v>0.33378527798022184</v>
      </c>
      <c r="K65" s="8">
        <f t="shared" si="43"/>
        <v>11.229833333333334</v>
      </c>
      <c r="L65" s="8">
        <f t="shared" si="44"/>
        <v>3.0320550000000002</v>
      </c>
      <c r="M65" s="1" t="s">
        <v>73</v>
      </c>
      <c r="O65" s="8">
        <f t="shared" si="56"/>
        <v>9.5927537104668534</v>
      </c>
      <c r="P65" s="8">
        <f t="shared" si="45"/>
        <v>3.201919963843983</v>
      </c>
      <c r="Q65" s="14">
        <f t="shared" si="46"/>
        <v>0.92855678951475507</v>
      </c>
      <c r="R65" s="8">
        <f t="shared" si="47"/>
        <v>0.87929594999999994</v>
      </c>
      <c r="S65" s="15">
        <f t="shared" si="48"/>
        <v>1.0560230483431148</v>
      </c>
      <c r="T65" s="2">
        <v>0.27</v>
      </c>
      <c r="U65" s="16">
        <f t="shared" si="49"/>
        <v>0.28512622305264101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0.33060002513912817</v>
      </c>
      <c r="AC65" s="8">
        <f t="shared" si="51"/>
        <v>11.229833333333334</v>
      </c>
      <c r="AD65" s="1">
        <f t="shared" si="52"/>
        <v>0.28999999999999998</v>
      </c>
      <c r="AE65" s="17">
        <f t="shared" si="53"/>
        <v>34.838520547945166</v>
      </c>
      <c r="AF65" s="1">
        <f t="shared" si="54"/>
        <v>1293409.0548280056</v>
      </c>
    </row>
    <row r="66" spans="1:50" x14ac:dyDescent="0.15">
      <c r="C66" s="7">
        <v>8</v>
      </c>
      <c r="D66" s="11">
        <v>23.735741935483901</v>
      </c>
      <c r="E66" s="10">
        <f t="shared" si="55"/>
        <v>24.667645161290299</v>
      </c>
      <c r="F66" s="7" t="s">
        <v>73</v>
      </c>
      <c r="G66" s="1">
        <v>9</v>
      </c>
      <c r="H66" s="8">
        <f t="shared" si="40"/>
        <v>23.735741935483901</v>
      </c>
      <c r="I66" s="8">
        <f t="shared" si="41"/>
        <v>296.88574193548391</v>
      </c>
      <c r="J66" s="8">
        <f t="shared" si="42"/>
        <v>0.30123009503762038</v>
      </c>
      <c r="K66" s="8">
        <f t="shared" si="43"/>
        <v>11.229833333333334</v>
      </c>
      <c r="L66" s="8">
        <f t="shared" si="44"/>
        <v>3.0320550000000002</v>
      </c>
      <c r="M66" s="1" t="s">
        <v>73</v>
      </c>
      <c r="O66" s="8">
        <f t="shared" si="56"/>
        <v>9.4228887466228706</v>
      </c>
      <c r="P66" s="8">
        <f t="shared" si="45"/>
        <v>2.8384576726741311</v>
      </c>
      <c r="Q66" s="14">
        <f t="shared" si="46"/>
        <v>0.82315272507549797</v>
      </c>
      <c r="R66" s="8">
        <f t="shared" si="47"/>
        <v>0.87929594999999994</v>
      </c>
      <c r="S66" s="15">
        <f t="shared" si="48"/>
        <v>0.9361497969773408</v>
      </c>
      <c r="T66" s="2">
        <v>0.27</v>
      </c>
      <c r="U66" s="16">
        <f t="shared" si="49"/>
        <v>0.25276044518388202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0.32431135449922827</v>
      </c>
      <c r="AC66" s="8">
        <f t="shared" si="51"/>
        <v>11.229833333333334</v>
      </c>
      <c r="AD66" s="1">
        <f t="shared" si="52"/>
        <v>0.28999999999999998</v>
      </c>
      <c r="AE66" s="17">
        <f t="shared" si="53"/>
        <v>34.838520547945166</v>
      </c>
      <c r="AF66" s="1">
        <f t="shared" si="54"/>
        <v>1268805.8396738186</v>
      </c>
    </row>
    <row r="67" spans="1:50" x14ac:dyDescent="0.15">
      <c r="C67" s="7">
        <v>9</v>
      </c>
      <c r="D67" s="11">
        <v>23.431066666666698</v>
      </c>
      <c r="E67" s="10">
        <f t="shared" si="55"/>
        <v>23.735741935483901</v>
      </c>
      <c r="F67" s="7" t="s">
        <v>73</v>
      </c>
      <c r="G67" s="1">
        <v>10</v>
      </c>
      <c r="H67" s="8">
        <f t="shared" si="40"/>
        <v>23.431066666666698</v>
      </c>
      <c r="I67" s="8">
        <f t="shared" si="41"/>
        <v>296.58106666666669</v>
      </c>
      <c r="J67" s="8">
        <f t="shared" si="42"/>
        <v>0.29125026628390299</v>
      </c>
      <c r="K67" s="8">
        <f t="shared" si="43"/>
        <v>11.229833333333334</v>
      </c>
      <c r="L67" s="8">
        <f t="shared" si="44"/>
        <v>3.0320550000000002</v>
      </c>
      <c r="M67" s="1" t="s">
        <v>73</v>
      </c>
      <c r="O67" s="8">
        <f t="shared" si="56"/>
        <v>9.6164860739487388</v>
      </c>
      <c r="P67" s="8">
        <f t="shared" si="45"/>
        <v>2.8008041297530148</v>
      </c>
      <c r="Q67" s="14">
        <f t="shared" si="46"/>
        <v>0.8122331976283742</v>
      </c>
      <c r="R67" s="8">
        <f t="shared" si="47"/>
        <v>0.87929594999999994</v>
      </c>
      <c r="S67" s="15">
        <f t="shared" si="48"/>
        <v>0.92373130756302724</v>
      </c>
      <c r="T67" s="2">
        <v>0.27</v>
      </c>
      <c r="U67" s="16">
        <f t="shared" si="49"/>
        <v>0.24940745304201736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0.32365986812606395</v>
      </c>
      <c r="AC67" s="8">
        <f t="shared" si="51"/>
        <v>11.229833333333334</v>
      </c>
      <c r="AD67" s="1">
        <f t="shared" si="52"/>
        <v>0.28999999999999998</v>
      </c>
      <c r="AE67" s="17">
        <f t="shared" si="53"/>
        <v>34.838520547945166</v>
      </c>
      <c r="AF67" s="1">
        <f t="shared" si="54"/>
        <v>1266257.0244588375</v>
      </c>
    </row>
    <row r="68" spans="1:50" x14ac:dyDescent="0.15">
      <c r="C68" s="7">
        <v>10</v>
      </c>
      <c r="D68" s="11">
        <v>21.7637419354839</v>
      </c>
      <c r="E68" s="10">
        <f t="shared" si="55"/>
        <v>23.431066666666698</v>
      </c>
      <c r="F68" s="7" t="s">
        <v>73</v>
      </c>
      <c r="G68" s="1">
        <v>11</v>
      </c>
      <c r="H68" s="8">
        <f t="shared" si="40"/>
        <v>21.7637419354839</v>
      </c>
      <c r="I68" s="8">
        <f t="shared" si="41"/>
        <v>294.91374193548387</v>
      </c>
      <c r="J68" s="8">
        <f t="shared" si="42"/>
        <v>0.24191213049809371</v>
      </c>
      <c r="K68" s="8">
        <f t="shared" si="43"/>
        <v>11.229833333333334</v>
      </c>
      <c r="L68" s="8">
        <f t="shared" si="44"/>
        <v>3.0320550000000002</v>
      </c>
      <c r="M68" s="1" t="s">
        <v>75</v>
      </c>
      <c r="N68" s="8">
        <f>(O67-P67)*$C$22/100</f>
        <v>6.4748978469859377</v>
      </c>
      <c r="O68" s="8">
        <f t="shared" si="56"/>
        <v>3.3728390972097859</v>
      </c>
      <c r="P68" s="8">
        <f t="shared" si="45"/>
        <v>0.81593069183328626</v>
      </c>
      <c r="Q68" s="14">
        <f t="shared" si="46"/>
        <v>0.236619900631653</v>
      </c>
      <c r="R68" s="8">
        <f t="shared" si="47"/>
        <v>0.87929594999999994</v>
      </c>
      <c r="S68" s="15">
        <f t="shared" si="48"/>
        <v>0.26910154724544449</v>
      </c>
      <c r="T68" s="2">
        <v>0.27</v>
      </c>
      <c r="U68" s="16">
        <f t="shared" si="49"/>
        <v>7.2657417756270021E-2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0.28931733627004325</v>
      </c>
      <c r="AC68" s="8">
        <f t="shared" si="51"/>
        <v>11.229833333333334</v>
      </c>
      <c r="AD68" s="1">
        <f t="shared" si="52"/>
        <v>0.28999999999999998</v>
      </c>
      <c r="AE68" s="17">
        <f t="shared" si="53"/>
        <v>34.838520547945166</v>
      </c>
      <c r="AF68" s="1">
        <f t="shared" si="54"/>
        <v>1131898.4694357296</v>
      </c>
    </row>
    <row r="69" spans="1:50" x14ac:dyDescent="0.15">
      <c r="C69" s="7">
        <v>11</v>
      </c>
      <c r="D69" s="11">
        <v>17.606266666666698</v>
      </c>
      <c r="E69" s="10">
        <f t="shared" si="55"/>
        <v>21.7637419354839</v>
      </c>
      <c r="F69" s="7" t="s">
        <v>75</v>
      </c>
      <c r="G69" s="1">
        <v>12</v>
      </c>
      <c r="H69" s="8">
        <f t="shared" si="40"/>
        <v>17.606266666666698</v>
      </c>
      <c r="I69" s="8">
        <f t="shared" si="41"/>
        <v>290.75626666666665</v>
      </c>
      <c r="J69" s="8">
        <f t="shared" si="42"/>
        <v>0.15088052815905315</v>
      </c>
      <c r="K69" s="8">
        <f t="shared" si="43"/>
        <v>11.229833333333334</v>
      </c>
      <c r="L69" s="8">
        <f t="shared" si="44"/>
        <v>3.0320550000000002</v>
      </c>
      <c r="M69" s="1" t="s">
        <v>73</v>
      </c>
      <c r="O69" s="8">
        <f t="shared" si="56"/>
        <v>5.5889634053764992</v>
      </c>
      <c r="P69" s="8">
        <f t="shared" si="45"/>
        <v>0.84326575046482644</v>
      </c>
      <c r="Q69" s="14">
        <f t="shared" si="46"/>
        <v>0.24454706763479964</v>
      </c>
      <c r="R69" s="8">
        <f t="shared" si="47"/>
        <v>0.87929594999999994</v>
      </c>
      <c r="S69" s="15">
        <f t="shared" si="48"/>
        <v>0.27811690436513403</v>
      </c>
      <c r="T69" s="2">
        <v>0.27</v>
      </c>
      <c r="U69" s="16">
        <f t="shared" si="49"/>
        <v>7.5091564178586187E-2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0.28979029091989927</v>
      </c>
      <c r="AC69" s="8">
        <f t="shared" si="51"/>
        <v>11.229833333333334</v>
      </c>
      <c r="AD69" s="1">
        <f t="shared" si="52"/>
        <v>0.28999999999999998</v>
      </c>
      <c r="AE69" s="17">
        <f t="shared" si="53"/>
        <v>34.838520547945166</v>
      </c>
      <c r="AF69" s="1">
        <f t="shared" si="54"/>
        <v>1133748.8135982545</v>
      </c>
      <c r="AG69" s="1">
        <f>SUM(AF58:AF69)</f>
        <v>13218022.550200872</v>
      </c>
    </row>
    <row r="70" spans="1:50" x14ac:dyDescent="0.15">
      <c r="C70" s="7">
        <v>12</v>
      </c>
      <c r="D70" s="11">
        <v>15.421258064516101</v>
      </c>
      <c r="E70" s="10">
        <f t="shared" si="55"/>
        <v>17.606266666666698</v>
      </c>
      <c r="F70" s="7" t="s">
        <v>73</v>
      </c>
    </row>
    <row r="72" spans="1:50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50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50" x14ac:dyDescent="0.15">
      <c r="A74" s="1" t="s">
        <v>71</v>
      </c>
      <c r="B74" s="1">
        <v>625.46400000000006</v>
      </c>
      <c r="C74" s="7" t="s">
        <v>72</v>
      </c>
      <c r="D74" s="7">
        <v>5</v>
      </c>
      <c r="E74" s="7"/>
      <c r="F74" s="7"/>
      <c r="G74" s="1">
        <v>1</v>
      </c>
      <c r="H74" s="8">
        <f t="shared" ref="H74:H85" si="57">E75</f>
        <v>5</v>
      </c>
      <c r="I74" s="8">
        <f t="shared" ref="I74:I85" si="58">H74+273.15</f>
        <v>278.14999999999998</v>
      </c>
      <c r="J74" s="8">
        <f t="shared" ref="J74:J85" si="59">EXP(($C$16*(I74-$C$14))/($C$17*I74*$C$14))</f>
        <v>3.3074406338125473E-2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1.7239042071557759E-2</v>
      </c>
      <c r="Q74" s="14">
        <f t="shared" ref="Q74:Q85" si="63">P74*$B$76</f>
        <v>4.4821509386050173E-3</v>
      </c>
      <c r="R74" s="8">
        <f t="shared" ref="R74:R85" si="64">L74*$B$76</f>
        <v>0.1355172</v>
      </c>
      <c r="S74" s="15">
        <f t="shared" ref="S74:S85" si="65">Q74/R74</f>
        <v>3.3074406338125473E-2</v>
      </c>
      <c r="T74" s="2">
        <v>0.01</v>
      </c>
      <c r="U74" s="16">
        <f t="shared" ref="U74:U85" si="66">S74*T74</f>
        <v>3.3074406338125473E-4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5.8207440633812552E-3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5.0000000000000001E-3</v>
      </c>
      <c r="AX74" s="1">
        <f t="shared" ref="AX74:AX85" si="72">AW74*10000*AV74*0.67*AU74*AT74</f>
        <v>2.6425166402432692</v>
      </c>
    </row>
    <row r="75" spans="1:50" x14ac:dyDescent="0.15">
      <c r="A75" s="1" t="s">
        <v>74</v>
      </c>
      <c r="B75" s="1">
        <v>1</v>
      </c>
      <c r="C75" s="7">
        <v>1</v>
      </c>
      <c r="D75" s="9">
        <v>13.2804516129032</v>
      </c>
      <c r="E75" s="10">
        <f t="shared" ref="E75:E86" si="73">D74</f>
        <v>5</v>
      </c>
      <c r="F75" s="7" t="s">
        <v>73</v>
      </c>
      <c r="G75" s="1">
        <v>2</v>
      </c>
      <c r="H75" s="8">
        <f t="shared" si="57"/>
        <v>13.2804516129032</v>
      </c>
      <c r="I75" s="8">
        <f t="shared" si="58"/>
        <v>286.4304516129032</v>
      </c>
      <c r="J75" s="8">
        <f t="shared" si="59"/>
        <v>9.0989020412196864E-2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1.0252009579284422</v>
      </c>
      <c r="P75" s="8">
        <f t="shared" si="62"/>
        <v>9.3282030887554809E-2</v>
      </c>
      <c r="Q75" s="14">
        <f t="shared" si="63"/>
        <v>2.425332803076425E-2</v>
      </c>
      <c r="R75" s="8">
        <f t="shared" si="64"/>
        <v>0.1355172</v>
      </c>
      <c r="S75" s="15">
        <f t="shared" si="65"/>
        <v>0.17896863299097274</v>
      </c>
      <c r="T75" s="2">
        <v>0.01</v>
      </c>
      <c r="U75" s="16">
        <f t="shared" si="66"/>
        <v>1.7896863299097273E-3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7.2796863299097276E-3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5.0000000000000001E-3</v>
      </c>
      <c r="AX75" s="1">
        <f t="shared" si="72"/>
        <v>3.3048510728306035</v>
      </c>
    </row>
    <row r="76" spans="1:50" x14ac:dyDescent="0.15">
      <c r="A76" s="1" t="s">
        <v>36</v>
      </c>
      <c r="B76" s="1">
        <v>0.26</v>
      </c>
      <c r="C76" s="7">
        <v>2</v>
      </c>
      <c r="D76" s="11">
        <v>12.4909642857143</v>
      </c>
      <c r="E76" s="10">
        <f t="shared" si="73"/>
        <v>13.2804516129032</v>
      </c>
      <c r="F76" s="7" t="s">
        <v>73</v>
      </c>
      <c r="G76" s="1">
        <v>3</v>
      </c>
      <c r="H76" s="8">
        <f t="shared" si="57"/>
        <v>12.4909642857143</v>
      </c>
      <c r="I76" s="8">
        <f t="shared" si="58"/>
        <v>285.64096428571429</v>
      </c>
      <c r="J76" s="8">
        <f t="shared" si="59"/>
        <v>8.282943984021536E-2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1.4531389270408874</v>
      </c>
      <c r="P76" s="8">
        <f t="shared" si="62"/>
        <v>0.12036268333680829</v>
      </c>
      <c r="Q76" s="14">
        <f t="shared" si="63"/>
        <v>3.1294297667570158E-2</v>
      </c>
      <c r="R76" s="8">
        <f t="shared" si="64"/>
        <v>0.1355172</v>
      </c>
      <c r="S76" s="15">
        <f t="shared" si="65"/>
        <v>0.23092491335100016</v>
      </c>
      <c r="T76" s="2">
        <v>0.01</v>
      </c>
      <c r="U76" s="16">
        <f t="shared" si="66"/>
        <v>2.3092491335100014E-3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7.799249133510002E-3</v>
      </c>
      <c r="AU76" s="8">
        <f t="shared" si="70"/>
        <v>52.122000000000007</v>
      </c>
      <c r="AV76" s="1">
        <f t="shared" si="71"/>
        <v>0.26</v>
      </c>
      <c r="AW76" s="1">
        <f t="shared" si="75"/>
        <v>5.0000000000000001E-3</v>
      </c>
      <c r="AX76" s="1">
        <f t="shared" si="72"/>
        <v>3.5407235556636012</v>
      </c>
    </row>
    <row r="77" spans="1:50" x14ac:dyDescent="0.15">
      <c r="C77" s="7">
        <v>3</v>
      </c>
      <c r="D77" s="11">
        <v>11.637483870967699</v>
      </c>
      <c r="E77" s="10">
        <f t="shared" si="73"/>
        <v>12.4909642857143</v>
      </c>
      <c r="F77" s="7" t="s">
        <v>73</v>
      </c>
      <c r="G77" s="1">
        <v>4</v>
      </c>
      <c r="H77" s="8">
        <f t="shared" si="57"/>
        <v>11.637483870967699</v>
      </c>
      <c r="I77" s="8">
        <f t="shared" si="58"/>
        <v>284.78748387096766</v>
      </c>
      <c r="J77" s="8">
        <f t="shared" si="59"/>
        <v>7.4785693090961225E-2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1.8539962437040791</v>
      </c>
      <c r="P77" s="8">
        <f t="shared" si="62"/>
        <v>0.1386523940734482</v>
      </c>
      <c r="Q77" s="14">
        <f t="shared" si="63"/>
        <v>3.6049622459096535E-2</v>
      </c>
      <c r="R77" s="8">
        <f t="shared" si="64"/>
        <v>0.1355172</v>
      </c>
      <c r="S77" s="15">
        <f t="shared" si="65"/>
        <v>0.26601510700557962</v>
      </c>
      <c r="T77" s="2">
        <v>0.01</v>
      </c>
      <c r="U77" s="16">
        <f t="shared" si="66"/>
        <v>2.6601510700557962E-3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8.1501510700557958E-3</v>
      </c>
      <c r="AU77" s="8">
        <f t="shared" si="70"/>
        <v>52.122000000000007</v>
      </c>
      <c r="AV77" s="1">
        <f t="shared" si="71"/>
        <v>0.26</v>
      </c>
      <c r="AW77" s="1">
        <f t="shared" si="75"/>
        <v>5.0000000000000001E-3</v>
      </c>
      <c r="AX77" s="1">
        <f t="shared" si="72"/>
        <v>3.7000269361797344</v>
      </c>
    </row>
    <row r="78" spans="1:50" x14ac:dyDescent="0.15">
      <c r="C78" s="7">
        <v>4</v>
      </c>
      <c r="D78" s="11">
        <v>14.4431333333333</v>
      </c>
      <c r="E78" s="10">
        <f t="shared" si="73"/>
        <v>11.637483870967699</v>
      </c>
      <c r="F78" s="7" t="s">
        <v>73</v>
      </c>
      <c r="G78" s="1">
        <v>5</v>
      </c>
      <c r="H78" s="8">
        <f t="shared" si="57"/>
        <v>14.4431333333333</v>
      </c>
      <c r="I78" s="8">
        <f t="shared" si="58"/>
        <v>287.5931333333333</v>
      </c>
      <c r="J78" s="8">
        <f t="shared" si="59"/>
        <v>0.10439356230264181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1.6295766571490995</v>
      </c>
      <c r="O78" s="8">
        <f t="shared" si="74"/>
        <v>0.60698719248153155</v>
      </c>
      <c r="P78" s="8">
        <f t="shared" si="62"/>
        <v>6.3365555295226403E-2</v>
      </c>
      <c r="Q78" s="14">
        <f t="shared" si="63"/>
        <v>1.6475044376758865E-2</v>
      </c>
      <c r="R78" s="8">
        <f t="shared" si="64"/>
        <v>0.1355172</v>
      </c>
      <c r="S78" s="15">
        <f t="shared" si="65"/>
        <v>0.12157161140252945</v>
      </c>
      <c r="T78" s="2">
        <v>0.01</v>
      </c>
      <c r="U78" s="16">
        <f t="shared" si="66"/>
        <v>1.2157161140252946E-3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1.1165716114025295E-2</v>
      </c>
      <c r="AU78" s="8">
        <f t="shared" si="70"/>
        <v>52.122000000000007</v>
      </c>
      <c r="AV78" s="1">
        <f t="shared" si="71"/>
        <v>0.26</v>
      </c>
      <c r="AW78" s="1">
        <f t="shared" si="75"/>
        <v>5.0000000000000001E-3</v>
      </c>
      <c r="AX78" s="1">
        <f t="shared" si="72"/>
        <v>5.0690410556214234</v>
      </c>
    </row>
    <row r="79" spans="1:50" x14ac:dyDescent="0.15">
      <c r="C79" s="7">
        <v>5</v>
      </c>
      <c r="D79" s="11">
        <v>16.9428387096774</v>
      </c>
      <c r="E79" s="10">
        <f t="shared" si="73"/>
        <v>14.4431333333333</v>
      </c>
      <c r="F79" s="7" t="s">
        <v>75</v>
      </c>
      <c r="G79" s="1">
        <v>6</v>
      </c>
      <c r="H79" s="8">
        <f t="shared" si="57"/>
        <v>16.9428387096774</v>
      </c>
      <c r="I79" s="8">
        <f t="shared" si="58"/>
        <v>290.09283870967738</v>
      </c>
      <c r="J79" s="8">
        <f t="shared" si="59"/>
        <v>0.1397567439199161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1.0648416371863052</v>
      </c>
      <c r="P79" s="8">
        <f t="shared" si="62"/>
        <v>0.14881880000351067</v>
      </c>
      <c r="Q79" s="14">
        <f t="shared" si="63"/>
        <v>3.8692888000912772E-2</v>
      </c>
      <c r="R79" s="8">
        <f t="shared" si="64"/>
        <v>0.1355172</v>
      </c>
      <c r="S79" s="15">
        <f t="shared" si="65"/>
        <v>0.28552012586529807</v>
      </c>
      <c r="T79" s="2">
        <v>0.01</v>
      </c>
      <c r="U79" s="16">
        <f t="shared" si="66"/>
        <v>2.8552012586529809E-3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1.280520125865298E-2</v>
      </c>
      <c r="AU79" s="8">
        <f t="shared" si="70"/>
        <v>52.122000000000007</v>
      </c>
      <c r="AV79" s="1">
        <f t="shared" si="71"/>
        <v>0.26</v>
      </c>
      <c r="AW79" s="1">
        <f t="shared" si="75"/>
        <v>5.0000000000000001E-3</v>
      </c>
      <c r="AX79" s="1">
        <f t="shared" si="72"/>
        <v>5.8133388170305791</v>
      </c>
    </row>
    <row r="80" spans="1:50" x14ac:dyDescent="0.15">
      <c r="C80" s="7">
        <v>6</v>
      </c>
      <c r="D80" s="11">
        <v>20.726366666666699</v>
      </c>
      <c r="E80" s="10">
        <f t="shared" si="73"/>
        <v>16.9428387096774</v>
      </c>
      <c r="F80" s="7" t="s">
        <v>73</v>
      </c>
      <c r="G80" s="1">
        <v>7</v>
      </c>
      <c r="H80" s="8">
        <f t="shared" si="57"/>
        <v>20.726366666666699</v>
      </c>
      <c r="I80" s="8">
        <f t="shared" si="58"/>
        <v>293.87636666666668</v>
      </c>
      <c r="J80" s="8">
        <f t="shared" si="59"/>
        <v>0.21529948435584942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1.4372428371827946</v>
      </c>
      <c r="P80" s="8">
        <f t="shared" si="62"/>
        <v>0.30943764173959371</v>
      </c>
      <c r="Q80" s="14">
        <f t="shared" si="63"/>
        <v>8.0453786852294359E-2</v>
      </c>
      <c r="R80" s="8">
        <f t="shared" si="64"/>
        <v>0.1355172</v>
      </c>
      <c r="S80" s="15">
        <f t="shared" si="65"/>
        <v>0.59367952446105998</v>
      </c>
      <c r="T80" s="2">
        <v>0.01</v>
      </c>
      <c r="U80" s="16">
        <f t="shared" si="66"/>
        <v>5.9367952446105999E-3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1.5886795244610601E-2</v>
      </c>
      <c r="AU80" s="8">
        <f t="shared" si="70"/>
        <v>52.122000000000007</v>
      </c>
      <c r="AV80" s="1">
        <f t="shared" si="71"/>
        <v>0.26</v>
      </c>
      <c r="AW80" s="1">
        <f t="shared" si="75"/>
        <v>5.0000000000000001E-3</v>
      </c>
      <c r="AX80" s="1">
        <f t="shared" si="72"/>
        <v>7.2123289285518632</v>
      </c>
    </row>
    <row r="81" spans="1:53" x14ac:dyDescent="0.15">
      <c r="C81" s="7">
        <v>7</v>
      </c>
      <c r="D81" s="11">
        <v>24.667645161290299</v>
      </c>
      <c r="E81" s="10">
        <f t="shared" si="73"/>
        <v>20.726366666666699</v>
      </c>
      <c r="F81" s="7" t="s">
        <v>73</v>
      </c>
      <c r="G81" s="1">
        <v>8</v>
      </c>
      <c r="H81" s="8">
        <f t="shared" si="57"/>
        <v>24.667645161290299</v>
      </c>
      <c r="I81" s="8">
        <f t="shared" si="58"/>
        <v>297.81764516129027</v>
      </c>
      <c r="J81" s="8">
        <f t="shared" si="59"/>
        <v>0.33378527798022184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1.6490251954432009</v>
      </c>
      <c r="P81" s="8">
        <f t="shared" si="62"/>
        <v>0.55042033325739848</v>
      </c>
      <c r="Q81" s="14">
        <f t="shared" si="63"/>
        <v>0.1431092866469236</v>
      </c>
      <c r="R81" s="8">
        <f t="shared" si="64"/>
        <v>0.1355172</v>
      </c>
      <c r="S81" s="15">
        <f t="shared" si="65"/>
        <v>1.056023048343115</v>
      </c>
      <c r="T81" s="2">
        <v>0.01</v>
      </c>
      <c r="U81" s="16">
        <f t="shared" si="66"/>
        <v>1.056023048343115E-2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2.051023048343115E-2</v>
      </c>
      <c r="AU81" s="8">
        <f t="shared" si="70"/>
        <v>52.122000000000007</v>
      </c>
      <c r="AV81" s="1">
        <f t="shared" si="71"/>
        <v>0.26</v>
      </c>
      <c r="AW81" s="1">
        <f t="shared" si="75"/>
        <v>5.0000000000000001E-3</v>
      </c>
      <c r="AX81" s="1">
        <f t="shared" si="72"/>
        <v>9.3112881716719418</v>
      </c>
    </row>
    <row r="82" spans="1:53" x14ac:dyDescent="0.15">
      <c r="C82" s="7">
        <v>8</v>
      </c>
      <c r="D82" s="11">
        <v>23.735741935483901</v>
      </c>
      <c r="E82" s="10">
        <f t="shared" si="73"/>
        <v>24.667645161290299</v>
      </c>
      <c r="F82" s="7" t="s">
        <v>73</v>
      </c>
      <c r="G82" s="1">
        <v>9</v>
      </c>
      <c r="H82" s="8">
        <f t="shared" si="57"/>
        <v>23.735741935483901</v>
      </c>
      <c r="I82" s="8">
        <f t="shared" si="58"/>
        <v>296.88574193548391</v>
      </c>
      <c r="J82" s="8">
        <f t="shared" si="59"/>
        <v>0.30123009503762038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1.6198248621858022</v>
      </c>
      <c r="P82" s="8">
        <f t="shared" si="62"/>
        <v>0.48793999718052955</v>
      </c>
      <c r="Q82" s="14">
        <f t="shared" si="63"/>
        <v>0.12686439926693768</v>
      </c>
      <c r="R82" s="8">
        <f t="shared" si="64"/>
        <v>0.1355172</v>
      </c>
      <c r="S82" s="15">
        <f t="shared" si="65"/>
        <v>0.93614979697734069</v>
      </c>
      <c r="T82" s="2">
        <v>0.01</v>
      </c>
      <c r="U82" s="16">
        <f t="shared" si="66"/>
        <v>9.3614979697734073E-3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1.9311497969773408E-2</v>
      </c>
      <c r="AU82" s="8">
        <f t="shared" si="70"/>
        <v>52.122000000000007</v>
      </c>
      <c r="AV82" s="1">
        <f t="shared" si="71"/>
        <v>0.26</v>
      </c>
      <c r="AW82" s="1">
        <f t="shared" si="75"/>
        <v>5.0000000000000001E-3</v>
      </c>
      <c r="AX82" s="1">
        <f t="shared" si="72"/>
        <v>8.7670844444424141</v>
      </c>
    </row>
    <row r="83" spans="1:53" x14ac:dyDescent="0.15">
      <c r="C83" s="7">
        <v>9</v>
      </c>
      <c r="D83" s="11">
        <v>23.431066666666698</v>
      </c>
      <c r="E83" s="10">
        <f t="shared" si="73"/>
        <v>23.735741935483901</v>
      </c>
      <c r="F83" s="7" t="s">
        <v>73</v>
      </c>
      <c r="G83" s="1">
        <v>10</v>
      </c>
      <c r="H83" s="8">
        <f t="shared" si="57"/>
        <v>23.431066666666698</v>
      </c>
      <c r="I83" s="8">
        <f t="shared" si="58"/>
        <v>296.58106666666669</v>
      </c>
      <c r="J83" s="8">
        <f t="shared" si="59"/>
        <v>0.29125026628390299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1.6531048650052727</v>
      </c>
      <c r="P83" s="8">
        <f t="shared" si="62"/>
        <v>0.48146723212800119</v>
      </c>
      <c r="Q83" s="14">
        <f t="shared" si="63"/>
        <v>0.12518148035328031</v>
      </c>
      <c r="R83" s="8">
        <f t="shared" si="64"/>
        <v>0.1355172</v>
      </c>
      <c r="S83" s="15">
        <f t="shared" si="65"/>
        <v>0.92373130756302746</v>
      </c>
      <c r="T83" s="2">
        <v>0.01</v>
      </c>
      <c r="U83" s="16">
        <f t="shared" si="66"/>
        <v>9.2373130756302751E-3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1.9187313075630277E-2</v>
      </c>
      <c r="AU83" s="8">
        <f t="shared" si="70"/>
        <v>52.122000000000007</v>
      </c>
      <c r="AV83" s="1">
        <f t="shared" si="71"/>
        <v>0.26</v>
      </c>
      <c r="AW83" s="1">
        <f t="shared" si="75"/>
        <v>5.0000000000000001E-3</v>
      </c>
      <c r="AX83" s="1">
        <f t="shared" si="72"/>
        <v>8.7107066608348944</v>
      </c>
    </row>
    <row r="84" spans="1:53" x14ac:dyDescent="0.15">
      <c r="C84" s="7">
        <v>10</v>
      </c>
      <c r="D84" s="11">
        <v>21.7637419354839</v>
      </c>
      <c r="E84" s="10">
        <f t="shared" si="73"/>
        <v>23.431066666666698</v>
      </c>
      <c r="F84" s="7" t="s">
        <v>73</v>
      </c>
      <c r="G84" s="1">
        <v>11</v>
      </c>
      <c r="H84" s="8">
        <f t="shared" si="57"/>
        <v>21.7637419354839</v>
      </c>
      <c r="I84" s="8">
        <f t="shared" si="58"/>
        <v>294.91374193548387</v>
      </c>
      <c r="J84" s="8">
        <f t="shared" si="59"/>
        <v>0.24191213049809371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1.1130557512334078</v>
      </c>
      <c r="O84" s="8">
        <f t="shared" si="74"/>
        <v>0.5798018816438637</v>
      </c>
      <c r="P84" s="8">
        <f t="shared" si="62"/>
        <v>0.14026110845527065</v>
      </c>
      <c r="Q84" s="14">
        <f t="shared" si="63"/>
        <v>3.6467888198370373E-2</v>
      </c>
      <c r="R84" s="8">
        <f t="shared" si="64"/>
        <v>0.1355172</v>
      </c>
      <c r="S84" s="15">
        <f t="shared" si="65"/>
        <v>0.26910154724544466</v>
      </c>
      <c r="T84" s="2">
        <v>0.01</v>
      </c>
      <c r="U84" s="16">
        <f t="shared" si="66"/>
        <v>2.6910154724544468E-3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1.2641015472454446E-2</v>
      </c>
      <c r="AU84" s="8">
        <f t="shared" si="70"/>
        <v>52.122000000000007</v>
      </c>
      <c r="AV84" s="1">
        <f t="shared" si="71"/>
        <v>0.26</v>
      </c>
      <c r="AW84" s="1">
        <f t="shared" si="75"/>
        <v>5.0000000000000001E-3</v>
      </c>
      <c r="AX84" s="1">
        <f t="shared" si="72"/>
        <v>5.7388013236454087</v>
      </c>
    </row>
    <row r="85" spans="1:53" x14ac:dyDescent="0.15">
      <c r="C85" s="7">
        <v>11</v>
      </c>
      <c r="D85" s="11">
        <v>17.606266666666698</v>
      </c>
      <c r="E85" s="10">
        <f t="shared" si="73"/>
        <v>21.7637419354839</v>
      </c>
      <c r="F85" s="7" t="s">
        <v>75</v>
      </c>
      <c r="G85" s="1">
        <v>12</v>
      </c>
      <c r="H85" s="8">
        <f t="shared" si="57"/>
        <v>17.606266666666698</v>
      </c>
      <c r="I85" s="8">
        <f t="shared" si="58"/>
        <v>290.75626666666665</v>
      </c>
      <c r="J85" s="8">
        <f t="shared" si="59"/>
        <v>0.15088052815905315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0.9607607731885931</v>
      </c>
      <c r="P85" s="8">
        <f t="shared" si="62"/>
        <v>0.1449600928931952</v>
      </c>
      <c r="Q85" s="14">
        <f t="shared" si="63"/>
        <v>3.7689624152230754E-2</v>
      </c>
      <c r="R85" s="8">
        <f t="shared" si="64"/>
        <v>0.1355172</v>
      </c>
      <c r="S85" s="15">
        <f t="shared" si="65"/>
        <v>0.27811690436513409</v>
      </c>
      <c r="T85" s="2">
        <v>0.01</v>
      </c>
      <c r="U85" s="16">
        <f t="shared" si="66"/>
        <v>2.7811690436513408E-3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1.273116904365134E-2</v>
      </c>
      <c r="AU85" s="8">
        <f t="shared" si="70"/>
        <v>52.122000000000007</v>
      </c>
      <c r="AV85" s="1">
        <f t="shared" si="71"/>
        <v>0.26</v>
      </c>
      <c r="AW85" s="1">
        <f t="shared" si="75"/>
        <v>5.0000000000000001E-3</v>
      </c>
      <c r="AX85" s="1">
        <f t="shared" si="72"/>
        <v>5.779729478099731</v>
      </c>
      <c r="AY85" s="1">
        <f>SUM(AX74:AX85)</f>
        <v>69.590437084815463</v>
      </c>
    </row>
    <row r="86" spans="1:53" x14ac:dyDescent="0.15">
      <c r="C86" s="7">
        <v>12</v>
      </c>
      <c r="D86" s="11">
        <v>15.421258064516101</v>
      </c>
      <c r="E86" s="10">
        <f t="shared" si="73"/>
        <v>17.606266666666698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v>341.64</v>
      </c>
      <c r="C90" s="7" t="s">
        <v>72</v>
      </c>
      <c r="D90" s="7">
        <v>5</v>
      </c>
      <c r="E90" s="7"/>
      <c r="F90" s="7"/>
      <c r="G90" s="1">
        <v>1</v>
      </c>
      <c r="H90" s="8">
        <f t="shared" ref="H90:H101" si="76">E91</f>
        <v>5</v>
      </c>
      <c r="I90" s="8">
        <f t="shared" ref="I90:I101" si="77">H90+273.15</f>
        <v>278.14999999999998</v>
      </c>
      <c r="J90" s="8">
        <f t="shared" ref="J90:J101" si="78">EXP(($C$16*(I90-$C$14))/($C$17*I90*$C$14))</f>
        <v>3.3074406338125473E-2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9.4162834844643221E-3</v>
      </c>
      <c r="Q90" s="14">
        <f t="shared" ref="Q90:Q101" si="82">P90*$B$76</f>
        <v>2.4482337059607237E-3</v>
      </c>
      <c r="R90" s="8">
        <f t="shared" ref="R90:R101" si="83">L90*$B$76</f>
        <v>7.4022000000000004E-2</v>
      </c>
      <c r="S90" s="15">
        <f t="shared" ref="S90:S101" si="84">Q90/R90</f>
        <v>3.3074406338125473E-2</v>
      </c>
      <c r="T90" s="2">
        <v>0.01</v>
      </c>
      <c r="U90" s="16">
        <f t="shared" ref="U90:U101" si="85">S90*T90</f>
        <v>3.3074406338125473E-4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5.8207440633812552E-3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2.1666666666666667E-2</v>
      </c>
      <c r="AX90" s="1">
        <f t="shared" ref="AX90:AX101" si="91">AW90*10000*AV90*0.67*AU90*AT90</f>
        <v>6.2546962493153</v>
      </c>
      <c r="AZ90" s="1">
        <f>$E$10/12</f>
        <v>8.3333333333333332E-3</v>
      </c>
      <c r="BA90" s="1">
        <f t="shared" ref="BA90:BA101" si="92">AZ90*10000*AV90*0.67*AU90*AT90</f>
        <v>2.4056524035828075</v>
      </c>
    </row>
    <row r="91" spans="1:53" x14ac:dyDescent="0.15">
      <c r="A91" s="1" t="s">
        <v>74</v>
      </c>
      <c r="B91" s="1">
        <v>1</v>
      </c>
      <c r="C91" s="7">
        <v>1</v>
      </c>
      <c r="D91" s="9">
        <v>13.2804516129032</v>
      </c>
      <c r="E91" s="10">
        <f t="shared" ref="E91:E102" si="93">D90</f>
        <v>5</v>
      </c>
      <c r="F91" s="7" t="s">
        <v>73</v>
      </c>
      <c r="G91" s="1">
        <v>2</v>
      </c>
      <c r="H91" s="8">
        <f t="shared" si="76"/>
        <v>13.2804516129032</v>
      </c>
      <c r="I91" s="8">
        <f t="shared" si="77"/>
        <v>286.4304516129032</v>
      </c>
      <c r="J91" s="8">
        <f t="shared" si="78"/>
        <v>9.0989020412196864E-2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0.55998371651553569</v>
      </c>
      <c r="P91" s="8">
        <f t="shared" si="81"/>
        <v>5.0952369812529937E-2</v>
      </c>
      <c r="Q91" s="14">
        <f t="shared" si="82"/>
        <v>1.3247616151257784E-2</v>
      </c>
      <c r="R91" s="8">
        <f t="shared" si="83"/>
        <v>7.4022000000000004E-2</v>
      </c>
      <c r="S91" s="15">
        <f t="shared" si="84"/>
        <v>0.17896863299097274</v>
      </c>
      <c r="T91" s="2">
        <v>0.01</v>
      </c>
      <c r="U91" s="16">
        <f t="shared" si="85"/>
        <v>1.7896863299097273E-3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7.2796863299097276E-3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2.1666666666666667E-2</v>
      </c>
      <c r="AX91" s="1">
        <f t="shared" si="91"/>
        <v>7.8224066009575903</v>
      </c>
      <c r="AZ91" s="1">
        <f t="shared" ref="AZ91:AZ101" si="96">$E$10/12</f>
        <v>8.3333333333333332E-3</v>
      </c>
      <c r="BA91" s="1">
        <f t="shared" si="92"/>
        <v>3.0086179234452266</v>
      </c>
    </row>
    <row r="92" spans="1:53" x14ac:dyDescent="0.15">
      <c r="A92" s="1" t="s">
        <v>36</v>
      </c>
      <c r="B92" s="1">
        <v>0.26</v>
      </c>
      <c r="C92" s="7">
        <v>2</v>
      </c>
      <c r="D92" s="11">
        <v>12.4909642857143</v>
      </c>
      <c r="E92" s="10">
        <f t="shared" si="93"/>
        <v>13.2804516129032</v>
      </c>
      <c r="F92" s="7" t="s">
        <v>73</v>
      </c>
      <c r="G92" s="1">
        <v>3</v>
      </c>
      <c r="H92" s="8">
        <f t="shared" si="76"/>
        <v>12.4909642857143</v>
      </c>
      <c r="I92" s="8">
        <f t="shared" si="77"/>
        <v>285.64096428571429</v>
      </c>
      <c r="J92" s="8">
        <f t="shared" si="78"/>
        <v>8.282943984021536E-2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0.79373134670300571</v>
      </c>
      <c r="P92" s="8">
        <f t="shared" si="81"/>
        <v>6.5744322831029739E-2</v>
      </c>
      <c r="Q92" s="14">
        <f t="shared" si="82"/>
        <v>1.7093523936067733E-2</v>
      </c>
      <c r="R92" s="8">
        <f t="shared" si="83"/>
        <v>7.4022000000000004E-2</v>
      </c>
      <c r="S92" s="15">
        <f t="shared" si="84"/>
        <v>0.23092491335100013</v>
      </c>
      <c r="T92" s="2">
        <v>0.01</v>
      </c>
      <c r="U92" s="16">
        <f t="shared" si="85"/>
        <v>2.3092491335100014E-3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7.799249133510002E-3</v>
      </c>
      <c r="AU92" s="8">
        <f t="shared" si="89"/>
        <v>28.47</v>
      </c>
      <c r="AV92" s="1">
        <f t="shared" si="90"/>
        <v>0.26</v>
      </c>
      <c r="AW92" s="1">
        <f t="shared" si="95"/>
        <v>2.1666666666666667E-2</v>
      </c>
      <c r="AX92" s="1">
        <f t="shared" si="91"/>
        <v>8.380704214385835</v>
      </c>
      <c r="AZ92" s="1">
        <f t="shared" si="96"/>
        <v>8.3333333333333332E-3</v>
      </c>
      <c r="BA92" s="1">
        <f t="shared" si="92"/>
        <v>3.2233477747637824</v>
      </c>
    </row>
    <row r="93" spans="1:53" x14ac:dyDescent="0.15">
      <c r="C93" s="7">
        <v>3</v>
      </c>
      <c r="D93" s="11">
        <v>11.637483870967699</v>
      </c>
      <c r="E93" s="10">
        <f t="shared" si="93"/>
        <v>12.4909642857143</v>
      </c>
      <c r="F93" s="7" t="s">
        <v>73</v>
      </c>
      <c r="G93" s="1">
        <v>4</v>
      </c>
      <c r="H93" s="8">
        <f t="shared" si="76"/>
        <v>11.637483870967699</v>
      </c>
      <c r="I93" s="8">
        <f t="shared" si="77"/>
        <v>284.78748387096766</v>
      </c>
      <c r="J93" s="8">
        <f t="shared" si="78"/>
        <v>7.4785693090961225E-2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1.0126870238719761</v>
      </c>
      <c r="P93" s="8">
        <f t="shared" si="81"/>
        <v>7.5734500964488527E-2</v>
      </c>
      <c r="Q93" s="14">
        <f t="shared" si="82"/>
        <v>1.9690970250767017E-2</v>
      </c>
      <c r="R93" s="8">
        <f t="shared" si="83"/>
        <v>7.4022000000000004E-2</v>
      </c>
      <c r="S93" s="15">
        <f t="shared" si="84"/>
        <v>0.26601510700557962</v>
      </c>
      <c r="T93" s="2">
        <v>0.01</v>
      </c>
      <c r="U93" s="16">
        <f t="shared" si="85"/>
        <v>2.6601510700557962E-3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8.1501510700557958E-3</v>
      </c>
      <c r="AU93" s="8">
        <f t="shared" si="89"/>
        <v>28.47</v>
      </c>
      <c r="AV93" s="1">
        <f t="shared" si="90"/>
        <v>0.26</v>
      </c>
      <c r="AW93" s="1">
        <f t="shared" si="95"/>
        <v>2.1666666666666667E-2</v>
      </c>
      <c r="AX93" s="1">
        <f t="shared" si="91"/>
        <v>8.7577668377363462</v>
      </c>
      <c r="AZ93" s="1">
        <f t="shared" si="96"/>
        <v>8.3333333333333332E-3</v>
      </c>
      <c r="BA93" s="1">
        <f t="shared" si="92"/>
        <v>3.3683718606678252</v>
      </c>
    </row>
    <row r="94" spans="1:53" x14ac:dyDescent="0.15">
      <c r="C94" s="7">
        <v>4</v>
      </c>
      <c r="D94" s="11">
        <v>14.4431333333333</v>
      </c>
      <c r="E94" s="10">
        <f t="shared" si="93"/>
        <v>11.637483870967699</v>
      </c>
      <c r="F94" s="7" t="s">
        <v>73</v>
      </c>
      <c r="G94" s="1">
        <v>5</v>
      </c>
      <c r="H94" s="8">
        <f t="shared" si="76"/>
        <v>14.4431333333333</v>
      </c>
      <c r="I94" s="8">
        <f t="shared" si="77"/>
        <v>287.5931333333333</v>
      </c>
      <c r="J94" s="8">
        <f t="shared" si="78"/>
        <v>0.10439356230264181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0.89010489676211324</v>
      </c>
      <c r="O94" s="8">
        <f t="shared" si="94"/>
        <v>0.33154762614537425</v>
      </c>
      <c r="P94" s="8">
        <f t="shared" si="81"/>
        <v>3.4611437766300122E-2</v>
      </c>
      <c r="Q94" s="14">
        <f t="shared" si="82"/>
        <v>8.998973819238032E-3</v>
      </c>
      <c r="R94" s="8">
        <f t="shared" si="83"/>
        <v>7.4022000000000004E-2</v>
      </c>
      <c r="S94" s="15">
        <f t="shared" si="84"/>
        <v>0.12157161140252941</v>
      </c>
      <c r="T94" s="2">
        <v>0.01</v>
      </c>
      <c r="U94" s="16">
        <f t="shared" si="85"/>
        <v>1.2157161140252941E-3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1.1165716114025295E-2</v>
      </c>
      <c r="AU94" s="8">
        <f t="shared" si="89"/>
        <v>28.47</v>
      </c>
      <c r="AV94" s="1">
        <f t="shared" si="90"/>
        <v>0.26</v>
      </c>
      <c r="AW94" s="1">
        <f t="shared" si="95"/>
        <v>2.1666666666666667E-2</v>
      </c>
      <c r="AX94" s="1">
        <f t="shared" si="91"/>
        <v>11.998150397759391</v>
      </c>
      <c r="AZ94" s="1">
        <f t="shared" si="96"/>
        <v>8.3333333333333332E-3</v>
      </c>
      <c r="BA94" s="1">
        <f t="shared" si="92"/>
        <v>4.6146732299074573</v>
      </c>
    </row>
    <row r="95" spans="1:53" x14ac:dyDescent="0.15">
      <c r="C95" s="7">
        <v>5</v>
      </c>
      <c r="D95" s="11">
        <v>16.9428387096774</v>
      </c>
      <c r="E95" s="10">
        <f t="shared" si="93"/>
        <v>14.4431333333333</v>
      </c>
      <c r="F95" s="7" t="s">
        <v>75</v>
      </c>
      <c r="G95" s="1">
        <v>6</v>
      </c>
      <c r="H95" s="8">
        <f t="shared" si="76"/>
        <v>16.9428387096774</v>
      </c>
      <c r="I95" s="8">
        <f t="shared" si="77"/>
        <v>290.09283870967738</v>
      </c>
      <c r="J95" s="8">
        <f t="shared" si="78"/>
        <v>0.1397567439199161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0.58163618837907405</v>
      </c>
      <c r="P95" s="8">
        <f t="shared" si="81"/>
        <v>8.1287579833850335E-2</v>
      </c>
      <c r="Q95" s="14">
        <f t="shared" si="82"/>
        <v>2.1134770756801088E-2</v>
      </c>
      <c r="R95" s="8">
        <f t="shared" si="83"/>
        <v>7.4022000000000004E-2</v>
      </c>
      <c r="S95" s="15">
        <f t="shared" si="84"/>
        <v>0.28552012586529796</v>
      </c>
      <c r="T95" s="2">
        <v>0.01</v>
      </c>
      <c r="U95" s="16">
        <f t="shared" si="85"/>
        <v>2.8552012586529796E-3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1.280520125865298E-2</v>
      </c>
      <c r="AU95" s="8">
        <f t="shared" si="89"/>
        <v>28.47</v>
      </c>
      <c r="AV95" s="1">
        <f t="shared" si="90"/>
        <v>0.26</v>
      </c>
      <c r="AW95" s="1">
        <f t="shared" si="95"/>
        <v>2.1666666666666667E-2</v>
      </c>
      <c r="AX95" s="1">
        <f t="shared" si="91"/>
        <v>13.75986358652896</v>
      </c>
      <c r="AZ95" s="1">
        <f t="shared" si="96"/>
        <v>8.3333333333333332E-3</v>
      </c>
      <c r="BA95" s="1">
        <f t="shared" si="92"/>
        <v>5.2922552255880611</v>
      </c>
    </row>
    <row r="96" spans="1:53" x14ac:dyDescent="0.15">
      <c r="C96" s="7">
        <v>6</v>
      </c>
      <c r="D96" s="11">
        <v>20.726366666666699</v>
      </c>
      <c r="E96" s="10">
        <f t="shared" si="93"/>
        <v>16.9428387096774</v>
      </c>
      <c r="F96" s="7" t="s">
        <v>73</v>
      </c>
      <c r="G96" s="1">
        <v>7</v>
      </c>
      <c r="H96" s="8">
        <f t="shared" si="76"/>
        <v>20.726366666666699</v>
      </c>
      <c r="I96" s="8">
        <f t="shared" si="77"/>
        <v>293.87636666666668</v>
      </c>
      <c r="J96" s="8">
        <f t="shared" si="78"/>
        <v>0.21529948435584942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0.78504860854522374</v>
      </c>
      <c r="P96" s="8">
        <f t="shared" si="81"/>
        <v>0.16902056061406376</v>
      </c>
      <c r="Q96" s="14">
        <f t="shared" si="82"/>
        <v>4.3945345759656577E-2</v>
      </c>
      <c r="R96" s="8">
        <f t="shared" si="83"/>
        <v>7.4022000000000004E-2</v>
      </c>
      <c r="S96" s="15">
        <f t="shared" si="84"/>
        <v>0.59367952446105987</v>
      </c>
      <c r="T96" s="2">
        <v>0.01</v>
      </c>
      <c r="U96" s="16">
        <f t="shared" si="85"/>
        <v>5.9367952446105991E-3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1.5886795244610598E-2</v>
      </c>
      <c r="AU96" s="8">
        <f t="shared" si="89"/>
        <v>28.47</v>
      </c>
      <c r="AV96" s="1">
        <f t="shared" si="90"/>
        <v>0.26</v>
      </c>
      <c r="AW96" s="1">
        <f t="shared" si="95"/>
        <v>2.1666666666666667E-2</v>
      </c>
      <c r="AX96" s="1">
        <f t="shared" si="91"/>
        <v>17.07119872444348</v>
      </c>
      <c r="AZ96" s="1">
        <f t="shared" si="96"/>
        <v>8.3333333333333332E-3</v>
      </c>
      <c r="BA96" s="1">
        <f t="shared" si="92"/>
        <v>6.565845663247492</v>
      </c>
    </row>
    <row r="97" spans="3:54" x14ac:dyDescent="0.15">
      <c r="C97" s="7">
        <v>7</v>
      </c>
      <c r="D97" s="11">
        <v>24.667645161290299</v>
      </c>
      <c r="E97" s="10">
        <f t="shared" si="93"/>
        <v>20.726366666666699</v>
      </c>
      <c r="F97" s="7" t="s">
        <v>73</v>
      </c>
      <c r="G97" s="1">
        <v>8</v>
      </c>
      <c r="H97" s="8">
        <f t="shared" si="76"/>
        <v>24.667645161290299</v>
      </c>
      <c r="I97" s="8">
        <f t="shared" si="77"/>
        <v>297.81764516129027</v>
      </c>
      <c r="J97" s="8">
        <f t="shared" si="78"/>
        <v>0.33378527798022184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0.9007280479311599</v>
      </c>
      <c r="P97" s="8">
        <f t="shared" si="81"/>
        <v>0.30064976186328479</v>
      </c>
      <c r="Q97" s="14">
        <f t="shared" si="82"/>
        <v>7.8168938084454048E-2</v>
      </c>
      <c r="R97" s="8">
        <f t="shared" si="83"/>
        <v>7.4022000000000004E-2</v>
      </c>
      <c r="S97" s="15">
        <f t="shared" si="84"/>
        <v>1.0560230483431148</v>
      </c>
      <c r="T97" s="2">
        <v>0.01</v>
      </c>
      <c r="U97" s="16">
        <f t="shared" si="85"/>
        <v>1.0560230483431148E-2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2.0510230483431147E-2</v>
      </c>
      <c r="AU97" s="8">
        <f t="shared" si="89"/>
        <v>28.47</v>
      </c>
      <c r="AV97" s="1">
        <f t="shared" si="90"/>
        <v>0.26</v>
      </c>
      <c r="AW97" s="1">
        <f t="shared" si="95"/>
        <v>2.1666666666666667E-2</v>
      </c>
      <c r="AX97" s="1">
        <f t="shared" si="91"/>
        <v>22.039323543593248</v>
      </c>
      <c r="AZ97" s="1">
        <f t="shared" si="96"/>
        <v>8.3333333333333332E-3</v>
      </c>
      <c r="BA97" s="1">
        <f t="shared" si="92"/>
        <v>8.4766629013820172</v>
      </c>
    </row>
    <row r="98" spans="3:54" x14ac:dyDescent="0.15">
      <c r="C98" s="7">
        <v>8</v>
      </c>
      <c r="D98" s="11">
        <v>23.735741935483901</v>
      </c>
      <c r="E98" s="10">
        <f t="shared" si="93"/>
        <v>24.667645161290299</v>
      </c>
      <c r="F98" s="7" t="s">
        <v>73</v>
      </c>
      <c r="G98" s="1">
        <v>9</v>
      </c>
      <c r="H98" s="8">
        <f t="shared" si="76"/>
        <v>23.735741935483901</v>
      </c>
      <c r="I98" s="8">
        <f t="shared" si="77"/>
        <v>296.88574193548391</v>
      </c>
      <c r="J98" s="8">
        <f t="shared" si="78"/>
        <v>0.30123009503762038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0.88477828606787501</v>
      </c>
      <c r="P98" s="8">
        <f t="shared" si="81"/>
        <v>0.26652184719944888</v>
      </c>
      <c r="Q98" s="14">
        <f t="shared" si="82"/>
        <v>6.9295680271856716E-2</v>
      </c>
      <c r="R98" s="8">
        <f t="shared" si="83"/>
        <v>7.4022000000000004E-2</v>
      </c>
      <c r="S98" s="15">
        <f t="shared" si="84"/>
        <v>0.93614979697734069</v>
      </c>
      <c r="T98" s="2">
        <v>0.01</v>
      </c>
      <c r="U98" s="16">
        <f t="shared" si="85"/>
        <v>9.3614979697734073E-3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1.9311497969773408E-2</v>
      </c>
      <c r="AU98" s="8">
        <f t="shared" si="89"/>
        <v>28.47</v>
      </c>
      <c r="AV98" s="1">
        <f t="shared" si="90"/>
        <v>0.26</v>
      </c>
      <c r="AW98" s="1">
        <f t="shared" si="95"/>
        <v>2.1666666666666667E-2</v>
      </c>
      <c r="AX98" s="1">
        <f t="shared" si="91"/>
        <v>20.751222284464536</v>
      </c>
      <c r="AZ98" s="1">
        <f t="shared" si="96"/>
        <v>8.3333333333333332E-3</v>
      </c>
      <c r="BA98" s="1">
        <f t="shared" si="92"/>
        <v>7.9812393401786679</v>
      </c>
    </row>
    <row r="99" spans="3:54" x14ac:dyDescent="0.15">
      <c r="C99" s="7">
        <v>9</v>
      </c>
      <c r="D99" s="11">
        <v>23.431066666666698</v>
      </c>
      <c r="E99" s="10">
        <f t="shared" si="93"/>
        <v>23.735741935483901</v>
      </c>
      <c r="F99" s="7" t="s">
        <v>73</v>
      </c>
      <c r="G99" s="1">
        <v>10</v>
      </c>
      <c r="H99" s="8">
        <f t="shared" si="76"/>
        <v>23.431066666666698</v>
      </c>
      <c r="I99" s="8">
        <f t="shared" si="77"/>
        <v>296.58106666666669</v>
      </c>
      <c r="J99" s="8">
        <f t="shared" si="78"/>
        <v>0.29125026628390299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0.90295643886842614</v>
      </c>
      <c r="P99" s="8">
        <f t="shared" si="81"/>
        <v>0.26298630326319389</v>
      </c>
      <c r="Q99" s="14">
        <f t="shared" si="82"/>
        <v>6.8376438848430407E-2</v>
      </c>
      <c r="R99" s="8">
        <f t="shared" si="83"/>
        <v>7.4022000000000004E-2</v>
      </c>
      <c r="S99" s="15">
        <f t="shared" si="84"/>
        <v>0.92373130756302724</v>
      </c>
      <c r="T99" s="2">
        <v>0.01</v>
      </c>
      <c r="U99" s="16">
        <f t="shared" si="85"/>
        <v>9.2373130756302733E-3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1.9187313075630274E-2</v>
      </c>
      <c r="AU99" s="8">
        <f t="shared" si="89"/>
        <v>28.47</v>
      </c>
      <c r="AV99" s="1">
        <f t="shared" si="90"/>
        <v>0.26</v>
      </c>
      <c r="AW99" s="1">
        <f t="shared" si="95"/>
        <v>2.1666666666666667E-2</v>
      </c>
      <c r="AX99" s="1">
        <f t="shared" si="91"/>
        <v>20.61777907116382</v>
      </c>
      <c r="AZ99" s="1">
        <f t="shared" si="96"/>
        <v>8.3333333333333332E-3</v>
      </c>
      <c r="BA99" s="1">
        <f t="shared" si="92"/>
        <v>7.9299150273706989</v>
      </c>
    </row>
    <row r="100" spans="3:54" x14ac:dyDescent="0.15">
      <c r="C100" s="7">
        <v>10</v>
      </c>
      <c r="D100" s="11">
        <v>21.7637419354839</v>
      </c>
      <c r="E100" s="10">
        <f t="shared" si="93"/>
        <v>23.431066666666698</v>
      </c>
      <c r="F100" s="7" t="s">
        <v>73</v>
      </c>
      <c r="G100" s="1">
        <v>11</v>
      </c>
      <c r="H100" s="8">
        <f t="shared" si="76"/>
        <v>21.7637419354839</v>
      </c>
      <c r="I100" s="8">
        <f t="shared" si="77"/>
        <v>294.91374193548387</v>
      </c>
      <c r="J100" s="8">
        <f t="shared" si="78"/>
        <v>0.24191213049809371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0.60797162882497069</v>
      </c>
      <c r="O100" s="8">
        <f t="shared" si="94"/>
        <v>0.31669850678026157</v>
      </c>
      <c r="P100" s="8">
        <f t="shared" si="81"/>
        <v>7.6613210500778045E-2</v>
      </c>
      <c r="Q100" s="14">
        <f t="shared" si="82"/>
        <v>1.9919434730202291E-2</v>
      </c>
      <c r="R100" s="8">
        <f t="shared" si="83"/>
        <v>7.4022000000000004E-2</v>
      </c>
      <c r="S100" s="15">
        <f t="shared" si="84"/>
        <v>0.26910154724544444</v>
      </c>
      <c r="T100" s="2">
        <v>0.01</v>
      </c>
      <c r="U100" s="16">
        <f t="shared" si="85"/>
        <v>2.6910154724544447E-3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1.2641015472454446E-2</v>
      </c>
      <c r="AU100" s="8">
        <f t="shared" si="89"/>
        <v>28.47</v>
      </c>
      <c r="AV100" s="1">
        <f t="shared" si="90"/>
        <v>0.26</v>
      </c>
      <c r="AW100" s="1">
        <f t="shared" si="95"/>
        <v>2.1666666666666667E-2</v>
      </c>
      <c r="AX100" s="1">
        <f t="shared" si="91"/>
        <v>13.583437306667703</v>
      </c>
      <c r="AZ100" s="1">
        <f t="shared" si="96"/>
        <v>8.3333333333333332E-3</v>
      </c>
      <c r="BA100" s="1">
        <f t="shared" si="92"/>
        <v>5.2243989641029618</v>
      </c>
    </row>
    <row r="101" spans="3:54" x14ac:dyDescent="0.15">
      <c r="C101" s="7">
        <v>11</v>
      </c>
      <c r="D101" s="11">
        <v>17.606266666666698</v>
      </c>
      <c r="E101" s="10">
        <f t="shared" si="93"/>
        <v>21.7637419354839</v>
      </c>
      <c r="F101" s="7" t="s">
        <v>75</v>
      </c>
      <c r="G101" s="1">
        <v>12</v>
      </c>
      <c r="H101" s="8">
        <f t="shared" si="76"/>
        <v>17.606266666666698</v>
      </c>
      <c r="I101" s="8">
        <f t="shared" si="77"/>
        <v>290.75626666666665</v>
      </c>
      <c r="J101" s="8">
        <f t="shared" si="78"/>
        <v>0.15088052815905315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0.52478529627948356</v>
      </c>
      <c r="P101" s="8">
        <f t="shared" si="81"/>
        <v>7.9179882672753665E-2</v>
      </c>
      <c r="Q101" s="14">
        <f t="shared" si="82"/>
        <v>2.0586769494915953E-2</v>
      </c>
      <c r="R101" s="8">
        <f t="shared" si="83"/>
        <v>7.4022000000000004E-2</v>
      </c>
      <c r="S101" s="15">
        <f t="shared" si="84"/>
        <v>0.27811690436513403</v>
      </c>
      <c r="T101" s="2">
        <v>0.01</v>
      </c>
      <c r="U101" s="16">
        <f t="shared" si="85"/>
        <v>2.7811690436513404E-3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1.273116904365134E-2</v>
      </c>
      <c r="AU101" s="8">
        <f t="shared" si="89"/>
        <v>28.47</v>
      </c>
      <c r="AV101" s="1">
        <f t="shared" si="90"/>
        <v>0.26</v>
      </c>
      <c r="AW101" s="1">
        <f t="shared" si="95"/>
        <v>2.1666666666666667E-2</v>
      </c>
      <c r="AX101" s="1">
        <f t="shared" si="91"/>
        <v>13.680312070011968</v>
      </c>
      <c r="AY101" s="1">
        <f>SUM(AX90:AX101)</f>
        <v>164.71686088702816</v>
      </c>
      <c r="AZ101" s="1">
        <f t="shared" si="96"/>
        <v>8.3333333333333332E-3</v>
      </c>
      <c r="BA101" s="1">
        <f t="shared" si="92"/>
        <v>5.261658488466141</v>
      </c>
      <c r="BB101" s="1">
        <f>SUM(BA90:BA101)</f>
        <v>63.352638802703133</v>
      </c>
    </row>
    <row r="102" spans="3:54" x14ac:dyDescent="0.15">
      <c r="C102" s="7">
        <v>12</v>
      </c>
      <c r="D102" s="11">
        <v>15.421258064516101</v>
      </c>
      <c r="E102" s="10">
        <f t="shared" si="93"/>
        <v>17.606266666666698</v>
      </c>
      <c r="F102" s="7" t="s">
        <v>73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02"/>
  <sheetViews>
    <sheetView workbookViewId="0">
      <selection activeCell="L17" sqref="L1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41" x14ac:dyDescent="0.15">
      <c r="A2" s="33" t="s">
        <v>4</v>
      </c>
      <c r="B2" s="3" t="s">
        <v>5</v>
      </c>
      <c r="C2" s="2"/>
      <c r="D2" s="2"/>
      <c r="E2" s="40">
        <v>677.46</v>
      </c>
      <c r="F2" s="2">
        <v>1108.8699999999999</v>
      </c>
      <c r="G2" s="33">
        <f>(F2+F3+F4)/3</f>
        <v>1399.4708333333335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x14ac:dyDescent="0.15">
      <c r="A3" s="33"/>
      <c r="B3" s="3" t="s">
        <v>6</v>
      </c>
      <c r="C3" s="2"/>
      <c r="D3" s="2"/>
      <c r="E3" s="41"/>
      <c r="F3" s="2">
        <v>1433.9024999999999</v>
      </c>
      <c r="G3" s="3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x14ac:dyDescent="0.15">
      <c r="A4" s="33"/>
      <c r="B4" s="3" t="s">
        <v>7</v>
      </c>
      <c r="C4" s="2"/>
      <c r="D4" s="2"/>
      <c r="E4" s="42"/>
      <c r="F4" s="2">
        <v>1655.64</v>
      </c>
      <c r="G4" s="33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x14ac:dyDescent="0.15">
      <c r="A5" s="33" t="s">
        <v>8</v>
      </c>
      <c r="B5" s="3" t="s">
        <v>9</v>
      </c>
      <c r="C5" s="2"/>
      <c r="D5" s="2"/>
      <c r="E5" s="40">
        <v>2877.7834520547899</v>
      </c>
      <c r="F5" s="2">
        <v>91.103999999999999</v>
      </c>
      <c r="G5" s="33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x14ac:dyDescent="0.15">
      <c r="A6" s="33"/>
      <c r="B6" s="3" t="s">
        <v>10</v>
      </c>
      <c r="C6" s="2"/>
      <c r="D6" s="2"/>
      <c r="E6" s="42"/>
      <c r="F6" s="2">
        <v>93.914500000000004</v>
      </c>
      <c r="G6" s="3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15">
      <c r="A7" s="33" t="s">
        <v>11</v>
      </c>
      <c r="B7" s="34"/>
      <c r="C7" s="2"/>
      <c r="D7" s="2"/>
      <c r="E7" s="5">
        <v>4962.4977408558398</v>
      </c>
      <c r="F7" s="2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x14ac:dyDescent="0.15">
      <c r="A8" s="33" t="s">
        <v>12</v>
      </c>
      <c r="B8" s="34"/>
      <c r="C8" s="2"/>
      <c r="D8" s="2"/>
      <c r="E8" s="5">
        <v>5.8688000000000002</v>
      </c>
      <c r="F8" s="2">
        <v>625.46400000000006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x14ac:dyDescent="0.15">
      <c r="A9" s="33" t="s">
        <v>13</v>
      </c>
      <c r="B9" s="34"/>
      <c r="C9" s="2"/>
      <c r="D9" s="2"/>
      <c r="E9" s="5">
        <v>19.169737228262498</v>
      </c>
      <c r="F9" s="2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x14ac:dyDescent="0.15">
      <c r="A10" s="33" t="s">
        <v>14</v>
      </c>
      <c r="B10" s="34"/>
      <c r="C10" s="2"/>
      <c r="D10" s="2"/>
      <c r="E10" s="5">
        <v>6.1297324046712101</v>
      </c>
      <c r="F10" s="2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x14ac:dyDescent="0.15">
      <c r="A11" s="33" t="s">
        <v>15</v>
      </c>
      <c r="B11" s="34"/>
      <c r="C11" s="2"/>
      <c r="D11" s="2"/>
      <c r="E11" s="2">
        <v>0.04</v>
      </c>
      <c r="F11" s="2">
        <v>910.85749999999996</v>
      </c>
    </row>
    <row r="14" spans="1:41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AV38+AV53+AG69+AY85+AY101+BB101</f>
        <v>146482030.55749705</v>
      </c>
      <c r="J14" s="6" t="s">
        <v>20</v>
      </c>
      <c r="K14" s="6">
        <f>I14/(10000*1000)</f>
        <v>14.648203055749706</v>
      </c>
      <c r="L14" s="6" t="s">
        <v>21</v>
      </c>
    </row>
    <row r="15" spans="1:41" x14ac:dyDescent="0.15">
      <c r="A15" s="1" t="s">
        <v>22</v>
      </c>
      <c r="B15" s="1" t="s">
        <v>17</v>
      </c>
      <c r="G15" s="43"/>
      <c r="H15" s="6" t="s">
        <v>23</v>
      </c>
      <c r="I15" s="6">
        <v>94372000.063508302</v>
      </c>
      <c r="J15" s="6" t="s">
        <v>20</v>
      </c>
      <c r="K15" s="6">
        <f>I15/(10000*1000)</f>
        <v>9.4372000063508299</v>
      </c>
      <c r="L15" s="6" t="s">
        <v>21</v>
      </c>
    </row>
    <row r="16" spans="1:41" x14ac:dyDescent="0.15">
      <c r="A16" s="1" t="s">
        <v>24</v>
      </c>
      <c r="B16" s="1" t="s">
        <v>25</v>
      </c>
      <c r="C16" s="1">
        <v>19347</v>
      </c>
      <c r="K16" s="1">
        <v>14.648203055749706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1399.4708333333335</v>
      </c>
      <c r="C27" s="7" t="s">
        <v>72</v>
      </c>
      <c r="D27" s="7">
        <v>6</v>
      </c>
      <c r="E27" s="7"/>
      <c r="F27" s="7"/>
      <c r="G27" s="1">
        <v>1</v>
      </c>
      <c r="H27" s="8">
        <f t="shared" ref="H27:H38" si="0">E28</f>
        <v>6</v>
      </c>
      <c r="I27" s="8">
        <f t="shared" ref="I27:I38" si="1">H27+273.15</f>
        <v>279.14999999999998</v>
      </c>
      <c r="J27" s="8">
        <f t="shared" ref="J27:J38" si="2">EXP(($C$16*(I27-$C$14))/($C$17*I27*$C$14))</f>
        <v>3.7493223242691671E-2</v>
      </c>
      <c r="K27" s="8">
        <f t="shared" ref="K27:K38" si="3">$B$27/12</f>
        <v>116.62256944444447</v>
      </c>
      <c r="L27" s="8">
        <f t="shared" ref="L27:L38" si="4">K27*$B$28/100</f>
        <v>1.1662256944444447</v>
      </c>
      <c r="M27" s="1" t="s">
        <v>73</v>
      </c>
      <c r="O27" s="8">
        <f>L27</f>
        <v>1.1662256944444447</v>
      </c>
      <c r="P27" s="8">
        <f t="shared" ref="P27:P38" si="5">O27*J27</f>
        <v>4.3725560313168689E-2</v>
      </c>
      <c r="Q27" s="14">
        <f t="shared" ref="Q27:Q38" si="6">P27*$B$29</f>
        <v>1.0494134475160484E-2</v>
      </c>
      <c r="R27" s="8">
        <f t="shared" ref="R27:R38" si="7">L27*$B$29</f>
        <v>0.27989416666666672</v>
      </c>
      <c r="S27" s="15">
        <f t="shared" ref="S27:S38" si="8">Q27/R27</f>
        <v>3.7493223242691671E-2</v>
      </c>
      <c r="T27" s="2">
        <v>0.01</v>
      </c>
      <c r="U27" s="16">
        <f t="shared" ref="U27:U38" si="9">S27*T27</f>
        <v>3.7493223242691671E-4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2.2274932232426915E-2</v>
      </c>
      <c r="AR27" s="8">
        <f t="shared" ref="AR27:AR38" si="15">$B$27/12</f>
        <v>116.62256944444447</v>
      </c>
      <c r="AS27" s="1">
        <f t="shared" ref="AS27:AS38" si="16">$B$29</f>
        <v>0.24</v>
      </c>
      <c r="AT27" s="1">
        <f>$E$3/12</f>
        <v>0</v>
      </c>
      <c r="AU27" s="1">
        <f t="shared" ref="AU27:AU38" si="17">AT27*10000*AS27*0.67*AR27*AQ27</f>
        <v>0</v>
      </c>
    </row>
    <row r="28" spans="1:47" x14ac:dyDescent="0.15">
      <c r="A28" s="1" t="s">
        <v>74</v>
      </c>
      <c r="B28" s="1">
        <v>1</v>
      </c>
      <c r="C28" s="7">
        <v>1</v>
      </c>
      <c r="D28" s="9">
        <v>11.020548387096801</v>
      </c>
      <c r="E28" s="10">
        <f t="shared" ref="E28:E39" si="18">D27</f>
        <v>6</v>
      </c>
      <c r="F28" s="7" t="s">
        <v>73</v>
      </c>
      <c r="G28" s="1">
        <v>2</v>
      </c>
      <c r="H28" s="8">
        <f t="shared" si="0"/>
        <v>11.020548387096801</v>
      </c>
      <c r="I28" s="8">
        <f t="shared" si="1"/>
        <v>284.1705483870968</v>
      </c>
      <c r="J28" s="8">
        <f t="shared" si="2"/>
        <v>6.943566805791028E-2</v>
      </c>
      <c r="K28" s="8">
        <f t="shared" si="3"/>
        <v>116.62256944444447</v>
      </c>
      <c r="L28" s="8">
        <f t="shared" si="4"/>
        <v>1.1662256944444447</v>
      </c>
      <c r="M28" s="1" t="s">
        <v>73</v>
      </c>
      <c r="O28" s="8">
        <f t="shared" ref="O28:O38" si="19">L28+O27-P27-N28</f>
        <v>2.2887258285757208</v>
      </c>
      <c r="P28" s="8">
        <f t="shared" si="5"/>
        <v>0.15891920690854941</v>
      </c>
      <c r="Q28" s="14">
        <f t="shared" si="6"/>
        <v>3.8140609658051855E-2</v>
      </c>
      <c r="R28" s="8">
        <f t="shared" si="7"/>
        <v>0.27989416666666672</v>
      </c>
      <c r="S28" s="15">
        <f t="shared" si="8"/>
        <v>0.13626796911231989</v>
      </c>
      <c r="T28" s="2">
        <v>0.01</v>
      </c>
      <c r="U28" s="16">
        <f t="shared" si="9"/>
        <v>1.3626796911231989E-3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2.3262679691123198E-2</v>
      </c>
      <c r="AR28" s="8">
        <f t="shared" si="15"/>
        <v>116.62256944444447</v>
      </c>
      <c r="AS28" s="1">
        <f t="shared" si="16"/>
        <v>0.24</v>
      </c>
      <c r="AT28" s="1">
        <f t="shared" ref="AT28:AT38" si="20">$E$3/12</f>
        <v>0</v>
      </c>
      <c r="AU28" s="1">
        <f t="shared" si="17"/>
        <v>0</v>
      </c>
    </row>
    <row r="29" spans="1:47" x14ac:dyDescent="0.15">
      <c r="A29" s="1" t="s">
        <v>36</v>
      </c>
      <c r="B29" s="1">
        <v>0.24</v>
      </c>
      <c r="C29" s="7">
        <v>2</v>
      </c>
      <c r="D29" s="11">
        <v>10.0419642857143</v>
      </c>
      <c r="E29" s="10">
        <f t="shared" si="18"/>
        <v>11.020548387096801</v>
      </c>
      <c r="F29" s="7" t="s">
        <v>73</v>
      </c>
      <c r="G29" s="1">
        <v>3</v>
      </c>
      <c r="H29" s="8">
        <f t="shared" si="0"/>
        <v>10.0419642857143</v>
      </c>
      <c r="I29" s="8">
        <f t="shared" si="1"/>
        <v>283.19196428571428</v>
      </c>
      <c r="J29" s="8">
        <f t="shared" si="2"/>
        <v>6.1682488724606022E-2</v>
      </c>
      <c r="K29" s="8">
        <f t="shared" si="3"/>
        <v>116.62256944444447</v>
      </c>
      <c r="L29" s="8">
        <f t="shared" si="4"/>
        <v>1.1662256944444447</v>
      </c>
      <c r="M29" s="1" t="s">
        <v>73</v>
      </c>
      <c r="O29" s="8">
        <f t="shared" si="19"/>
        <v>3.2960323161116158</v>
      </c>
      <c r="P29" s="8">
        <f t="shared" si="5"/>
        <v>0.20330747617449182</v>
      </c>
      <c r="Q29" s="14">
        <f t="shared" si="6"/>
        <v>4.8793794281878036E-2</v>
      </c>
      <c r="R29" s="8">
        <f t="shared" si="7"/>
        <v>0.27989416666666672</v>
      </c>
      <c r="S29" s="15">
        <f t="shared" si="8"/>
        <v>0.17432944338560596</v>
      </c>
      <c r="T29" s="2">
        <v>0.01</v>
      </c>
      <c r="U29" s="16">
        <f t="shared" si="9"/>
        <v>1.7432944338560596E-3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2.3643294433856057E-2</v>
      </c>
      <c r="AR29" s="8">
        <f t="shared" si="15"/>
        <v>116.62256944444447</v>
      </c>
      <c r="AS29" s="1">
        <f t="shared" si="16"/>
        <v>0.24</v>
      </c>
      <c r="AT29" s="1">
        <f t="shared" si="20"/>
        <v>0</v>
      </c>
      <c r="AU29" s="1">
        <f t="shared" si="17"/>
        <v>0</v>
      </c>
    </row>
    <row r="30" spans="1:47" x14ac:dyDescent="0.15">
      <c r="C30" s="7">
        <v>3</v>
      </c>
      <c r="D30" s="11">
        <v>10.0202903225806</v>
      </c>
      <c r="E30" s="10">
        <f t="shared" si="18"/>
        <v>10.0419642857143</v>
      </c>
      <c r="F30" s="7" t="s">
        <v>73</v>
      </c>
      <c r="G30" s="1">
        <v>4</v>
      </c>
      <c r="H30" s="8">
        <f t="shared" si="0"/>
        <v>10.0202903225806</v>
      </c>
      <c r="I30" s="8">
        <f t="shared" si="1"/>
        <v>283.17029032258057</v>
      </c>
      <c r="J30" s="8">
        <f t="shared" si="2"/>
        <v>6.152037639595704E-2</v>
      </c>
      <c r="K30" s="8">
        <f t="shared" si="3"/>
        <v>116.62256944444447</v>
      </c>
      <c r="L30" s="8">
        <f t="shared" si="4"/>
        <v>1.1662256944444447</v>
      </c>
      <c r="M30" s="1" t="s">
        <v>73</v>
      </c>
      <c r="O30" s="8">
        <f t="shared" si="19"/>
        <v>4.2589505343815688</v>
      </c>
      <c r="P30" s="8">
        <f t="shared" si="5"/>
        <v>0.26201223992691647</v>
      </c>
      <c r="Q30" s="14">
        <f t="shared" si="6"/>
        <v>6.2882937582459955E-2</v>
      </c>
      <c r="R30" s="8">
        <f t="shared" si="7"/>
        <v>0.27989416666666672</v>
      </c>
      <c r="S30" s="15">
        <f t="shared" si="8"/>
        <v>0.2246668386531574</v>
      </c>
      <c r="T30" s="2">
        <v>0.01</v>
      </c>
      <c r="U30" s="16">
        <f t="shared" si="9"/>
        <v>2.246668386531574E-3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2.4146668386531574E-2</v>
      </c>
      <c r="AR30" s="8">
        <f t="shared" si="15"/>
        <v>116.62256944444447</v>
      </c>
      <c r="AS30" s="1">
        <f t="shared" si="16"/>
        <v>0.24</v>
      </c>
      <c r="AT30" s="1">
        <f t="shared" si="20"/>
        <v>0</v>
      </c>
      <c r="AU30" s="1">
        <f t="shared" si="17"/>
        <v>0</v>
      </c>
    </row>
    <row r="31" spans="1:47" x14ac:dyDescent="0.15">
      <c r="C31" s="7">
        <v>4</v>
      </c>
      <c r="D31" s="11">
        <v>12.950333333333299</v>
      </c>
      <c r="E31" s="10">
        <f t="shared" si="18"/>
        <v>10.0202903225806</v>
      </c>
      <c r="F31" s="7" t="s">
        <v>73</v>
      </c>
      <c r="G31" s="1">
        <v>5</v>
      </c>
      <c r="H31" s="8">
        <f t="shared" si="0"/>
        <v>12.950333333333299</v>
      </c>
      <c r="I31" s="8">
        <f t="shared" si="1"/>
        <v>286.10033333333325</v>
      </c>
      <c r="J31" s="8">
        <f t="shared" si="2"/>
        <v>8.7489187490734616E-2</v>
      </c>
      <c r="K31" s="8">
        <f t="shared" si="3"/>
        <v>116.62256944444447</v>
      </c>
      <c r="L31" s="8">
        <f t="shared" si="4"/>
        <v>1.1662256944444447</v>
      </c>
      <c r="M31" s="1" t="s">
        <v>75</v>
      </c>
      <c r="N31" s="8">
        <f>(O30-P30)*C22/100</f>
        <v>3.7970913797319197</v>
      </c>
      <c r="O31" s="8">
        <f t="shared" si="19"/>
        <v>1.3660726091671771</v>
      </c>
      <c r="P31" s="8">
        <f t="shared" si="5"/>
        <v>0.11951658262938419</v>
      </c>
      <c r="Q31" s="14">
        <f t="shared" si="6"/>
        <v>2.8683979831052205E-2</v>
      </c>
      <c r="R31" s="8">
        <f t="shared" si="7"/>
        <v>0.27989416666666672</v>
      </c>
      <c r="S31" s="15">
        <f t="shared" si="8"/>
        <v>0.1024815206856837</v>
      </c>
      <c r="T31" s="2">
        <v>0.01</v>
      </c>
      <c r="U31" s="16">
        <f t="shared" si="9"/>
        <v>1.0248152068568369E-3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3.0474815206856833E-2</v>
      </c>
      <c r="AR31" s="8">
        <f t="shared" si="15"/>
        <v>116.62256944444447</v>
      </c>
      <c r="AS31" s="1">
        <f t="shared" si="16"/>
        <v>0.24</v>
      </c>
      <c r="AT31" s="1">
        <f t="shared" si="20"/>
        <v>0</v>
      </c>
      <c r="AU31" s="1">
        <f t="shared" si="17"/>
        <v>0</v>
      </c>
    </row>
    <row r="32" spans="1:47" x14ac:dyDescent="0.15">
      <c r="C32" s="7">
        <v>5</v>
      </c>
      <c r="D32" s="11">
        <v>15.9156774193548</v>
      </c>
      <c r="E32" s="10">
        <f t="shared" si="18"/>
        <v>12.950333333333299</v>
      </c>
      <c r="F32" s="7" t="s">
        <v>75</v>
      </c>
      <c r="G32" s="1">
        <v>6</v>
      </c>
      <c r="H32" s="8">
        <f t="shared" si="0"/>
        <v>15.9156774193548</v>
      </c>
      <c r="I32" s="8">
        <f t="shared" si="1"/>
        <v>289.06567741935476</v>
      </c>
      <c r="J32" s="8">
        <f t="shared" si="2"/>
        <v>0.1240439836229609</v>
      </c>
      <c r="K32" s="8">
        <f t="shared" si="3"/>
        <v>116.62256944444447</v>
      </c>
      <c r="L32" s="8">
        <f t="shared" si="4"/>
        <v>1.1662256944444447</v>
      </c>
      <c r="M32" s="1" t="s">
        <v>73</v>
      </c>
      <c r="O32" s="8">
        <f t="shared" si="19"/>
        <v>2.4127817209822378</v>
      </c>
      <c r="P32" s="8">
        <f t="shared" si="5"/>
        <v>0.29929105628330011</v>
      </c>
      <c r="Q32" s="14">
        <f t="shared" si="6"/>
        <v>7.1829853507992023E-2</v>
      </c>
      <c r="R32" s="8">
        <f t="shared" si="7"/>
        <v>0.27989416666666672</v>
      </c>
      <c r="S32" s="15">
        <f t="shared" si="8"/>
        <v>0.25663219195824138</v>
      </c>
      <c r="T32" s="2">
        <v>0.01</v>
      </c>
      <c r="U32" s="16">
        <f t="shared" si="9"/>
        <v>2.566321919582414E-3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3.2016321919582411E-2</v>
      </c>
      <c r="AR32" s="8">
        <f t="shared" si="15"/>
        <v>116.62256944444447</v>
      </c>
      <c r="AS32" s="1">
        <f t="shared" si="16"/>
        <v>0.24</v>
      </c>
      <c r="AT32" s="1">
        <f t="shared" si="20"/>
        <v>0</v>
      </c>
      <c r="AU32" s="1">
        <f t="shared" si="17"/>
        <v>0</v>
      </c>
    </row>
    <row r="33" spans="1:48" x14ac:dyDescent="0.15">
      <c r="C33" s="7">
        <v>6</v>
      </c>
      <c r="D33" s="11">
        <v>19.596499999999999</v>
      </c>
      <c r="E33" s="10">
        <f t="shared" si="18"/>
        <v>15.9156774193548</v>
      </c>
      <c r="F33" s="7" t="s">
        <v>73</v>
      </c>
      <c r="G33" s="1">
        <v>7</v>
      </c>
      <c r="H33" s="8">
        <f t="shared" si="0"/>
        <v>19.596499999999999</v>
      </c>
      <c r="I33" s="8">
        <f t="shared" si="1"/>
        <v>292.74649999999997</v>
      </c>
      <c r="J33" s="8">
        <f t="shared" si="2"/>
        <v>0.18945560683334192</v>
      </c>
      <c r="K33" s="8">
        <f t="shared" si="3"/>
        <v>116.62256944444447</v>
      </c>
      <c r="L33" s="8">
        <f t="shared" si="4"/>
        <v>1.1662256944444447</v>
      </c>
      <c r="M33" s="1" t="s">
        <v>73</v>
      </c>
      <c r="O33" s="8">
        <f t="shared" si="19"/>
        <v>3.2797163591433822</v>
      </c>
      <c r="P33" s="8">
        <f t="shared" si="5"/>
        <v>0.62136065306274824</v>
      </c>
      <c r="Q33" s="14">
        <f t="shared" si="6"/>
        <v>0.14912655673505956</v>
      </c>
      <c r="R33" s="8">
        <f t="shared" si="7"/>
        <v>0.27989416666666672</v>
      </c>
      <c r="S33" s="15">
        <f t="shared" si="8"/>
        <v>0.53279622977158458</v>
      </c>
      <c r="T33" s="2">
        <v>0.01</v>
      </c>
      <c r="U33" s="16">
        <f t="shared" si="9"/>
        <v>5.3279622977158462E-3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3.4777962297715841E-2</v>
      </c>
      <c r="AR33" s="8">
        <f t="shared" si="15"/>
        <v>116.62256944444447</v>
      </c>
      <c r="AS33" s="1">
        <f t="shared" si="16"/>
        <v>0.24</v>
      </c>
      <c r="AT33" s="1">
        <f t="shared" si="20"/>
        <v>0</v>
      </c>
      <c r="AU33" s="1">
        <f t="shared" si="17"/>
        <v>0</v>
      </c>
    </row>
    <row r="34" spans="1:48" x14ac:dyDescent="0.15">
      <c r="C34" s="7">
        <v>7</v>
      </c>
      <c r="D34" s="11">
        <v>23.6423225806452</v>
      </c>
      <c r="E34" s="10">
        <f t="shared" si="18"/>
        <v>19.596499999999999</v>
      </c>
      <c r="F34" s="7" t="s">
        <v>73</v>
      </c>
      <c r="G34" s="1">
        <v>8</v>
      </c>
      <c r="H34" s="8">
        <f t="shared" si="0"/>
        <v>23.6423225806452</v>
      </c>
      <c r="I34" s="8">
        <f t="shared" si="1"/>
        <v>296.79232258064519</v>
      </c>
      <c r="J34" s="8">
        <f t="shared" si="2"/>
        <v>0.29813645858180998</v>
      </c>
      <c r="K34" s="8">
        <f t="shared" si="3"/>
        <v>116.62256944444447</v>
      </c>
      <c r="L34" s="8">
        <f t="shared" si="4"/>
        <v>1.1662256944444447</v>
      </c>
      <c r="M34" s="1" t="s">
        <v>73</v>
      </c>
      <c r="O34" s="8">
        <f t="shared" si="19"/>
        <v>3.8245814005250791</v>
      </c>
      <c r="P34" s="8">
        <f t="shared" si="5"/>
        <v>1.140247154310406</v>
      </c>
      <c r="Q34" s="14">
        <f t="shared" si="6"/>
        <v>0.27365931703449742</v>
      </c>
      <c r="R34" s="8">
        <f t="shared" si="7"/>
        <v>0.27989416666666672</v>
      </c>
      <c r="S34" s="15">
        <f t="shared" si="8"/>
        <v>0.97772426018583469</v>
      </c>
      <c r="T34" s="2">
        <v>0.01</v>
      </c>
      <c r="U34" s="16">
        <f t="shared" si="9"/>
        <v>9.7772426018583464E-3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3.9227242601858343E-2</v>
      </c>
      <c r="AR34" s="8">
        <f t="shared" si="15"/>
        <v>116.62256944444447</v>
      </c>
      <c r="AS34" s="1">
        <f t="shared" si="16"/>
        <v>0.24</v>
      </c>
      <c r="AT34" s="1">
        <f t="shared" si="20"/>
        <v>0</v>
      </c>
      <c r="AU34" s="1">
        <f t="shared" si="17"/>
        <v>0</v>
      </c>
    </row>
    <row r="35" spans="1:48" x14ac:dyDescent="0.15">
      <c r="C35" s="7">
        <v>8</v>
      </c>
      <c r="D35" s="11">
        <v>23.037161290322601</v>
      </c>
      <c r="E35" s="10">
        <f t="shared" si="18"/>
        <v>23.6423225806452</v>
      </c>
      <c r="F35" s="7" t="s">
        <v>73</v>
      </c>
      <c r="G35" s="1">
        <v>9</v>
      </c>
      <c r="H35" s="8">
        <f t="shared" si="0"/>
        <v>23.037161290322601</v>
      </c>
      <c r="I35" s="8">
        <f t="shared" si="1"/>
        <v>296.18716129032259</v>
      </c>
      <c r="J35" s="8">
        <f t="shared" si="2"/>
        <v>0.27880747297746</v>
      </c>
      <c r="K35" s="8">
        <f t="shared" si="3"/>
        <v>116.62256944444447</v>
      </c>
      <c r="L35" s="8">
        <f t="shared" si="4"/>
        <v>1.1662256944444447</v>
      </c>
      <c r="M35" s="1" t="s">
        <v>73</v>
      </c>
      <c r="O35" s="8">
        <f t="shared" si="19"/>
        <v>3.8505599406591182</v>
      </c>
      <c r="P35" s="8">
        <f t="shared" si="5"/>
        <v>1.0735648866034071</v>
      </c>
      <c r="Q35" s="14">
        <f t="shared" si="6"/>
        <v>0.25765557278481771</v>
      </c>
      <c r="R35" s="8">
        <f t="shared" si="7"/>
        <v>0.27989416666666672</v>
      </c>
      <c r="S35" s="15">
        <f t="shared" si="8"/>
        <v>0.92054641886004884</v>
      </c>
      <c r="T35" s="2">
        <v>0.01</v>
      </c>
      <c r="U35" s="16">
        <f t="shared" si="9"/>
        <v>9.2054641886004894E-3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3.8655464188600483E-2</v>
      </c>
      <c r="AR35" s="8">
        <f t="shared" si="15"/>
        <v>116.62256944444447</v>
      </c>
      <c r="AS35" s="1">
        <f t="shared" si="16"/>
        <v>0.24</v>
      </c>
      <c r="AT35" s="1">
        <f t="shared" si="20"/>
        <v>0</v>
      </c>
      <c r="AU35" s="1">
        <f t="shared" si="17"/>
        <v>0</v>
      </c>
    </row>
    <row r="36" spans="1:48" x14ac:dyDescent="0.15">
      <c r="C36" s="7">
        <v>9</v>
      </c>
      <c r="D36" s="11">
        <v>22.541866666666699</v>
      </c>
      <c r="E36" s="10">
        <f t="shared" si="18"/>
        <v>23.037161290322601</v>
      </c>
      <c r="F36" s="7" t="s">
        <v>73</v>
      </c>
      <c r="G36" s="1">
        <v>10</v>
      </c>
      <c r="H36" s="8">
        <f t="shared" si="0"/>
        <v>22.541866666666699</v>
      </c>
      <c r="I36" s="8">
        <f t="shared" si="1"/>
        <v>295.69186666666667</v>
      </c>
      <c r="J36" s="8">
        <f t="shared" si="2"/>
        <v>0.26387004288750582</v>
      </c>
      <c r="K36" s="8">
        <f t="shared" si="3"/>
        <v>116.62256944444447</v>
      </c>
      <c r="L36" s="8">
        <f t="shared" si="4"/>
        <v>1.1662256944444447</v>
      </c>
      <c r="M36" s="1" t="s">
        <v>73</v>
      </c>
      <c r="O36" s="8">
        <f t="shared" si="19"/>
        <v>3.9432207485001562</v>
      </c>
      <c r="P36" s="8">
        <f t="shared" si="5"/>
        <v>1.040497828021639</v>
      </c>
      <c r="Q36" s="14">
        <f t="shared" si="6"/>
        <v>0.24971947872519337</v>
      </c>
      <c r="R36" s="8">
        <f t="shared" si="7"/>
        <v>0.27989416666666672</v>
      </c>
      <c r="S36" s="15">
        <f t="shared" si="8"/>
        <v>0.89219250868700961</v>
      </c>
      <c r="T36" s="2">
        <v>0.01</v>
      </c>
      <c r="U36" s="16">
        <f t="shared" si="9"/>
        <v>8.9219250868700969E-3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3.8371925086870096E-2</v>
      </c>
      <c r="AR36" s="8">
        <f t="shared" si="15"/>
        <v>116.62256944444447</v>
      </c>
      <c r="AS36" s="1">
        <f t="shared" si="16"/>
        <v>0.24</v>
      </c>
      <c r="AT36" s="1">
        <f t="shared" si="20"/>
        <v>0</v>
      </c>
      <c r="AU36" s="1">
        <f t="shared" si="17"/>
        <v>0</v>
      </c>
    </row>
    <row r="37" spans="1:48" x14ac:dyDescent="0.15">
      <c r="C37" s="7">
        <v>10</v>
      </c>
      <c r="D37" s="11">
        <v>20.664903225806501</v>
      </c>
      <c r="E37" s="10">
        <f t="shared" si="18"/>
        <v>22.541866666666699</v>
      </c>
      <c r="F37" s="7" t="s">
        <v>73</v>
      </c>
      <c r="G37" s="1">
        <v>11</v>
      </c>
      <c r="H37" s="8">
        <f t="shared" si="0"/>
        <v>20.664903225806501</v>
      </c>
      <c r="I37" s="8">
        <f t="shared" si="1"/>
        <v>293.81490322580646</v>
      </c>
      <c r="J37" s="8">
        <f t="shared" si="2"/>
        <v>0.21381240902624848</v>
      </c>
      <c r="K37" s="8">
        <f t="shared" si="3"/>
        <v>116.62256944444447</v>
      </c>
      <c r="L37" s="8">
        <f t="shared" si="4"/>
        <v>1.1662256944444447</v>
      </c>
      <c r="M37" s="1" t="s">
        <v>75</v>
      </c>
      <c r="N37" s="8">
        <f>(O36-P36)*C22/100</f>
        <v>2.757586774454591</v>
      </c>
      <c r="O37" s="8">
        <f t="shared" si="19"/>
        <v>1.3113618404683711</v>
      </c>
      <c r="P37" s="8">
        <f t="shared" si="5"/>
        <v>0.28038543421563739</v>
      </c>
      <c r="Q37" s="14">
        <f t="shared" si="6"/>
        <v>6.7292504211752965E-2</v>
      </c>
      <c r="R37" s="8">
        <f t="shared" si="7"/>
        <v>0.27989416666666672</v>
      </c>
      <c r="S37" s="15">
        <f t="shared" si="8"/>
        <v>0.24042124569138795</v>
      </c>
      <c r="T37" s="2">
        <v>0.01</v>
      </c>
      <c r="U37" s="16">
        <f t="shared" si="9"/>
        <v>2.4042124569138798E-3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3.1854212456913875E-2</v>
      </c>
      <c r="AR37" s="8">
        <f t="shared" si="15"/>
        <v>116.62256944444447</v>
      </c>
      <c r="AS37" s="1">
        <f t="shared" si="16"/>
        <v>0.24</v>
      </c>
      <c r="AT37" s="1">
        <f t="shared" si="20"/>
        <v>0</v>
      </c>
      <c r="AU37" s="1">
        <f t="shared" si="17"/>
        <v>0</v>
      </c>
    </row>
    <row r="38" spans="1:48" x14ac:dyDescent="0.15">
      <c r="C38" s="7">
        <v>11</v>
      </c>
      <c r="D38" s="11">
        <v>16.276666666666699</v>
      </c>
      <c r="E38" s="10">
        <f t="shared" si="18"/>
        <v>20.664903225806501</v>
      </c>
      <c r="F38" s="7" t="s">
        <v>75</v>
      </c>
      <c r="G38" s="1">
        <v>12</v>
      </c>
      <c r="H38" s="8">
        <f t="shared" si="0"/>
        <v>16.276666666666699</v>
      </c>
      <c r="I38" s="8">
        <f t="shared" si="1"/>
        <v>289.42666666666668</v>
      </c>
      <c r="J38" s="8">
        <f t="shared" si="2"/>
        <v>0.12936635808422467</v>
      </c>
      <c r="K38" s="8">
        <f t="shared" si="3"/>
        <v>116.62256944444447</v>
      </c>
      <c r="L38" s="8">
        <f t="shared" si="4"/>
        <v>1.1662256944444447</v>
      </c>
      <c r="M38" s="1" t="s">
        <v>73</v>
      </c>
      <c r="O38" s="8">
        <f t="shared" si="19"/>
        <v>2.1972021006971785</v>
      </c>
      <c r="P38" s="8">
        <f t="shared" si="5"/>
        <v>0.28424403374220186</v>
      </c>
      <c r="Q38" s="14">
        <f t="shared" si="6"/>
        <v>6.8218568098128443E-2</v>
      </c>
      <c r="R38" s="8">
        <f t="shared" si="7"/>
        <v>0.27989416666666672</v>
      </c>
      <c r="S38" s="15">
        <f t="shared" si="8"/>
        <v>0.24372986729434673</v>
      </c>
      <c r="T38" s="2">
        <v>0.01</v>
      </c>
      <c r="U38" s="16">
        <f t="shared" si="9"/>
        <v>2.4372986729434675E-3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3.1887298672943466E-2</v>
      </c>
      <c r="AR38" s="8">
        <f t="shared" si="15"/>
        <v>116.62256944444447</v>
      </c>
      <c r="AS38" s="1">
        <f t="shared" si="16"/>
        <v>0.24</v>
      </c>
      <c r="AT38" s="1">
        <f t="shared" si="20"/>
        <v>0</v>
      </c>
      <c r="AU38" s="1">
        <f t="shared" si="17"/>
        <v>0</v>
      </c>
      <c r="AV38" s="1">
        <f>SUM(AU27:AU38)</f>
        <v>0</v>
      </c>
    </row>
    <row r="39" spans="1:48" x14ac:dyDescent="0.15">
      <c r="C39" s="7">
        <v>12</v>
      </c>
      <c r="D39" s="11">
        <v>13.8653225806452</v>
      </c>
      <c r="E39" s="10">
        <f t="shared" si="18"/>
        <v>16.276666666666699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6</v>
      </c>
      <c r="E42" s="7"/>
      <c r="F42" s="7"/>
      <c r="G42" s="1">
        <v>1</v>
      </c>
      <c r="H42" s="8">
        <f t="shared" ref="H42:H53" si="21">E43</f>
        <v>6</v>
      </c>
      <c r="I42" s="8">
        <f t="shared" ref="I42:I53" si="22">H42+273.15</f>
        <v>279.14999999999998</v>
      </c>
      <c r="J42" s="8">
        <f t="shared" ref="J42:J53" si="23">EXP(($C$16*(I42-$C$14))/($C$17*I42*$C$14))</f>
        <v>3.7493223242691671E-2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2.8903916352199786E-3</v>
      </c>
      <c r="Q42" s="14">
        <f t="shared" ref="Q42:Q53" si="27">P42*$B$44</f>
        <v>5.2027049433959614E-4</v>
      </c>
      <c r="R42" s="8">
        <f t="shared" ref="R42:R53" si="28">L42*$B$44</f>
        <v>1.3876387499999998E-2</v>
      </c>
      <c r="S42" s="15">
        <f t="shared" ref="S42:S53" si="29">Q42/R42</f>
        <v>3.7493223242691671E-2</v>
      </c>
      <c r="T42" s="2">
        <v>0.01</v>
      </c>
      <c r="U42" s="16">
        <f t="shared" ref="U42:U53" si="30">S42*T42</f>
        <v>3.7493223242691671E-4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1.5174932232426917E-2</v>
      </c>
      <c r="AR42" s="8">
        <f t="shared" ref="AR42:AR53" si="34">$B$42/12</f>
        <v>7.7091041666666671</v>
      </c>
      <c r="AS42" s="1">
        <f t="shared" ref="AS42:AS53" si="35">$B$44</f>
        <v>0.18</v>
      </c>
      <c r="AT42" s="1">
        <f>$E$5/12</f>
        <v>239.81528767123248</v>
      </c>
      <c r="AU42" s="1">
        <f t="shared" ref="AU42:AU53" si="36">AT42*10000*AS42*0.67*AR42*AQ42</f>
        <v>33834.117015635609</v>
      </c>
    </row>
    <row r="43" spans="1:48" x14ac:dyDescent="0.15">
      <c r="A43" s="1" t="s">
        <v>74</v>
      </c>
      <c r="B43" s="1">
        <v>1</v>
      </c>
      <c r="C43" s="7">
        <v>1</v>
      </c>
      <c r="D43" s="9">
        <v>11.020548387096801</v>
      </c>
      <c r="E43" s="10">
        <f t="shared" ref="E43:E54" si="37">D42</f>
        <v>6</v>
      </c>
      <c r="F43" s="7" t="s">
        <v>73</v>
      </c>
      <c r="G43" s="1">
        <v>2</v>
      </c>
      <c r="H43" s="8">
        <f t="shared" si="21"/>
        <v>11.020548387096801</v>
      </c>
      <c r="I43" s="8">
        <f t="shared" si="22"/>
        <v>284.1705483870968</v>
      </c>
      <c r="J43" s="8">
        <f t="shared" si="23"/>
        <v>6.943566805791028E-2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0.15129169169811335</v>
      </c>
      <c r="P43" s="8">
        <f t="shared" si="26"/>
        <v>1.05050396846699E-2</v>
      </c>
      <c r="Q43" s="14">
        <f t="shared" si="27"/>
        <v>1.8909071432405818E-3</v>
      </c>
      <c r="R43" s="8">
        <f t="shared" si="28"/>
        <v>1.3876387499999998E-2</v>
      </c>
      <c r="S43" s="15">
        <f t="shared" si="29"/>
        <v>0.13626796911231989</v>
      </c>
      <c r="T43" s="2">
        <v>0.01</v>
      </c>
      <c r="U43" s="16">
        <f t="shared" si="30"/>
        <v>1.3626796911231989E-3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1.61626796911232E-2</v>
      </c>
      <c r="AR43" s="8">
        <f t="shared" si="34"/>
        <v>7.7091041666666671</v>
      </c>
      <c r="AS43" s="1">
        <f t="shared" si="35"/>
        <v>0.18</v>
      </c>
      <c r="AT43" s="1">
        <f t="shared" ref="AT43:AT53" si="39">$E$5/12</f>
        <v>239.81528767123248</v>
      </c>
      <c r="AU43" s="1">
        <f t="shared" si="36"/>
        <v>36036.404484703402</v>
      </c>
    </row>
    <row r="44" spans="1:48" x14ac:dyDescent="0.15">
      <c r="A44" s="1" t="s">
        <v>36</v>
      </c>
      <c r="B44" s="1">
        <v>0.18</v>
      </c>
      <c r="C44" s="7">
        <v>2</v>
      </c>
      <c r="D44" s="11">
        <v>10.0419642857143</v>
      </c>
      <c r="E44" s="10">
        <f t="shared" si="37"/>
        <v>11.020548387096801</v>
      </c>
      <c r="F44" s="7" t="s">
        <v>73</v>
      </c>
      <c r="G44" s="1">
        <v>3</v>
      </c>
      <c r="H44" s="8">
        <f t="shared" si="21"/>
        <v>10.0419642857143</v>
      </c>
      <c r="I44" s="8">
        <f t="shared" si="22"/>
        <v>283.19196428571428</v>
      </c>
      <c r="J44" s="8">
        <f t="shared" si="23"/>
        <v>6.1682488724606022E-2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0.21787769368011012</v>
      </c>
      <c r="P44" s="8">
        <f t="shared" si="26"/>
        <v>1.3439238383766558E-2</v>
      </c>
      <c r="Q44" s="14">
        <f t="shared" si="27"/>
        <v>2.4190629090779805E-3</v>
      </c>
      <c r="R44" s="8">
        <f t="shared" si="28"/>
        <v>1.3876387499999998E-2</v>
      </c>
      <c r="S44" s="15">
        <f t="shared" si="29"/>
        <v>0.17432944338560599</v>
      </c>
      <c r="T44" s="2">
        <v>0.01</v>
      </c>
      <c r="U44" s="16">
        <f t="shared" si="30"/>
        <v>1.7432944338560599E-3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1.6543294433856062E-2</v>
      </c>
      <c r="AR44" s="8">
        <f t="shared" si="34"/>
        <v>7.7091041666666671</v>
      </c>
      <c r="AS44" s="1">
        <f t="shared" si="35"/>
        <v>0.18</v>
      </c>
      <c r="AT44" s="1">
        <f t="shared" si="39"/>
        <v>239.81528767123248</v>
      </c>
      <c r="AU44" s="1">
        <f t="shared" si="36"/>
        <v>36885.025325064162</v>
      </c>
    </row>
    <row r="45" spans="1:48" x14ac:dyDescent="0.15">
      <c r="C45" s="7">
        <v>3</v>
      </c>
      <c r="D45" s="11">
        <v>10.0202903225806</v>
      </c>
      <c r="E45" s="10">
        <f t="shared" si="37"/>
        <v>10.0419642857143</v>
      </c>
      <c r="F45" s="7" t="s">
        <v>73</v>
      </c>
      <c r="G45" s="1">
        <v>4</v>
      </c>
      <c r="H45" s="8">
        <f t="shared" si="21"/>
        <v>10.0202903225806</v>
      </c>
      <c r="I45" s="8">
        <f t="shared" si="22"/>
        <v>283.17029032258057</v>
      </c>
      <c r="J45" s="8">
        <f t="shared" si="23"/>
        <v>6.152037639595704E-2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0.28152949696301027</v>
      </c>
      <c r="P45" s="8">
        <f t="shared" si="26"/>
        <v>1.7319800619728837E-2</v>
      </c>
      <c r="Q45" s="14">
        <f t="shared" si="27"/>
        <v>3.1175641115511908E-3</v>
      </c>
      <c r="R45" s="8">
        <f t="shared" si="28"/>
        <v>1.3876387499999998E-2</v>
      </c>
      <c r="S45" s="15">
        <f t="shared" si="29"/>
        <v>0.22466683865315748</v>
      </c>
      <c r="T45" s="2">
        <v>0.01</v>
      </c>
      <c r="U45" s="16">
        <f t="shared" si="30"/>
        <v>2.2466683865315748E-3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1.7046668386531575E-2</v>
      </c>
      <c r="AR45" s="8">
        <f t="shared" si="34"/>
        <v>7.7091041666666671</v>
      </c>
      <c r="AS45" s="1">
        <f t="shared" si="35"/>
        <v>0.18</v>
      </c>
      <c r="AT45" s="1">
        <f t="shared" si="39"/>
        <v>239.81528767123248</v>
      </c>
      <c r="AU45" s="1">
        <f t="shared" si="36"/>
        <v>38007.350812689918</v>
      </c>
    </row>
    <row r="46" spans="1:48" x14ac:dyDescent="0.15">
      <c r="C46" s="7">
        <v>4</v>
      </c>
      <c r="D46" s="11">
        <v>12.950333333333299</v>
      </c>
      <c r="E46" s="10">
        <f t="shared" si="37"/>
        <v>10.0202903225806</v>
      </c>
      <c r="F46" s="7" t="s">
        <v>73</v>
      </c>
      <c r="G46" s="1">
        <v>5</v>
      </c>
      <c r="H46" s="8">
        <f t="shared" si="21"/>
        <v>12.950333333333299</v>
      </c>
      <c r="I46" s="8">
        <f t="shared" si="22"/>
        <v>286.10033333333325</v>
      </c>
      <c r="J46" s="8">
        <f t="shared" si="23"/>
        <v>8.7489187490734616E-2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0.25099921152611737</v>
      </c>
      <c r="O46" s="8">
        <f t="shared" si="38"/>
        <v>9.0301526483830719E-2</v>
      </c>
      <c r="P46" s="8">
        <f t="shared" si="26"/>
        <v>7.9004071812434039E-3</v>
      </c>
      <c r="Q46" s="14">
        <f t="shared" si="27"/>
        <v>1.4220732926238126E-3</v>
      </c>
      <c r="R46" s="8">
        <f t="shared" si="28"/>
        <v>1.3876387499999998E-2</v>
      </c>
      <c r="S46" s="15">
        <f t="shared" si="29"/>
        <v>0.1024815206856837</v>
      </c>
      <c r="T46" s="2">
        <v>0.01</v>
      </c>
      <c r="U46" s="16">
        <f t="shared" si="30"/>
        <v>1.0248152068568369E-3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2.8124815206856835E-2</v>
      </c>
      <c r="AR46" s="8">
        <f t="shared" si="34"/>
        <v>7.7091041666666671</v>
      </c>
      <c r="AS46" s="1">
        <f t="shared" si="35"/>
        <v>0.18</v>
      </c>
      <c r="AT46" s="1">
        <f t="shared" si="39"/>
        <v>239.81528767123248</v>
      </c>
      <c r="AU46" s="1">
        <f t="shared" si="36"/>
        <v>62707.251286336505</v>
      </c>
    </row>
    <row r="47" spans="1:48" x14ac:dyDescent="0.15">
      <c r="C47" s="7">
        <v>5</v>
      </c>
      <c r="D47" s="11">
        <v>15.9156774193548</v>
      </c>
      <c r="E47" s="10">
        <f t="shared" si="37"/>
        <v>12.950333333333299</v>
      </c>
      <c r="F47" s="7" t="s">
        <v>75</v>
      </c>
      <c r="G47" s="1">
        <v>6</v>
      </c>
      <c r="H47" s="8">
        <f t="shared" si="21"/>
        <v>15.9156774193548</v>
      </c>
      <c r="I47" s="8">
        <f t="shared" si="22"/>
        <v>289.06567741935476</v>
      </c>
      <c r="J47" s="8">
        <f t="shared" si="23"/>
        <v>0.1240439836229609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0.15949216096925398</v>
      </c>
      <c r="P47" s="8">
        <f t="shared" si="26"/>
        <v>1.9784043003260785E-2</v>
      </c>
      <c r="Q47" s="14">
        <f t="shared" si="27"/>
        <v>3.561127740586941E-3</v>
      </c>
      <c r="R47" s="8">
        <f t="shared" si="28"/>
        <v>1.3876387499999998E-2</v>
      </c>
      <c r="S47" s="15">
        <f t="shared" si="29"/>
        <v>0.25663219195824138</v>
      </c>
      <c r="T47" s="2">
        <v>0.01</v>
      </c>
      <c r="U47" s="16">
        <f t="shared" si="30"/>
        <v>2.566321919582414E-3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2.9666321919582413E-2</v>
      </c>
      <c r="AR47" s="8">
        <f t="shared" si="34"/>
        <v>7.7091041666666671</v>
      </c>
      <c r="AS47" s="1">
        <f t="shared" si="35"/>
        <v>0.18</v>
      </c>
      <c r="AT47" s="1">
        <f t="shared" si="39"/>
        <v>239.81528767123248</v>
      </c>
      <c r="AU47" s="1">
        <f t="shared" si="36"/>
        <v>66144.203603480637</v>
      </c>
    </row>
    <row r="48" spans="1:48" x14ac:dyDescent="0.15">
      <c r="C48" s="7">
        <v>6</v>
      </c>
      <c r="D48" s="11">
        <v>19.596499999999999</v>
      </c>
      <c r="E48" s="10">
        <f t="shared" si="37"/>
        <v>15.9156774193548</v>
      </c>
      <c r="F48" s="7" t="s">
        <v>73</v>
      </c>
      <c r="G48" s="1">
        <v>7</v>
      </c>
      <c r="H48" s="8">
        <f t="shared" si="21"/>
        <v>19.596499999999999</v>
      </c>
      <c r="I48" s="8">
        <f t="shared" si="22"/>
        <v>292.74649999999997</v>
      </c>
      <c r="J48" s="8">
        <f t="shared" si="23"/>
        <v>0.18945560683334192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0.21679915963265986</v>
      </c>
      <c r="P48" s="8">
        <f t="shared" si="26"/>
        <v>4.1073816349164141E-2</v>
      </c>
      <c r="Q48" s="14">
        <f t="shared" si="27"/>
        <v>7.3932869428495447E-3</v>
      </c>
      <c r="R48" s="8">
        <f t="shared" si="28"/>
        <v>1.3876387499999998E-2</v>
      </c>
      <c r="S48" s="15">
        <f t="shared" si="29"/>
        <v>0.5327962297715847</v>
      </c>
      <c r="T48" s="2">
        <v>0.01</v>
      </c>
      <c r="U48" s="16">
        <f t="shared" si="30"/>
        <v>5.3279622977158471E-3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3.2427962297715843E-2</v>
      </c>
      <c r="AR48" s="8">
        <f t="shared" si="34"/>
        <v>7.7091041666666671</v>
      </c>
      <c r="AS48" s="1">
        <f t="shared" si="35"/>
        <v>0.18</v>
      </c>
      <c r="AT48" s="1">
        <f t="shared" si="39"/>
        <v>239.81528767123248</v>
      </c>
      <c r="AU48" s="1">
        <f t="shared" si="36"/>
        <v>72301.573025480844</v>
      </c>
    </row>
    <row r="49" spans="1:48" x14ac:dyDescent="0.15">
      <c r="C49" s="7">
        <v>7</v>
      </c>
      <c r="D49" s="11">
        <v>23.6423225806452</v>
      </c>
      <c r="E49" s="10">
        <f t="shared" si="37"/>
        <v>19.596499999999999</v>
      </c>
      <c r="F49" s="7" t="s">
        <v>73</v>
      </c>
      <c r="G49" s="1">
        <v>8</v>
      </c>
      <c r="H49" s="8">
        <f t="shared" si="21"/>
        <v>23.6423225806452</v>
      </c>
      <c r="I49" s="8">
        <f t="shared" si="22"/>
        <v>296.79232258064519</v>
      </c>
      <c r="J49" s="8">
        <f t="shared" si="23"/>
        <v>0.29813645858180998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0.2528163849501624</v>
      </c>
      <c r="P49" s="8">
        <f t="shared" si="26"/>
        <v>7.5373781680497021E-2</v>
      </c>
      <c r="Q49" s="14">
        <f t="shared" si="27"/>
        <v>1.3567280702489463E-2</v>
      </c>
      <c r="R49" s="8">
        <f t="shared" si="28"/>
        <v>1.3876387499999998E-2</v>
      </c>
      <c r="S49" s="15">
        <f t="shared" si="29"/>
        <v>0.97772426018583469</v>
      </c>
      <c r="T49" s="2">
        <v>0.01</v>
      </c>
      <c r="U49" s="16">
        <f t="shared" si="30"/>
        <v>9.7772426018583464E-3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3.6877242601858345E-2</v>
      </c>
      <c r="AR49" s="8">
        <f t="shared" si="34"/>
        <v>7.7091041666666671</v>
      </c>
      <c r="AS49" s="1">
        <f t="shared" si="35"/>
        <v>0.18</v>
      </c>
      <c r="AT49" s="1">
        <f t="shared" si="39"/>
        <v>239.81528767123248</v>
      </c>
      <c r="AU49" s="1">
        <f t="shared" si="36"/>
        <v>82221.714225455406</v>
      </c>
    </row>
    <row r="50" spans="1:48" x14ac:dyDescent="0.15">
      <c r="C50" s="7">
        <v>8</v>
      </c>
      <c r="D50" s="11">
        <v>23.037161290322601</v>
      </c>
      <c r="E50" s="10">
        <f t="shared" si="37"/>
        <v>23.6423225806452</v>
      </c>
      <c r="F50" s="7" t="s">
        <v>73</v>
      </c>
      <c r="G50" s="1">
        <v>9</v>
      </c>
      <c r="H50" s="8">
        <f t="shared" si="21"/>
        <v>23.037161290322601</v>
      </c>
      <c r="I50" s="8">
        <f t="shared" si="22"/>
        <v>296.18716129032259</v>
      </c>
      <c r="J50" s="8">
        <f t="shared" si="23"/>
        <v>0.27880747297746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0.25453364493633202</v>
      </c>
      <c r="P50" s="8">
        <f t="shared" si="26"/>
        <v>7.0965882332440791E-2</v>
      </c>
      <c r="Q50" s="14">
        <f t="shared" si="27"/>
        <v>1.2773858819839341E-2</v>
      </c>
      <c r="R50" s="8">
        <f t="shared" si="28"/>
        <v>1.3876387499999998E-2</v>
      </c>
      <c r="S50" s="15">
        <f t="shared" si="29"/>
        <v>0.92054641886004862</v>
      </c>
      <c r="T50" s="2">
        <v>0.01</v>
      </c>
      <c r="U50" s="16">
        <f t="shared" si="30"/>
        <v>9.2054641886004859E-3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3.6305464188600485E-2</v>
      </c>
      <c r="AR50" s="8">
        <f t="shared" si="34"/>
        <v>7.7091041666666671</v>
      </c>
      <c r="AS50" s="1">
        <f t="shared" si="35"/>
        <v>0.18</v>
      </c>
      <c r="AT50" s="1">
        <f t="shared" si="39"/>
        <v>239.81528767123248</v>
      </c>
      <c r="AU50" s="1">
        <f t="shared" si="36"/>
        <v>80946.873755338398</v>
      </c>
    </row>
    <row r="51" spans="1:48" x14ac:dyDescent="0.15">
      <c r="C51" s="7">
        <v>9</v>
      </c>
      <c r="D51" s="11">
        <v>22.541866666666699</v>
      </c>
      <c r="E51" s="10">
        <f t="shared" si="37"/>
        <v>23.037161290322601</v>
      </c>
      <c r="F51" s="7" t="s">
        <v>73</v>
      </c>
      <c r="G51" s="1">
        <v>10</v>
      </c>
      <c r="H51" s="8">
        <f t="shared" si="21"/>
        <v>22.541866666666699</v>
      </c>
      <c r="I51" s="8">
        <f t="shared" si="22"/>
        <v>295.69186666666667</v>
      </c>
      <c r="J51" s="8">
        <f t="shared" si="23"/>
        <v>0.26387004288750582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0.26065880427055793</v>
      </c>
      <c r="P51" s="8">
        <f t="shared" si="26"/>
        <v>6.8780049861878106E-2</v>
      </c>
      <c r="Q51" s="14">
        <f t="shared" si="27"/>
        <v>1.2380408975138058E-2</v>
      </c>
      <c r="R51" s="8">
        <f t="shared" si="28"/>
        <v>1.3876387499999998E-2</v>
      </c>
      <c r="S51" s="15">
        <f t="shared" si="29"/>
        <v>0.89219250868700939</v>
      </c>
      <c r="T51" s="2">
        <v>0.01</v>
      </c>
      <c r="U51" s="16">
        <f t="shared" si="30"/>
        <v>8.9219250868700934E-3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3.6021925086870091E-2</v>
      </c>
      <c r="AR51" s="8">
        <f t="shared" si="34"/>
        <v>7.7091041666666671</v>
      </c>
      <c r="AS51" s="1">
        <f t="shared" si="35"/>
        <v>0.18</v>
      </c>
      <c r="AT51" s="1">
        <f t="shared" si="39"/>
        <v>239.81528767123248</v>
      </c>
      <c r="AU51" s="1">
        <f t="shared" si="36"/>
        <v>80314.693327807079</v>
      </c>
    </row>
    <row r="52" spans="1:48" x14ac:dyDescent="0.15">
      <c r="C52" s="7">
        <v>10</v>
      </c>
      <c r="D52" s="11">
        <v>20.664903225806501</v>
      </c>
      <c r="E52" s="10">
        <f t="shared" si="37"/>
        <v>22.541866666666699</v>
      </c>
      <c r="F52" s="7" t="s">
        <v>73</v>
      </c>
      <c r="G52" s="1">
        <v>11</v>
      </c>
      <c r="H52" s="8">
        <f t="shared" si="21"/>
        <v>20.664903225806501</v>
      </c>
      <c r="I52" s="8">
        <f t="shared" si="22"/>
        <v>293.81490322580646</v>
      </c>
      <c r="J52" s="8">
        <f t="shared" si="23"/>
        <v>0.21381240902624848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0.18228481668824581</v>
      </c>
      <c r="O52" s="8">
        <f t="shared" si="38"/>
        <v>8.6684979387100625E-2</v>
      </c>
      <c r="P52" s="8">
        <f t="shared" si="26"/>
        <v>1.8534324269146678E-2</v>
      </c>
      <c r="Q52" s="14">
        <f t="shared" si="27"/>
        <v>3.3361783684464018E-3</v>
      </c>
      <c r="R52" s="8">
        <f t="shared" si="28"/>
        <v>1.3876387499999998E-2</v>
      </c>
      <c r="S52" s="15">
        <f t="shared" si="29"/>
        <v>0.24042124569138779</v>
      </c>
      <c r="T52" s="2">
        <v>0.01</v>
      </c>
      <c r="U52" s="16">
        <f t="shared" si="30"/>
        <v>2.404212456913878E-3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2.9504212456913877E-2</v>
      </c>
      <c r="AR52" s="8">
        <f t="shared" si="34"/>
        <v>7.7091041666666671</v>
      </c>
      <c r="AS52" s="1">
        <f t="shared" si="35"/>
        <v>0.18</v>
      </c>
      <c r="AT52" s="1">
        <f t="shared" si="39"/>
        <v>239.81528767123248</v>
      </c>
      <c r="AU52" s="1">
        <f t="shared" si="36"/>
        <v>65782.763404258629</v>
      </c>
    </row>
    <row r="53" spans="1:48" x14ac:dyDescent="0.15">
      <c r="C53" s="7">
        <v>11</v>
      </c>
      <c r="D53" s="11">
        <v>16.276666666666699</v>
      </c>
      <c r="E53" s="10">
        <f t="shared" si="37"/>
        <v>20.664903225806501</v>
      </c>
      <c r="F53" s="7" t="s">
        <v>75</v>
      </c>
      <c r="G53" s="1">
        <v>12</v>
      </c>
      <c r="H53" s="8">
        <f t="shared" si="21"/>
        <v>16.276666666666699</v>
      </c>
      <c r="I53" s="8">
        <f t="shared" si="22"/>
        <v>289.42666666666668</v>
      </c>
      <c r="J53" s="8">
        <f t="shared" si="23"/>
        <v>0.12936635808422467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0.14524169678462062</v>
      </c>
      <c r="P53" s="8">
        <f t="shared" si="26"/>
        <v>1.8789389354999613E-2</v>
      </c>
      <c r="Q53" s="14">
        <f t="shared" si="27"/>
        <v>3.3820900838999303E-3</v>
      </c>
      <c r="R53" s="8">
        <f t="shared" si="28"/>
        <v>1.3876387499999998E-2</v>
      </c>
      <c r="S53" s="15">
        <f t="shared" si="29"/>
        <v>0.24372986729434665</v>
      </c>
      <c r="T53" s="2">
        <v>0.01</v>
      </c>
      <c r="U53" s="16">
        <f t="shared" si="30"/>
        <v>2.4372986729434666E-3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2.9537298672943465E-2</v>
      </c>
      <c r="AR53" s="8">
        <f t="shared" si="34"/>
        <v>7.7091041666666671</v>
      </c>
      <c r="AS53" s="1">
        <f t="shared" si="35"/>
        <v>0.18</v>
      </c>
      <c r="AT53" s="1">
        <f t="shared" si="39"/>
        <v>239.81528767123248</v>
      </c>
      <c r="AU53" s="1">
        <f t="shared" si="36"/>
        <v>65856.532623626699</v>
      </c>
      <c r="AV53" s="1">
        <f>SUM(AU42:AU53)</f>
        <v>721038.50288987742</v>
      </c>
    </row>
    <row r="54" spans="1:48" x14ac:dyDescent="0.15">
      <c r="C54" s="7">
        <v>12</v>
      </c>
      <c r="D54" s="11">
        <v>13.8653225806452</v>
      </c>
      <c r="E54" s="10">
        <f t="shared" si="37"/>
        <v>16.276666666666699</v>
      </c>
      <c r="F54" s="7" t="s">
        <v>73</v>
      </c>
    </row>
    <row r="56" spans="1:4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</row>
    <row r="57" spans="1:4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</row>
    <row r="58" spans="1:48" x14ac:dyDescent="0.15">
      <c r="A58" s="1" t="s">
        <v>71</v>
      </c>
      <c r="B58" s="1">
        <f>F7</f>
        <v>122.786</v>
      </c>
      <c r="C58" s="7" t="s">
        <v>72</v>
      </c>
      <c r="D58" s="7">
        <v>6</v>
      </c>
      <c r="E58" s="7"/>
      <c r="F58" s="7"/>
      <c r="G58" s="1">
        <v>1</v>
      </c>
      <c r="H58" s="8">
        <f t="shared" ref="H58:H69" si="40">E59</f>
        <v>6</v>
      </c>
      <c r="I58" s="8">
        <f t="shared" ref="I58:I69" si="41">H58+273.15</f>
        <v>279.14999999999998</v>
      </c>
      <c r="J58" s="8">
        <f t="shared" ref="J58:J69" si="42">EXP(($C$16*(I58-$C$14))/($C$17*I58*$C$14))</f>
        <v>3.7493223242691671E-2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0.10358196545423562</v>
      </c>
      <c r="Q58" s="14">
        <f t="shared" ref="Q58:Q69" si="46">P58*$B$60</f>
        <v>4.6611884454406033E-2</v>
      </c>
      <c r="R58" s="8">
        <f t="shared" ref="R58:R69" si="47">L58*$B$60</f>
        <v>1.2432082499999997</v>
      </c>
      <c r="S58" s="15">
        <f t="shared" ref="S58:S69" si="48">Q58/R58</f>
        <v>3.7493223242691678E-2</v>
      </c>
      <c r="T58" s="2">
        <v>0.27</v>
      </c>
      <c r="U58" s="16">
        <f t="shared" ref="U58:U69" si="49">S58*T58</f>
        <v>1.0123170275526753E-2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0.22945213583807134</v>
      </c>
      <c r="AC58" s="8">
        <f t="shared" ref="AC58:AC69" si="51">$B$58/12</f>
        <v>10.232166666666666</v>
      </c>
      <c r="AD58" s="1">
        <f t="shared" ref="AD58:AD69" si="52">$B$60</f>
        <v>0.45</v>
      </c>
      <c r="AE58" s="17">
        <f t="shared" ref="AE58:AE69" si="53">$E$7/12</f>
        <v>413.54147840465333</v>
      </c>
      <c r="AF58" s="1">
        <f t="shared" ref="AF58:AF69" si="54">AE58*10000*AC58*AB58</f>
        <v>9709095.7974919211</v>
      </c>
    </row>
    <row r="59" spans="1:48" x14ac:dyDescent="0.15">
      <c r="A59" s="1" t="s">
        <v>74</v>
      </c>
      <c r="B59" s="1">
        <v>27</v>
      </c>
      <c r="C59" s="7">
        <v>1</v>
      </c>
      <c r="D59" s="9">
        <v>11.020548387096801</v>
      </c>
      <c r="E59" s="10">
        <f t="shared" ref="E59:E70" si="55">D58</f>
        <v>6</v>
      </c>
      <c r="F59" s="7" t="s">
        <v>73</v>
      </c>
      <c r="G59" s="1">
        <v>2</v>
      </c>
      <c r="H59" s="8">
        <f t="shared" si="40"/>
        <v>11.020548387096801</v>
      </c>
      <c r="I59" s="8">
        <f t="shared" si="41"/>
        <v>284.1705483870968</v>
      </c>
      <c r="J59" s="8">
        <f t="shared" si="42"/>
        <v>6.943566805791028E-2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5.421788034545763</v>
      </c>
      <c r="P59" s="8">
        <f t="shared" si="45"/>
        <v>0.37646547424706939</v>
      </c>
      <c r="Q59" s="14">
        <f t="shared" si="46"/>
        <v>0.16940946341118124</v>
      </c>
      <c r="R59" s="8">
        <f t="shared" si="47"/>
        <v>1.2432082499999997</v>
      </c>
      <c r="S59" s="15">
        <f t="shared" si="48"/>
        <v>0.13626796911231989</v>
      </c>
      <c r="T59" s="2">
        <v>0.27</v>
      </c>
      <c r="U59" s="16">
        <f t="shared" si="49"/>
        <v>3.6792351660326371E-2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0.23749289402558843</v>
      </c>
      <c r="AC59" s="8">
        <f t="shared" si="51"/>
        <v>10.232166666666666</v>
      </c>
      <c r="AD59" s="1">
        <f t="shared" si="52"/>
        <v>0.45</v>
      </c>
      <c r="AE59" s="17">
        <f t="shared" si="53"/>
        <v>413.54147840465333</v>
      </c>
      <c r="AF59" s="1">
        <f t="shared" si="54"/>
        <v>10049334.47621211</v>
      </c>
    </row>
    <row r="60" spans="1:48" x14ac:dyDescent="0.15">
      <c r="A60" s="1" t="s">
        <v>36</v>
      </c>
      <c r="B60" s="1">
        <v>0.45</v>
      </c>
      <c r="C60" s="7">
        <v>2</v>
      </c>
      <c r="D60" s="11">
        <v>10.0419642857143</v>
      </c>
      <c r="E60" s="10">
        <f t="shared" si="55"/>
        <v>11.020548387096801</v>
      </c>
      <c r="F60" s="7" t="s">
        <v>73</v>
      </c>
      <c r="G60" s="1">
        <v>3</v>
      </c>
      <c r="H60" s="8">
        <f t="shared" si="40"/>
        <v>10.0419642857143</v>
      </c>
      <c r="I60" s="8">
        <f t="shared" si="41"/>
        <v>283.19196428571428</v>
      </c>
      <c r="J60" s="8">
        <f t="shared" si="42"/>
        <v>6.1682488724606022E-2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7.8080075602986927</v>
      </c>
      <c r="P60" s="8">
        <f t="shared" si="45"/>
        <v>0.48161733829976267</v>
      </c>
      <c r="Q60" s="14">
        <f t="shared" si="46"/>
        <v>0.21672780223489321</v>
      </c>
      <c r="R60" s="8">
        <f t="shared" si="47"/>
        <v>1.2432082499999997</v>
      </c>
      <c r="S60" s="15">
        <f t="shared" si="48"/>
        <v>0.17432944338560596</v>
      </c>
      <c r="T60" s="2">
        <v>0.27</v>
      </c>
      <c r="U60" s="16">
        <f t="shared" si="49"/>
        <v>4.7068949714113614E-2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0.24059128833880528</v>
      </c>
      <c r="AC60" s="8">
        <f t="shared" si="51"/>
        <v>10.232166666666666</v>
      </c>
      <c r="AD60" s="1">
        <f t="shared" si="52"/>
        <v>0.45</v>
      </c>
      <c r="AE60" s="17">
        <f t="shared" si="53"/>
        <v>413.54147840465333</v>
      </c>
      <c r="AF60" s="1">
        <f t="shared" si="54"/>
        <v>10180440.718023939</v>
      </c>
    </row>
    <row r="61" spans="1:48" x14ac:dyDescent="0.15">
      <c r="C61" s="7">
        <v>3</v>
      </c>
      <c r="D61" s="11">
        <v>10.0202903225806</v>
      </c>
      <c r="E61" s="10">
        <f t="shared" si="55"/>
        <v>10.0419642857143</v>
      </c>
      <c r="F61" s="7" t="s">
        <v>73</v>
      </c>
      <c r="G61" s="1">
        <v>4</v>
      </c>
      <c r="H61" s="8">
        <f t="shared" si="40"/>
        <v>10.0202903225806</v>
      </c>
      <c r="I61" s="8">
        <f t="shared" si="41"/>
        <v>283.17029032258057</v>
      </c>
      <c r="J61" s="8">
        <f t="shared" si="42"/>
        <v>6.152037639595704E-2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10.089075221998929</v>
      </c>
      <c r="P61" s="8">
        <f t="shared" si="45"/>
        <v>0.62068370514449789</v>
      </c>
      <c r="Q61" s="14">
        <f t="shared" si="46"/>
        <v>0.27930766731502404</v>
      </c>
      <c r="R61" s="8">
        <f t="shared" si="47"/>
        <v>1.2432082499999997</v>
      </c>
      <c r="S61" s="15">
        <f t="shared" si="48"/>
        <v>0.22466683865315737</v>
      </c>
      <c r="T61" s="2">
        <v>0.27</v>
      </c>
      <c r="U61" s="16">
        <f t="shared" si="49"/>
        <v>6.0660046436352491E-2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0.24468900400056029</v>
      </c>
      <c r="AC61" s="8">
        <f t="shared" si="51"/>
        <v>10.232166666666666</v>
      </c>
      <c r="AD61" s="1">
        <f t="shared" si="52"/>
        <v>0.45</v>
      </c>
      <c r="AE61" s="17">
        <f t="shared" si="53"/>
        <v>413.54147840465333</v>
      </c>
      <c r="AF61" s="1">
        <f t="shared" si="54"/>
        <v>10353832.496512065</v>
      </c>
    </row>
    <row r="62" spans="1:48" x14ac:dyDescent="0.15">
      <c r="C62" s="7">
        <v>4</v>
      </c>
      <c r="D62" s="11">
        <v>12.950333333333299</v>
      </c>
      <c r="E62" s="10">
        <f t="shared" si="55"/>
        <v>10.0202903225806</v>
      </c>
      <c r="F62" s="7" t="s">
        <v>73</v>
      </c>
      <c r="G62" s="1">
        <v>5</v>
      </c>
      <c r="H62" s="8">
        <f t="shared" si="40"/>
        <v>12.950333333333299</v>
      </c>
      <c r="I62" s="8">
        <f t="shared" si="41"/>
        <v>286.10033333333325</v>
      </c>
      <c r="J62" s="8">
        <f t="shared" si="42"/>
        <v>8.7489187490734616E-2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8.994971941011709</v>
      </c>
      <c r="O62" s="8">
        <f t="shared" si="56"/>
        <v>3.236104575842722</v>
      </c>
      <c r="P62" s="8">
        <f t="shared" si="45"/>
        <v>0.28312415997552814</v>
      </c>
      <c r="Q62" s="14">
        <f t="shared" si="46"/>
        <v>0.12740587198898767</v>
      </c>
      <c r="R62" s="8">
        <f t="shared" si="47"/>
        <v>1.2432082499999997</v>
      </c>
      <c r="S62" s="15">
        <f t="shared" si="48"/>
        <v>0.10248152068568375</v>
      </c>
      <c r="T62" s="2">
        <v>0.27</v>
      </c>
      <c r="U62" s="16">
        <f t="shared" si="49"/>
        <v>2.7670010585134616E-2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0.28354250819141807</v>
      </c>
      <c r="AC62" s="8">
        <f t="shared" si="51"/>
        <v>10.232166666666666</v>
      </c>
      <c r="AD62" s="1">
        <f t="shared" si="52"/>
        <v>0.45</v>
      </c>
      <c r="AE62" s="17">
        <f t="shared" si="53"/>
        <v>413.54147840465333</v>
      </c>
      <c r="AF62" s="1">
        <f t="shared" si="54"/>
        <v>11997889.514676029</v>
      </c>
    </row>
    <row r="63" spans="1:48" x14ac:dyDescent="0.15">
      <c r="C63" s="7">
        <v>5</v>
      </c>
      <c r="D63" s="11">
        <v>15.9156774193548</v>
      </c>
      <c r="E63" s="10">
        <f t="shared" si="55"/>
        <v>12.950333333333299</v>
      </c>
      <c r="F63" s="7" t="s">
        <v>75</v>
      </c>
      <c r="G63" s="1">
        <v>6</v>
      </c>
      <c r="H63" s="8">
        <f t="shared" si="40"/>
        <v>15.9156774193548</v>
      </c>
      <c r="I63" s="8">
        <f t="shared" si="41"/>
        <v>289.06567741935476</v>
      </c>
      <c r="J63" s="8">
        <f t="shared" si="42"/>
        <v>0.1240439836229609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5.7156654158671936</v>
      </c>
      <c r="P63" s="8">
        <f t="shared" si="45"/>
        <v>0.70899390724015421</v>
      </c>
      <c r="Q63" s="14">
        <f t="shared" si="46"/>
        <v>0.3190472582580694</v>
      </c>
      <c r="R63" s="8">
        <f t="shared" si="47"/>
        <v>1.2432082499999997</v>
      </c>
      <c r="S63" s="15">
        <f t="shared" si="48"/>
        <v>0.2566321919582415</v>
      </c>
      <c r="T63" s="2">
        <v>0.27</v>
      </c>
      <c r="U63" s="16">
        <f t="shared" si="49"/>
        <v>6.9290691828725215E-2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0.29609114358636068</v>
      </c>
      <c r="AC63" s="8">
        <f t="shared" si="51"/>
        <v>10.232166666666666</v>
      </c>
      <c r="AD63" s="1">
        <f t="shared" si="52"/>
        <v>0.45</v>
      </c>
      <c r="AE63" s="17">
        <f t="shared" si="53"/>
        <v>413.54147840465333</v>
      </c>
      <c r="AF63" s="1">
        <f t="shared" si="54"/>
        <v>12528875.651424292</v>
      </c>
    </row>
    <row r="64" spans="1:48" x14ac:dyDescent="0.15">
      <c r="C64" s="7">
        <v>6</v>
      </c>
      <c r="D64" s="11">
        <v>19.596499999999999</v>
      </c>
      <c r="E64" s="10">
        <f t="shared" si="55"/>
        <v>15.9156774193548</v>
      </c>
      <c r="F64" s="7" t="s">
        <v>73</v>
      </c>
      <c r="G64" s="1">
        <v>7</v>
      </c>
      <c r="H64" s="8">
        <f t="shared" si="40"/>
        <v>19.596499999999999</v>
      </c>
      <c r="I64" s="8">
        <f t="shared" si="41"/>
        <v>292.74649999999997</v>
      </c>
      <c r="J64" s="8">
        <f t="shared" si="42"/>
        <v>0.18945560683334192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7.7693565086270393</v>
      </c>
      <c r="P64" s="8">
        <f t="shared" si="45"/>
        <v>1.4719481520465105</v>
      </c>
      <c r="Q64" s="14">
        <f t="shared" si="46"/>
        <v>0.66237666842092979</v>
      </c>
      <c r="R64" s="8">
        <f t="shared" si="47"/>
        <v>1.2432082499999997</v>
      </c>
      <c r="S64" s="15">
        <f t="shared" si="48"/>
        <v>0.53279622977158492</v>
      </c>
      <c r="T64" s="2">
        <v>0.27</v>
      </c>
      <c r="U64" s="16">
        <f t="shared" si="49"/>
        <v>0.14385498203832794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0.31857227708455588</v>
      </c>
      <c r="AC64" s="8">
        <f t="shared" si="51"/>
        <v>10.232166666666666</v>
      </c>
      <c r="AD64" s="1">
        <f t="shared" si="52"/>
        <v>0.45</v>
      </c>
      <c r="AE64" s="17">
        <f t="shared" si="53"/>
        <v>413.54147840465333</v>
      </c>
      <c r="AF64" s="1">
        <f t="shared" si="54"/>
        <v>13480148.028876556</v>
      </c>
    </row>
    <row r="65" spans="1:50" x14ac:dyDescent="0.15">
      <c r="C65" s="7">
        <v>7</v>
      </c>
      <c r="D65" s="11">
        <v>23.6423225806452</v>
      </c>
      <c r="E65" s="10">
        <f t="shared" si="55"/>
        <v>19.596499999999999</v>
      </c>
      <c r="F65" s="7" t="s">
        <v>73</v>
      </c>
      <c r="G65" s="1">
        <v>8</v>
      </c>
      <c r="H65" s="8">
        <f t="shared" si="40"/>
        <v>23.6423225806452</v>
      </c>
      <c r="I65" s="8">
        <f t="shared" si="41"/>
        <v>296.79232258064519</v>
      </c>
      <c r="J65" s="8">
        <f t="shared" si="42"/>
        <v>0.29813645858180998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9.0600933565805288</v>
      </c>
      <c r="P65" s="8">
        <f t="shared" si="45"/>
        <v>2.7011441477515028</v>
      </c>
      <c r="Q65" s="14">
        <f t="shared" si="46"/>
        <v>1.2155148664881763</v>
      </c>
      <c r="R65" s="8">
        <f t="shared" si="47"/>
        <v>1.2432082499999997</v>
      </c>
      <c r="S65" s="15">
        <f t="shared" si="48"/>
        <v>0.97772426018583503</v>
      </c>
      <c r="T65" s="2">
        <v>0.27</v>
      </c>
      <c r="U65" s="16">
        <f t="shared" si="49"/>
        <v>0.26398555025017545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0.3547916434004279</v>
      </c>
      <c r="AC65" s="8">
        <f t="shared" si="51"/>
        <v>10.232166666666666</v>
      </c>
      <c r="AD65" s="1">
        <f t="shared" si="52"/>
        <v>0.45</v>
      </c>
      <c r="AE65" s="17">
        <f t="shared" si="53"/>
        <v>413.54147840465333</v>
      </c>
      <c r="AF65" s="1">
        <f t="shared" si="54"/>
        <v>15012743.469755018</v>
      </c>
    </row>
    <row r="66" spans="1:50" x14ac:dyDescent="0.15">
      <c r="C66" s="7">
        <v>8</v>
      </c>
      <c r="D66" s="11">
        <v>23.037161290322601</v>
      </c>
      <c r="E66" s="10">
        <f t="shared" si="55"/>
        <v>23.6423225806452</v>
      </c>
      <c r="F66" s="7" t="s">
        <v>73</v>
      </c>
      <c r="G66" s="1">
        <v>9</v>
      </c>
      <c r="H66" s="8">
        <f t="shared" si="40"/>
        <v>23.037161290322601</v>
      </c>
      <c r="I66" s="8">
        <f t="shared" si="41"/>
        <v>296.18716129032259</v>
      </c>
      <c r="J66" s="8">
        <f t="shared" si="42"/>
        <v>0.27880747297746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9.1216342088290254</v>
      </c>
      <c r="P66" s="8">
        <f t="shared" si="45"/>
        <v>2.5431797831883731</v>
      </c>
      <c r="Q66" s="14">
        <f t="shared" si="46"/>
        <v>1.1444309024347679</v>
      </c>
      <c r="R66" s="8">
        <f t="shared" si="47"/>
        <v>1.2432082499999997</v>
      </c>
      <c r="S66" s="15">
        <f t="shared" si="48"/>
        <v>0.92054641886004873</v>
      </c>
      <c r="T66" s="2">
        <v>0.27</v>
      </c>
      <c r="U66" s="16">
        <f t="shared" si="49"/>
        <v>0.24854753309221317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0.35013708122730225</v>
      </c>
      <c r="AC66" s="8">
        <f t="shared" si="51"/>
        <v>10.232166666666666</v>
      </c>
      <c r="AD66" s="1">
        <f t="shared" si="52"/>
        <v>0.45</v>
      </c>
      <c r="AE66" s="17">
        <f t="shared" si="53"/>
        <v>413.54147840465333</v>
      </c>
      <c r="AF66" s="1">
        <f t="shared" si="54"/>
        <v>14815789.146932101</v>
      </c>
    </row>
    <row r="67" spans="1:50" x14ac:dyDescent="0.15">
      <c r="C67" s="7">
        <v>9</v>
      </c>
      <c r="D67" s="11">
        <v>22.541866666666699</v>
      </c>
      <c r="E67" s="10">
        <f t="shared" si="55"/>
        <v>23.037161290322601</v>
      </c>
      <c r="F67" s="7" t="s">
        <v>73</v>
      </c>
      <c r="G67" s="1">
        <v>10</v>
      </c>
      <c r="H67" s="8">
        <f t="shared" si="40"/>
        <v>22.541866666666699</v>
      </c>
      <c r="I67" s="8">
        <f t="shared" si="41"/>
        <v>295.69186666666667</v>
      </c>
      <c r="J67" s="8">
        <f t="shared" si="42"/>
        <v>0.26387004288750582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9.3411394256406517</v>
      </c>
      <c r="P67" s="8">
        <f t="shared" si="45"/>
        <v>2.4648468608619702</v>
      </c>
      <c r="Q67" s="14">
        <f t="shared" si="46"/>
        <v>1.1091810873878867</v>
      </c>
      <c r="R67" s="8">
        <f t="shared" si="47"/>
        <v>1.2432082499999997</v>
      </c>
      <c r="S67" s="15">
        <f t="shared" si="48"/>
        <v>0.89219250868700961</v>
      </c>
      <c r="T67" s="2">
        <v>0.27</v>
      </c>
      <c r="U67" s="16">
        <f t="shared" si="49"/>
        <v>0.24089197734549261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0.34782893116966607</v>
      </c>
      <c r="AC67" s="8">
        <f t="shared" si="51"/>
        <v>10.232166666666666</v>
      </c>
      <c r="AD67" s="1">
        <f t="shared" si="52"/>
        <v>0.45</v>
      </c>
      <c r="AE67" s="17">
        <f t="shared" si="53"/>
        <v>413.54147840465333</v>
      </c>
      <c r="AF67" s="1">
        <f t="shared" si="54"/>
        <v>14718121.500724653</v>
      </c>
    </row>
    <row r="68" spans="1:50" x14ac:dyDescent="0.15">
      <c r="C68" s="7">
        <v>10</v>
      </c>
      <c r="D68" s="11">
        <v>20.664903225806501</v>
      </c>
      <c r="E68" s="10">
        <f t="shared" si="55"/>
        <v>22.541866666666699</v>
      </c>
      <c r="F68" s="7" t="s">
        <v>73</v>
      </c>
      <c r="G68" s="1">
        <v>11</v>
      </c>
      <c r="H68" s="8">
        <f t="shared" si="40"/>
        <v>20.664903225806501</v>
      </c>
      <c r="I68" s="8">
        <f t="shared" si="41"/>
        <v>293.81490322580646</v>
      </c>
      <c r="J68" s="8">
        <f t="shared" si="42"/>
        <v>0.21381240902624848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6.5324779365397481</v>
      </c>
      <c r="O68" s="8">
        <f t="shared" si="56"/>
        <v>3.1064996282389332</v>
      </c>
      <c r="P68" s="8">
        <f t="shared" si="45"/>
        <v>0.6642081691529117</v>
      </c>
      <c r="Q68" s="14">
        <f t="shared" si="46"/>
        <v>0.29889367611881029</v>
      </c>
      <c r="R68" s="8">
        <f t="shared" si="47"/>
        <v>1.2432082499999997</v>
      </c>
      <c r="S68" s="15">
        <f t="shared" si="48"/>
        <v>0.24042124569138787</v>
      </c>
      <c r="T68" s="2">
        <v>0.27</v>
      </c>
      <c r="U68" s="16">
        <f t="shared" si="49"/>
        <v>6.4913736336674729E-2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0.29477149150550741</v>
      </c>
      <c r="AC68" s="8">
        <f t="shared" si="51"/>
        <v>10.232166666666666</v>
      </c>
      <c r="AD68" s="1">
        <f t="shared" si="52"/>
        <v>0.45</v>
      </c>
      <c r="AE68" s="17">
        <f t="shared" si="53"/>
        <v>413.54147840465333</v>
      </c>
      <c r="AF68" s="1">
        <f t="shared" si="54"/>
        <v>12473035.558999065</v>
      </c>
    </row>
    <row r="69" spans="1:50" x14ac:dyDescent="0.15">
      <c r="C69" s="7">
        <v>11</v>
      </c>
      <c r="D69" s="11">
        <v>16.276666666666699</v>
      </c>
      <c r="E69" s="10">
        <f t="shared" si="55"/>
        <v>20.664903225806501</v>
      </c>
      <c r="F69" s="7" t="s">
        <v>75</v>
      </c>
      <c r="G69" s="1">
        <v>12</v>
      </c>
      <c r="H69" s="8">
        <f t="shared" si="40"/>
        <v>16.276666666666699</v>
      </c>
      <c r="I69" s="8">
        <f t="shared" si="41"/>
        <v>289.42666666666668</v>
      </c>
      <c r="J69" s="8">
        <f t="shared" si="42"/>
        <v>0.12936635808422467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5.204976459086021</v>
      </c>
      <c r="P69" s="8">
        <f t="shared" si="45"/>
        <v>0.673348848426082</v>
      </c>
      <c r="Q69" s="14">
        <f t="shared" si="46"/>
        <v>0.30300698179173691</v>
      </c>
      <c r="R69" s="8">
        <f t="shared" si="47"/>
        <v>1.2432082499999997</v>
      </c>
      <c r="S69" s="15">
        <f t="shared" si="48"/>
        <v>0.2437298672943467</v>
      </c>
      <c r="T69" s="2">
        <v>0.27</v>
      </c>
      <c r="U69" s="16">
        <f t="shared" si="49"/>
        <v>6.5807064169473614E-2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0.2462408298470963</v>
      </c>
      <c r="AC69" s="8">
        <f t="shared" si="51"/>
        <v>10.232166666666666</v>
      </c>
      <c r="AD69" s="1">
        <f t="shared" si="52"/>
        <v>0.45</v>
      </c>
      <c r="AE69" s="17">
        <f t="shared" si="53"/>
        <v>413.54147840465333</v>
      </c>
      <c r="AF69" s="1">
        <f t="shared" si="54"/>
        <v>10419496.848469438</v>
      </c>
      <c r="AG69" s="1">
        <f>SUM(AF58:AF69)</f>
        <v>145738803.20809719</v>
      </c>
    </row>
    <row r="70" spans="1:50" x14ac:dyDescent="0.15">
      <c r="C70" s="7">
        <v>12</v>
      </c>
      <c r="D70" s="11">
        <v>13.8653225806452</v>
      </c>
      <c r="E70" s="10">
        <f t="shared" si="55"/>
        <v>16.276666666666699</v>
      </c>
      <c r="F70" s="7" t="s">
        <v>73</v>
      </c>
    </row>
    <row r="72" spans="1:50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50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50" x14ac:dyDescent="0.15">
      <c r="A74" s="1" t="s">
        <v>71</v>
      </c>
      <c r="B74" s="1">
        <f>F8</f>
        <v>625.46400000000006</v>
      </c>
      <c r="C74" s="7" t="s">
        <v>72</v>
      </c>
      <c r="D74" s="7">
        <v>6</v>
      </c>
      <c r="E74" s="7"/>
      <c r="F74" s="7"/>
      <c r="G74" s="1">
        <v>1</v>
      </c>
      <c r="H74" s="8">
        <f t="shared" ref="H74:H85" si="57">E75</f>
        <v>6</v>
      </c>
      <c r="I74" s="8">
        <f t="shared" ref="I74:I85" si="58">H74+273.15</f>
        <v>279.14999999999998</v>
      </c>
      <c r="J74" s="8">
        <f t="shared" ref="J74:J85" si="59">EXP(($C$16*(I74-$C$14))/($C$17*I74*$C$14))</f>
        <v>3.7493223242691671E-2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1.9542217818555755E-2</v>
      </c>
      <c r="Q74" s="14">
        <f t="shared" ref="Q74:Q85" si="63">P74*$B$76</f>
        <v>5.0809766328244969E-3</v>
      </c>
      <c r="R74" s="8">
        <f t="shared" ref="R74:R85" si="64">L74*$B$76</f>
        <v>0.1355172</v>
      </c>
      <c r="S74" s="15">
        <f t="shared" ref="S74:S85" si="65">Q74/R74</f>
        <v>3.7493223242691678E-2</v>
      </c>
      <c r="T74" s="2">
        <v>0.01</v>
      </c>
      <c r="U74" s="16">
        <f t="shared" ref="U74:U85" si="66">S74*T74</f>
        <v>3.7493223242691682E-4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5.8649322324269169E-3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0.48906666666666671</v>
      </c>
      <c r="AX74" s="1">
        <f t="shared" ref="AX74:AX85" si="72">AW74*10000*AV74*0.67*AU74*AT74</f>
        <v>260.43556106844301</v>
      </c>
    </row>
    <row r="75" spans="1:50" x14ac:dyDescent="0.15">
      <c r="A75" s="1" t="s">
        <v>74</v>
      </c>
      <c r="B75" s="1">
        <v>1</v>
      </c>
      <c r="C75" s="7">
        <v>1</v>
      </c>
      <c r="D75" s="9">
        <v>11.020548387096801</v>
      </c>
      <c r="E75" s="10">
        <f t="shared" ref="E75:E86" si="73">D74</f>
        <v>6</v>
      </c>
      <c r="F75" s="7" t="s">
        <v>73</v>
      </c>
      <c r="G75" s="1">
        <v>2</v>
      </c>
      <c r="H75" s="8">
        <f t="shared" si="57"/>
        <v>11.020548387096801</v>
      </c>
      <c r="I75" s="8">
        <f t="shared" si="58"/>
        <v>284.1705483870968</v>
      </c>
      <c r="J75" s="8">
        <f t="shared" si="59"/>
        <v>6.943566805791028E-2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1.0228977821814442</v>
      </c>
      <c r="P75" s="8">
        <f t="shared" si="62"/>
        <v>7.1025590860723367E-2</v>
      </c>
      <c r="Q75" s="14">
        <f t="shared" si="63"/>
        <v>1.8466653623788076E-2</v>
      </c>
      <c r="R75" s="8">
        <f t="shared" si="64"/>
        <v>0.1355172</v>
      </c>
      <c r="S75" s="15">
        <f t="shared" si="65"/>
        <v>0.13626796911231989</v>
      </c>
      <c r="T75" s="2">
        <v>0.01</v>
      </c>
      <c r="U75" s="16">
        <f t="shared" si="66"/>
        <v>1.3626796911231989E-3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6.852679691123199E-3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0.48906666666666671</v>
      </c>
      <c r="AX75" s="1">
        <f t="shared" si="72"/>
        <v>304.29703352965964</v>
      </c>
    </row>
    <row r="76" spans="1:50" x14ac:dyDescent="0.15">
      <c r="A76" s="1" t="s">
        <v>36</v>
      </c>
      <c r="B76" s="1">
        <v>0.26</v>
      </c>
      <c r="C76" s="7">
        <v>2</v>
      </c>
      <c r="D76" s="11">
        <v>10.0419642857143</v>
      </c>
      <c r="E76" s="10">
        <f t="shared" si="73"/>
        <v>11.020548387096801</v>
      </c>
      <c r="F76" s="7" t="s">
        <v>73</v>
      </c>
      <c r="G76" s="1">
        <v>3</v>
      </c>
      <c r="H76" s="8">
        <f t="shared" si="57"/>
        <v>10.0419642857143</v>
      </c>
      <c r="I76" s="8">
        <f t="shared" si="58"/>
        <v>283.19196428571428</v>
      </c>
      <c r="J76" s="8">
        <f t="shared" si="59"/>
        <v>6.1682488724606022E-2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1.4730921913207209</v>
      </c>
      <c r="P76" s="8">
        <f t="shared" si="62"/>
        <v>9.0863992481445541E-2</v>
      </c>
      <c r="Q76" s="14">
        <f t="shared" si="63"/>
        <v>2.3624638045175842E-2</v>
      </c>
      <c r="R76" s="8">
        <f t="shared" si="64"/>
        <v>0.1355172</v>
      </c>
      <c r="S76" s="15">
        <f t="shared" si="65"/>
        <v>0.17432944338560596</v>
      </c>
      <c r="T76" s="2">
        <v>0.01</v>
      </c>
      <c r="U76" s="16">
        <f t="shared" si="66"/>
        <v>1.7432944338560596E-3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7.2332944338560599E-3</v>
      </c>
      <c r="AU76" s="8">
        <f t="shared" si="70"/>
        <v>52.122000000000007</v>
      </c>
      <c r="AV76" s="1">
        <f t="shared" si="71"/>
        <v>0.26</v>
      </c>
      <c r="AW76" s="1">
        <f t="shared" si="75"/>
        <v>0.48906666666666671</v>
      </c>
      <c r="AX76" s="1">
        <f t="shared" si="72"/>
        <v>321.1984417891606</v>
      </c>
    </row>
    <row r="77" spans="1:50" x14ac:dyDescent="0.15">
      <c r="C77" s="7">
        <v>3</v>
      </c>
      <c r="D77" s="11">
        <v>10.0202903225806</v>
      </c>
      <c r="E77" s="10">
        <f t="shared" si="73"/>
        <v>10.0419642857143</v>
      </c>
      <c r="F77" s="7" t="s">
        <v>73</v>
      </c>
      <c r="G77" s="1">
        <v>4</v>
      </c>
      <c r="H77" s="8">
        <f t="shared" si="57"/>
        <v>10.0202903225806</v>
      </c>
      <c r="I77" s="8">
        <f t="shared" si="58"/>
        <v>283.17029032258057</v>
      </c>
      <c r="J77" s="8">
        <f t="shared" si="59"/>
        <v>6.152037639595704E-2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1.9034481988392753</v>
      </c>
      <c r="P77" s="8">
        <f t="shared" si="62"/>
        <v>0.1171008496427987</v>
      </c>
      <c r="Q77" s="14">
        <f t="shared" si="63"/>
        <v>3.0446220907127661E-2</v>
      </c>
      <c r="R77" s="8">
        <f t="shared" si="64"/>
        <v>0.1355172</v>
      </c>
      <c r="S77" s="15">
        <f t="shared" si="65"/>
        <v>0.2246668386531574</v>
      </c>
      <c r="T77" s="2">
        <v>0.01</v>
      </c>
      <c r="U77" s="16">
        <f t="shared" si="66"/>
        <v>2.246668386531574E-3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7.7366683865315736E-3</v>
      </c>
      <c r="AU77" s="8">
        <f t="shared" si="70"/>
        <v>52.122000000000007</v>
      </c>
      <c r="AV77" s="1">
        <f t="shared" si="71"/>
        <v>0.26</v>
      </c>
      <c r="AW77" s="1">
        <f t="shared" si="75"/>
        <v>0.48906666666666671</v>
      </c>
      <c r="AX77" s="1">
        <f t="shared" si="72"/>
        <v>343.55104069345168</v>
      </c>
    </row>
    <row r="78" spans="1:50" x14ac:dyDescent="0.15">
      <c r="C78" s="7">
        <v>4</v>
      </c>
      <c r="D78" s="11">
        <v>12.950333333333299</v>
      </c>
      <c r="E78" s="10">
        <f t="shared" si="73"/>
        <v>10.0202903225806</v>
      </c>
      <c r="F78" s="7" t="s">
        <v>73</v>
      </c>
      <c r="G78" s="1">
        <v>5</v>
      </c>
      <c r="H78" s="8">
        <f t="shared" si="57"/>
        <v>12.950333333333299</v>
      </c>
      <c r="I78" s="8">
        <f t="shared" si="58"/>
        <v>286.10033333333325</v>
      </c>
      <c r="J78" s="8">
        <f t="shared" si="59"/>
        <v>8.7489187490734616E-2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1.6970299817366525</v>
      </c>
      <c r="O78" s="8">
        <f t="shared" si="74"/>
        <v>0.61053736745982423</v>
      </c>
      <c r="P78" s="8">
        <f t="shared" si="62"/>
        <v>5.3415418211792097E-2</v>
      </c>
      <c r="Q78" s="14">
        <f t="shared" si="63"/>
        <v>1.3888008735065946E-2</v>
      </c>
      <c r="R78" s="8">
        <f t="shared" si="64"/>
        <v>0.1355172</v>
      </c>
      <c r="S78" s="15">
        <f t="shared" si="65"/>
        <v>0.10248152068568378</v>
      </c>
      <c r="T78" s="2">
        <v>0.01</v>
      </c>
      <c r="U78" s="16">
        <f t="shared" si="66"/>
        <v>1.0248152068568377E-3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1.0974815206856836E-2</v>
      </c>
      <c r="AU78" s="8">
        <f t="shared" si="70"/>
        <v>52.122000000000007</v>
      </c>
      <c r="AV78" s="1">
        <f t="shared" si="71"/>
        <v>0.26</v>
      </c>
      <c r="AW78" s="1">
        <f t="shared" si="75"/>
        <v>0.48906666666666671</v>
      </c>
      <c r="AX78" s="1">
        <f t="shared" si="72"/>
        <v>487.34274203838498</v>
      </c>
    </row>
    <row r="79" spans="1:50" x14ac:dyDescent="0.15">
      <c r="C79" s="7">
        <v>5</v>
      </c>
      <c r="D79" s="11">
        <v>15.9156774193548</v>
      </c>
      <c r="E79" s="10">
        <f t="shared" si="73"/>
        <v>12.950333333333299</v>
      </c>
      <c r="F79" s="7" t="s">
        <v>75</v>
      </c>
      <c r="G79" s="1">
        <v>6</v>
      </c>
      <c r="H79" s="8">
        <f t="shared" si="57"/>
        <v>15.9156774193548</v>
      </c>
      <c r="I79" s="8">
        <f t="shared" si="58"/>
        <v>289.06567741935476</v>
      </c>
      <c r="J79" s="8">
        <f t="shared" si="59"/>
        <v>0.1240439836229609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1.0783419492480322</v>
      </c>
      <c r="P79" s="8">
        <f t="shared" si="62"/>
        <v>0.13376183109247464</v>
      </c>
      <c r="Q79" s="14">
        <f t="shared" si="63"/>
        <v>3.4778076084043409E-2</v>
      </c>
      <c r="R79" s="8">
        <f t="shared" si="64"/>
        <v>0.1355172</v>
      </c>
      <c r="S79" s="15">
        <f t="shared" si="65"/>
        <v>0.2566321919582415</v>
      </c>
      <c r="T79" s="2">
        <v>0.01</v>
      </c>
      <c r="U79" s="16">
        <f t="shared" si="66"/>
        <v>2.5663219195824149E-3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1.2516321919582414E-2</v>
      </c>
      <c r="AU79" s="8">
        <f t="shared" si="70"/>
        <v>52.122000000000007</v>
      </c>
      <c r="AV79" s="1">
        <f t="shared" si="71"/>
        <v>0.26</v>
      </c>
      <c r="AW79" s="1">
        <f t="shared" si="75"/>
        <v>0.48906666666666671</v>
      </c>
      <c r="AX79" s="1">
        <f t="shared" si="72"/>
        <v>555.79420059058907</v>
      </c>
    </row>
    <row r="80" spans="1:50" x14ac:dyDescent="0.15">
      <c r="C80" s="7">
        <v>6</v>
      </c>
      <c r="D80" s="11">
        <v>19.596499999999999</v>
      </c>
      <c r="E80" s="10">
        <f t="shared" si="73"/>
        <v>15.9156774193548</v>
      </c>
      <c r="F80" s="7" t="s">
        <v>73</v>
      </c>
      <c r="G80" s="1">
        <v>7</v>
      </c>
      <c r="H80" s="8">
        <f t="shared" si="57"/>
        <v>19.596499999999999</v>
      </c>
      <c r="I80" s="8">
        <f t="shared" si="58"/>
        <v>292.74649999999997</v>
      </c>
      <c r="J80" s="8">
        <f t="shared" si="59"/>
        <v>0.18945560683334192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1.4658001181555576</v>
      </c>
      <c r="P80" s="8">
        <f t="shared" si="62"/>
        <v>0.27770405088154543</v>
      </c>
      <c r="Q80" s="14">
        <f t="shared" si="63"/>
        <v>7.2203053229201813E-2</v>
      </c>
      <c r="R80" s="8">
        <f t="shared" si="64"/>
        <v>0.1355172</v>
      </c>
      <c r="S80" s="15">
        <f t="shared" si="65"/>
        <v>0.53279622977158481</v>
      </c>
      <c r="T80" s="2">
        <v>0.01</v>
      </c>
      <c r="U80" s="16">
        <f t="shared" si="66"/>
        <v>5.327962297715848E-3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1.5277962297715848E-2</v>
      </c>
      <c r="AU80" s="8">
        <f t="shared" si="70"/>
        <v>52.122000000000007</v>
      </c>
      <c r="AV80" s="1">
        <f t="shared" si="71"/>
        <v>0.26</v>
      </c>
      <c r="AW80" s="1">
        <f t="shared" si="75"/>
        <v>0.48906666666666671</v>
      </c>
      <c r="AX80" s="1">
        <f t="shared" si="72"/>
        <v>678.42636970106321</v>
      </c>
    </row>
    <row r="81" spans="1:53" x14ac:dyDescent="0.15">
      <c r="C81" s="7">
        <v>7</v>
      </c>
      <c r="D81" s="11">
        <v>23.6423225806452</v>
      </c>
      <c r="E81" s="10">
        <f t="shared" si="73"/>
        <v>19.596499999999999</v>
      </c>
      <c r="F81" s="7" t="s">
        <v>73</v>
      </c>
      <c r="G81" s="1">
        <v>8</v>
      </c>
      <c r="H81" s="8">
        <f t="shared" si="57"/>
        <v>23.6423225806452</v>
      </c>
      <c r="I81" s="8">
        <f t="shared" si="58"/>
        <v>296.79232258064519</v>
      </c>
      <c r="J81" s="8">
        <f t="shared" si="59"/>
        <v>0.29813645858180998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1.7093160672740122</v>
      </c>
      <c r="P81" s="8">
        <f t="shared" si="62"/>
        <v>0.50960943889406085</v>
      </c>
      <c r="Q81" s="14">
        <f t="shared" si="63"/>
        <v>0.13249845411245584</v>
      </c>
      <c r="R81" s="8">
        <f t="shared" si="64"/>
        <v>0.1355172</v>
      </c>
      <c r="S81" s="15">
        <f t="shared" si="65"/>
        <v>0.97772426018583491</v>
      </c>
      <c r="T81" s="2">
        <v>0.01</v>
      </c>
      <c r="U81" s="16">
        <f t="shared" si="66"/>
        <v>9.7772426018583498E-3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1.972724260185835E-2</v>
      </c>
      <c r="AU81" s="8">
        <f t="shared" si="70"/>
        <v>52.122000000000007</v>
      </c>
      <c r="AV81" s="1">
        <f t="shared" si="71"/>
        <v>0.26</v>
      </c>
      <c r="AW81" s="1">
        <f t="shared" si="75"/>
        <v>0.48906666666666671</v>
      </c>
      <c r="AX81" s="1">
        <f t="shared" si="72"/>
        <v>875.99912356059633</v>
      </c>
    </row>
    <row r="82" spans="1:53" x14ac:dyDescent="0.15">
      <c r="C82" s="7">
        <v>8</v>
      </c>
      <c r="D82" s="11">
        <v>23.037161290322601</v>
      </c>
      <c r="E82" s="10">
        <f t="shared" si="73"/>
        <v>23.6423225806452</v>
      </c>
      <c r="F82" s="7" t="s">
        <v>73</v>
      </c>
      <c r="G82" s="1">
        <v>9</v>
      </c>
      <c r="H82" s="8">
        <f t="shared" si="57"/>
        <v>23.037161290322601</v>
      </c>
      <c r="I82" s="8">
        <f t="shared" si="58"/>
        <v>296.18716129032259</v>
      </c>
      <c r="J82" s="8">
        <f t="shared" si="59"/>
        <v>0.27880747297746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1.7209266283799511</v>
      </c>
      <c r="P82" s="8">
        <f t="shared" si="62"/>
        <v>0.4798072044382346</v>
      </c>
      <c r="Q82" s="14">
        <f t="shared" si="63"/>
        <v>0.124749873153941</v>
      </c>
      <c r="R82" s="8">
        <f t="shared" si="64"/>
        <v>0.1355172</v>
      </c>
      <c r="S82" s="15">
        <f t="shared" si="65"/>
        <v>0.92054641886004873</v>
      </c>
      <c r="T82" s="2">
        <v>0.01</v>
      </c>
      <c r="U82" s="16">
        <f t="shared" si="66"/>
        <v>9.2054641886004877E-3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1.9155464188600486E-2</v>
      </c>
      <c r="AU82" s="8">
        <f t="shared" si="70"/>
        <v>52.122000000000007</v>
      </c>
      <c r="AV82" s="1">
        <f t="shared" si="71"/>
        <v>0.26</v>
      </c>
      <c r="AW82" s="1">
        <f t="shared" si="75"/>
        <v>0.48906666666666671</v>
      </c>
      <c r="AX82" s="1">
        <f t="shared" si="72"/>
        <v>850.6089867333859</v>
      </c>
    </row>
    <row r="83" spans="1:53" x14ac:dyDescent="0.15">
      <c r="C83" s="7">
        <v>9</v>
      </c>
      <c r="D83" s="11">
        <v>22.541866666666699</v>
      </c>
      <c r="E83" s="10">
        <f t="shared" si="73"/>
        <v>23.037161290322601</v>
      </c>
      <c r="F83" s="7" t="s">
        <v>73</v>
      </c>
      <c r="G83" s="1">
        <v>10</v>
      </c>
      <c r="H83" s="8">
        <f t="shared" si="57"/>
        <v>22.541866666666699</v>
      </c>
      <c r="I83" s="8">
        <f t="shared" si="58"/>
        <v>295.69186666666667</v>
      </c>
      <c r="J83" s="8">
        <f t="shared" si="59"/>
        <v>0.26387004288750582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1.7623394239417165</v>
      </c>
      <c r="P83" s="8">
        <f t="shared" si="62"/>
        <v>0.46502857937784303</v>
      </c>
      <c r="Q83" s="14">
        <f t="shared" si="63"/>
        <v>0.12090743063823919</v>
      </c>
      <c r="R83" s="8">
        <f t="shared" si="64"/>
        <v>0.1355172</v>
      </c>
      <c r="S83" s="15">
        <f t="shared" si="65"/>
        <v>0.89219250868700939</v>
      </c>
      <c r="T83" s="2">
        <v>0.01</v>
      </c>
      <c r="U83" s="16">
        <f t="shared" si="66"/>
        <v>8.9219250868700934E-3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1.8871925086870092E-2</v>
      </c>
      <c r="AU83" s="8">
        <f t="shared" si="70"/>
        <v>52.122000000000007</v>
      </c>
      <c r="AV83" s="1">
        <f t="shared" si="71"/>
        <v>0.26</v>
      </c>
      <c r="AW83" s="1">
        <f t="shared" si="75"/>
        <v>0.48906666666666671</v>
      </c>
      <c r="AX83" s="1">
        <f t="shared" si="72"/>
        <v>838.01827602820174</v>
      </c>
    </row>
    <row r="84" spans="1:53" x14ac:dyDescent="0.15">
      <c r="C84" s="7">
        <v>10</v>
      </c>
      <c r="D84" s="11">
        <v>20.664903225806501</v>
      </c>
      <c r="E84" s="10">
        <f t="shared" si="73"/>
        <v>22.541866666666699</v>
      </c>
      <c r="F84" s="7" t="s">
        <v>73</v>
      </c>
      <c r="G84" s="1">
        <v>11</v>
      </c>
      <c r="H84" s="8">
        <f t="shared" si="57"/>
        <v>20.664903225806501</v>
      </c>
      <c r="I84" s="8">
        <f t="shared" si="58"/>
        <v>293.81490322580646</v>
      </c>
      <c r="J84" s="8">
        <f t="shared" si="59"/>
        <v>0.21381240902624848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1.2324453023356798</v>
      </c>
      <c r="O84" s="8">
        <f t="shared" si="74"/>
        <v>0.58608554222819387</v>
      </c>
      <c r="P84" s="8">
        <f t="shared" si="62"/>
        <v>0.12531236167926521</v>
      </c>
      <c r="Q84" s="14">
        <f t="shared" si="63"/>
        <v>3.2581214036608956E-2</v>
      </c>
      <c r="R84" s="8">
        <f t="shared" si="64"/>
        <v>0.1355172</v>
      </c>
      <c r="S84" s="15">
        <f t="shared" si="65"/>
        <v>0.24042124569138792</v>
      </c>
      <c r="T84" s="2">
        <v>0.01</v>
      </c>
      <c r="U84" s="16">
        <f t="shared" si="66"/>
        <v>2.4042124569138793E-3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1.2354212456913878E-2</v>
      </c>
      <c r="AU84" s="8">
        <f t="shared" si="70"/>
        <v>52.122000000000007</v>
      </c>
      <c r="AV84" s="1">
        <f t="shared" si="71"/>
        <v>0.26</v>
      </c>
      <c r="AW84" s="1">
        <f t="shared" si="75"/>
        <v>0.48906666666666671</v>
      </c>
      <c r="AX84" s="1">
        <f t="shared" si="72"/>
        <v>548.59564019953177</v>
      </c>
    </row>
    <row r="85" spans="1:53" x14ac:dyDescent="0.15">
      <c r="C85" s="7">
        <v>11</v>
      </c>
      <c r="D85" s="11">
        <v>16.276666666666699</v>
      </c>
      <c r="E85" s="10">
        <f t="shared" si="73"/>
        <v>20.664903225806501</v>
      </c>
      <c r="F85" s="7" t="s">
        <v>75</v>
      </c>
      <c r="G85" s="1">
        <v>12</v>
      </c>
      <c r="H85" s="8">
        <f t="shared" si="57"/>
        <v>16.276666666666699</v>
      </c>
      <c r="I85" s="8">
        <f t="shared" si="58"/>
        <v>289.42666666666668</v>
      </c>
      <c r="J85" s="8">
        <f t="shared" si="59"/>
        <v>0.12936635808422467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0.9819931805489287</v>
      </c>
      <c r="P85" s="8">
        <f t="shared" si="62"/>
        <v>0.1270368814311594</v>
      </c>
      <c r="Q85" s="14">
        <f t="shared" si="63"/>
        <v>3.3029589172101449E-2</v>
      </c>
      <c r="R85" s="8">
        <f t="shared" si="64"/>
        <v>0.1355172</v>
      </c>
      <c r="S85" s="15">
        <f t="shared" si="65"/>
        <v>0.24372986729434676</v>
      </c>
      <c r="T85" s="2">
        <v>0.01</v>
      </c>
      <c r="U85" s="16">
        <f t="shared" si="66"/>
        <v>2.4372986729434675E-3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1.2387298672943466E-2</v>
      </c>
      <c r="AU85" s="8">
        <f t="shared" si="70"/>
        <v>52.122000000000007</v>
      </c>
      <c r="AV85" s="1">
        <f t="shared" si="71"/>
        <v>0.26</v>
      </c>
      <c r="AW85" s="1">
        <f t="shared" si="75"/>
        <v>0.48906666666666671</v>
      </c>
      <c r="AX85" s="1">
        <f t="shared" si="72"/>
        <v>550.06485193017295</v>
      </c>
      <c r="AY85" s="1">
        <f>SUM(AX74:AX85)</f>
        <v>6614.3322678626409</v>
      </c>
    </row>
    <row r="86" spans="1:53" x14ac:dyDescent="0.15">
      <c r="C86" s="7">
        <v>12</v>
      </c>
      <c r="D86" s="11">
        <v>13.8653225806452</v>
      </c>
      <c r="E86" s="10">
        <f t="shared" si="73"/>
        <v>16.276666666666699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6</v>
      </c>
      <c r="E90" s="7"/>
      <c r="F90" s="7"/>
      <c r="G90" s="1">
        <v>1</v>
      </c>
      <c r="H90" s="8">
        <f t="shared" ref="H90:H101" si="76">E91</f>
        <v>6</v>
      </c>
      <c r="I90" s="8">
        <f t="shared" ref="I90:I101" si="77">H90+273.15</f>
        <v>279.14999999999998</v>
      </c>
      <c r="J90" s="8">
        <f t="shared" ref="J90:J101" si="78">EXP(($C$16*(I90-$C$14))/($C$17*I90*$C$14))</f>
        <v>3.7493223242691671E-2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1.0674320657194319E-2</v>
      </c>
      <c r="Q90" s="14">
        <f t="shared" ref="Q90:Q101" si="82">P90*$B$76</f>
        <v>2.7753233708705232E-3</v>
      </c>
      <c r="R90" s="8">
        <f t="shared" ref="R90:R101" si="83">L90*$B$76</f>
        <v>7.4022000000000004E-2</v>
      </c>
      <c r="S90" s="15">
        <f t="shared" ref="S90:S101" si="84">Q90/R90</f>
        <v>3.7493223242691671E-2</v>
      </c>
      <c r="T90" s="2">
        <v>0.01</v>
      </c>
      <c r="U90" s="16">
        <f t="shared" ref="U90:U101" si="85">S90*T90</f>
        <v>3.7493223242691671E-4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5.8649322324269169E-3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1.5974781023552083</v>
      </c>
      <c r="AX90" s="1">
        <f t="shared" ref="AX90:AX101" si="91">AW90*10000*AV90*0.67*AU90*AT90</f>
        <v>464.65811885944584</v>
      </c>
      <c r="AZ90" s="1">
        <f>$E$10/12</f>
        <v>0.51081103372260084</v>
      </c>
      <c r="BA90" s="1">
        <f t="shared" ref="BA90:BA101" si="92">AZ90*10000*AV90*0.67*AU90*AT90</f>
        <v>148.57949769217927</v>
      </c>
    </row>
    <row r="91" spans="1:53" x14ac:dyDescent="0.15">
      <c r="A91" s="1" t="s">
        <v>74</v>
      </c>
      <c r="B91" s="1">
        <v>1</v>
      </c>
      <c r="C91" s="7">
        <v>1</v>
      </c>
      <c r="D91" s="9">
        <v>11.020548387096801</v>
      </c>
      <c r="E91" s="10">
        <f t="shared" ref="E91:E102" si="93">D90</f>
        <v>6</v>
      </c>
      <c r="F91" s="7" t="s">
        <v>73</v>
      </c>
      <c r="G91" s="1">
        <v>2</v>
      </c>
      <c r="H91" s="8">
        <f t="shared" si="76"/>
        <v>11.020548387096801</v>
      </c>
      <c r="I91" s="8">
        <f t="shared" si="77"/>
        <v>284.1705483870968</v>
      </c>
      <c r="J91" s="8">
        <f t="shared" si="78"/>
        <v>6.943566805791028E-2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0.5587256793428057</v>
      </c>
      <c r="P91" s="8">
        <f t="shared" si="81"/>
        <v>3.8795490806277477E-2</v>
      </c>
      <c r="Q91" s="14">
        <f t="shared" si="82"/>
        <v>1.0086827609632145E-2</v>
      </c>
      <c r="R91" s="8">
        <f t="shared" si="83"/>
        <v>7.4022000000000004E-2</v>
      </c>
      <c r="S91" s="15">
        <f t="shared" si="84"/>
        <v>0.13626796911231992</v>
      </c>
      <c r="T91" s="2">
        <v>0.01</v>
      </c>
      <c r="U91" s="16">
        <f t="shared" si="85"/>
        <v>1.3626796911231991E-3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6.852679691123199E-3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1.5974781023552083</v>
      </c>
      <c r="AX91" s="1">
        <f t="shared" si="91"/>
        <v>542.91390390132892</v>
      </c>
      <c r="AZ91" s="1">
        <f t="shared" ref="AZ91:AZ101" si="96">$E$10/12</f>
        <v>0.51081103372260084</v>
      </c>
      <c r="BA91" s="1">
        <f t="shared" si="92"/>
        <v>173.60263784858159</v>
      </c>
    </row>
    <row r="92" spans="1:53" x14ac:dyDescent="0.15">
      <c r="A92" s="1" t="s">
        <v>36</v>
      </c>
      <c r="B92" s="1">
        <v>0.33</v>
      </c>
      <c r="C92" s="7">
        <v>2</v>
      </c>
      <c r="D92" s="11">
        <v>10.0419642857143</v>
      </c>
      <c r="E92" s="10">
        <f t="shared" si="93"/>
        <v>11.020548387096801</v>
      </c>
      <c r="F92" s="7" t="s">
        <v>73</v>
      </c>
      <c r="G92" s="1">
        <v>3</v>
      </c>
      <c r="H92" s="8">
        <f t="shared" si="76"/>
        <v>10.0419642857143</v>
      </c>
      <c r="I92" s="8">
        <f t="shared" si="77"/>
        <v>283.19196428571428</v>
      </c>
      <c r="J92" s="8">
        <f t="shared" si="78"/>
        <v>6.1682488724606022E-2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0.80463018853652812</v>
      </c>
      <c r="P92" s="8">
        <f t="shared" si="81"/>
        <v>4.9631592531882013E-2</v>
      </c>
      <c r="Q92" s="14">
        <f t="shared" si="82"/>
        <v>1.2904214058289324E-2</v>
      </c>
      <c r="R92" s="8">
        <f t="shared" si="83"/>
        <v>7.4022000000000004E-2</v>
      </c>
      <c r="S92" s="15">
        <f t="shared" si="84"/>
        <v>0.17432944338560594</v>
      </c>
      <c r="T92" s="2">
        <v>0.01</v>
      </c>
      <c r="U92" s="16">
        <f t="shared" si="85"/>
        <v>1.7432944338560594E-3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7.2332944338560591E-3</v>
      </c>
      <c r="AU92" s="8">
        <f t="shared" si="89"/>
        <v>28.47</v>
      </c>
      <c r="AV92" s="1">
        <f t="shared" si="90"/>
        <v>0.26</v>
      </c>
      <c r="AW92" s="1">
        <f t="shared" si="95"/>
        <v>1.5974781023552083</v>
      </c>
      <c r="AX92" s="1">
        <f t="shared" si="91"/>
        <v>573.06868205726335</v>
      </c>
      <c r="AZ92" s="1">
        <f t="shared" si="96"/>
        <v>0.51081103372260084</v>
      </c>
      <c r="BA92" s="1">
        <f t="shared" si="92"/>
        <v>183.24495681295355</v>
      </c>
    </row>
    <row r="93" spans="1:53" x14ac:dyDescent="0.15">
      <c r="C93" s="7">
        <v>3</v>
      </c>
      <c r="D93" s="11">
        <v>10.0202903225806</v>
      </c>
      <c r="E93" s="10">
        <f t="shared" si="93"/>
        <v>10.0419642857143</v>
      </c>
      <c r="F93" s="7" t="s">
        <v>73</v>
      </c>
      <c r="G93" s="1">
        <v>4</v>
      </c>
      <c r="H93" s="8">
        <f t="shared" si="76"/>
        <v>10.0202903225806</v>
      </c>
      <c r="I93" s="8">
        <f t="shared" si="77"/>
        <v>283.17029032258057</v>
      </c>
      <c r="J93" s="8">
        <f t="shared" si="78"/>
        <v>6.152037639595704E-2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1.0396985960046461</v>
      </c>
      <c r="P93" s="8">
        <f t="shared" si="81"/>
        <v>6.3962648964553906E-2</v>
      </c>
      <c r="Q93" s="14">
        <f t="shared" si="82"/>
        <v>1.6630288730784017E-2</v>
      </c>
      <c r="R93" s="8">
        <f t="shared" si="83"/>
        <v>7.4022000000000004E-2</v>
      </c>
      <c r="S93" s="15">
        <f t="shared" si="84"/>
        <v>0.22466683865315737</v>
      </c>
      <c r="T93" s="2">
        <v>0.01</v>
      </c>
      <c r="U93" s="16">
        <f t="shared" si="85"/>
        <v>2.246668386531574E-3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7.7366683865315736E-3</v>
      </c>
      <c r="AU93" s="8">
        <f t="shared" si="89"/>
        <v>28.47</v>
      </c>
      <c r="AV93" s="1">
        <f t="shared" si="90"/>
        <v>0.26</v>
      </c>
      <c r="AW93" s="1">
        <f t="shared" si="95"/>
        <v>1.5974781023552083</v>
      </c>
      <c r="AX93" s="1">
        <f t="shared" si="91"/>
        <v>612.94924412750254</v>
      </c>
      <c r="AZ93" s="1">
        <f t="shared" si="96"/>
        <v>0.51081103372260084</v>
      </c>
      <c r="BA93" s="1">
        <f t="shared" si="92"/>
        <v>195.99720118269045</v>
      </c>
    </row>
    <row r="94" spans="1:53" x14ac:dyDescent="0.15">
      <c r="C94" s="7">
        <v>4</v>
      </c>
      <c r="D94" s="11">
        <v>12.950333333333299</v>
      </c>
      <c r="E94" s="10">
        <f t="shared" si="93"/>
        <v>10.0202903225806</v>
      </c>
      <c r="F94" s="7" t="s">
        <v>73</v>
      </c>
      <c r="G94" s="1">
        <v>5</v>
      </c>
      <c r="H94" s="8">
        <f t="shared" si="76"/>
        <v>12.950333333333299</v>
      </c>
      <c r="I94" s="8">
        <f t="shared" si="77"/>
        <v>286.10033333333325</v>
      </c>
      <c r="J94" s="8">
        <f t="shared" si="78"/>
        <v>8.7489187490734616E-2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0.92694914968808761</v>
      </c>
      <c r="O94" s="8">
        <f t="shared" si="94"/>
        <v>0.33348679735200448</v>
      </c>
      <c r="P94" s="8">
        <f t="shared" si="81"/>
        <v>2.9176488939214141E-2</v>
      </c>
      <c r="Q94" s="14">
        <f t="shared" si="82"/>
        <v>7.5858871241956767E-3</v>
      </c>
      <c r="R94" s="8">
        <f t="shared" si="83"/>
        <v>7.4022000000000004E-2</v>
      </c>
      <c r="S94" s="15">
        <f t="shared" si="84"/>
        <v>0.10248152068568367</v>
      </c>
      <c r="T94" s="2">
        <v>0.01</v>
      </c>
      <c r="U94" s="16">
        <f t="shared" si="85"/>
        <v>1.0248152068568367E-3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1.0974815206856836E-2</v>
      </c>
      <c r="AU94" s="8">
        <f t="shared" si="89"/>
        <v>28.47</v>
      </c>
      <c r="AV94" s="1">
        <f t="shared" si="90"/>
        <v>0.26</v>
      </c>
      <c r="AW94" s="1">
        <f t="shared" si="95"/>
        <v>1.5974781023552083</v>
      </c>
      <c r="AX94" s="1">
        <f t="shared" si="91"/>
        <v>869.49631926743371</v>
      </c>
      <c r="AZ94" s="1">
        <f t="shared" si="96"/>
        <v>0.51081103372260084</v>
      </c>
      <c r="BA94" s="1">
        <f t="shared" si="92"/>
        <v>278.03092449791552</v>
      </c>
    </row>
    <row r="95" spans="1:53" x14ac:dyDescent="0.15">
      <c r="C95" s="7">
        <v>5</v>
      </c>
      <c r="D95" s="11">
        <v>15.9156774193548</v>
      </c>
      <c r="E95" s="10">
        <f t="shared" si="93"/>
        <v>12.950333333333299</v>
      </c>
      <c r="F95" s="7" t="s">
        <v>75</v>
      </c>
      <c r="G95" s="1">
        <v>6</v>
      </c>
      <c r="H95" s="8">
        <f t="shared" si="76"/>
        <v>15.9156774193548</v>
      </c>
      <c r="I95" s="8">
        <f t="shared" si="77"/>
        <v>289.06567741935476</v>
      </c>
      <c r="J95" s="8">
        <f t="shared" si="78"/>
        <v>0.1240439836229609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0.58901030841279045</v>
      </c>
      <c r="P95" s="8">
        <f t="shared" si="81"/>
        <v>7.3063185050511334E-2</v>
      </c>
      <c r="Q95" s="14">
        <f t="shared" si="82"/>
        <v>1.8996428113132947E-2</v>
      </c>
      <c r="R95" s="8">
        <f t="shared" si="83"/>
        <v>7.4022000000000004E-2</v>
      </c>
      <c r="S95" s="15">
        <f t="shared" si="84"/>
        <v>0.25663219195824138</v>
      </c>
      <c r="T95" s="2">
        <v>0.01</v>
      </c>
      <c r="U95" s="16">
        <f t="shared" si="85"/>
        <v>2.566321919582414E-3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1.2516321919582414E-2</v>
      </c>
      <c r="AU95" s="8">
        <f t="shared" si="89"/>
        <v>28.47</v>
      </c>
      <c r="AV95" s="1">
        <f t="shared" si="90"/>
        <v>0.26</v>
      </c>
      <c r="AW95" s="1">
        <f t="shared" si="95"/>
        <v>1.5974781023552083</v>
      </c>
      <c r="AX95" s="1">
        <f t="shared" si="91"/>
        <v>991.6245180186545</v>
      </c>
      <c r="AZ95" s="1">
        <f t="shared" si="96"/>
        <v>0.51081103372260084</v>
      </c>
      <c r="BA95" s="1">
        <f t="shared" si="92"/>
        <v>317.08274709179966</v>
      </c>
    </row>
    <row r="96" spans="1:53" x14ac:dyDescent="0.15">
      <c r="C96" s="7">
        <v>6</v>
      </c>
      <c r="D96" s="11">
        <v>19.596499999999999</v>
      </c>
      <c r="E96" s="10">
        <f t="shared" si="93"/>
        <v>15.9156774193548</v>
      </c>
      <c r="F96" s="7" t="s">
        <v>73</v>
      </c>
      <c r="G96" s="1">
        <v>7</v>
      </c>
      <c r="H96" s="8">
        <f t="shared" si="76"/>
        <v>19.596499999999999</v>
      </c>
      <c r="I96" s="8">
        <f t="shared" si="77"/>
        <v>292.74649999999997</v>
      </c>
      <c r="J96" s="8">
        <f t="shared" si="78"/>
        <v>0.18945560683334192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0.80064712336227906</v>
      </c>
      <c r="P96" s="8">
        <f t="shared" si="81"/>
        <v>0.15168708661597016</v>
      </c>
      <c r="Q96" s="14">
        <f t="shared" si="82"/>
        <v>3.9438642520152244E-2</v>
      </c>
      <c r="R96" s="8">
        <f t="shared" si="83"/>
        <v>7.4022000000000004E-2</v>
      </c>
      <c r="S96" s="15">
        <f t="shared" si="84"/>
        <v>0.5327962297715847</v>
      </c>
      <c r="T96" s="2">
        <v>0.01</v>
      </c>
      <c r="U96" s="16">
        <f t="shared" si="85"/>
        <v>5.3279622977158471E-3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1.5277962297715848E-2</v>
      </c>
      <c r="AU96" s="8">
        <f t="shared" si="89"/>
        <v>28.47</v>
      </c>
      <c r="AV96" s="1">
        <f t="shared" si="90"/>
        <v>0.26</v>
      </c>
      <c r="AW96" s="1">
        <f t="shared" si="95"/>
        <v>1.5974781023552083</v>
      </c>
      <c r="AX96" s="1">
        <f t="shared" si="91"/>
        <v>1210.4196502070399</v>
      </c>
      <c r="AZ96" s="1">
        <f t="shared" si="96"/>
        <v>0.51081103372260084</v>
      </c>
      <c r="BA96" s="1">
        <f t="shared" si="92"/>
        <v>387.04487519975112</v>
      </c>
    </row>
    <row r="97" spans="3:54" x14ac:dyDescent="0.15">
      <c r="C97" s="7">
        <v>7</v>
      </c>
      <c r="D97" s="11">
        <v>23.6423225806452</v>
      </c>
      <c r="E97" s="10">
        <f t="shared" si="93"/>
        <v>19.596499999999999</v>
      </c>
      <c r="F97" s="7" t="s">
        <v>73</v>
      </c>
      <c r="G97" s="1">
        <v>8</v>
      </c>
      <c r="H97" s="8">
        <f t="shared" si="76"/>
        <v>23.6423225806452</v>
      </c>
      <c r="I97" s="8">
        <f t="shared" si="77"/>
        <v>296.79232258064519</v>
      </c>
      <c r="J97" s="8">
        <f t="shared" si="78"/>
        <v>0.29813645858180998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0.93366003674630893</v>
      </c>
      <c r="P97" s="8">
        <f t="shared" si="81"/>
        <v>0.27835809687490715</v>
      </c>
      <c r="Q97" s="14">
        <f t="shared" si="82"/>
        <v>7.2373105187475861E-2</v>
      </c>
      <c r="R97" s="8">
        <f t="shared" si="83"/>
        <v>7.4022000000000004E-2</v>
      </c>
      <c r="S97" s="15">
        <f t="shared" si="84"/>
        <v>0.97772426018583469</v>
      </c>
      <c r="T97" s="2">
        <v>0.01</v>
      </c>
      <c r="U97" s="16">
        <f t="shared" si="85"/>
        <v>9.7772426018583464E-3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1.9727242601858347E-2</v>
      </c>
      <c r="AU97" s="8">
        <f t="shared" si="89"/>
        <v>28.47</v>
      </c>
      <c r="AV97" s="1">
        <f t="shared" si="90"/>
        <v>0.26</v>
      </c>
      <c r="AW97" s="1">
        <f t="shared" si="95"/>
        <v>1.5974781023552083</v>
      </c>
      <c r="AX97" s="1">
        <f t="shared" si="91"/>
        <v>1562.9206057970666</v>
      </c>
      <c r="AZ97" s="1">
        <f t="shared" si="96"/>
        <v>0.51081103372260084</v>
      </c>
      <c r="BA97" s="1">
        <f t="shared" si="92"/>
        <v>499.76089756505075</v>
      </c>
    </row>
    <row r="98" spans="3:54" x14ac:dyDescent="0.15">
      <c r="C98" s="7">
        <v>8</v>
      </c>
      <c r="D98" s="11">
        <v>23.037161290322601</v>
      </c>
      <c r="E98" s="10">
        <f t="shared" si="93"/>
        <v>23.6423225806452</v>
      </c>
      <c r="F98" s="7" t="s">
        <v>73</v>
      </c>
      <c r="G98" s="1">
        <v>9</v>
      </c>
      <c r="H98" s="8">
        <f t="shared" si="76"/>
        <v>23.037161290322601</v>
      </c>
      <c r="I98" s="8">
        <f t="shared" si="77"/>
        <v>296.18716129032259</v>
      </c>
      <c r="J98" s="8">
        <f t="shared" si="78"/>
        <v>0.27880747297746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0.9400019398714019</v>
      </c>
      <c r="P98" s="8">
        <f t="shared" si="81"/>
        <v>0.26207956544945588</v>
      </c>
      <c r="Q98" s="14">
        <f t="shared" si="82"/>
        <v>6.8140687016858534E-2</v>
      </c>
      <c r="R98" s="8">
        <f t="shared" si="83"/>
        <v>7.4022000000000004E-2</v>
      </c>
      <c r="S98" s="15">
        <f t="shared" si="84"/>
        <v>0.92054641886004873</v>
      </c>
      <c r="T98" s="2">
        <v>0.01</v>
      </c>
      <c r="U98" s="16">
        <f t="shared" si="85"/>
        <v>9.2054641886004877E-3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1.9155464188600486E-2</v>
      </c>
      <c r="AU98" s="8">
        <f t="shared" si="89"/>
        <v>28.47</v>
      </c>
      <c r="AV98" s="1">
        <f t="shared" si="90"/>
        <v>0.26</v>
      </c>
      <c r="AW98" s="1">
        <f t="shared" si="95"/>
        <v>1.5974781023552083</v>
      </c>
      <c r="AX98" s="1">
        <f t="shared" si="91"/>
        <v>1517.6205969683376</v>
      </c>
      <c r="AZ98" s="1">
        <f t="shared" si="96"/>
        <v>0.51081103372260084</v>
      </c>
      <c r="BA98" s="1">
        <f t="shared" si="92"/>
        <v>485.27572602915905</v>
      </c>
    </row>
    <row r="99" spans="3:54" x14ac:dyDescent="0.15">
      <c r="C99" s="7">
        <v>9</v>
      </c>
      <c r="D99" s="11">
        <v>22.541866666666699</v>
      </c>
      <c r="E99" s="10">
        <f t="shared" si="93"/>
        <v>23.037161290322601</v>
      </c>
      <c r="F99" s="7" t="s">
        <v>73</v>
      </c>
      <c r="G99" s="1">
        <v>10</v>
      </c>
      <c r="H99" s="8">
        <f t="shared" si="76"/>
        <v>22.541866666666699</v>
      </c>
      <c r="I99" s="8">
        <f t="shared" si="77"/>
        <v>295.69186666666667</v>
      </c>
      <c r="J99" s="8">
        <f t="shared" si="78"/>
        <v>0.26387004288750582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0.96262237442194598</v>
      </c>
      <c r="P99" s="8">
        <f t="shared" si="81"/>
        <v>0.25400720722319159</v>
      </c>
      <c r="Q99" s="14">
        <f t="shared" si="82"/>
        <v>6.6041873878029816E-2</v>
      </c>
      <c r="R99" s="8">
        <f t="shared" si="83"/>
        <v>7.4022000000000004E-2</v>
      </c>
      <c r="S99" s="15">
        <f t="shared" si="84"/>
        <v>0.89219250868700939</v>
      </c>
      <c r="T99" s="2">
        <v>0.01</v>
      </c>
      <c r="U99" s="16">
        <f t="shared" si="85"/>
        <v>8.9219250868700934E-3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1.8871925086870092E-2</v>
      </c>
      <c r="AU99" s="8">
        <f t="shared" si="89"/>
        <v>28.47</v>
      </c>
      <c r="AV99" s="1">
        <f t="shared" si="90"/>
        <v>0.26</v>
      </c>
      <c r="AW99" s="1">
        <f t="shared" si="95"/>
        <v>1.5974781023552083</v>
      </c>
      <c r="AX99" s="1">
        <f t="shared" si="91"/>
        <v>1495.156783165902</v>
      </c>
      <c r="AZ99" s="1">
        <f t="shared" si="96"/>
        <v>0.51081103372260084</v>
      </c>
      <c r="BA99" s="1">
        <f t="shared" si="92"/>
        <v>478.09267673862001</v>
      </c>
    </row>
    <row r="100" spans="3:54" x14ac:dyDescent="0.15">
      <c r="C100" s="7">
        <v>10</v>
      </c>
      <c r="D100" s="11">
        <v>20.664903225806501</v>
      </c>
      <c r="E100" s="10">
        <f t="shared" si="93"/>
        <v>22.541866666666699</v>
      </c>
      <c r="F100" s="7" t="s">
        <v>73</v>
      </c>
      <c r="G100" s="1">
        <v>11</v>
      </c>
      <c r="H100" s="8">
        <f t="shared" si="76"/>
        <v>20.664903225806501</v>
      </c>
      <c r="I100" s="8">
        <f t="shared" si="77"/>
        <v>293.81490322580646</v>
      </c>
      <c r="J100" s="8">
        <f t="shared" si="78"/>
        <v>0.21381240902624848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0.67318440883881658</v>
      </c>
      <c r="O100" s="8">
        <f t="shared" si="94"/>
        <v>0.32013075835993776</v>
      </c>
      <c r="P100" s="8">
        <f t="shared" si="81"/>
        <v>6.8447928648338124E-2</v>
      </c>
      <c r="Q100" s="14">
        <f t="shared" si="82"/>
        <v>1.7796461448567912E-2</v>
      </c>
      <c r="R100" s="8">
        <f t="shared" si="83"/>
        <v>7.4022000000000004E-2</v>
      </c>
      <c r="S100" s="15">
        <f t="shared" si="84"/>
        <v>0.24042124569138784</v>
      </c>
      <c r="T100" s="2">
        <v>0.01</v>
      </c>
      <c r="U100" s="16">
        <f t="shared" si="85"/>
        <v>2.4042124569138784E-3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1.2354212456913878E-2</v>
      </c>
      <c r="AU100" s="8">
        <f t="shared" si="89"/>
        <v>28.47</v>
      </c>
      <c r="AV100" s="1">
        <f t="shared" si="90"/>
        <v>0.26</v>
      </c>
      <c r="AW100" s="1">
        <f t="shared" si="95"/>
        <v>1.5974781023552083</v>
      </c>
      <c r="AX100" s="1">
        <f t="shared" si="91"/>
        <v>978.78115086832202</v>
      </c>
      <c r="AZ100" s="1">
        <f t="shared" si="96"/>
        <v>0.51081103372260084</v>
      </c>
      <c r="BA100" s="1">
        <f t="shared" si="92"/>
        <v>312.97594046899354</v>
      </c>
    </row>
    <row r="101" spans="3:54" x14ac:dyDescent="0.15">
      <c r="C101" s="7">
        <v>11</v>
      </c>
      <c r="D101" s="11">
        <v>16.276666666666699</v>
      </c>
      <c r="E101" s="10">
        <f t="shared" si="93"/>
        <v>20.664903225806501</v>
      </c>
      <c r="F101" s="7" t="s">
        <v>75</v>
      </c>
      <c r="G101" s="1">
        <v>12</v>
      </c>
      <c r="H101" s="8">
        <f t="shared" si="76"/>
        <v>16.276666666666699</v>
      </c>
      <c r="I101" s="8">
        <f t="shared" si="77"/>
        <v>289.42666666666668</v>
      </c>
      <c r="J101" s="8">
        <f t="shared" si="78"/>
        <v>0.12936635808422467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0.53638282971159956</v>
      </c>
      <c r="P101" s="8">
        <f t="shared" si="81"/>
        <v>6.9389893218700496E-2</v>
      </c>
      <c r="Q101" s="14">
        <f t="shared" si="82"/>
        <v>1.8041372236862131E-2</v>
      </c>
      <c r="R101" s="8">
        <f t="shared" si="83"/>
        <v>7.4022000000000004E-2</v>
      </c>
      <c r="S101" s="15">
        <f t="shared" si="84"/>
        <v>0.24372986729434667</v>
      </c>
      <c r="T101" s="2">
        <v>0.01</v>
      </c>
      <c r="U101" s="16">
        <f t="shared" si="85"/>
        <v>2.4372986729434666E-3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1.2387298672943466E-2</v>
      </c>
      <c r="AU101" s="8">
        <f t="shared" si="89"/>
        <v>28.47</v>
      </c>
      <c r="AV101" s="1">
        <f t="shared" si="90"/>
        <v>0.26</v>
      </c>
      <c r="AW101" s="1">
        <f t="shared" si="95"/>
        <v>1.5974781023552083</v>
      </c>
      <c r="AX101" s="1">
        <f t="shared" si="91"/>
        <v>981.40245633123686</v>
      </c>
      <c r="AY101" s="1">
        <f>SUM(AX90:AX101)</f>
        <v>11801.012029569534</v>
      </c>
      <c r="AZ101" s="1">
        <f t="shared" si="96"/>
        <v>0.51081103372260084</v>
      </c>
      <c r="BA101" s="1">
        <f t="shared" si="92"/>
        <v>313.81413145968071</v>
      </c>
      <c r="BB101" s="1">
        <f>SUM(BA90:BA101)</f>
        <v>3773.5022125873752</v>
      </c>
    </row>
    <row r="102" spans="3:54" x14ac:dyDescent="0.15">
      <c r="C102" s="7">
        <v>12</v>
      </c>
      <c r="D102" s="11">
        <v>13.8653225806452</v>
      </c>
      <c r="E102" s="10">
        <f t="shared" si="93"/>
        <v>16.276666666666699</v>
      </c>
      <c r="F102" s="7" t="s">
        <v>73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5" width="8.875" style="1"/>
    <col min="26" max="26" width="10.75" style="1" customWidth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1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 s="33" t="s">
        <v>15</v>
      </c>
      <c r="AK1" s="33"/>
      <c r="AL1" s="33"/>
      <c r="AM1" s="33"/>
      <c r="AN1" s="33"/>
      <c r="AO1" s="33"/>
    </row>
    <row r="2" spans="1:41" x14ac:dyDescent="0.15">
      <c r="A2" s="33"/>
      <c r="B2" s="3" t="s">
        <v>5</v>
      </c>
      <c r="C2" s="2"/>
      <c r="D2" s="2"/>
      <c r="E2" s="40">
        <v>140.69999999999999</v>
      </c>
      <c r="F2" s="5">
        <v>1166.8320000000001</v>
      </c>
      <c r="G2" s="49">
        <f>(F2+F3+F4)/3</f>
        <v>1338.1873333333333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s="4" t="s">
        <v>65</v>
      </c>
      <c r="AK2" s="4"/>
      <c r="AL2" s="4"/>
      <c r="AM2" s="4"/>
      <c r="AN2" s="4" t="s">
        <v>66</v>
      </c>
      <c r="AO2" s="4"/>
    </row>
    <row r="3" spans="1:41" x14ac:dyDescent="0.15">
      <c r="A3" s="33"/>
      <c r="B3" s="3" t="s">
        <v>6</v>
      </c>
      <c r="C3" s="2"/>
      <c r="D3" s="2"/>
      <c r="E3" s="41"/>
      <c r="F3" s="5">
        <v>1192.0899999999999</v>
      </c>
      <c r="G3" s="49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 s="2"/>
      <c r="AK3" s="2"/>
      <c r="AL3" s="2"/>
      <c r="AM3" s="2"/>
      <c r="AN3" s="2"/>
      <c r="AO3" s="2"/>
    </row>
    <row r="4" spans="1:41" x14ac:dyDescent="0.15">
      <c r="A4" s="33"/>
      <c r="B4" s="3" t="s">
        <v>7</v>
      </c>
      <c r="C4" s="2"/>
      <c r="D4" s="2"/>
      <c r="E4" s="42"/>
      <c r="F4" s="5">
        <v>1655.64</v>
      </c>
      <c r="G4" s="49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 s="31"/>
      <c r="AK4" s="31"/>
      <c r="AL4" s="31"/>
      <c r="AM4" s="31"/>
      <c r="AN4" s="31"/>
      <c r="AO4" s="31"/>
    </row>
    <row r="5" spans="1:41" x14ac:dyDescent="0.15">
      <c r="A5" s="33"/>
      <c r="B5" s="3" t="s">
        <v>9</v>
      </c>
      <c r="C5" s="2"/>
      <c r="D5" s="2"/>
      <c r="E5" s="40">
        <v>1652.0761643835599</v>
      </c>
      <c r="F5" s="5">
        <v>91.103999999999999</v>
      </c>
      <c r="G5" s="49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s="2"/>
      <c r="AK5" s="2"/>
      <c r="AL5" s="2"/>
      <c r="AM5" s="2"/>
      <c r="AN5" s="2"/>
      <c r="AO5" s="2"/>
    </row>
    <row r="6" spans="1:41" x14ac:dyDescent="0.15">
      <c r="A6" s="33"/>
      <c r="B6" s="3" t="s">
        <v>10</v>
      </c>
      <c r="C6" s="2"/>
      <c r="D6" s="2"/>
      <c r="E6" s="42"/>
      <c r="F6" s="5">
        <v>93.914500000000004</v>
      </c>
      <c r="G6" s="49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s="2"/>
      <c r="AK6" s="2"/>
      <c r="AL6" s="2"/>
      <c r="AM6" s="2"/>
      <c r="AN6" s="2">
        <v>50</v>
      </c>
      <c r="AO6" s="2"/>
    </row>
    <row r="7" spans="1:41" x14ac:dyDescent="0.15">
      <c r="A7" s="33" t="s">
        <v>11</v>
      </c>
      <c r="B7" s="34"/>
      <c r="C7" s="2"/>
      <c r="D7" s="2"/>
      <c r="E7" s="5">
        <v>1047.7604521752201</v>
      </c>
      <c r="F7" s="5">
        <v>122.786</v>
      </c>
      <c r="G7" s="1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 s="2"/>
      <c r="AK7" s="2"/>
      <c r="AL7" s="2"/>
      <c r="AM7" s="2"/>
      <c r="AN7" s="2">
        <v>50</v>
      </c>
      <c r="AO7" s="2"/>
    </row>
    <row r="8" spans="1:41" x14ac:dyDescent="0.15">
      <c r="A8" s="33" t="s">
        <v>12</v>
      </c>
      <c r="B8" s="34"/>
      <c r="C8" s="2"/>
      <c r="D8" s="2"/>
      <c r="E8" s="5">
        <v>1.3452</v>
      </c>
      <c r="F8" s="5">
        <v>625.46400000000006</v>
      </c>
      <c r="G8" s="17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s="2"/>
      <c r="AK8" s="2"/>
      <c r="AL8" s="2"/>
      <c r="AM8" s="2"/>
      <c r="AN8" s="2"/>
      <c r="AO8" s="2"/>
    </row>
    <row r="9" spans="1:41" x14ac:dyDescent="0.15">
      <c r="A9" s="33" t="s">
        <v>13</v>
      </c>
      <c r="B9" s="34"/>
      <c r="C9" s="2"/>
      <c r="D9" s="2"/>
      <c r="E9" s="5">
        <v>13.319911333055</v>
      </c>
      <c r="F9" s="5">
        <v>341.64</v>
      </c>
      <c r="G9" s="17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 s="2"/>
      <c r="AK9" s="2"/>
      <c r="AL9" s="2"/>
      <c r="AM9" s="2"/>
      <c r="AN9" s="2"/>
      <c r="AO9" s="2"/>
    </row>
    <row r="10" spans="1:41" x14ac:dyDescent="0.15">
      <c r="A10" s="33" t="s">
        <v>14</v>
      </c>
      <c r="B10" s="34"/>
      <c r="C10" s="2"/>
      <c r="D10" s="2"/>
      <c r="E10" s="5">
        <v>5.0141128538700102</v>
      </c>
      <c r="F10" s="5">
        <v>341.64</v>
      </c>
      <c r="G10" s="17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 s="34"/>
      <c r="AK10" s="47"/>
      <c r="AL10" s="47"/>
      <c r="AM10" s="47"/>
      <c r="AN10" s="48"/>
      <c r="AO10" s="2"/>
    </row>
    <row r="11" spans="1:41" x14ac:dyDescent="0.15">
      <c r="A11" s="33" t="s">
        <v>15</v>
      </c>
      <c r="B11" s="34"/>
      <c r="C11" s="2"/>
      <c r="D11" s="2"/>
      <c r="E11" s="5">
        <v>0</v>
      </c>
      <c r="F11" s="5">
        <v>910.85749999999996</v>
      </c>
      <c r="G11" s="17"/>
    </row>
    <row r="14" spans="1:41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AV38+AV53+BB68+AY85+AY101+BB101+AG69</f>
        <v>31441117.236037161</v>
      </c>
      <c r="J14" s="6" t="s">
        <v>20</v>
      </c>
      <c r="K14" s="6">
        <f>I14/(10000*1000)</f>
        <v>3.1441117236037162</v>
      </c>
      <c r="L14" s="6" t="s">
        <v>21</v>
      </c>
    </row>
    <row r="15" spans="1:41" x14ac:dyDescent="0.15">
      <c r="A15" s="1" t="s">
        <v>22</v>
      </c>
      <c r="B15" s="1" t="s">
        <v>17</v>
      </c>
      <c r="G15" s="43"/>
      <c r="H15" s="6" t="s">
        <v>23</v>
      </c>
      <c r="I15" s="6">
        <v>21667493.060504898</v>
      </c>
      <c r="J15" s="6" t="s">
        <v>20</v>
      </c>
      <c r="K15" s="6">
        <f>I15/(10000*1000)</f>
        <v>2.1667493060504897</v>
      </c>
      <c r="L15" s="6" t="s">
        <v>21</v>
      </c>
    </row>
    <row r="16" spans="1:41" x14ac:dyDescent="0.15">
      <c r="A16" s="1" t="s">
        <v>24</v>
      </c>
      <c r="B16" s="1" t="s">
        <v>25</v>
      </c>
      <c r="C16" s="1">
        <v>19347</v>
      </c>
      <c r="K16" s="1">
        <v>3.1441117236037162</v>
      </c>
    </row>
    <row r="17" spans="1:47" x14ac:dyDescent="0.15">
      <c r="A17" s="1" t="s">
        <v>26</v>
      </c>
      <c r="B17" s="1" t="s">
        <v>27</v>
      </c>
      <c r="C17" s="1">
        <v>1.9870000000000001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4</v>
      </c>
      <c r="E27" s="7"/>
      <c r="F27" s="7"/>
      <c r="G27" s="1">
        <v>1</v>
      </c>
      <c r="H27" s="8">
        <f t="shared" ref="H27:H38" si="0">E28</f>
        <v>4</v>
      </c>
      <c r="I27" s="8">
        <f t="shared" ref="I27:I38" si="1">H27+273.15</f>
        <v>277.14999999999998</v>
      </c>
      <c r="J27" s="8">
        <f t="shared" ref="J27:J38" si="2">EXP(($C$16*(I27-$C$14))/($C$17*I27*$C$14))</f>
        <v>2.9149984769781857E-2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3.2506783654818058E-2</v>
      </c>
      <c r="Q27" s="14">
        <f t="shared" ref="Q27:Q38" si="6">P27*$B$29</f>
        <v>4.225881875126348E-3</v>
      </c>
      <c r="R27" s="8">
        <f t="shared" ref="R27:R38" si="7">L27*$B$29</f>
        <v>0.14497029444444445</v>
      </c>
      <c r="S27" s="15">
        <f t="shared" ref="S27:S38" si="8">Q27/R27</f>
        <v>2.9149984769781864E-2</v>
      </c>
      <c r="T27" s="2">
        <v>0.01</v>
      </c>
      <c r="U27" s="16">
        <f t="shared" ref="U27:U38" si="9">S27*T27</f>
        <v>2.9149984769781865E-4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2.2191499847697818E-2</v>
      </c>
      <c r="AR27" s="8">
        <f t="shared" ref="AR27:AR38" si="15">$B$27/12</f>
        <v>111.51561111111111</v>
      </c>
      <c r="AS27" s="1">
        <f t="shared" ref="AS27:AS38" si="16">$B$29</f>
        <v>0.13</v>
      </c>
      <c r="AT27" s="1">
        <f>$E$2/12</f>
        <v>11.725</v>
      </c>
      <c r="AU27" s="1">
        <f t="shared" ref="AU27:AU38" si="17">AT27*10000*AS27*0.67*AR27*AQ27</f>
        <v>25272.798269149822</v>
      </c>
    </row>
    <row r="28" spans="1:47" x14ac:dyDescent="0.15">
      <c r="A28" s="1" t="s">
        <v>74</v>
      </c>
      <c r="B28" s="1">
        <v>1</v>
      </c>
      <c r="C28" s="7">
        <v>1</v>
      </c>
      <c r="D28" s="9">
        <v>12.6311612903226</v>
      </c>
      <c r="E28" s="10">
        <f t="shared" ref="E28:E39" si="18">D27</f>
        <v>4</v>
      </c>
      <c r="F28" s="7" t="s">
        <v>73</v>
      </c>
      <c r="G28" s="1">
        <v>2</v>
      </c>
      <c r="H28" s="8">
        <f t="shared" si="0"/>
        <v>12.6311612903226</v>
      </c>
      <c r="I28" s="8">
        <f t="shared" si="1"/>
        <v>285.78116129032259</v>
      </c>
      <c r="J28" s="8">
        <f t="shared" si="2"/>
        <v>8.4226198699950086E-2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2.1978054385674044</v>
      </c>
      <c r="P28" s="8">
        <f t="shared" si="5"/>
        <v>0.18511279757260915</v>
      </c>
      <c r="Q28" s="14">
        <f t="shared" si="6"/>
        <v>2.4064663684439189E-2</v>
      </c>
      <c r="R28" s="8">
        <f t="shared" si="7"/>
        <v>0.14497029444444445</v>
      </c>
      <c r="S28" s="15">
        <f t="shared" si="8"/>
        <v>0.16599720499058002</v>
      </c>
      <c r="T28" s="2">
        <v>0.01</v>
      </c>
      <c r="U28" s="16">
        <f t="shared" si="9"/>
        <v>1.6599720499058002E-3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2.35599720499058E-2</v>
      </c>
      <c r="AR28" s="8">
        <f t="shared" si="15"/>
        <v>111.51561111111111</v>
      </c>
      <c r="AS28" s="1">
        <f t="shared" si="16"/>
        <v>0.13</v>
      </c>
      <c r="AT28" s="1">
        <f t="shared" ref="AT28:AT38" si="20">$E$2/12</f>
        <v>11.725</v>
      </c>
      <c r="AU28" s="1">
        <f t="shared" si="17"/>
        <v>26831.283371134916</v>
      </c>
    </row>
    <row r="29" spans="1:47" x14ac:dyDescent="0.15">
      <c r="A29" s="1" t="s">
        <v>36</v>
      </c>
      <c r="B29" s="1">
        <v>0.13</v>
      </c>
      <c r="C29" s="7">
        <v>2</v>
      </c>
      <c r="D29" s="11">
        <v>12.18075</v>
      </c>
      <c r="E29" s="10">
        <f t="shared" si="18"/>
        <v>12.6311612903226</v>
      </c>
      <c r="F29" s="7" t="s">
        <v>73</v>
      </c>
      <c r="G29" s="1">
        <v>3</v>
      </c>
      <c r="H29" s="8">
        <f t="shared" si="0"/>
        <v>12.18075</v>
      </c>
      <c r="I29" s="8">
        <f t="shared" si="1"/>
        <v>285.33074999999997</v>
      </c>
      <c r="J29" s="8">
        <f t="shared" si="2"/>
        <v>7.9815944434408717E-2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3.1278487521059066</v>
      </c>
      <c r="P29" s="8">
        <f t="shared" si="5"/>
        <v>0.24965220219731968</v>
      </c>
      <c r="Q29" s="14">
        <f t="shared" si="6"/>
        <v>3.2454786285651557E-2</v>
      </c>
      <c r="R29" s="8">
        <f t="shared" si="7"/>
        <v>0.14497029444444445</v>
      </c>
      <c r="S29" s="15">
        <f t="shared" si="8"/>
        <v>0.22387197604878209</v>
      </c>
      <c r="T29" s="2">
        <v>0.01</v>
      </c>
      <c r="U29" s="16">
        <f t="shared" si="9"/>
        <v>2.2387197604878208E-3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2.4138719760487821E-2</v>
      </c>
      <c r="AR29" s="8">
        <f t="shared" si="15"/>
        <v>111.51561111111111</v>
      </c>
      <c r="AS29" s="1">
        <f t="shared" si="16"/>
        <v>0.13</v>
      </c>
      <c r="AT29" s="1">
        <f t="shared" si="20"/>
        <v>11.725</v>
      </c>
      <c r="AU29" s="1">
        <f t="shared" si="17"/>
        <v>27490.390427379658</v>
      </c>
    </row>
    <row r="30" spans="1:47" x14ac:dyDescent="0.15">
      <c r="C30" s="7">
        <v>3</v>
      </c>
      <c r="D30" s="11">
        <v>12.0849677419355</v>
      </c>
      <c r="E30" s="10">
        <f t="shared" si="18"/>
        <v>12.18075</v>
      </c>
      <c r="F30" s="7" t="s">
        <v>73</v>
      </c>
      <c r="G30" s="1">
        <v>4</v>
      </c>
      <c r="H30" s="8">
        <f t="shared" si="0"/>
        <v>12.0849677419355</v>
      </c>
      <c r="I30" s="8">
        <f t="shared" si="1"/>
        <v>285.23496774193546</v>
      </c>
      <c r="J30" s="8">
        <f t="shared" si="2"/>
        <v>7.8906548058817819E-2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3.9933526610196983</v>
      </c>
      <c r="P30" s="8">
        <f t="shared" si="5"/>
        <v>0.31510167366255887</v>
      </c>
      <c r="Q30" s="14">
        <f t="shared" si="6"/>
        <v>4.0963217576132652E-2</v>
      </c>
      <c r="R30" s="8">
        <f t="shared" si="7"/>
        <v>0.14497029444444445</v>
      </c>
      <c r="S30" s="15">
        <f t="shared" si="8"/>
        <v>0.28256283629078632</v>
      </c>
      <c r="T30" s="2">
        <v>0.01</v>
      </c>
      <c r="U30" s="16">
        <f t="shared" si="9"/>
        <v>2.8256283629078632E-3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2.4725628362907863E-2</v>
      </c>
      <c r="AR30" s="8">
        <f t="shared" si="15"/>
        <v>111.51561111111111</v>
      </c>
      <c r="AS30" s="1">
        <f t="shared" si="16"/>
        <v>0.13</v>
      </c>
      <c r="AT30" s="1">
        <f t="shared" si="20"/>
        <v>11.725</v>
      </c>
      <c r="AU30" s="1">
        <f t="shared" si="17"/>
        <v>28158.791518481623</v>
      </c>
    </row>
    <row r="31" spans="1:47" x14ac:dyDescent="0.15">
      <c r="C31" s="7">
        <v>4</v>
      </c>
      <c r="D31" s="11">
        <v>15.587566666666699</v>
      </c>
      <c r="E31" s="10">
        <f t="shared" si="18"/>
        <v>12.0849677419355</v>
      </c>
      <c r="F31" s="7" t="s">
        <v>73</v>
      </c>
      <c r="G31" s="1">
        <v>5</v>
      </c>
      <c r="H31" s="8">
        <f t="shared" si="0"/>
        <v>15.587566666666699</v>
      </c>
      <c r="I31" s="8">
        <f t="shared" si="1"/>
        <v>288.73756666666668</v>
      </c>
      <c r="J31" s="8">
        <f t="shared" si="2"/>
        <v>0.11938568948522579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3.4943384379892826</v>
      </c>
      <c r="O31" s="8">
        <f t="shared" si="19"/>
        <v>1.2990686604789681</v>
      </c>
      <c r="P31" s="8">
        <f t="shared" si="5"/>
        <v>0.15509020771993029</v>
      </c>
      <c r="Q31" s="14">
        <f t="shared" si="6"/>
        <v>2.0161727003590937E-2</v>
      </c>
      <c r="R31" s="8">
        <f t="shared" si="7"/>
        <v>0.14497029444444445</v>
      </c>
      <c r="S31" s="15">
        <f t="shared" si="8"/>
        <v>0.13907488482971467</v>
      </c>
      <c r="T31" s="2">
        <v>0.01</v>
      </c>
      <c r="U31" s="16">
        <f t="shared" si="9"/>
        <v>1.3907488482971467E-3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3.0840748848297142E-2</v>
      </c>
      <c r="AR31" s="8">
        <f t="shared" si="15"/>
        <v>111.51561111111111</v>
      </c>
      <c r="AS31" s="1">
        <f t="shared" si="16"/>
        <v>0.13</v>
      </c>
      <c r="AT31" s="1">
        <f t="shared" si="20"/>
        <v>11.725</v>
      </c>
      <c r="AU31" s="1">
        <f t="shared" si="17"/>
        <v>35122.998871722855</v>
      </c>
    </row>
    <row r="32" spans="1:47" x14ac:dyDescent="0.15">
      <c r="C32" s="7">
        <v>5</v>
      </c>
      <c r="D32" s="11">
        <v>19.037225806451598</v>
      </c>
      <c r="E32" s="10">
        <f t="shared" si="18"/>
        <v>15.587566666666699</v>
      </c>
      <c r="F32" s="7" t="s">
        <v>75</v>
      </c>
      <c r="G32" s="1">
        <v>6</v>
      </c>
      <c r="H32" s="8">
        <f t="shared" si="0"/>
        <v>19.037225806451598</v>
      </c>
      <c r="I32" s="8">
        <f t="shared" si="1"/>
        <v>292.18722580645158</v>
      </c>
      <c r="J32" s="8">
        <f t="shared" si="2"/>
        <v>0.17777019161997265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2.2591345638701492</v>
      </c>
      <c r="P32" s="8">
        <f t="shared" si="5"/>
        <v>0.40160678431449975</v>
      </c>
      <c r="Q32" s="14">
        <f t="shared" si="6"/>
        <v>5.2208881960884967E-2</v>
      </c>
      <c r="R32" s="8">
        <f t="shared" si="7"/>
        <v>0.14497029444444445</v>
      </c>
      <c r="S32" s="15">
        <f t="shared" si="8"/>
        <v>0.36013503429071442</v>
      </c>
      <c r="T32" s="2">
        <v>0.01</v>
      </c>
      <c r="U32" s="16">
        <f t="shared" si="9"/>
        <v>3.6013503429071442E-3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3.305135034290714E-2</v>
      </c>
      <c r="AR32" s="8">
        <f t="shared" si="15"/>
        <v>111.51561111111111</v>
      </c>
      <c r="AS32" s="1">
        <f t="shared" si="16"/>
        <v>0.13</v>
      </c>
      <c r="AT32" s="1">
        <f t="shared" si="20"/>
        <v>11.725</v>
      </c>
      <c r="AU32" s="1">
        <f t="shared" si="17"/>
        <v>37640.543247280482</v>
      </c>
    </row>
    <row r="33" spans="1:48" x14ac:dyDescent="0.15">
      <c r="C33" s="7">
        <v>6</v>
      </c>
      <c r="D33" s="11">
        <v>22.034566666666699</v>
      </c>
      <c r="E33" s="10">
        <f t="shared" si="18"/>
        <v>19.037225806451598</v>
      </c>
      <c r="F33" s="7" t="s">
        <v>73</v>
      </c>
      <c r="G33" s="1">
        <v>7</v>
      </c>
      <c r="H33" s="8">
        <f t="shared" si="0"/>
        <v>22.034566666666699</v>
      </c>
      <c r="I33" s="8">
        <f t="shared" si="1"/>
        <v>295.18456666666668</v>
      </c>
      <c r="J33" s="8">
        <f t="shared" si="2"/>
        <v>0.24935203417516821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2.9726838906667608</v>
      </c>
      <c r="P33" s="8">
        <f t="shared" si="5"/>
        <v>0.74124477509751019</v>
      </c>
      <c r="Q33" s="14">
        <f t="shared" si="6"/>
        <v>9.6361820762676326E-2</v>
      </c>
      <c r="R33" s="8">
        <f t="shared" si="7"/>
        <v>0.14497029444444445</v>
      </c>
      <c r="S33" s="15">
        <f t="shared" si="8"/>
        <v>0.66470045557922297</v>
      </c>
      <c r="T33" s="2">
        <v>0.01</v>
      </c>
      <c r="U33" s="16">
        <f t="shared" si="9"/>
        <v>6.6470045557922297E-3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3.6097004555792227E-2</v>
      </c>
      <c r="AR33" s="8">
        <f t="shared" si="15"/>
        <v>111.51561111111111</v>
      </c>
      <c r="AS33" s="1">
        <f t="shared" si="16"/>
        <v>0.13</v>
      </c>
      <c r="AT33" s="1">
        <f t="shared" si="20"/>
        <v>11.725</v>
      </c>
      <c r="AU33" s="1">
        <f t="shared" si="17"/>
        <v>41109.087737202208</v>
      </c>
    </row>
    <row r="34" spans="1:48" x14ac:dyDescent="0.15">
      <c r="C34" s="7">
        <v>7</v>
      </c>
      <c r="D34" s="11">
        <v>24.935032258064499</v>
      </c>
      <c r="E34" s="10">
        <f t="shared" si="18"/>
        <v>22.034566666666699</v>
      </c>
      <c r="F34" s="7" t="s">
        <v>73</v>
      </c>
      <c r="G34" s="1">
        <v>8</v>
      </c>
      <c r="H34" s="8">
        <f t="shared" si="0"/>
        <v>24.935032258064499</v>
      </c>
      <c r="I34" s="8">
        <f t="shared" si="1"/>
        <v>298.08503225806447</v>
      </c>
      <c r="J34" s="8">
        <f t="shared" si="2"/>
        <v>0.34371910524721133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3.3465952266803618</v>
      </c>
      <c r="P34" s="8">
        <f t="shared" si="5"/>
        <v>1.1502887169391622</v>
      </c>
      <c r="Q34" s="14">
        <f t="shared" si="6"/>
        <v>0.14953753320209109</v>
      </c>
      <c r="R34" s="8">
        <f t="shared" si="7"/>
        <v>0.14497029444444445</v>
      </c>
      <c r="S34" s="15">
        <f t="shared" si="8"/>
        <v>1.0315046525576099</v>
      </c>
      <c r="T34" s="2">
        <v>0.01</v>
      </c>
      <c r="U34" s="16">
        <f t="shared" si="9"/>
        <v>1.03150465255761E-2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3.9765046525576095E-2</v>
      </c>
      <c r="AR34" s="8">
        <f t="shared" si="15"/>
        <v>111.51561111111111</v>
      </c>
      <c r="AS34" s="1">
        <f t="shared" si="16"/>
        <v>0.13</v>
      </c>
      <c r="AT34" s="1">
        <f t="shared" si="20"/>
        <v>11.725</v>
      </c>
      <c r="AU34" s="1">
        <f t="shared" si="17"/>
        <v>45286.438767161533</v>
      </c>
    </row>
    <row r="35" spans="1:48" x14ac:dyDescent="0.15">
      <c r="C35" s="7">
        <v>8</v>
      </c>
      <c r="D35" s="11">
        <v>24.574290322580602</v>
      </c>
      <c r="E35" s="10">
        <f t="shared" si="18"/>
        <v>24.935032258064499</v>
      </c>
      <c r="F35" s="7" t="s">
        <v>73</v>
      </c>
      <c r="G35" s="1">
        <v>9</v>
      </c>
      <c r="H35" s="8">
        <f t="shared" si="0"/>
        <v>24.574290322580602</v>
      </c>
      <c r="I35" s="8">
        <f t="shared" si="1"/>
        <v>297.7242903225806</v>
      </c>
      <c r="J35" s="8">
        <f t="shared" si="2"/>
        <v>0.3303809539107796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3.3114626208523106</v>
      </c>
      <c r="P35" s="8">
        <f t="shared" si="5"/>
        <v>1.0940441795170766</v>
      </c>
      <c r="Q35" s="14">
        <f t="shared" si="6"/>
        <v>0.14222574333721996</v>
      </c>
      <c r="R35" s="8">
        <f t="shared" si="7"/>
        <v>0.14497029444444445</v>
      </c>
      <c r="S35" s="15">
        <f t="shared" si="8"/>
        <v>0.98106818284571906</v>
      </c>
      <c r="T35" s="2">
        <v>0.01</v>
      </c>
      <c r="U35" s="16">
        <f t="shared" si="9"/>
        <v>9.8106818284571917E-3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3.926068182845719E-2</v>
      </c>
      <c r="AR35" s="8">
        <f t="shared" si="15"/>
        <v>111.51561111111111</v>
      </c>
      <c r="AS35" s="1">
        <f t="shared" si="16"/>
        <v>0.13</v>
      </c>
      <c r="AT35" s="1">
        <f t="shared" si="20"/>
        <v>11.725</v>
      </c>
      <c r="AU35" s="1">
        <f t="shared" si="17"/>
        <v>44712.04283485192</v>
      </c>
    </row>
    <row r="36" spans="1:48" x14ac:dyDescent="0.15">
      <c r="C36" s="7">
        <v>9</v>
      </c>
      <c r="D36" s="11">
        <v>24.081566666666699</v>
      </c>
      <c r="E36" s="10">
        <f t="shared" si="18"/>
        <v>24.574290322580602</v>
      </c>
      <c r="F36" s="7" t="s">
        <v>73</v>
      </c>
      <c r="G36" s="1">
        <v>10</v>
      </c>
      <c r="H36" s="8">
        <f t="shared" si="0"/>
        <v>24.081566666666699</v>
      </c>
      <c r="I36" s="8">
        <f t="shared" si="1"/>
        <v>297.23156666666665</v>
      </c>
      <c r="J36" s="8">
        <f t="shared" si="2"/>
        <v>0.31294660291809523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3.3325745524463453</v>
      </c>
      <c r="P36" s="8">
        <f t="shared" si="5"/>
        <v>1.0429178851593752</v>
      </c>
      <c r="Q36" s="14">
        <f t="shared" si="6"/>
        <v>0.13557932507071879</v>
      </c>
      <c r="R36" s="8">
        <f t="shared" si="7"/>
        <v>0.14497029444444445</v>
      </c>
      <c r="S36" s="15">
        <f t="shared" si="8"/>
        <v>0.93522142305281397</v>
      </c>
      <c r="T36" s="2">
        <v>0.01</v>
      </c>
      <c r="U36" s="16">
        <f t="shared" si="9"/>
        <v>9.3522142305281393E-3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3.880221423052814E-2</v>
      </c>
      <c r="AR36" s="8">
        <f t="shared" si="15"/>
        <v>111.51561111111111</v>
      </c>
      <c r="AS36" s="1">
        <f t="shared" si="16"/>
        <v>0.13</v>
      </c>
      <c r="AT36" s="1">
        <f t="shared" si="20"/>
        <v>11.725</v>
      </c>
      <c r="AU36" s="1">
        <f t="shared" si="17"/>
        <v>44189.916831881259</v>
      </c>
    </row>
    <row r="37" spans="1:48" x14ac:dyDescent="0.15">
      <c r="C37" s="7">
        <v>10</v>
      </c>
      <c r="D37" s="11">
        <v>21.237935483870999</v>
      </c>
      <c r="E37" s="10">
        <f t="shared" si="18"/>
        <v>24.081566666666699</v>
      </c>
      <c r="F37" s="7" t="s">
        <v>73</v>
      </c>
      <c r="G37" s="1">
        <v>11</v>
      </c>
      <c r="H37" s="8">
        <f t="shared" si="0"/>
        <v>21.237935483870999</v>
      </c>
      <c r="I37" s="8">
        <f t="shared" si="1"/>
        <v>294.38793548387099</v>
      </c>
      <c r="J37" s="8">
        <f t="shared" si="2"/>
        <v>0.22805918305612788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2.1751738339226216</v>
      </c>
      <c r="O37" s="8">
        <f t="shared" si="19"/>
        <v>1.2296389444754592</v>
      </c>
      <c r="P37" s="8">
        <f t="shared" si="5"/>
        <v>0.28043045313107262</v>
      </c>
      <c r="Q37" s="14">
        <f t="shared" si="6"/>
        <v>3.645595890703944E-2</v>
      </c>
      <c r="R37" s="8">
        <f t="shared" si="7"/>
        <v>0.14497029444444445</v>
      </c>
      <c r="S37" s="15">
        <f t="shared" si="8"/>
        <v>0.2514719242776326</v>
      </c>
      <c r="T37" s="2">
        <v>0.01</v>
      </c>
      <c r="U37" s="16">
        <f t="shared" si="9"/>
        <v>2.5147192427763258E-3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3.1964719242776322E-2</v>
      </c>
      <c r="AR37" s="8">
        <f t="shared" si="15"/>
        <v>111.51561111111111</v>
      </c>
      <c r="AS37" s="1">
        <f t="shared" si="16"/>
        <v>0.13</v>
      </c>
      <c r="AT37" s="1">
        <f t="shared" si="20"/>
        <v>11.725</v>
      </c>
      <c r="AU37" s="1">
        <f t="shared" si="17"/>
        <v>36403.03299447801</v>
      </c>
    </row>
    <row r="38" spans="1:48" x14ac:dyDescent="0.15">
      <c r="C38" s="7">
        <v>11</v>
      </c>
      <c r="D38" s="11">
        <v>17.201000000000001</v>
      </c>
      <c r="E38" s="10">
        <f t="shared" si="18"/>
        <v>21.237935483870999</v>
      </c>
      <c r="F38" s="7" t="s">
        <v>75</v>
      </c>
      <c r="G38" s="1">
        <v>12</v>
      </c>
      <c r="H38" s="8">
        <f t="shared" si="0"/>
        <v>17.201000000000001</v>
      </c>
      <c r="I38" s="8">
        <f t="shared" si="1"/>
        <v>290.351</v>
      </c>
      <c r="J38" s="8">
        <f t="shared" si="2"/>
        <v>0.14399040247844608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2.0643646024554978</v>
      </c>
      <c r="P38" s="8">
        <f t="shared" si="5"/>
        <v>0.29724868996982445</v>
      </c>
      <c r="Q38" s="14">
        <f t="shared" si="6"/>
        <v>3.8642329696077178E-2</v>
      </c>
      <c r="R38" s="8">
        <f t="shared" si="7"/>
        <v>0.14497029444444445</v>
      </c>
      <c r="S38" s="15">
        <f t="shared" si="8"/>
        <v>0.26655343319927999</v>
      </c>
      <c r="T38" s="2">
        <v>0.01</v>
      </c>
      <c r="U38" s="16">
        <f t="shared" si="9"/>
        <v>2.6655343319927998E-3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3.2115534331992796E-2</v>
      </c>
      <c r="AR38" s="8">
        <f t="shared" si="15"/>
        <v>111.51561111111111</v>
      </c>
      <c r="AS38" s="1">
        <f t="shared" si="16"/>
        <v>0.13</v>
      </c>
      <c r="AT38" s="1">
        <f t="shared" si="20"/>
        <v>11.725</v>
      </c>
      <c r="AU38" s="1">
        <f t="shared" si="17"/>
        <v>36574.788817737841</v>
      </c>
      <c r="AV38" s="1">
        <f>SUM(AU27:AU38)</f>
        <v>428792.11368846218</v>
      </c>
    </row>
    <row r="39" spans="1:48" x14ac:dyDescent="0.15">
      <c r="C39" s="7">
        <v>12</v>
      </c>
      <c r="D39" s="11">
        <v>15.4598064516129</v>
      </c>
      <c r="E39" s="10">
        <f t="shared" si="18"/>
        <v>17.201000000000001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4</v>
      </c>
      <c r="E42" s="7"/>
      <c r="F42" s="7"/>
      <c r="G42" s="1">
        <v>1</v>
      </c>
      <c r="H42" s="8">
        <f t="shared" ref="H42:H53" si="21">E43</f>
        <v>4</v>
      </c>
      <c r="I42" s="8">
        <f t="shared" ref="I42:I53" si="22">H42+273.15</f>
        <v>277.14999999999998</v>
      </c>
      <c r="J42" s="8">
        <f t="shared" ref="J42:J53" si="23">EXP(($C$16*(I42-$C$14))/($C$17*I42*$C$14))</f>
        <v>2.9149984769781857E-2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2.2472026904699518E-3</v>
      </c>
      <c r="Q42" s="14">
        <f t="shared" ref="Q42:Q53" si="27">P42*$B$44</f>
        <v>2.9213634976109375E-4</v>
      </c>
      <c r="R42" s="8">
        <f t="shared" ref="R42:R53" si="28">L42*$B$44</f>
        <v>1.0021835416666666E-2</v>
      </c>
      <c r="S42" s="15">
        <f t="shared" ref="S42:S53" si="29">Q42/R42</f>
        <v>2.914998476978186E-2</v>
      </c>
      <c r="T42" s="2">
        <v>0.01</v>
      </c>
      <c r="U42" s="16">
        <f t="shared" ref="U42:U53" si="30">S42*T42</f>
        <v>2.9149984769781859E-4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1.5091499847697819E-2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>$E$5/12</f>
        <v>137.67301369863</v>
      </c>
      <c r="AU42" s="1">
        <f t="shared" ref="AU42:AU53" si="36">AT42*10000*AS42*0.67*AR42*AQ42</f>
        <v>13950.934252407838</v>
      </c>
    </row>
    <row r="43" spans="1:48" x14ac:dyDescent="0.15">
      <c r="A43" s="1" t="s">
        <v>74</v>
      </c>
      <c r="B43" s="1">
        <v>1</v>
      </c>
      <c r="C43" s="7">
        <v>1</v>
      </c>
      <c r="D43" s="9">
        <v>12.6311612903226</v>
      </c>
      <c r="E43" s="10">
        <f t="shared" ref="E43:E54" si="37">D42</f>
        <v>4</v>
      </c>
      <c r="F43" s="7" t="s">
        <v>73</v>
      </c>
      <c r="G43" s="1">
        <v>2</v>
      </c>
      <c r="H43" s="8">
        <f t="shared" si="21"/>
        <v>12.6311612903226</v>
      </c>
      <c r="I43" s="8">
        <f t="shared" si="22"/>
        <v>285.78116129032259</v>
      </c>
      <c r="J43" s="8">
        <f t="shared" si="23"/>
        <v>8.4226198699950086E-2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0.15193488064286337</v>
      </c>
      <c r="P43" s="8">
        <f t="shared" si="26"/>
        <v>1.279689744647901E-2</v>
      </c>
      <c r="Q43" s="14">
        <f t="shared" si="27"/>
        <v>1.6635966680422713E-3</v>
      </c>
      <c r="R43" s="8">
        <f t="shared" si="28"/>
        <v>1.0021835416666666E-2</v>
      </c>
      <c r="S43" s="15">
        <f t="shared" si="29"/>
        <v>0.16599720499057999</v>
      </c>
      <c r="T43" s="2">
        <v>0.01</v>
      </c>
      <c r="U43" s="16">
        <f t="shared" si="30"/>
        <v>1.6599720499058E-3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1.6459972049905802E-2</v>
      </c>
      <c r="AR43" s="8">
        <f t="shared" si="34"/>
        <v>7.7091041666666671</v>
      </c>
      <c r="AS43" s="1">
        <f t="shared" si="35"/>
        <v>0.13</v>
      </c>
      <c r="AT43" s="1">
        <f t="shared" ref="AT43:AT53" si="39">$E$5/12</f>
        <v>137.67301369863</v>
      </c>
      <c r="AU43" s="1">
        <f t="shared" si="36"/>
        <v>15215.981856153048</v>
      </c>
    </row>
    <row r="44" spans="1:48" x14ac:dyDescent="0.15">
      <c r="A44" s="1" t="s">
        <v>36</v>
      </c>
      <c r="B44" s="1">
        <v>0.13</v>
      </c>
      <c r="C44" s="7">
        <v>2</v>
      </c>
      <c r="D44" s="11">
        <v>12.18075</v>
      </c>
      <c r="E44" s="10">
        <f t="shared" si="37"/>
        <v>12.6311612903226</v>
      </c>
      <c r="F44" s="7" t="s">
        <v>73</v>
      </c>
      <c r="G44" s="1">
        <v>3</v>
      </c>
      <c r="H44" s="8">
        <f t="shared" si="21"/>
        <v>12.18075</v>
      </c>
      <c r="I44" s="8">
        <f t="shared" si="22"/>
        <v>285.33074999999997</v>
      </c>
      <c r="J44" s="8">
        <f t="shared" si="23"/>
        <v>7.9815944434408717E-2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0.21622902486305101</v>
      </c>
      <c r="P44" s="8">
        <f t="shared" si="26"/>
        <v>1.7258523833575661E-2</v>
      </c>
      <c r="Q44" s="14">
        <f t="shared" si="27"/>
        <v>2.243608098364836E-3</v>
      </c>
      <c r="R44" s="8">
        <f t="shared" si="28"/>
        <v>1.0021835416666666E-2</v>
      </c>
      <c r="S44" s="15">
        <f t="shared" si="29"/>
        <v>0.22387197604878209</v>
      </c>
      <c r="T44" s="2">
        <v>0.01</v>
      </c>
      <c r="U44" s="16">
        <f t="shared" si="30"/>
        <v>2.2387197604878208E-3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1.7038719760487823E-2</v>
      </c>
      <c r="AR44" s="8">
        <f t="shared" si="34"/>
        <v>7.7091041666666671</v>
      </c>
      <c r="AS44" s="1">
        <f t="shared" si="35"/>
        <v>0.13</v>
      </c>
      <c r="AT44" s="1">
        <f t="shared" si="39"/>
        <v>137.67301369863</v>
      </c>
      <c r="AU44" s="1">
        <f t="shared" si="36"/>
        <v>15750.989730820524</v>
      </c>
    </row>
    <row r="45" spans="1:48" x14ac:dyDescent="0.15">
      <c r="C45" s="7">
        <v>3</v>
      </c>
      <c r="D45" s="11">
        <v>12.0849677419355</v>
      </c>
      <c r="E45" s="10">
        <f t="shared" si="37"/>
        <v>12.18075</v>
      </c>
      <c r="F45" s="7" t="s">
        <v>73</v>
      </c>
      <c r="G45" s="1">
        <v>4</v>
      </c>
      <c r="H45" s="8">
        <f t="shared" si="21"/>
        <v>12.0849677419355</v>
      </c>
      <c r="I45" s="8">
        <f t="shared" si="22"/>
        <v>285.23496774193546</v>
      </c>
      <c r="J45" s="8">
        <f t="shared" si="23"/>
        <v>7.8906548058817819E-2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0.27606154269614197</v>
      </c>
      <c r="P45" s="8">
        <f t="shared" si="26"/>
        <v>2.1783063385944514E-2</v>
      </c>
      <c r="Q45" s="14">
        <f t="shared" si="27"/>
        <v>2.831798240172787E-3</v>
      </c>
      <c r="R45" s="8">
        <f t="shared" si="28"/>
        <v>1.0021835416666666E-2</v>
      </c>
      <c r="S45" s="15">
        <f t="shared" si="29"/>
        <v>0.28256283629078627</v>
      </c>
      <c r="T45" s="2">
        <v>0.01</v>
      </c>
      <c r="U45" s="16">
        <f t="shared" si="30"/>
        <v>2.8256283629078628E-3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1.7625628362907864E-2</v>
      </c>
      <c r="AR45" s="8">
        <f t="shared" si="34"/>
        <v>7.7091041666666671</v>
      </c>
      <c r="AS45" s="1">
        <f t="shared" si="35"/>
        <v>0.13</v>
      </c>
      <c r="AT45" s="1">
        <f t="shared" si="39"/>
        <v>137.67301369863</v>
      </c>
      <c r="AU45" s="1">
        <f t="shared" si="36"/>
        <v>16293.541724139042</v>
      </c>
    </row>
    <row r="46" spans="1:48" x14ac:dyDescent="0.15">
      <c r="C46" s="7">
        <v>4</v>
      </c>
      <c r="D46" s="11">
        <v>15.587566666666699</v>
      </c>
      <c r="E46" s="10">
        <f t="shared" si="37"/>
        <v>12.0849677419355</v>
      </c>
      <c r="F46" s="7" t="s">
        <v>73</v>
      </c>
      <c r="G46" s="1">
        <v>5</v>
      </c>
      <c r="H46" s="8">
        <f t="shared" si="21"/>
        <v>15.587566666666699</v>
      </c>
      <c r="I46" s="8">
        <f t="shared" si="22"/>
        <v>288.73756666666668</v>
      </c>
      <c r="J46" s="8">
        <f t="shared" si="23"/>
        <v>0.11938568948522579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0.24156455534468763</v>
      </c>
      <c r="O46" s="8">
        <f t="shared" si="38"/>
        <v>8.9804965632176492E-2</v>
      </c>
      <c r="P46" s="8">
        <f t="shared" si="26"/>
        <v>1.0721427741194396E-2</v>
      </c>
      <c r="Q46" s="14">
        <f t="shared" si="27"/>
        <v>1.3937856063552716E-3</v>
      </c>
      <c r="R46" s="8">
        <f t="shared" si="28"/>
        <v>1.0021835416666666E-2</v>
      </c>
      <c r="S46" s="15">
        <f t="shared" si="29"/>
        <v>0.13907488482971461</v>
      </c>
      <c r="T46" s="2">
        <v>0.01</v>
      </c>
      <c r="U46" s="16">
        <f t="shared" si="30"/>
        <v>1.3907488482971461E-3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2.8490748848297144E-2</v>
      </c>
      <c r="AR46" s="8">
        <f t="shared" si="34"/>
        <v>7.7091041666666671</v>
      </c>
      <c r="AS46" s="1">
        <f t="shared" si="35"/>
        <v>0.13</v>
      </c>
      <c r="AT46" s="1">
        <f t="shared" si="39"/>
        <v>137.67301369863</v>
      </c>
      <c r="AU46" s="1">
        <f t="shared" si="36"/>
        <v>26337.512374231745</v>
      </c>
    </row>
    <row r="47" spans="1:48" x14ac:dyDescent="0.15">
      <c r="C47" s="7">
        <v>5</v>
      </c>
      <c r="D47" s="11">
        <v>19.037225806451598</v>
      </c>
      <c r="E47" s="10">
        <f t="shared" si="37"/>
        <v>15.587566666666699</v>
      </c>
      <c r="F47" s="7" t="s">
        <v>75</v>
      </c>
      <c r="G47" s="1">
        <v>6</v>
      </c>
      <c r="H47" s="8">
        <f t="shared" si="21"/>
        <v>19.037225806451598</v>
      </c>
      <c r="I47" s="8">
        <f t="shared" si="22"/>
        <v>292.18722580645158</v>
      </c>
      <c r="J47" s="8">
        <f t="shared" si="23"/>
        <v>0.17777019161997265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0.15617457955764877</v>
      </c>
      <c r="P47" s="8">
        <f t="shared" si="26"/>
        <v>2.7763184934131886E-2</v>
      </c>
      <c r="Q47" s="14">
        <f t="shared" si="27"/>
        <v>3.6092140414371453E-3</v>
      </c>
      <c r="R47" s="8">
        <f t="shared" si="28"/>
        <v>1.0021835416666666E-2</v>
      </c>
      <c r="S47" s="15">
        <f t="shared" si="29"/>
        <v>0.36013503429071436</v>
      </c>
      <c r="T47" s="2">
        <v>0.01</v>
      </c>
      <c r="U47" s="16">
        <f t="shared" si="30"/>
        <v>3.6013503429071438E-3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3.0701350342907142E-2</v>
      </c>
      <c r="AR47" s="8">
        <f t="shared" si="34"/>
        <v>7.7091041666666671</v>
      </c>
      <c r="AS47" s="1">
        <f t="shared" si="35"/>
        <v>0.13</v>
      </c>
      <c r="AT47" s="1">
        <f t="shared" si="39"/>
        <v>137.67301369863</v>
      </c>
      <c r="AU47" s="1">
        <f t="shared" si="36"/>
        <v>28381.043926483868</v>
      </c>
    </row>
    <row r="48" spans="1:48" x14ac:dyDescent="0.15">
      <c r="C48" s="7">
        <v>6</v>
      </c>
      <c r="D48" s="11">
        <v>22.034566666666699</v>
      </c>
      <c r="E48" s="10">
        <f t="shared" si="37"/>
        <v>19.037225806451598</v>
      </c>
      <c r="F48" s="7" t="s">
        <v>73</v>
      </c>
      <c r="G48" s="1">
        <v>7</v>
      </c>
      <c r="H48" s="8">
        <f t="shared" si="21"/>
        <v>22.034566666666699</v>
      </c>
      <c r="I48" s="8">
        <f t="shared" si="22"/>
        <v>295.18456666666668</v>
      </c>
      <c r="J48" s="8">
        <f t="shared" si="23"/>
        <v>0.24935203417516821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0.20550243629018355</v>
      </c>
      <c r="P48" s="8">
        <f t="shared" si="26"/>
        <v>5.1242450516910176E-2</v>
      </c>
      <c r="Q48" s="14">
        <f t="shared" si="27"/>
        <v>6.661518567198323E-3</v>
      </c>
      <c r="R48" s="8">
        <f t="shared" si="28"/>
        <v>1.0021835416666666E-2</v>
      </c>
      <c r="S48" s="15">
        <f t="shared" si="29"/>
        <v>0.66470045557922275</v>
      </c>
      <c r="T48" s="2">
        <v>0.01</v>
      </c>
      <c r="U48" s="16">
        <f t="shared" si="30"/>
        <v>6.647004555792228E-3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3.3747004555792229E-2</v>
      </c>
      <c r="AR48" s="8">
        <f t="shared" si="34"/>
        <v>7.7091041666666671</v>
      </c>
      <c r="AS48" s="1">
        <f t="shared" si="35"/>
        <v>0.13</v>
      </c>
      <c r="AT48" s="1">
        <f t="shared" si="39"/>
        <v>137.67301369863</v>
      </c>
      <c r="AU48" s="1">
        <f t="shared" si="36"/>
        <v>31196.51767716018</v>
      </c>
    </row>
    <row r="49" spans="1:52" x14ac:dyDescent="0.15">
      <c r="C49" s="7">
        <v>7</v>
      </c>
      <c r="D49" s="11">
        <v>24.935032258064499</v>
      </c>
      <c r="E49" s="10">
        <f t="shared" si="37"/>
        <v>22.034566666666699</v>
      </c>
      <c r="F49" s="7" t="s">
        <v>73</v>
      </c>
      <c r="G49" s="1">
        <v>8</v>
      </c>
      <c r="H49" s="8">
        <f t="shared" si="21"/>
        <v>24.935032258064499</v>
      </c>
      <c r="I49" s="8">
        <f t="shared" si="22"/>
        <v>298.08503225806447</v>
      </c>
      <c r="J49" s="8">
        <f t="shared" si="23"/>
        <v>0.34371910524721133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0.23135102743994002</v>
      </c>
      <c r="P49" s="8">
        <f t="shared" si="26"/>
        <v>7.9519768149679218E-2</v>
      </c>
      <c r="Q49" s="14">
        <f t="shared" si="27"/>
        <v>1.0337569859458299E-2</v>
      </c>
      <c r="R49" s="8">
        <f t="shared" si="28"/>
        <v>1.0021835416666666E-2</v>
      </c>
      <c r="S49" s="15">
        <f t="shared" si="29"/>
        <v>1.0315046525576099</v>
      </c>
      <c r="T49" s="2">
        <v>0.01</v>
      </c>
      <c r="U49" s="16">
        <f t="shared" si="30"/>
        <v>1.03150465255761E-2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3.7415046525576097E-2</v>
      </c>
      <c r="AR49" s="8">
        <f t="shared" si="34"/>
        <v>7.7091041666666671</v>
      </c>
      <c r="AS49" s="1">
        <f t="shared" si="35"/>
        <v>0.13</v>
      </c>
      <c r="AT49" s="1">
        <f t="shared" si="39"/>
        <v>137.67301369863</v>
      </c>
      <c r="AU49" s="1">
        <f t="shared" si="36"/>
        <v>34587.341178598545</v>
      </c>
    </row>
    <row r="50" spans="1:52" x14ac:dyDescent="0.15">
      <c r="C50" s="7">
        <v>8</v>
      </c>
      <c r="D50" s="11">
        <v>24.574290322580602</v>
      </c>
      <c r="E50" s="10">
        <f t="shared" si="37"/>
        <v>24.935032258064499</v>
      </c>
      <c r="F50" s="7" t="s">
        <v>73</v>
      </c>
      <c r="G50" s="1">
        <v>9</v>
      </c>
      <c r="H50" s="8">
        <f t="shared" si="21"/>
        <v>24.574290322580602</v>
      </c>
      <c r="I50" s="8">
        <f t="shared" si="22"/>
        <v>297.7242903225806</v>
      </c>
      <c r="J50" s="8">
        <f t="shared" si="23"/>
        <v>0.3303809539107796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0.22892230095692745</v>
      </c>
      <c r="P50" s="8">
        <f t="shared" si="26"/>
        <v>7.5631568161600257E-2</v>
      </c>
      <c r="Q50" s="14">
        <f t="shared" si="27"/>
        <v>9.832103861008034E-3</v>
      </c>
      <c r="R50" s="8">
        <f t="shared" si="28"/>
        <v>1.0021835416666666E-2</v>
      </c>
      <c r="S50" s="15">
        <f t="shared" si="29"/>
        <v>0.98106818284571884</v>
      </c>
      <c r="T50" s="2">
        <v>0.01</v>
      </c>
      <c r="U50" s="16">
        <f t="shared" si="30"/>
        <v>9.8106818284571882E-3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3.6910681828457186E-2</v>
      </c>
      <c r="AR50" s="8">
        <f t="shared" si="34"/>
        <v>7.7091041666666671</v>
      </c>
      <c r="AS50" s="1">
        <f t="shared" si="35"/>
        <v>0.13</v>
      </c>
      <c r="AT50" s="1">
        <f t="shared" si="39"/>
        <v>137.67301369863</v>
      </c>
      <c r="AU50" s="1">
        <f t="shared" si="36"/>
        <v>34121.094695495347</v>
      </c>
    </row>
    <row r="51" spans="1:52" x14ac:dyDescent="0.15">
      <c r="C51" s="7">
        <v>9</v>
      </c>
      <c r="D51" s="11">
        <v>24.081566666666699</v>
      </c>
      <c r="E51" s="10">
        <f t="shared" si="37"/>
        <v>24.574290322580602</v>
      </c>
      <c r="F51" s="7" t="s">
        <v>73</v>
      </c>
      <c r="G51" s="1">
        <v>10</v>
      </c>
      <c r="H51" s="8">
        <f t="shared" si="21"/>
        <v>24.081566666666699</v>
      </c>
      <c r="I51" s="8">
        <f t="shared" si="22"/>
        <v>297.23156666666665</v>
      </c>
      <c r="J51" s="8">
        <f t="shared" si="23"/>
        <v>0.31294660291809523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0.23038177446199387</v>
      </c>
      <c r="P51" s="8">
        <f t="shared" si="26"/>
        <v>7.2097193692123765E-2</v>
      </c>
      <c r="Q51" s="14">
        <f t="shared" si="27"/>
        <v>9.3726351799760903E-3</v>
      </c>
      <c r="R51" s="8">
        <f t="shared" si="28"/>
        <v>1.0021835416666666E-2</v>
      </c>
      <c r="S51" s="15">
        <f t="shared" si="29"/>
        <v>0.93522142305281397</v>
      </c>
      <c r="T51" s="2">
        <v>0.01</v>
      </c>
      <c r="U51" s="16">
        <f t="shared" si="30"/>
        <v>9.3522142305281393E-3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3.6452214230528135E-2</v>
      </c>
      <c r="AR51" s="8">
        <f t="shared" si="34"/>
        <v>7.7091041666666671</v>
      </c>
      <c r="AS51" s="1">
        <f t="shared" si="35"/>
        <v>0.13</v>
      </c>
      <c r="AT51" s="1">
        <f t="shared" si="39"/>
        <v>137.67301369863</v>
      </c>
      <c r="AU51" s="1">
        <f t="shared" si="36"/>
        <v>33697.276560776074</v>
      </c>
    </row>
    <row r="52" spans="1:52" x14ac:dyDescent="0.15">
      <c r="C52" s="7">
        <v>10</v>
      </c>
      <c r="D52" s="11">
        <v>21.237935483870999</v>
      </c>
      <c r="E52" s="10">
        <f t="shared" si="37"/>
        <v>24.081566666666699</v>
      </c>
      <c r="F52" s="7" t="s">
        <v>73</v>
      </c>
      <c r="G52" s="1">
        <v>11</v>
      </c>
      <c r="H52" s="8">
        <f t="shared" si="21"/>
        <v>21.237935483870999</v>
      </c>
      <c r="I52" s="8">
        <f t="shared" si="22"/>
        <v>294.38793548387099</v>
      </c>
      <c r="J52" s="8">
        <f t="shared" si="23"/>
        <v>0.22805918305612788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0.15037035173137661</v>
      </c>
      <c r="O52" s="8">
        <f t="shared" si="38"/>
        <v>8.5005270705160146E-2</v>
      </c>
      <c r="P52" s="8">
        <f t="shared" si="26"/>
        <v>1.9386232592483822E-2</v>
      </c>
      <c r="Q52" s="14">
        <f t="shared" si="27"/>
        <v>2.5202102370228971E-3</v>
      </c>
      <c r="R52" s="8">
        <f t="shared" si="28"/>
        <v>1.0021835416666666E-2</v>
      </c>
      <c r="S52" s="15">
        <f t="shared" si="29"/>
        <v>0.25147192427763265</v>
      </c>
      <c r="T52" s="2">
        <v>0.01</v>
      </c>
      <c r="U52" s="16">
        <f t="shared" si="30"/>
        <v>2.5147192427763267E-3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2.9614719242776325E-2</v>
      </c>
      <c r="AR52" s="8">
        <f t="shared" si="34"/>
        <v>7.7091041666666671</v>
      </c>
      <c r="AS52" s="1">
        <f t="shared" si="35"/>
        <v>0.13</v>
      </c>
      <c r="AT52" s="1">
        <f t="shared" si="39"/>
        <v>137.67301369863</v>
      </c>
      <c r="AU52" s="1">
        <f t="shared" si="36"/>
        <v>27376.53680740788</v>
      </c>
    </row>
    <row r="53" spans="1:52" x14ac:dyDescent="0.15">
      <c r="C53" s="7">
        <v>11</v>
      </c>
      <c r="D53" s="11">
        <v>17.201000000000001</v>
      </c>
      <c r="E53" s="10">
        <f t="shared" si="37"/>
        <v>21.237935483870999</v>
      </c>
      <c r="F53" s="7" t="s">
        <v>75</v>
      </c>
      <c r="G53" s="1">
        <v>12</v>
      </c>
      <c r="H53" s="8">
        <f t="shared" si="21"/>
        <v>17.201000000000001</v>
      </c>
      <c r="I53" s="8">
        <f t="shared" si="22"/>
        <v>290.351</v>
      </c>
      <c r="J53" s="8">
        <f t="shared" si="23"/>
        <v>0.14399040247844608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0.142710079779343</v>
      </c>
      <c r="P53" s="8">
        <f t="shared" si="26"/>
        <v>2.0548881825158748E-2</v>
      </c>
      <c r="Q53" s="14">
        <f t="shared" si="27"/>
        <v>2.6713546372706372E-3</v>
      </c>
      <c r="R53" s="8">
        <f t="shared" si="28"/>
        <v>1.0021835416666666E-2</v>
      </c>
      <c r="S53" s="15">
        <f t="shared" si="29"/>
        <v>0.26655343319928004</v>
      </c>
      <c r="T53" s="2">
        <v>0.01</v>
      </c>
      <c r="U53" s="16">
        <f t="shared" si="30"/>
        <v>2.6655343319928007E-3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2.9765534331992801E-2</v>
      </c>
      <c r="AR53" s="8">
        <f t="shared" si="34"/>
        <v>7.7091041666666671</v>
      </c>
      <c r="AS53" s="1">
        <f t="shared" si="35"/>
        <v>0.13</v>
      </c>
      <c r="AT53" s="1">
        <f t="shared" si="39"/>
        <v>137.67301369863</v>
      </c>
      <c r="AU53" s="1">
        <f t="shared" si="36"/>
        <v>27515.953791482596</v>
      </c>
      <c r="AV53" s="1">
        <f>SUM(AU42:AU53)</f>
        <v>304424.7245751567</v>
      </c>
    </row>
    <row r="54" spans="1:52" x14ac:dyDescent="0.15">
      <c r="C54" s="7">
        <v>12</v>
      </c>
      <c r="D54" s="11">
        <v>15.4598064516129</v>
      </c>
      <c r="E54" s="10">
        <f t="shared" si="37"/>
        <v>17.201000000000001</v>
      </c>
      <c r="F54" s="7" t="s">
        <v>73</v>
      </c>
    </row>
    <row r="55" spans="1:52" x14ac:dyDescent="0.15"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pans="1:52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 spans="1:52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s="17"/>
    </row>
    <row r="58" spans="1:52" x14ac:dyDescent="0.15">
      <c r="A58" s="1" t="s">
        <v>71</v>
      </c>
      <c r="B58" s="1">
        <f>F7</f>
        <v>122.786</v>
      </c>
      <c r="C58" s="7" t="s">
        <v>72</v>
      </c>
      <c r="D58" s="7">
        <v>4</v>
      </c>
      <c r="E58" s="7"/>
      <c r="F58" s="7"/>
      <c r="G58" s="1">
        <v>1</v>
      </c>
      <c r="H58" s="8">
        <f t="shared" ref="H58:H69" si="40">E59</f>
        <v>4</v>
      </c>
      <c r="I58" s="8">
        <f t="shared" ref="I58:I69" si="41">H58+273.15</f>
        <v>277.14999999999998</v>
      </c>
      <c r="J58" s="8">
        <f t="shared" ref="J58:J69" si="42">EXP(($C$16*(I58-$C$14))/($C$17*I58*$C$14))</f>
        <v>2.9149984769781857E-2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8.0532225673704771E-2</v>
      </c>
      <c r="Q58" s="14">
        <f t="shared" ref="Q58:Q69" si="46">P58*$B$60</f>
        <v>2.3354345445374382E-2</v>
      </c>
      <c r="R58" s="8">
        <f t="shared" ref="R58:R69" si="47">L58*$B$60</f>
        <v>0.80117864999999977</v>
      </c>
      <c r="S58" s="15">
        <f t="shared" ref="S58:S69" si="48">Q58/R58</f>
        <v>2.9149984769781857E-2</v>
      </c>
      <c r="T58" s="2">
        <v>0.27</v>
      </c>
      <c r="U58" s="16">
        <f t="shared" ref="U58:U69" si="49">S58*T58</f>
        <v>7.8704958878411026E-3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0.22792923735100754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87.313371014601671</v>
      </c>
      <c r="AF58" s="1">
        <f t="shared" ref="AF58:AF69" si="54">AE58*10000*AC58*AB58</f>
        <v>2036331.1219267123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17"/>
    </row>
    <row r="59" spans="1:52" x14ac:dyDescent="0.15">
      <c r="A59" s="1" t="s">
        <v>74</v>
      </c>
      <c r="B59" s="1">
        <v>27</v>
      </c>
      <c r="C59" s="7">
        <v>1</v>
      </c>
      <c r="D59" s="9">
        <v>12.6311612903226</v>
      </c>
      <c r="E59" s="10">
        <f t="shared" ref="E59:E70" si="55">D58</f>
        <v>4</v>
      </c>
      <c r="F59" s="7" t="s">
        <v>73</v>
      </c>
      <c r="G59" s="1">
        <v>2</v>
      </c>
      <c r="H59" s="8">
        <f t="shared" si="40"/>
        <v>12.6311612903226</v>
      </c>
      <c r="I59" s="8">
        <f t="shared" si="41"/>
        <v>285.78116129032259</v>
      </c>
      <c r="J59" s="8">
        <f t="shared" si="42"/>
        <v>8.4226198699950086E-2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5.4448377743262943</v>
      </c>
      <c r="P59" s="8">
        <f t="shared" si="45"/>
        <v>0.45859798826940046</v>
      </c>
      <c r="Q59" s="14">
        <f t="shared" si="46"/>
        <v>0.13299341659812614</v>
      </c>
      <c r="R59" s="8">
        <f t="shared" si="47"/>
        <v>0.80117864999999977</v>
      </c>
      <c r="S59" s="15">
        <f t="shared" si="48"/>
        <v>0.16599720499058004</v>
      </c>
      <c r="T59" s="2">
        <v>0.27</v>
      </c>
      <c r="U59" s="16">
        <f t="shared" si="49"/>
        <v>4.4819245347456613E-2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0.23510837937101084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87.313371014601671</v>
      </c>
      <c r="AF59" s="1">
        <f t="shared" si="54"/>
        <v>2100469.9331383314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s="17"/>
    </row>
    <row r="60" spans="1:52" x14ac:dyDescent="0.15">
      <c r="A60" s="1" t="s">
        <v>36</v>
      </c>
      <c r="B60" s="1">
        <v>0.28999999999999998</v>
      </c>
      <c r="C60" s="7">
        <v>2</v>
      </c>
      <c r="D60" s="11">
        <v>12.18075</v>
      </c>
      <c r="E60" s="10">
        <f t="shared" si="55"/>
        <v>12.6311612903226</v>
      </c>
      <c r="F60" s="7" t="s">
        <v>73</v>
      </c>
      <c r="G60" s="1">
        <v>3</v>
      </c>
      <c r="H60" s="8">
        <f t="shared" si="40"/>
        <v>12.18075</v>
      </c>
      <c r="I60" s="8">
        <f t="shared" si="41"/>
        <v>285.33074999999997</v>
      </c>
      <c r="J60" s="8">
        <f t="shared" si="42"/>
        <v>7.9815944434408717E-2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7.7489247860568922</v>
      </c>
      <c r="P60" s="8">
        <f t="shared" si="45"/>
        <v>0.61848775015032931</v>
      </c>
      <c r="Q60" s="14">
        <f t="shared" si="46"/>
        <v>0.17936144754359548</v>
      </c>
      <c r="R60" s="8">
        <f t="shared" si="47"/>
        <v>0.80117864999999977</v>
      </c>
      <c r="S60" s="15">
        <f t="shared" si="48"/>
        <v>0.22387197604878203</v>
      </c>
      <c r="T60" s="2">
        <v>0.27</v>
      </c>
      <c r="U60" s="16">
        <f t="shared" si="49"/>
        <v>6.0445433533171153E-2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0.23814454773549518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87.313371014601671</v>
      </c>
      <c r="AF60" s="1">
        <f t="shared" si="54"/>
        <v>2127595.2120356918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17"/>
    </row>
    <row r="61" spans="1:52" x14ac:dyDescent="0.15">
      <c r="C61" s="7">
        <v>3</v>
      </c>
      <c r="D61" s="11">
        <v>12.0849677419355</v>
      </c>
      <c r="E61" s="10">
        <f t="shared" si="55"/>
        <v>12.18075</v>
      </c>
      <c r="F61" s="7" t="s">
        <v>73</v>
      </c>
      <c r="G61" s="1">
        <v>4</v>
      </c>
      <c r="H61" s="8">
        <f t="shared" si="40"/>
        <v>12.0849677419355</v>
      </c>
      <c r="I61" s="8">
        <f t="shared" si="41"/>
        <v>285.23496774193546</v>
      </c>
      <c r="J61" s="8">
        <f t="shared" si="42"/>
        <v>7.8906548058817819E-2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9.8931220359065613</v>
      </c>
      <c r="P61" s="8">
        <f t="shared" si="45"/>
        <v>0.78063210937801064</v>
      </c>
      <c r="Q61" s="14">
        <f t="shared" si="46"/>
        <v>0.22638331171962306</v>
      </c>
      <c r="R61" s="8">
        <f t="shared" si="47"/>
        <v>0.80117864999999977</v>
      </c>
      <c r="S61" s="15">
        <f t="shared" si="48"/>
        <v>0.28256283629078621</v>
      </c>
      <c r="T61" s="2">
        <v>0.27</v>
      </c>
      <c r="U61" s="16">
        <f t="shared" si="49"/>
        <v>7.6291965798512287E-2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0.29002352895465094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87.313371014601671</v>
      </c>
      <c r="AF61" s="1">
        <f t="shared" si="54"/>
        <v>2591084.6057536644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17"/>
    </row>
    <row r="62" spans="1:52" x14ac:dyDescent="0.15">
      <c r="C62" s="7">
        <v>4</v>
      </c>
      <c r="D62" s="11">
        <v>15.587566666666699</v>
      </c>
      <c r="E62" s="10">
        <f t="shared" si="55"/>
        <v>12.0849677419355</v>
      </c>
      <c r="F62" s="7" t="s">
        <v>73</v>
      </c>
      <c r="G62" s="1">
        <v>5</v>
      </c>
      <c r="H62" s="8">
        <f t="shared" si="40"/>
        <v>15.587566666666699</v>
      </c>
      <c r="I62" s="8">
        <f t="shared" si="41"/>
        <v>288.73756666666668</v>
      </c>
      <c r="J62" s="8">
        <f t="shared" si="42"/>
        <v>0.11938568948522579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8.6568654302021226</v>
      </c>
      <c r="O62" s="8">
        <f t="shared" si="56"/>
        <v>3.2183094963264267</v>
      </c>
      <c r="P62" s="8">
        <f t="shared" si="45"/>
        <v>0.38422009819578018</v>
      </c>
      <c r="Q62" s="14">
        <f t="shared" si="46"/>
        <v>0.11142382847677625</v>
      </c>
      <c r="R62" s="8">
        <f t="shared" si="47"/>
        <v>0.80117864999999977</v>
      </c>
      <c r="S62" s="15">
        <f t="shared" si="48"/>
        <v>0.13907488482971467</v>
      </c>
      <c r="T62" s="2">
        <v>0.27</v>
      </c>
      <c r="U62" s="16">
        <f t="shared" si="49"/>
        <v>3.7550218904022964E-2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0.28249600753305165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87.313371014601671</v>
      </c>
      <c r="AF62" s="1">
        <f t="shared" si="54"/>
        <v>2523833.3556730659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17"/>
    </row>
    <row r="63" spans="1:52" x14ac:dyDescent="0.15">
      <c r="C63" s="7">
        <v>5</v>
      </c>
      <c r="D63" s="11">
        <v>19.037225806451598</v>
      </c>
      <c r="E63" s="10">
        <f t="shared" si="55"/>
        <v>15.587566666666699</v>
      </c>
      <c r="F63" s="7" t="s">
        <v>75</v>
      </c>
      <c r="G63" s="1">
        <v>6</v>
      </c>
      <c r="H63" s="8">
        <f t="shared" si="40"/>
        <v>19.037225806451598</v>
      </c>
      <c r="I63" s="8">
        <f t="shared" si="41"/>
        <v>292.18722580645158</v>
      </c>
      <c r="J63" s="8">
        <f t="shared" si="42"/>
        <v>0.17777019161997265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5.5967743981306457</v>
      </c>
      <c r="P63" s="8">
        <f t="shared" si="45"/>
        <v>0.994939657209442</v>
      </c>
      <c r="Q63" s="14">
        <f t="shared" si="46"/>
        <v>0.28853250059073815</v>
      </c>
      <c r="R63" s="8">
        <f t="shared" si="47"/>
        <v>0.80117864999999977</v>
      </c>
      <c r="S63" s="15">
        <f t="shared" si="48"/>
        <v>0.36013503429071436</v>
      </c>
      <c r="T63" s="2">
        <v>0.27</v>
      </c>
      <c r="U63" s="16">
        <f t="shared" si="49"/>
        <v>9.7236459258492891E-2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0.29409304403392517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87.313371014601671</v>
      </c>
      <c r="AF63" s="1">
        <f t="shared" si="54"/>
        <v>2627441.8555009374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17"/>
    </row>
    <row r="64" spans="1:52" x14ac:dyDescent="0.15">
      <c r="C64" s="7">
        <v>6</v>
      </c>
      <c r="D64" s="11">
        <v>22.034566666666699</v>
      </c>
      <c r="E64" s="10">
        <f t="shared" si="55"/>
        <v>19.037225806451598</v>
      </c>
      <c r="F64" s="7" t="s">
        <v>73</v>
      </c>
      <c r="G64" s="1">
        <v>7</v>
      </c>
      <c r="H64" s="8">
        <f t="shared" si="40"/>
        <v>22.034566666666699</v>
      </c>
      <c r="I64" s="8">
        <f t="shared" si="41"/>
        <v>295.18456666666668</v>
      </c>
      <c r="J64" s="8">
        <f t="shared" si="42"/>
        <v>0.24935203417516821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7.364519740921204</v>
      </c>
      <c r="P64" s="8">
        <f t="shared" si="45"/>
        <v>1.8363579781218851</v>
      </c>
      <c r="Q64" s="14">
        <f t="shared" si="46"/>
        <v>0.53254381365534664</v>
      </c>
      <c r="R64" s="8">
        <f t="shared" si="47"/>
        <v>0.80117864999999977</v>
      </c>
      <c r="S64" s="15">
        <f t="shared" si="48"/>
        <v>0.66470045557922297</v>
      </c>
      <c r="T64" s="2">
        <v>0.27</v>
      </c>
      <c r="U64" s="16">
        <f t="shared" si="49"/>
        <v>0.1794691230063902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0.31007085060014161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87.313371014601671</v>
      </c>
      <c r="AF64" s="1">
        <f t="shared" si="54"/>
        <v>2770188.3725737184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17"/>
    </row>
    <row r="65" spans="1:52" x14ac:dyDescent="0.15">
      <c r="C65" s="7">
        <v>7</v>
      </c>
      <c r="D65" s="11">
        <v>24.935032258064499</v>
      </c>
      <c r="E65" s="10">
        <f t="shared" si="55"/>
        <v>22.034566666666699</v>
      </c>
      <c r="F65" s="7" t="s">
        <v>73</v>
      </c>
      <c r="G65" s="1">
        <v>8</v>
      </c>
      <c r="H65" s="8">
        <f t="shared" si="40"/>
        <v>24.935032258064499</v>
      </c>
      <c r="I65" s="8">
        <f t="shared" si="41"/>
        <v>298.08503225806447</v>
      </c>
      <c r="J65" s="8">
        <f t="shared" si="42"/>
        <v>0.34371910524721133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8.290846762799319</v>
      </c>
      <c r="P65" s="8">
        <f t="shared" si="45"/>
        <v>2.8497224310511204</v>
      </c>
      <c r="Q65" s="14">
        <f t="shared" si="46"/>
        <v>0.82641950500482486</v>
      </c>
      <c r="R65" s="8">
        <f t="shared" si="47"/>
        <v>0.80117864999999977</v>
      </c>
      <c r="S65" s="15">
        <f t="shared" si="48"/>
        <v>1.0315046525576101</v>
      </c>
      <c r="T65" s="2">
        <v>0.27</v>
      </c>
      <c r="U65" s="16">
        <f t="shared" si="49"/>
        <v>0.27850625619055475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0.32931376557782477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87.313371014601671</v>
      </c>
      <c r="AF65" s="1">
        <f t="shared" si="54"/>
        <v>2942105.5302892146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17"/>
    </row>
    <row r="66" spans="1:52" x14ac:dyDescent="0.15">
      <c r="C66" s="7">
        <v>8</v>
      </c>
      <c r="D66" s="11">
        <v>24.574290322580602</v>
      </c>
      <c r="E66" s="10">
        <f t="shared" si="55"/>
        <v>24.935032258064499</v>
      </c>
      <c r="F66" s="7" t="s">
        <v>73</v>
      </c>
      <c r="G66" s="1">
        <v>9</v>
      </c>
      <c r="H66" s="8">
        <f t="shared" si="40"/>
        <v>24.574290322580602</v>
      </c>
      <c r="I66" s="8">
        <f t="shared" si="41"/>
        <v>297.7242903225806</v>
      </c>
      <c r="J66" s="8">
        <f t="shared" si="42"/>
        <v>0.3303809539107796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8.2038093317481984</v>
      </c>
      <c r="P66" s="8">
        <f t="shared" si="45"/>
        <v>2.7103823527251252</v>
      </c>
      <c r="Q66" s="14">
        <f t="shared" si="46"/>
        <v>0.78601088229028626</v>
      </c>
      <c r="R66" s="8">
        <f t="shared" si="47"/>
        <v>0.80117864999999977</v>
      </c>
      <c r="S66" s="15">
        <f t="shared" si="48"/>
        <v>0.98106818284571917</v>
      </c>
      <c r="T66" s="2">
        <v>0.27</v>
      </c>
      <c r="U66" s="16">
        <f t="shared" si="49"/>
        <v>0.26488840936834418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0.32666781794026928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87.313371014601671</v>
      </c>
      <c r="AF66" s="1">
        <f t="shared" si="54"/>
        <v>2918466.5027385489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17"/>
    </row>
    <row r="67" spans="1:52" x14ac:dyDescent="0.15">
      <c r="C67" s="7">
        <v>9</v>
      </c>
      <c r="D67" s="11">
        <v>24.081566666666699</v>
      </c>
      <c r="E67" s="10">
        <f t="shared" si="55"/>
        <v>24.574290322580602</v>
      </c>
      <c r="F67" s="7" t="s">
        <v>73</v>
      </c>
      <c r="G67" s="1">
        <v>10</v>
      </c>
      <c r="H67" s="8">
        <f t="shared" si="40"/>
        <v>24.081566666666699</v>
      </c>
      <c r="I67" s="8">
        <f t="shared" si="41"/>
        <v>297.23156666666665</v>
      </c>
      <c r="J67" s="8">
        <f t="shared" si="42"/>
        <v>0.31294660291809523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8.256111979023073</v>
      </c>
      <c r="P67" s="8">
        <f t="shared" si="45"/>
        <v>2.5837221971466628</v>
      </c>
      <c r="Q67" s="14">
        <f t="shared" si="46"/>
        <v>0.7492794371725322</v>
      </c>
      <c r="R67" s="8">
        <f t="shared" si="47"/>
        <v>0.80117864999999977</v>
      </c>
      <c r="S67" s="15">
        <f t="shared" si="48"/>
        <v>0.93522142305281397</v>
      </c>
      <c r="T67" s="2">
        <v>0.27</v>
      </c>
      <c r="U67" s="16">
        <f t="shared" si="49"/>
        <v>0.25250978422425979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0.3242626510747737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87.313371014601671</v>
      </c>
      <c r="AF67" s="1">
        <f t="shared" si="54"/>
        <v>2896978.6225589071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17"/>
    </row>
    <row r="68" spans="1:52" x14ac:dyDescent="0.15">
      <c r="C68" s="7">
        <v>10</v>
      </c>
      <c r="D68" s="11">
        <v>21.237935483870999</v>
      </c>
      <c r="E68" s="10">
        <f t="shared" si="55"/>
        <v>24.081566666666699</v>
      </c>
      <c r="F68" s="7" t="s">
        <v>73</v>
      </c>
      <c r="G68" s="1">
        <v>11</v>
      </c>
      <c r="H68" s="8">
        <f t="shared" si="40"/>
        <v>21.237935483870999</v>
      </c>
      <c r="I68" s="8">
        <f t="shared" si="41"/>
        <v>294.38793548387099</v>
      </c>
      <c r="J68" s="8">
        <f t="shared" si="42"/>
        <v>0.22805918305612788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5.3887702927825885</v>
      </c>
      <c r="O68" s="8">
        <f t="shared" si="56"/>
        <v>3.0463044890938207</v>
      </c>
      <c r="P68" s="8">
        <f t="shared" si="45"/>
        <v>0.69473771312295174</v>
      </c>
      <c r="Q68" s="14">
        <f t="shared" si="46"/>
        <v>0.20147393680565598</v>
      </c>
      <c r="R68" s="8">
        <f t="shared" si="47"/>
        <v>0.80117864999999977</v>
      </c>
      <c r="S68" s="15">
        <f t="shared" si="48"/>
        <v>0.25147192427763276</v>
      </c>
      <c r="T68" s="2">
        <v>0.27</v>
      </c>
      <c r="U68" s="16">
        <f t="shared" si="49"/>
        <v>6.7897419554960856E-2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0.28839246861952889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87.313371014601671</v>
      </c>
      <c r="AF68" s="1">
        <f t="shared" si="54"/>
        <v>2576512.6317465105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17"/>
    </row>
    <row r="69" spans="1:52" x14ac:dyDescent="0.15">
      <c r="C69" s="7">
        <v>11</v>
      </c>
      <c r="D69" s="11">
        <v>17.201000000000001</v>
      </c>
      <c r="E69" s="10">
        <f t="shared" si="55"/>
        <v>21.237935483870999</v>
      </c>
      <c r="F69" s="7" t="s">
        <v>75</v>
      </c>
      <c r="G69" s="1">
        <v>12</v>
      </c>
      <c r="H69" s="8">
        <f t="shared" si="40"/>
        <v>17.201000000000001</v>
      </c>
      <c r="I69" s="8">
        <f t="shared" si="41"/>
        <v>290.351</v>
      </c>
      <c r="J69" s="8">
        <f t="shared" si="42"/>
        <v>0.14399040247844608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5.1142517759708683</v>
      </c>
      <c r="P69" s="8">
        <f t="shared" si="45"/>
        <v>0.73640317159815294</v>
      </c>
      <c r="Q69" s="14">
        <f t="shared" si="46"/>
        <v>0.21355691976346433</v>
      </c>
      <c r="R69" s="8">
        <f t="shared" si="47"/>
        <v>0.80117864999999977</v>
      </c>
      <c r="S69" s="15">
        <f t="shared" si="48"/>
        <v>0.2665534331992801</v>
      </c>
      <c r="T69" s="2">
        <v>0.27</v>
      </c>
      <c r="U69" s="16">
        <f t="shared" si="49"/>
        <v>7.1969426963805636E-2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0.28918365965906745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87.313371014601671</v>
      </c>
      <c r="AF69" s="1">
        <f t="shared" si="54"/>
        <v>2583581.1717720306</v>
      </c>
      <c r="AG69" s="1">
        <f>SUM(AF58:AF69)</f>
        <v>30694588.915707335</v>
      </c>
    </row>
    <row r="70" spans="1:52" x14ac:dyDescent="0.15">
      <c r="C70" s="7">
        <v>12</v>
      </c>
      <c r="D70" s="11">
        <v>15.4598064516129</v>
      </c>
      <c r="E70" s="10">
        <f t="shared" si="55"/>
        <v>17.201000000000001</v>
      </c>
      <c r="F70" s="7" t="s">
        <v>73</v>
      </c>
    </row>
    <row r="72" spans="1:52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52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52" x14ac:dyDescent="0.15">
      <c r="A74" s="1" t="s">
        <v>71</v>
      </c>
      <c r="B74" s="1">
        <f>F8</f>
        <v>625.46400000000006</v>
      </c>
      <c r="C74" s="7" t="s">
        <v>72</v>
      </c>
      <c r="D74" s="7">
        <v>4</v>
      </c>
      <c r="E74" s="7"/>
      <c r="F74" s="7"/>
      <c r="G74" s="1">
        <v>1</v>
      </c>
      <c r="H74" s="8">
        <f t="shared" ref="H74:H85" si="57">E75</f>
        <v>4</v>
      </c>
      <c r="I74" s="8">
        <f t="shared" ref="I74:I85" si="58">H74+273.15</f>
        <v>277.14999999999998</v>
      </c>
      <c r="J74" s="8">
        <f t="shared" ref="J74:J85" si="59">EXP(($C$16*(I74-$C$14))/($C$17*I74*$C$14))</f>
        <v>2.9149984769781857E-2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1.5193555061705701E-2</v>
      </c>
      <c r="Q74" s="14">
        <f t="shared" ref="Q74:Q85" si="63">P74*$B$76</f>
        <v>3.950324316043482E-3</v>
      </c>
      <c r="R74" s="8">
        <f t="shared" ref="R74:R85" si="64">L74*$B$76</f>
        <v>0.1355172</v>
      </c>
      <c r="S74" s="15">
        <f t="shared" ref="S74:S85" si="65">Q74/R74</f>
        <v>2.9149984769781857E-2</v>
      </c>
      <c r="T74" s="2">
        <v>0.01</v>
      </c>
      <c r="U74" s="16">
        <f t="shared" ref="U74:U85" si="66">S74*T74</f>
        <v>2.9149984769781859E-4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5.7814998476978189E-3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0.11209999999999999</v>
      </c>
      <c r="AX74" s="1">
        <f t="shared" ref="AX74:AX85" si="72">AW74*10000*AV74*0.67*AU74*AT74</f>
        <v>58.845784052846795</v>
      </c>
    </row>
    <row r="75" spans="1:52" x14ac:dyDescent="0.15">
      <c r="A75" s="1" t="s">
        <v>74</v>
      </c>
      <c r="B75" s="1">
        <v>1</v>
      </c>
      <c r="C75" s="7">
        <v>1</v>
      </c>
      <c r="D75" s="9">
        <v>12.6311612903226</v>
      </c>
      <c r="E75" s="10">
        <f t="shared" ref="E75:E86" si="73">D74</f>
        <v>4</v>
      </c>
      <c r="F75" s="7" t="s">
        <v>73</v>
      </c>
      <c r="G75" s="1">
        <v>2</v>
      </c>
      <c r="H75" s="8">
        <f t="shared" si="57"/>
        <v>12.6311612903226</v>
      </c>
      <c r="I75" s="8">
        <f t="shared" si="58"/>
        <v>285.78116129032259</v>
      </c>
      <c r="J75" s="8">
        <f t="shared" si="59"/>
        <v>8.4226198699950086E-2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1.0272464449382943</v>
      </c>
      <c r="P75" s="8">
        <f t="shared" si="62"/>
        <v>8.6521063185190109E-2</v>
      </c>
      <c r="Q75" s="14">
        <f t="shared" si="63"/>
        <v>2.2495476428149429E-2</v>
      </c>
      <c r="R75" s="8">
        <f t="shared" si="64"/>
        <v>0.1355172</v>
      </c>
      <c r="S75" s="15">
        <f t="shared" si="65"/>
        <v>0.16599720499058002</v>
      </c>
      <c r="T75" s="2">
        <v>0.01</v>
      </c>
      <c r="U75" s="16">
        <f t="shared" si="66"/>
        <v>1.6599720499058002E-3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7.1499720499058001E-3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0.11209999999999999</v>
      </c>
      <c r="AX75" s="1">
        <f t="shared" si="72"/>
        <v>72.774491449686209</v>
      </c>
    </row>
    <row r="76" spans="1:52" x14ac:dyDescent="0.15">
      <c r="A76" s="1" t="s">
        <v>36</v>
      </c>
      <c r="B76" s="1">
        <v>0.26</v>
      </c>
      <c r="C76" s="7">
        <v>2</v>
      </c>
      <c r="D76" s="11">
        <v>12.18075</v>
      </c>
      <c r="E76" s="10">
        <f t="shared" si="73"/>
        <v>12.6311612903226</v>
      </c>
      <c r="F76" s="7" t="s">
        <v>73</v>
      </c>
      <c r="G76" s="1">
        <v>3</v>
      </c>
      <c r="H76" s="8">
        <f t="shared" si="57"/>
        <v>12.18075</v>
      </c>
      <c r="I76" s="8">
        <f t="shared" si="58"/>
        <v>285.33074999999997</v>
      </c>
      <c r="J76" s="8">
        <f t="shared" si="59"/>
        <v>7.9815944434408717E-2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1.4619453817531043</v>
      </c>
      <c r="P76" s="8">
        <f t="shared" si="62"/>
        <v>0.11668655135614621</v>
      </c>
      <c r="Q76" s="14">
        <f t="shared" si="63"/>
        <v>3.0338503352598016E-2</v>
      </c>
      <c r="R76" s="8">
        <f t="shared" si="64"/>
        <v>0.1355172</v>
      </c>
      <c r="S76" s="15">
        <f t="shared" si="65"/>
        <v>0.22387197604878212</v>
      </c>
      <c r="T76" s="2">
        <v>0.01</v>
      </c>
      <c r="U76" s="16">
        <f t="shared" si="66"/>
        <v>2.2387197604878213E-3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7.7287197604878214E-3</v>
      </c>
      <c r="AU76" s="8">
        <f t="shared" si="70"/>
        <v>52.122000000000007</v>
      </c>
      <c r="AV76" s="1">
        <f t="shared" si="71"/>
        <v>0.26</v>
      </c>
      <c r="AW76" s="1">
        <f t="shared" si="75"/>
        <v>0.11209999999999999</v>
      </c>
      <c r="AX76" s="1">
        <f t="shared" si="72"/>
        <v>78.665153681831811</v>
      </c>
    </row>
    <row r="77" spans="1:52" x14ac:dyDescent="0.15">
      <c r="C77" s="7">
        <v>3</v>
      </c>
      <c r="D77" s="11">
        <v>12.0849677419355</v>
      </c>
      <c r="E77" s="10">
        <f t="shared" si="73"/>
        <v>12.18075</v>
      </c>
      <c r="F77" s="7" t="s">
        <v>73</v>
      </c>
      <c r="G77" s="1">
        <v>4</v>
      </c>
      <c r="H77" s="8">
        <f t="shared" si="57"/>
        <v>12.0849677419355</v>
      </c>
      <c r="I77" s="8">
        <f t="shared" si="58"/>
        <v>285.23496774193546</v>
      </c>
      <c r="J77" s="8">
        <f t="shared" si="59"/>
        <v>7.8906548058817819E-2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1.8664788303969582</v>
      </c>
      <c r="P77" s="8">
        <f t="shared" si="62"/>
        <v>0.14727740153148366</v>
      </c>
      <c r="Q77" s="14">
        <f t="shared" si="63"/>
        <v>3.8292124398185752E-2</v>
      </c>
      <c r="R77" s="8">
        <f t="shared" si="64"/>
        <v>0.1355172</v>
      </c>
      <c r="S77" s="15">
        <f t="shared" si="65"/>
        <v>0.28256283629078632</v>
      </c>
      <c r="T77" s="2">
        <v>0.01</v>
      </c>
      <c r="U77" s="16">
        <f t="shared" si="66"/>
        <v>2.8256283629078632E-3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8.315628362907862E-3</v>
      </c>
      <c r="AU77" s="8">
        <f t="shared" si="70"/>
        <v>52.122000000000007</v>
      </c>
      <c r="AV77" s="1">
        <f t="shared" si="71"/>
        <v>0.26</v>
      </c>
      <c r="AW77" s="1">
        <f t="shared" si="75"/>
        <v>0.11209999999999999</v>
      </c>
      <c r="AX77" s="1">
        <f t="shared" si="72"/>
        <v>84.638879840541378</v>
      </c>
    </row>
    <row r="78" spans="1:52" x14ac:dyDescent="0.15">
      <c r="C78" s="7">
        <v>4</v>
      </c>
      <c r="D78" s="11">
        <v>15.587566666666699</v>
      </c>
      <c r="E78" s="10">
        <f t="shared" si="73"/>
        <v>12.0849677419355</v>
      </c>
      <c r="F78" s="7" t="s">
        <v>73</v>
      </c>
      <c r="G78" s="1">
        <v>5</v>
      </c>
      <c r="H78" s="8">
        <f t="shared" si="57"/>
        <v>15.587566666666699</v>
      </c>
      <c r="I78" s="8">
        <f t="shared" si="58"/>
        <v>288.73756666666668</v>
      </c>
      <c r="J78" s="8">
        <f t="shared" si="59"/>
        <v>0.11938568948522579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1.6332413574222009</v>
      </c>
      <c r="O78" s="8">
        <f t="shared" si="74"/>
        <v>0.60718007144327379</v>
      </c>
      <c r="P78" s="8">
        <f t="shared" si="62"/>
        <v>7.2488611470943903E-2</v>
      </c>
      <c r="Q78" s="14">
        <f t="shared" si="63"/>
        <v>1.8847038982445417E-2</v>
      </c>
      <c r="R78" s="8">
        <f t="shared" si="64"/>
        <v>0.1355172</v>
      </c>
      <c r="S78" s="15">
        <f t="shared" si="65"/>
        <v>0.13907488482971472</v>
      </c>
      <c r="T78" s="2">
        <v>0.01</v>
      </c>
      <c r="U78" s="16">
        <f t="shared" si="66"/>
        <v>1.3907488482971472E-3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1.1340748848297146E-2</v>
      </c>
      <c r="AU78" s="8">
        <f t="shared" si="70"/>
        <v>52.122000000000007</v>
      </c>
      <c r="AV78" s="1">
        <f t="shared" si="71"/>
        <v>0.26</v>
      </c>
      <c r="AW78" s="1">
        <f t="shared" si="75"/>
        <v>0.11209999999999999</v>
      </c>
      <c r="AX78" s="1">
        <f t="shared" si="72"/>
        <v>115.4294344555253</v>
      </c>
    </row>
    <row r="79" spans="1:52" x14ac:dyDescent="0.15">
      <c r="C79" s="7">
        <v>5</v>
      </c>
      <c r="D79" s="11">
        <v>19.037225806451598</v>
      </c>
      <c r="E79" s="10">
        <f t="shared" si="73"/>
        <v>15.587566666666699</v>
      </c>
      <c r="F79" s="7" t="s">
        <v>75</v>
      </c>
      <c r="G79" s="1">
        <v>6</v>
      </c>
      <c r="H79" s="8">
        <f t="shared" si="57"/>
        <v>19.037225806451598</v>
      </c>
      <c r="I79" s="8">
        <f t="shared" si="58"/>
        <v>292.18722580645158</v>
      </c>
      <c r="J79" s="8">
        <f t="shared" si="59"/>
        <v>0.17777019161997265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1.0559114599723298</v>
      </c>
      <c r="P79" s="8">
        <f t="shared" si="62"/>
        <v>0.18770958257300616</v>
      </c>
      <c r="Q79" s="14">
        <f t="shared" si="63"/>
        <v>4.8804491468981602E-2</v>
      </c>
      <c r="R79" s="8">
        <f t="shared" si="64"/>
        <v>0.1355172</v>
      </c>
      <c r="S79" s="15">
        <f t="shared" si="65"/>
        <v>0.36013503429071442</v>
      </c>
      <c r="T79" s="2">
        <v>0.01</v>
      </c>
      <c r="U79" s="16">
        <f t="shared" si="66"/>
        <v>3.6013503429071442E-3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1.3551350342907144E-2</v>
      </c>
      <c r="AU79" s="8">
        <f t="shared" si="70"/>
        <v>52.122000000000007</v>
      </c>
      <c r="AV79" s="1">
        <f t="shared" si="71"/>
        <v>0.26</v>
      </c>
      <c r="AW79" s="1">
        <f t="shared" si="75"/>
        <v>0.11209999999999999</v>
      </c>
      <c r="AX79" s="1">
        <f t="shared" si="72"/>
        <v>137.92957829458805</v>
      </c>
    </row>
    <row r="80" spans="1:52" x14ac:dyDescent="0.15">
      <c r="C80" s="7">
        <v>6</v>
      </c>
      <c r="D80" s="11">
        <v>22.034566666666699</v>
      </c>
      <c r="E80" s="10">
        <f t="shared" si="73"/>
        <v>19.037225806451598</v>
      </c>
      <c r="F80" s="7" t="s">
        <v>73</v>
      </c>
      <c r="G80" s="1">
        <v>7</v>
      </c>
      <c r="H80" s="8">
        <f t="shared" si="57"/>
        <v>22.034566666666699</v>
      </c>
      <c r="I80" s="8">
        <f t="shared" si="58"/>
        <v>295.18456666666668</v>
      </c>
      <c r="J80" s="8">
        <f t="shared" si="59"/>
        <v>0.24935203417516821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1.3894218773993237</v>
      </c>
      <c r="P80" s="8">
        <f t="shared" si="62"/>
        <v>0.34645517145700255</v>
      </c>
      <c r="Q80" s="14">
        <f t="shared" si="63"/>
        <v>9.0078344578820663E-2</v>
      </c>
      <c r="R80" s="8">
        <f t="shared" si="64"/>
        <v>0.1355172</v>
      </c>
      <c r="S80" s="15">
        <f t="shared" si="65"/>
        <v>0.66470045557922286</v>
      </c>
      <c r="T80" s="2">
        <v>0.01</v>
      </c>
      <c r="U80" s="16">
        <f t="shared" si="66"/>
        <v>6.6470045557922288E-3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1.659700455579223E-2</v>
      </c>
      <c r="AU80" s="8">
        <f t="shared" si="70"/>
        <v>52.122000000000007</v>
      </c>
      <c r="AV80" s="1">
        <f t="shared" si="71"/>
        <v>0.26</v>
      </c>
      <c r="AW80" s="1">
        <f t="shared" si="75"/>
        <v>0.11209999999999999</v>
      </c>
      <c r="AX80" s="1">
        <f t="shared" si="72"/>
        <v>168.9291311497949</v>
      </c>
    </row>
    <row r="81" spans="1:53" x14ac:dyDescent="0.15">
      <c r="C81" s="7">
        <v>7</v>
      </c>
      <c r="D81" s="11">
        <v>24.935032258064499</v>
      </c>
      <c r="E81" s="10">
        <f t="shared" si="73"/>
        <v>22.034566666666699</v>
      </c>
      <c r="F81" s="7" t="s">
        <v>73</v>
      </c>
      <c r="G81" s="1">
        <v>8</v>
      </c>
      <c r="H81" s="8">
        <f t="shared" si="57"/>
        <v>24.935032258064499</v>
      </c>
      <c r="I81" s="8">
        <f t="shared" si="58"/>
        <v>298.08503225806447</v>
      </c>
      <c r="J81" s="8">
        <f t="shared" si="59"/>
        <v>0.34371910524721133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1.5641867059423211</v>
      </c>
      <c r="P81" s="8">
        <f t="shared" si="62"/>
        <v>0.5376408550060775</v>
      </c>
      <c r="Q81" s="14">
        <f t="shared" si="63"/>
        <v>0.13978662230158015</v>
      </c>
      <c r="R81" s="8">
        <f t="shared" si="64"/>
        <v>0.1355172</v>
      </c>
      <c r="S81" s="15">
        <f t="shared" si="65"/>
        <v>1.0315046525576099</v>
      </c>
      <c r="T81" s="2">
        <v>0.01</v>
      </c>
      <c r="U81" s="16">
        <f t="shared" si="66"/>
        <v>1.03150465255761E-2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2.0265046525576098E-2</v>
      </c>
      <c r="AU81" s="8">
        <f t="shared" si="70"/>
        <v>52.122000000000007</v>
      </c>
      <c r="AV81" s="1">
        <f t="shared" si="71"/>
        <v>0.26</v>
      </c>
      <c r="AW81" s="1">
        <f t="shared" si="75"/>
        <v>0.11209999999999999</v>
      </c>
      <c r="AX81" s="1">
        <f t="shared" si="72"/>
        <v>206.26352729902783</v>
      </c>
    </row>
    <row r="82" spans="1:53" x14ac:dyDescent="0.15">
      <c r="C82" s="7">
        <v>8</v>
      </c>
      <c r="D82" s="11">
        <v>24.574290322580602</v>
      </c>
      <c r="E82" s="10">
        <f t="shared" si="73"/>
        <v>24.935032258064499</v>
      </c>
      <c r="F82" s="7" t="s">
        <v>73</v>
      </c>
      <c r="G82" s="1">
        <v>9</v>
      </c>
      <c r="H82" s="8">
        <f t="shared" si="57"/>
        <v>24.574290322580602</v>
      </c>
      <c r="I82" s="8">
        <f t="shared" si="58"/>
        <v>297.7242903225806</v>
      </c>
      <c r="J82" s="8">
        <f t="shared" si="59"/>
        <v>0.3303809539107796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1.5477658509362437</v>
      </c>
      <c r="P82" s="8">
        <f t="shared" si="62"/>
        <v>0.51135235826284575</v>
      </c>
      <c r="Q82" s="14">
        <f t="shared" si="63"/>
        <v>0.13295161314833989</v>
      </c>
      <c r="R82" s="8">
        <f t="shared" si="64"/>
        <v>0.1355172</v>
      </c>
      <c r="S82" s="15">
        <f t="shared" si="65"/>
        <v>0.98106818284571917</v>
      </c>
      <c r="T82" s="2">
        <v>0.01</v>
      </c>
      <c r="U82" s="16">
        <f t="shared" si="66"/>
        <v>9.8106818284571917E-3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1.9760681828457194E-2</v>
      </c>
      <c r="AU82" s="8">
        <f t="shared" si="70"/>
        <v>52.122000000000007</v>
      </c>
      <c r="AV82" s="1">
        <f t="shared" si="71"/>
        <v>0.26</v>
      </c>
      <c r="AW82" s="1">
        <f t="shared" si="75"/>
        <v>0.11209999999999999</v>
      </c>
      <c r="AX82" s="1">
        <f t="shared" si="72"/>
        <v>201.12995697430372</v>
      </c>
    </row>
    <row r="83" spans="1:53" x14ac:dyDescent="0.15">
      <c r="C83" s="7">
        <v>9</v>
      </c>
      <c r="D83" s="11">
        <v>24.081566666666699</v>
      </c>
      <c r="E83" s="10">
        <f t="shared" si="73"/>
        <v>24.574290322580602</v>
      </c>
      <c r="F83" s="7" t="s">
        <v>73</v>
      </c>
      <c r="G83" s="1">
        <v>10</v>
      </c>
      <c r="H83" s="8">
        <f t="shared" si="57"/>
        <v>24.081566666666699</v>
      </c>
      <c r="I83" s="8">
        <f t="shared" si="58"/>
        <v>297.23156666666665</v>
      </c>
      <c r="J83" s="8">
        <f t="shared" si="59"/>
        <v>0.31294660291809523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1.5576334926733981</v>
      </c>
      <c r="P83" s="8">
        <f t="shared" si="62"/>
        <v>0.48745611012358769</v>
      </c>
      <c r="Q83" s="14">
        <f t="shared" si="63"/>
        <v>0.1267385886321328</v>
      </c>
      <c r="R83" s="8">
        <f t="shared" si="64"/>
        <v>0.1355172</v>
      </c>
      <c r="S83" s="15">
        <f t="shared" si="65"/>
        <v>0.93522142305281397</v>
      </c>
      <c r="T83" s="2">
        <v>0.01</v>
      </c>
      <c r="U83" s="16">
        <f t="shared" si="66"/>
        <v>9.3522142305281393E-3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1.930221423052814E-2</v>
      </c>
      <c r="AU83" s="8">
        <f t="shared" si="70"/>
        <v>52.122000000000007</v>
      </c>
      <c r="AV83" s="1">
        <f t="shared" si="71"/>
        <v>0.26</v>
      </c>
      <c r="AW83" s="1">
        <f t="shared" si="75"/>
        <v>0.11209999999999999</v>
      </c>
      <c r="AX83" s="1">
        <f t="shared" si="72"/>
        <v>196.46354065091603</v>
      </c>
    </row>
    <row r="84" spans="1:53" x14ac:dyDescent="0.15">
      <c r="C84" s="7">
        <v>10</v>
      </c>
      <c r="D84" s="11">
        <v>21.237935483870999</v>
      </c>
      <c r="E84" s="10">
        <f t="shared" si="73"/>
        <v>24.081566666666699</v>
      </c>
      <c r="F84" s="7" t="s">
        <v>73</v>
      </c>
      <c r="G84" s="1">
        <v>11</v>
      </c>
      <c r="H84" s="8">
        <f t="shared" si="57"/>
        <v>21.237935483870999</v>
      </c>
      <c r="I84" s="8">
        <f t="shared" si="58"/>
        <v>294.38793548387099</v>
      </c>
      <c r="J84" s="8">
        <f t="shared" si="59"/>
        <v>0.22805918305612788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1.0166685134223199</v>
      </c>
      <c r="O84" s="8">
        <f t="shared" si="74"/>
        <v>0.57472886912749055</v>
      </c>
      <c r="P84" s="8">
        <f t="shared" si="62"/>
        <v>0.13107219637198772</v>
      </c>
      <c r="Q84" s="14">
        <f t="shared" si="63"/>
        <v>3.4078771056716806E-2</v>
      </c>
      <c r="R84" s="8">
        <f t="shared" si="64"/>
        <v>0.1355172</v>
      </c>
      <c r="S84" s="15">
        <f t="shared" si="65"/>
        <v>0.25147192427763271</v>
      </c>
      <c r="T84" s="2">
        <v>0.01</v>
      </c>
      <c r="U84" s="16">
        <f t="shared" si="66"/>
        <v>2.5147192427763271E-3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1.2464719242776326E-2</v>
      </c>
      <c r="AU84" s="8">
        <f t="shared" si="70"/>
        <v>52.122000000000007</v>
      </c>
      <c r="AV84" s="1">
        <f t="shared" si="71"/>
        <v>0.26</v>
      </c>
      <c r="AW84" s="1">
        <f t="shared" si="75"/>
        <v>0.11209999999999999</v>
      </c>
      <c r="AX84" s="1">
        <f t="shared" si="72"/>
        <v>126.86953146454832</v>
      </c>
    </row>
    <row r="85" spans="1:53" x14ac:dyDescent="0.15">
      <c r="C85" s="7">
        <v>11</v>
      </c>
      <c r="D85" s="11">
        <v>17.201000000000001</v>
      </c>
      <c r="E85" s="10">
        <f t="shared" si="73"/>
        <v>21.237935483870999</v>
      </c>
      <c r="F85" s="7" t="s">
        <v>75</v>
      </c>
      <c r="G85" s="1">
        <v>12</v>
      </c>
      <c r="H85" s="8">
        <f t="shared" si="57"/>
        <v>17.201000000000001</v>
      </c>
      <c r="I85" s="8">
        <f t="shared" si="58"/>
        <v>290.351</v>
      </c>
      <c r="J85" s="8">
        <f t="shared" si="59"/>
        <v>0.14399040247844608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0.96487667275550282</v>
      </c>
      <c r="P85" s="8">
        <f t="shared" si="62"/>
        <v>0.13893298045212876</v>
      </c>
      <c r="Q85" s="14">
        <f t="shared" si="63"/>
        <v>3.6122574917553482E-2</v>
      </c>
      <c r="R85" s="8">
        <f t="shared" si="64"/>
        <v>0.1355172</v>
      </c>
      <c r="S85" s="15">
        <f t="shared" si="65"/>
        <v>0.2665534331992801</v>
      </c>
      <c r="T85" s="2">
        <v>0.01</v>
      </c>
      <c r="U85" s="16">
        <f t="shared" si="66"/>
        <v>2.6655343319928011E-3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1.2615534331992802E-2</v>
      </c>
      <c r="AU85" s="8">
        <f t="shared" si="70"/>
        <v>52.122000000000007</v>
      </c>
      <c r="AV85" s="1">
        <f t="shared" si="71"/>
        <v>0.26</v>
      </c>
      <c r="AW85" s="1">
        <f t="shared" si="75"/>
        <v>0.11209999999999999</v>
      </c>
      <c r="AX85" s="1">
        <f t="shared" si="72"/>
        <v>128.40457123030694</v>
      </c>
      <c r="AY85" s="1">
        <f>SUM(AX74:AX85)</f>
        <v>1576.3435805439171</v>
      </c>
    </row>
    <row r="86" spans="1:53" x14ac:dyDescent="0.15">
      <c r="C86" s="7">
        <v>12</v>
      </c>
      <c r="D86" s="11">
        <v>15.4598064516129</v>
      </c>
      <c r="E86" s="10">
        <f t="shared" si="73"/>
        <v>17.201000000000001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4</v>
      </c>
      <c r="E90" s="7"/>
      <c r="F90" s="7"/>
      <c r="G90" s="1">
        <v>1</v>
      </c>
      <c r="H90" s="8">
        <f t="shared" ref="H90:H101" si="76">E91</f>
        <v>4</v>
      </c>
      <c r="I90" s="8">
        <f t="shared" ref="I90:I101" si="77">H90+273.15</f>
        <v>277.14999999999998</v>
      </c>
      <c r="J90" s="8">
        <f t="shared" ref="J90:J101" si="78">EXP(($C$16*(I90-$C$14))/($C$17*I90*$C$14))</f>
        <v>2.9149984769781857E-2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8.2990006639568955E-3</v>
      </c>
      <c r="Q90" s="14">
        <f t="shared" ref="Q90:Q101" si="82">P90*$B$76</f>
        <v>2.1577401726287928E-3</v>
      </c>
      <c r="R90" s="8">
        <f t="shared" ref="R90:R101" si="83">L90*$B$76</f>
        <v>7.4022000000000004E-2</v>
      </c>
      <c r="S90" s="15">
        <f t="shared" ref="S90:S101" si="84">Q90/R90</f>
        <v>2.9149984769781857E-2</v>
      </c>
      <c r="T90" s="2">
        <v>0.01</v>
      </c>
      <c r="U90" s="16">
        <f t="shared" ref="U90:U101" si="85">S90*T90</f>
        <v>2.9149984769781859E-4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5.7814998476978189E-3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1.1099926110879166</v>
      </c>
      <c r="AX90" s="1">
        <f t="shared" ref="AX90:AX101" si="91">AW90*10000*AV90*0.67*AU90*AT90</f>
        <v>318.27038111243564</v>
      </c>
      <c r="AZ90" s="1">
        <f>$E$10/12</f>
        <v>0.41784273782250086</v>
      </c>
      <c r="BA90" s="1">
        <f t="shared" ref="BA90:BA101" si="92">AZ90*10000*AV90*0.67*AU90*AT90</f>
        <v>119.80887627845452</v>
      </c>
    </row>
    <row r="91" spans="1:53" x14ac:dyDescent="0.15">
      <c r="A91" s="1" t="s">
        <v>74</v>
      </c>
      <c r="B91" s="1">
        <v>1</v>
      </c>
      <c r="C91" s="7">
        <v>1</v>
      </c>
      <c r="D91" s="9">
        <v>12.6311612903226</v>
      </c>
      <c r="E91" s="10">
        <f t="shared" ref="E91:E102" si="93">D90</f>
        <v>4</v>
      </c>
      <c r="F91" s="7" t="s">
        <v>73</v>
      </c>
      <c r="G91" s="1">
        <v>2</v>
      </c>
      <c r="H91" s="8">
        <f t="shared" si="76"/>
        <v>12.6311612903226</v>
      </c>
      <c r="I91" s="8">
        <f t="shared" si="77"/>
        <v>285.78116129032259</v>
      </c>
      <c r="J91" s="8">
        <f t="shared" si="78"/>
        <v>8.4226198699950086E-2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0.56110099933604307</v>
      </c>
      <c r="P91" s="8">
        <f t="shared" si="81"/>
        <v>4.7259404260818122E-2</v>
      </c>
      <c r="Q91" s="14">
        <f t="shared" si="82"/>
        <v>1.2287445107812713E-2</v>
      </c>
      <c r="R91" s="8">
        <f t="shared" si="83"/>
        <v>7.4022000000000004E-2</v>
      </c>
      <c r="S91" s="15">
        <f t="shared" si="84"/>
        <v>0.16599720499057999</v>
      </c>
      <c r="T91" s="2">
        <v>0.01</v>
      </c>
      <c r="U91" s="16">
        <f t="shared" si="85"/>
        <v>1.6599720499058E-3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7.1499720499058001E-3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1.1099926110879166</v>
      </c>
      <c r="AX91" s="1">
        <f t="shared" si="91"/>
        <v>393.6044952371538</v>
      </c>
      <c r="AZ91" s="1">
        <f t="shared" ref="AZ91:AZ101" si="96">$E$10/12</f>
        <v>0.41784273782250086</v>
      </c>
      <c r="BA91" s="1">
        <f t="shared" si="92"/>
        <v>148.16745468957853</v>
      </c>
    </row>
    <row r="92" spans="1:53" x14ac:dyDescent="0.15">
      <c r="A92" s="1" t="s">
        <v>36</v>
      </c>
      <c r="B92" s="1">
        <v>0.26</v>
      </c>
      <c r="C92" s="7">
        <v>2</v>
      </c>
      <c r="D92" s="11">
        <v>12.18075</v>
      </c>
      <c r="E92" s="10">
        <f t="shared" si="93"/>
        <v>12.6311612903226</v>
      </c>
      <c r="F92" s="7" t="s">
        <v>73</v>
      </c>
      <c r="G92" s="1">
        <v>3</v>
      </c>
      <c r="H92" s="8">
        <f t="shared" si="76"/>
        <v>12.18075</v>
      </c>
      <c r="I92" s="8">
        <f t="shared" si="77"/>
        <v>285.33074999999997</v>
      </c>
      <c r="J92" s="8">
        <f t="shared" si="78"/>
        <v>7.9815944434408717E-2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0.79854159507522504</v>
      </c>
      <c r="P92" s="8">
        <f t="shared" si="81"/>
        <v>6.3736351581088271E-2</v>
      </c>
      <c r="Q92" s="14">
        <f t="shared" si="82"/>
        <v>1.657145141108295E-2</v>
      </c>
      <c r="R92" s="8">
        <f t="shared" si="83"/>
        <v>7.4022000000000004E-2</v>
      </c>
      <c r="S92" s="15">
        <f t="shared" si="84"/>
        <v>0.22387197604878209</v>
      </c>
      <c r="T92" s="2">
        <v>0.01</v>
      </c>
      <c r="U92" s="16">
        <f t="shared" si="85"/>
        <v>2.2387197604878208E-3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7.7287197604878214E-3</v>
      </c>
      <c r="AU92" s="8">
        <f t="shared" si="89"/>
        <v>28.47</v>
      </c>
      <c r="AV92" s="1">
        <f t="shared" si="90"/>
        <v>0.26</v>
      </c>
      <c r="AW92" s="1">
        <f t="shared" si="95"/>
        <v>1.1099926110879166</v>
      </c>
      <c r="AX92" s="1">
        <f t="shared" si="91"/>
        <v>425.46443803179682</v>
      </c>
      <c r="AZ92" s="1">
        <f t="shared" si="96"/>
        <v>0.41784273782250086</v>
      </c>
      <c r="BA92" s="1">
        <f t="shared" si="92"/>
        <v>160.16072887104735</v>
      </c>
    </row>
    <row r="93" spans="1:53" x14ac:dyDescent="0.15">
      <c r="C93" s="7">
        <v>3</v>
      </c>
      <c r="D93" s="11">
        <v>12.0849677419355</v>
      </c>
      <c r="E93" s="10">
        <f t="shared" si="93"/>
        <v>12.18075</v>
      </c>
      <c r="F93" s="7" t="s">
        <v>73</v>
      </c>
      <c r="G93" s="1">
        <v>4</v>
      </c>
      <c r="H93" s="8">
        <f t="shared" si="76"/>
        <v>12.0849677419355</v>
      </c>
      <c r="I93" s="8">
        <f t="shared" si="77"/>
        <v>285.23496774193546</v>
      </c>
      <c r="J93" s="8">
        <f t="shared" si="78"/>
        <v>7.8906548058817819E-2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1.0195052434941367</v>
      </c>
      <c r="P93" s="8">
        <f t="shared" si="81"/>
        <v>8.0445639491986867E-2</v>
      </c>
      <c r="Q93" s="14">
        <f t="shared" si="82"/>
        <v>2.0915866267916586E-2</v>
      </c>
      <c r="R93" s="8">
        <f t="shared" si="83"/>
        <v>7.4022000000000004E-2</v>
      </c>
      <c r="S93" s="15">
        <f t="shared" si="84"/>
        <v>0.28256283629078632</v>
      </c>
      <c r="T93" s="2">
        <v>0.01</v>
      </c>
      <c r="U93" s="16">
        <f t="shared" si="85"/>
        <v>2.8256283629078632E-3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8.315628362907862E-3</v>
      </c>
      <c r="AU93" s="8">
        <f t="shared" si="89"/>
        <v>28.47</v>
      </c>
      <c r="AV93" s="1">
        <f t="shared" si="90"/>
        <v>0.26</v>
      </c>
      <c r="AW93" s="1">
        <f t="shared" si="95"/>
        <v>1.1099926110879166</v>
      </c>
      <c r="AX93" s="1">
        <f t="shared" si="91"/>
        <v>457.77363624872226</v>
      </c>
      <c r="AZ93" s="1">
        <f t="shared" si="96"/>
        <v>0.41784273782250086</v>
      </c>
      <c r="BA93" s="1">
        <f t="shared" si="92"/>
        <v>172.32311959775529</v>
      </c>
    </row>
    <row r="94" spans="1:53" x14ac:dyDescent="0.15">
      <c r="C94" s="7">
        <v>4</v>
      </c>
      <c r="D94" s="11">
        <v>15.587566666666699</v>
      </c>
      <c r="E94" s="10">
        <f t="shared" si="93"/>
        <v>12.0849677419355</v>
      </c>
      <c r="F94" s="7" t="s">
        <v>73</v>
      </c>
      <c r="G94" s="1">
        <v>5</v>
      </c>
      <c r="H94" s="8">
        <f t="shared" si="76"/>
        <v>15.587566666666699</v>
      </c>
      <c r="I94" s="8">
        <f t="shared" si="77"/>
        <v>288.73756666666668</v>
      </c>
      <c r="J94" s="8">
        <f t="shared" si="78"/>
        <v>0.11938568948522579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0.89210662380204242</v>
      </c>
      <c r="O94" s="8">
        <f t="shared" si="94"/>
        <v>0.33165298020010747</v>
      </c>
      <c r="P94" s="8">
        <f t="shared" si="81"/>
        <v>3.9594619711019768E-2</v>
      </c>
      <c r="Q94" s="14">
        <f t="shared" si="82"/>
        <v>1.029460112486514E-2</v>
      </c>
      <c r="R94" s="8">
        <f t="shared" si="83"/>
        <v>7.4022000000000004E-2</v>
      </c>
      <c r="S94" s="15">
        <f t="shared" si="84"/>
        <v>0.13907488482971467</v>
      </c>
      <c r="T94" s="2">
        <v>0.01</v>
      </c>
      <c r="U94" s="16">
        <f t="shared" si="85"/>
        <v>1.3907488482971467E-3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1.1340748848297146E-2</v>
      </c>
      <c r="AU94" s="8">
        <f t="shared" si="89"/>
        <v>28.47</v>
      </c>
      <c r="AV94" s="1">
        <f t="shared" si="90"/>
        <v>0.26</v>
      </c>
      <c r="AW94" s="1">
        <f t="shared" si="95"/>
        <v>1.1099926110879166</v>
      </c>
      <c r="AX94" s="1">
        <f t="shared" si="91"/>
        <v>624.30589866489629</v>
      </c>
      <c r="AZ94" s="1">
        <f t="shared" si="96"/>
        <v>0.41784273782250086</v>
      </c>
      <c r="BA94" s="1">
        <f t="shared" si="92"/>
        <v>235.01209227077965</v>
      </c>
    </row>
    <row r="95" spans="1:53" x14ac:dyDescent="0.15">
      <c r="C95" s="7">
        <v>5</v>
      </c>
      <c r="D95" s="11">
        <v>19.037225806451598</v>
      </c>
      <c r="E95" s="10">
        <f t="shared" si="93"/>
        <v>15.587566666666699</v>
      </c>
      <c r="F95" s="7" t="s">
        <v>75</v>
      </c>
      <c r="G95" s="1">
        <v>6</v>
      </c>
      <c r="H95" s="8">
        <f t="shared" si="76"/>
        <v>19.037225806451598</v>
      </c>
      <c r="I95" s="8">
        <f t="shared" si="77"/>
        <v>292.18722580645158</v>
      </c>
      <c r="J95" s="8">
        <f t="shared" si="78"/>
        <v>0.17777019161997265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0.5767583604890878</v>
      </c>
      <c r="P95" s="8">
        <f t="shared" si="81"/>
        <v>0.1025304442625664</v>
      </c>
      <c r="Q95" s="14">
        <f t="shared" si="82"/>
        <v>2.6657915508267266E-2</v>
      </c>
      <c r="R95" s="8">
        <f t="shared" si="83"/>
        <v>7.4022000000000004E-2</v>
      </c>
      <c r="S95" s="15">
        <f t="shared" si="84"/>
        <v>0.36013503429071442</v>
      </c>
      <c r="T95" s="2">
        <v>0.01</v>
      </c>
      <c r="U95" s="16">
        <f t="shared" si="85"/>
        <v>3.6013503429071442E-3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1.3551350342907144E-2</v>
      </c>
      <c r="AU95" s="8">
        <f t="shared" si="89"/>
        <v>28.47</v>
      </c>
      <c r="AV95" s="1">
        <f t="shared" si="90"/>
        <v>0.26</v>
      </c>
      <c r="AW95" s="1">
        <f t="shared" si="95"/>
        <v>1.1099926110879166</v>
      </c>
      <c r="AX95" s="1">
        <f t="shared" si="91"/>
        <v>745.99905765674578</v>
      </c>
      <c r="AZ95" s="1">
        <f t="shared" si="96"/>
        <v>0.41784273782250086</v>
      </c>
      <c r="BA95" s="1">
        <f t="shared" si="92"/>
        <v>280.82194921891369</v>
      </c>
    </row>
    <row r="96" spans="1:53" x14ac:dyDescent="0.15">
      <c r="C96" s="7">
        <v>6</v>
      </c>
      <c r="D96" s="11">
        <v>22.034566666666699</v>
      </c>
      <c r="E96" s="10">
        <f t="shared" si="93"/>
        <v>19.037225806451598</v>
      </c>
      <c r="F96" s="7" t="s">
        <v>73</v>
      </c>
      <c r="G96" s="1">
        <v>7</v>
      </c>
      <c r="H96" s="8">
        <f t="shared" si="76"/>
        <v>22.034566666666699</v>
      </c>
      <c r="I96" s="8">
        <f t="shared" si="77"/>
        <v>295.18456666666668</v>
      </c>
      <c r="J96" s="8">
        <f t="shared" si="78"/>
        <v>0.24935203417516821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0.75892791622652134</v>
      </c>
      <c r="P96" s="8">
        <f t="shared" si="81"/>
        <v>0.18924021970340474</v>
      </c>
      <c r="Q96" s="14">
        <f t="shared" si="82"/>
        <v>4.9202457122885235E-2</v>
      </c>
      <c r="R96" s="8">
        <f t="shared" si="83"/>
        <v>7.4022000000000004E-2</v>
      </c>
      <c r="S96" s="15">
        <f t="shared" si="84"/>
        <v>0.66470045557922286</v>
      </c>
      <c r="T96" s="2">
        <v>0.01</v>
      </c>
      <c r="U96" s="16">
        <f t="shared" si="85"/>
        <v>6.6470045557922288E-3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1.659700455579223E-2</v>
      </c>
      <c r="AU96" s="8">
        <f t="shared" si="89"/>
        <v>28.47</v>
      </c>
      <c r="AV96" s="1">
        <f t="shared" si="90"/>
        <v>0.26</v>
      </c>
      <c r="AW96" s="1">
        <f t="shared" si="95"/>
        <v>1.1099926110879166</v>
      </c>
      <c r="AX96" s="1">
        <f t="shared" si="91"/>
        <v>913.66169756109889</v>
      </c>
      <c r="AZ96" s="1">
        <f t="shared" si="96"/>
        <v>0.41784273782250086</v>
      </c>
      <c r="BA96" s="1">
        <f t="shared" si="92"/>
        <v>343.93643825998907</v>
      </c>
    </row>
    <row r="97" spans="3:54" x14ac:dyDescent="0.15">
      <c r="C97" s="7">
        <v>7</v>
      </c>
      <c r="D97" s="11">
        <v>24.935032258064499</v>
      </c>
      <c r="E97" s="10">
        <f t="shared" si="93"/>
        <v>22.034566666666699</v>
      </c>
      <c r="F97" s="7" t="s">
        <v>73</v>
      </c>
      <c r="G97" s="1">
        <v>8</v>
      </c>
      <c r="H97" s="8">
        <f t="shared" si="76"/>
        <v>24.935032258064499</v>
      </c>
      <c r="I97" s="8">
        <f t="shared" si="77"/>
        <v>298.08503225806447</v>
      </c>
      <c r="J97" s="8">
        <f t="shared" si="78"/>
        <v>0.34371910524721133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0.85438769652311664</v>
      </c>
      <c r="P97" s="8">
        <f t="shared" si="81"/>
        <v>0.29366937458315157</v>
      </c>
      <c r="Q97" s="14">
        <f t="shared" si="82"/>
        <v>7.6354037391619403E-2</v>
      </c>
      <c r="R97" s="8">
        <f t="shared" si="83"/>
        <v>7.4022000000000004E-2</v>
      </c>
      <c r="S97" s="15">
        <f t="shared" si="84"/>
        <v>1.0315046525576099</v>
      </c>
      <c r="T97" s="2">
        <v>0.01</v>
      </c>
      <c r="U97" s="16">
        <f t="shared" si="85"/>
        <v>1.03150465255761E-2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2.0265046525576098E-2</v>
      </c>
      <c r="AU97" s="8">
        <f t="shared" si="89"/>
        <v>28.47</v>
      </c>
      <c r="AV97" s="1">
        <f t="shared" si="90"/>
        <v>0.26</v>
      </c>
      <c r="AW97" s="1">
        <f t="shared" si="95"/>
        <v>1.1099926110879166</v>
      </c>
      <c r="AX97" s="1">
        <f t="shared" si="91"/>
        <v>1115.5866558613898</v>
      </c>
      <c r="AZ97" s="1">
        <f t="shared" si="96"/>
        <v>0.41784273782250086</v>
      </c>
      <c r="BA97" s="1">
        <f t="shared" si="92"/>
        <v>419.94854551914739</v>
      </c>
    </row>
    <row r="98" spans="3:54" x14ac:dyDescent="0.15">
      <c r="C98" s="7">
        <v>8</v>
      </c>
      <c r="D98" s="11">
        <v>24.574290322580602</v>
      </c>
      <c r="E98" s="10">
        <f t="shared" si="93"/>
        <v>24.935032258064499</v>
      </c>
      <c r="F98" s="7" t="s">
        <v>73</v>
      </c>
      <c r="G98" s="1">
        <v>9</v>
      </c>
      <c r="H98" s="8">
        <f t="shared" si="76"/>
        <v>24.574290322580602</v>
      </c>
      <c r="I98" s="8">
        <f t="shared" si="77"/>
        <v>297.7242903225806</v>
      </c>
      <c r="J98" s="8">
        <f t="shared" si="78"/>
        <v>0.3303809539107796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0.84541832193996513</v>
      </c>
      <c r="P98" s="8">
        <f t="shared" si="81"/>
        <v>0.27931011165617625</v>
      </c>
      <c r="Q98" s="14">
        <f t="shared" si="82"/>
        <v>7.2620629030605829E-2</v>
      </c>
      <c r="R98" s="8">
        <f t="shared" si="83"/>
        <v>7.4022000000000004E-2</v>
      </c>
      <c r="S98" s="15">
        <f t="shared" si="84"/>
        <v>0.98106818284571917</v>
      </c>
      <c r="T98" s="2">
        <v>0.01</v>
      </c>
      <c r="U98" s="16">
        <f t="shared" si="85"/>
        <v>9.8106818284571917E-3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1.9760681828457194E-2</v>
      </c>
      <c r="AU98" s="8">
        <f t="shared" si="89"/>
        <v>28.47</v>
      </c>
      <c r="AV98" s="1">
        <f t="shared" si="90"/>
        <v>0.26</v>
      </c>
      <c r="AW98" s="1">
        <f t="shared" si="95"/>
        <v>1.1099926110879166</v>
      </c>
      <c r="AX98" s="1">
        <f t="shared" si="91"/>
        <v>1087.8214827055672</v>
      </c>
      <c r="AZ98" s="1">
        <f t="shared" si="96"/>
        <v>0.41784273782250086</v>
      </c>
      <c r="BA98" s="1">
        <f t="shared" si="92"/>
        <v>409.49669579361279</v>
      </c>
    </row>
    <row r="99" spans="3:54" x14ac:dyDescent="0.15">
      <c r="C99" s="7">
        <v>9</v>
      </c>
      <c r="D99" s="11">
        <v>24.081566666666699</v>
      </c>
      <c r="E99" s="10">
        <f t="shared" si="93"/>
        <v>24.574290322580602</v>
      </c>
      <c r="F99" s="7" t="s">
        <v>73</v>
      </c>
      <c r="G99" s="1">
        <v>10</v>
      </c>
      <c r="H99" s="8">
        <f t="shared" si="76"/>
        <v>24.081566666666699</v>
      </c>
      <c r="I99" s="8">
        <f t="shared" si="77"/>
        <v>297.23156666666665</v>
      </c>
      <c r="J99" s="8">
        <f t="shared" si="78"/>
        <v>0.31294660291809523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0.85080821028378883</v>
      </c>
      <c r="P99" s="8">
        <f t="shared" si="81"/>
        <v>0.26625753914313616</v>
      </c>
      <c r="Q99" s="14">
        <f t="shared" si="82"/>
        <v>6.9226960177215399E-2</v>
      </c>
      <c r="R99" s="8">
        <f t="shared" si="83"/>
        <v>7.4022000000000004E-2</v>
      </c>
      <c r="S99" s="15">
        <f t="shared" si="84"/>
        <v>0.93522142305281397</v>
      </c>
      <c r="T99" s="2">
        <v>0.01</v>
      </c>
      <c r="U99" s="16">
        <f t="shared" si="85"/>
        <v>9.3522142305281393E-3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1.930221423052814E-2</v>
      </c>
      <c r="AU99" s="8">
        <f t="shared" si="89"/>
        <v>28.47</v>
      </c>
      <c r="AV99" s="1">
        <f t="shared" si="90"/>
        <v>0.26</v>
      </c>
      <c r="AW99" s="1">
        <f t="shared" si="95"/>
        <v>1.1099926110879166</v>
      </c>
      <c r="AX99" s="1">
        <f t="shared" si="91"/>
        <v>1062.5829354488919</v>
      </c>
      <c r="AZ99" s="1">
        <f t="shared" si="96"/>
        <v>0.41784273782250086</v>
      </c>
      <c r="BA99" s="1">
        <f t="shared" si="92"/>
        <v>399.99596256435655</v>
      </c>
    </row>
    <row r="100" spans="3:54" x14ac:dyDescent="0.15">
      <c r="C100" s="7">
        <v>10</v>
      </c>
      <c r="D100" s="11">
        <v>21.237935483870999</v>
      </c>
      <c r="E100" s="10">
        <f t="shared" si="93"/>
        <v>24.081566666666699</v>
      </c>
      <c r="F100" s="7" t="s">
        <v>73</v>
      </c>
      <c r="G100" s="1">
        <v>11</v>
      </c>
      <c r="H100" s="8">
        <f t="shared" si="76"/>
        <v>21.237935483870999</v>
      </c>
      <c r="I100" s="8">
        <f t="shared" si="77"/>
        <v>294.38793548387099</v>
      </c>
      <c r="J100" s="8">
        <f t="shared" si="78"/>
        <v>0.22805918305612788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0.55532313758362006</v>
      </c>
      <c r="O100" s="8">
        <f t="shared" si="94"/>
        <v>0.31392753355703262</v>
      </c>
      <c r="P100" s="8">
        <f t="shared" si="81"/>
        <v>7.159405684184203E-2</v>
      </c>
      <c r="Q100" s="14">
        <f t="shared" si="82"/>
        <v>1.8614454778878929E-2</v>
      </c>
      <c r="R100" s="8">
        <f t="shared" si="83"/>
        <v>7.4022000000000004E-2</v>
      </c>
      <c r="S100" s="15">
        <f t="shared" si="84"/>
        <v>0.25147192427763271</v>
      </c>
      <c r="T100" s="2">
        <v>0.01</v>
      </c>
      <c r="U100" s="16">
        <f t="shared" si="85"/>
        <v>2.5147192427763271E-3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1.2464719242776326E-2</v>
      </c>
      <c r="AU100" s="8">
        <f t="shared" si="89"/>
        <v>28.47</v>
      </c>
      <c r="AV100" s="1">
        <f t="shared" si="90"/>
        <v>0.26</v>
      </c>
      <c r="AW100" s="1">
        <f t="shared" si="95"/>
        <v>1.1099926110879166</v>
      </c>
      <c r="AX100" s="1">
        <f t="shared" si="91"/>
        <v>686.18023840952662</v>
      </c>
      <c r="AZ100" s="1">
        <f t="shared" si="96"/>
        <v>0.41784273782250086</v>
      </c>
      <c r="BA100" s="1">
        <f t="shared" si="92"/>
        <v>258.30390814558655</v>
      </c>
    </row>
    <row r="101" spans="3:54" x14ac:dyDescent="0.15">
      <c r="C101" s="7">
        <v>11</v>
      </c>
      <c r="D101" s="11">
        <v>17.201000000000001</v>
      </c>
      <c r="E101" s="10">
        <f t="shared" si="93"/>
        <v>21.237935483870999</v>
      </c>
      <c r="F101" s="7" t="s">
        <v>75</v>
      </c>
      <c r="G101" s="1">
        <v>12</v>
      </c>
      <c r="H101" s="8">
        <f t="shared" si="76"/>
        <v>17.201000000000001</v>
      </c>
      <c r="I101" s="8">
        <f t="shared" si="77"/>
        <v>290.351</v>
      </c>
      <c r="J101" s="8">
        <f t="shared" si="78"/>
        <v>0.14399040247844608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0.52703347671519052</v>
      </c>
      <c r="P101" s="8">
        <f t="shared" si="81"/>
        <v>7.5887762431835024E-2</v>
      </c>
      <c r="Q101" s="14">
        <f t="shared" si="82"/>
        <v>1.9730818232277108E-2</v>
      </c>
      <c r="R101" s="8">
        <f t="shared" si="83"/>
        <v>7.4022000000000004E-2</v>
      </c>
      <c r="S101" s="15">
        <f t="shared" si="84"/>
        <v>0.26655343319928004</v>
      </c>
      <c r="T101" s="2">
        <v>0.01</v>
      </c>
      <c r="U101" s="16">
        <f t="shared" si="85"/>
        <v>2.6655343319928007E-3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1.2615534331992799E-2</v>
      </c>
      <c r="AU101" s="8">
        <f t="shared" si="89"/>
        <v>28.47</v>
      </c>
      <c r="AV101" s="1">
        <f t="shared" si="90"/>
        <v>0.26</v>
      </c>
      <c r="AW101" s="1">
        <f t="shared" si="95"/>
        <v>1.1099926110879166</v>
      </c>
      <c r="AX101" s="1">
        <f t="shared" si="91"/>
        <v>694.48257814608246</v>
      </c>
      <c r="AY101" s="1">
        <f>SUM(AX90:AX101)</f>
        <v>8525.7334950843069</v>
      </c>
      <c r="AZ101" s="1">
        <f t="shared" si="96"/>
        <v>0.41784273782250086</v>
      </c>
      <c r="BA101" s="1">
        <f t="shared" si="92"/>
        <v>261.42921936946482</v>
      </c>
      <c r="BB101" s="1">
        <f>SUM(BA90:BA101)</f>
        <v>3209.404990578686</v>
      </c>
    </row>
    <row r="102" spans="3:54" x14ac:dyDescent="0.15">
      <c r="C102" s="7">
        <v>12</v>
      </c>
      <c r="D102" s="11">
        <v>15.4598064516129</v>
      </c>
      <c r="E102" s="10">
        <f t="shared" si="93"/>
        <v>17.201000000000001</v>
      </c>
      <c r="F102" s="7" t="s">
        <v>73</v>
      </c>
    </row>
  </sheetData>
  <mergeCells count="54">
    <mergeCell ref="A89:B89"/>
    <mergeCell ref="A2:A4"/>
    <mergeCell ref="A5:A6"/>
    <mergeCell ref="E2:E4"/>
    <mergeCell ref="E5:E6"/>
    <mergeCell ref="AE88:AG88"/>
    <mergeCell ref="AH88:AJ88"/>
    <mergeCell ref="AK88:AM88"/>
    <mergeCell ref="AN88:AP88"/>
    <mergeCell ref="AQ88:AS88"/>
    <mergeCell ref="A73:B73"/>
    <mergeCell ref="S88:U88"/>
    <mergeCell ref="V88:X88"/>
    <mergeCell ref="Y88:AA88"/>
    <mergeCell ref="AB88:AD88"/>
    <mergeCell ref="AE72:AG72"/>
    <mergeCell ref="AH72:AJ72"/>
    <mergeCell ref="AK72:AM72"/>
    <mergeCell ref="AN72:AP72"/>
    <mergeCell ref="AQ72:AS72"/>
    <mergeCell ref="A57:B57"/>
    <mergeCell ref="S72:U72"/>
    <mergeCell ref="V72:X72"/>
    <mergeCell ref="Y72:AA72"/>
    <mergeCell ref="AB72:AD72"/>
    <mergeCell ref="AH40:AJ40"/>
    <mergeCell ref="AK40:AM40"/>
    <mergeCell ref="AN40:AP40"/>
    <mergeCell ref="A41:B41"/>
    <mergeCell ref="S56:U56"/>
    <mergeCell ref="S40:U40"/>
    <mergeCell ref="V40:X40"/>
    <mergeCell ref="Y40:AA40"/>
    <mergeCell ref="AB40:AD40"/>
    <mergeCell ref="AE40:AG40"/>
    <mergeCell ref="AE25:AG25"/>
    <mergeCell ref="AH25:AJ25"/>
    <mergeCell ref="AK25:AM25"/>
    <mergeCell ref="AN25:AP25"/>
    <mergeCell ref="A26:B26"/>
    <mergeCell ref="A11:B11"/>
    <mergeCell ref="S25:U25"/>
    <mergeCell ref="V25:X25"/>
    <mergeCell ref="Y25:AA25"/>
    <mergeCell ref="AB25:AD25"/>
    <mergeCell ref="G14:G15"/>
    <mergeCell ref="AJ1:AO1"/>
    <mergeCell ref="A7:B7"/>
    <mergeCell ref="A8:B8"/>
    <mergeCell ref="A9:B9"/>
    <mergeCell ref="A10:B10"/>
    <mergeCell ref="AJ10:AN10"/>
    <mergeCell ref="G2:G4"/>
    <mergeCell ref="G5:G6"/>
  </mergeCells>
  <phoneticPr fontId="6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17"/>
  <sheetViews>
    <sheetView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3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</row>
    <row r="2" spans="1:43" x14ac:dyDescent="0.15">
      <c r="A2" s="33" t="s">
        <v>4</v>
      </c>
      <c r="B2" s="3" t="s">
        <v>5</v>
      </c>
      <c r="C2" s="2"/>
      <c r="D2" s="2"/>
      <c r="E2" s="40">
        <v>967.41000000000008</v>
      </c>
      <c r="F2" s="2">
        <v>759.42</v>
      </c>
      <c r="G2" s="33">
        <f>(F2+F3+F4)/3</f>
        <v>1282.9875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3" x14ac:dyDescent="0.15">
      <c r="A3" s="33"/>
      <c r="B3" s="3" t="s">
        <v>6</v>
      </c>
      <c r="C3" s="2"/>
      <c r="D3" s="2"/>
      <c r="E3" s="41"/>
      <c r="F3" s="2">
        <v>1433.9024999999999</v>
      </c>
      <c r="G3" s="3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</row>
    <row r="4" spans="1:43" x14ac:dyDescent="0.15">
      <c r="A4" s="33"/>
      <c r="B4" s="3" t="s">
        <v>7</v>
      </c>
      <c r="C4" s="2"/>
      <c r="D4" s="2"/>
      <c r="E4" s="42"/>
      <c r="F4" s="2">
        <v>1655.64</v>
      </c>
      <c r="G4" s="33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</row>
    <row r="5" spans="1:43" x14ac:dyDescent="0.15">
      <c r="A5" s="33" t="s">
        <v>8</v>
      </c>
      <c r="B5" s="3" t="s">
        <v>9</v>
      </c>
      <c r="C5" s="2"/>
      <c r="D5" s="2"/>
      <c r="E5" s="40">
        <v>10285.4623561644</v>
      </c>
      <c r="F5" s="2">
        <v>91.103999999999999</v>
      </c>
      <c r="G5" s="33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</row>
    <row r="6" spans="1:43" x14ac:dyDescent="0.15">
      <c r="A6" s="33"/>
      <c r="B6" s="3" t="s">
        <v>10</v>
      </c>
      <c r="C6" s="2"/>
      <c r="D6" s="2"/>
      <c r="E6" s="42"/>
      <c r="F6" s="2">
        <v>93.914500000000004</v>
      </c>
      <c r="G6" s="3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</row>
    <row r="7" spans="1:43" x14ac:dyDescent="0.15">
      <c r="A7" s="33" t="s">
        <v>11</v>
      </c>
      <c r="B7" s="34"/>
      <c r="C7" s="2"/>
      <c r="D7" s="2"/>
      <c r="E7" s="5">
        <v>1176.87302395594</v>
      </c>
      <c r="F7" s="2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</row>
    <row r="8" spans="1:43" x14ac:dyDescent="0.15">
      <c r="A8" s="33" t="s">
        <v>12</v>
      </c>
      <c r="B8" s="34"/>
      <c r="C8" s="2"/>
      <c r="D8" s="2"/>
      <c r="E8" s="5">
        <v>60.985472522642802</v>
      </c>
      <c r="F8" s="2">
        <v>625.46400000000006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</row>
    <row r="9" spans="1:43" x14ac:dyDescent="0.15">
      <c r="A9" s="33" t="s">
        <v>13</v>
      </c>
      <c r="B9" s="34"/>
      <c r="C9" s="2"/>
      <c r="D9" s="2"/>
      <c r="E9" s="5">
        <v>87.021190974056907</v>
      </c>
      <c r="F9" s="2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</row>
    <row r="10" spans="1:43" x14ac:dyDescent="0.15">
      <c r="A10" s="33" t="s">
        <v>14</v>
      </c>
      <c r="B10" s="34"/>
      <c r="C10" s="2"/>
      <c r="D10" s="2"/>
      <c r="E10" s="5">
        <v>12.6729520013361</v>
      </c>
      <c r="F10" s="2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</row>
    <row r="11" spans="1:43" x14ac:dyDescent="0.15">
      <c r="A11" s="33" t="s">
        <v>15</v>
      </c>
      <c r="B11" s="34"/>
      <c r="C11" s="2"/>
      <c r="D11" s="2"/>
      <c r="E11" s="5">
        <v>16.419946376957601</v>
      </c>
      <c r="F11" s="2">
        <v>910.85749999999996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</row>
    <row r="12" spans="1:43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3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AV38+AV53+BB69+AY85+AY101+BB101+AY116+AG69</f>
        <v>37205684.187988132</v>
      </c>
      <c r="J14" s="6" t="s">
        <v>20</v>
      </c>
      <c r="K14" s="6">
        <f>I14/(10000*1000)</f>
        <v>3.7205684187988131</v>
      </c>
      <c r="L14" s="6" t="s">
        <v>21</v>
      </c>
    </row>
    <row r="15" spans="1:43" x14ac:dyDescent="0.15">
      <c r="A15" s="1" t="s">
        <v>22</v>
      </c>
      <c r="B15" s="1" t="s">
        <v>17</v>
      </c>
      <c r="G15" s="43"/>
      <c r="H15" s="6" t="s">
        <v>23</v>
      </c>
      <c r="I15" s="6">
        <v>59464640.192803703</v>
      </c>
      <c r="J15" s="6" t="s">
        <v>20</v>
      </c>
      <c r="K15" s="6">
        <f>I15/(10000*1000)</f>
        <v>5.9464640192803699</v>
      </c>
      <c r="L15" s="6" t="s">
        <v>21</v>
      </c>
    </row>
    <row r="16" spans="1:43" x14ac:dyDescent="0.15">
      <c r="A16" s="1" t="s">
        <v>24</v>
      </c>
      <c r="B16" s="1" t="s">
        <v>25</v>
      </c>
      <c r="C16" s="1">
        <v>19347</v>
      </c>
      <c r="K16" s="1">
        <v>3.7308432447101922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1282.9875</v>
      </c>
      <c r="C27" s="7" t="s">
        <v>72</v>
      </c>
      <c r="D27" s="7">
        <v>-2</v>
      </c>
      <c r="E27" s="7"/>
      <c r="F27" s="7"/>
      <c r="G27" s="1">
        <v>1</v>
      </c>
      <c r="H27" s="8">
        <f t="shared" ref="H27:H38" si="0">E28</f>
        <v>-2</v>
      </c>
      <c r="I27" s="8">
        <f t="shared" ref="I27:I38" si="1">H27+273.15</f>
        <v>271.14999999999998</v>
      </c>
      <c r="J27" s="8">
        <f t="shared" ref="J27:J38" si="2">EXP(($C$16*(I27-$C$14))/($C$17*I27*$C$14))</f>
        <v>1.339736430234789E-2</v>
      </c>
      <c r="K27" s="8">
        <f t="shared" ref="K27:K38" si="3">$B$27/12</f>
        <v>106.91562499999999</v>
      </c>
      <c r="L27" s="8">
        <f t="shared" ref="L27:L38" si="4">K27*$B$28/100</f>
        <v>1.0691562499999998</v>
      </c>
      <c r="M27" s="1" t="s">
        <v>73</v>
      </c>
      <c r="O27" s="8">
        <f>L27</f>
        <v>1.0691562499999998</v>
      </c>
      <c r="P27" s="8">
        <f t="shared" ref="P27:P38" si="5">O27*J27</f>
        <v>1.4323875777382134E-2</v>
      </c>
      <c r="Q27" s="14">
        <f t="shared" ref="Q27:Q38" si="6">P27*$B$29</f>
        <v>3.437730186571712E-3</v>
      </c>
      <c r="R27" s="8">
        <f t="shared" ref="R27:R38" si="7">L27*$B$29</f>
        <v>0.25659749999999992</v>
      </c>
      <c r="S27" s="15">
        <f t="shared" ref="S27:S38" si="8">Q27/R27</f>
        <v>1.3397364302347892E-2</v>
      </c>
      <c r="T27" s="2">
        <v>0.01</v>
      </c>
      <c r="U27" s="16">
        <f t="shared" ref="U27:U38" si="9">S27*T27</f>
        <v>1.3397364302347893E-4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2.2033973643023477E-2</v>
      </c>
      <c r="AR27" s="8">
        <f t="shared" ref="AR27:AR38" si="15">$B$27/12</f>
        <v>106.91562499999999</v>
      </c>
      <c r="AS27" s="1">
        <f t="shared" ref="AS27:AS38" si="16">$B$29</f>
        <v>0.24</v>
      </c>
      <c r="AT27" s="1">
        <f>$E$2/12</f>
        <v>80.617500000000007</v>
      </c>
      <c r="AU27" s="1">
        <f t="shared" ref="AU27:AU38" si="17">AT27*10000*AS27*0.67*AR27*AQ27</f>
        <v>305386.1770642731</v>
      </c>
    </row>
    <row r="28" spans="1:47" x14ac:dyDescent="0.15">
      <c r="A28" s="1" t="s">
        <v>74</v>
      </c>
      <c r="B28" s="1">
        <v>1</v>
      </c>
      <c r="C28" s="7">
        <v>1</v>
      </c>
      <c r="D28" s="9">
        <v>-2.6598709677419401</v>
      </c>
      <c r="E28" s="10">
        <f t="shared" ref="E28:E39" si="18">D27</f>
        <v>-2</v>
      </c>
      <c r="F28" s="7" t="s">
        <v>73</v>
      </c>
      <c r="G28" s="1">
        <v>2</v>
      </c>
      <c r="H28" s="8">
        <f t="shared" si="0"/>
        <v>-2.6598709677419401</v>
      </c>
      <c r="I28" s="8">
        <f t="shared" si="1"/>
        <v>270.49012903225804</v>
      </c>
      <c r="J28" s="8">
        <f t="shared" si="2"/>
        <v>1.2273666683872532E-2</v>
      </c>
      <c r="K28" s="8">
        <f t="shared" si="3"/>
        <v>106.91562499999999</v>
      </c>
      <c r="L28" s="8">
        <f t="shared" si="4"/>
        <v>1.0691562499999998</v>
      </c>
      <c r="M28" s="1" t="s">
        <v>73</v>
      </c>
      <c r="O28" s="8">
        <f t="shared" ref="O28:O38" si="19">L28+O27-P27-N28</f>
        <v>2.1239886242226174</v>
      </c>
      <c r="P28" s="8">
        <f t="shared" si="5"/>
        <v>2.6069128414045396E-2</v>
      </c>
      <c r="Q28" s="14">
        <f t="shared" si="6"/>
        <v>6.2565908193708943E-3</v>
      </c>
      <c r="R28" s="8">
        <f t="shared" si="7"/>
        <v>0.25659749999999992</v>
      </c>
      <c r="S28" s="15">
        <f t="shared" si="8"/>
        <v>2.4382898583855634E-2</v>
      </c>
      <c r="T28" s="2">
        <v>0.01</v>
      </c>
      <c r="U28" s="16">
        <f t="shared" si="9"/>
        <v>2.4382898583855635E-4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2.2143828985838554E-2</v>
      </c>
      <c r="AR28" s="8">
        <f t="shared" si="15"/>
        <v>106.91562499999999</v>
      </c>
      <c r="AS28" s="1">
        <f t="shared" si="16"/>
        <v>0.24</v>
      </c>
      <c r="AT28" s="1">
        <f t="shared" ref="AT28:AT38" si="20">$E$2/12</f>
        <v>80.617500000000007</v>
      </c>
      <c r="AU28" s="1">
        <f t="shared" si="17"/>
        <v>306908.74869460653</v>
      </c>
    </row>
    <row r="29" spans="1:47" x14ac:dyDescent="0.15">
      <c r="A29" s="1" t="s">
        <v>36</v>
      </c>
      <c r="B29" s="1">
        <v>0.24</v>
      </c>
      <c r="C29" s="7">
        <v>2</v>
      </c>
      <c r="D29" s="11">
        <v>-3.2480714285714298</v>
      </c>
      <c r="E29" s="10">
        <f t="shared" si="18"/>
        <v>-2.6598709677419401</v>
      </c>
      <c r="F29" s="7" t="s">
        <v>73</v>
      </c>
      <c r="G29" s="1">
        <v>3</v>
      </c>
      <c r="H29" s="8">
        <f t="shared" si="0"/>
        <v>-3.2480714285714298</v>
      </c>
      <c r="I29" s="8">
        <f t="shared" si="1"/>
        <v>269.90192857142853</v>
      </c>
      <c r="J29" s="8">
        <f t="shared" si="2"/>
        <v>1.1347616421092045E-2</v>
      </c>
      <c r="K29" s="8">
        <f t="shared" si="3"/>
        <v>106.91562499999999</v>
      </c>
      <c r="L29" s="8">
        <f t="shared" si="4"/>
        <v>1.0691562499999998</v>
      </c>
      <c r="M29" s="1" t="s">
        <v>73</v>
      </c>
      <c r="O29" s="8">
        <f t="shared" si="19"/>
        <v>3.1670757458085719</v>
      </c>
      <c r="P29" s="8">
        <f t="shared" si="5"/>
        <v>3.5938760739979682E-2</v>
      </c>
      <c r="Q29" s="14">
        <f t="shared" si="6"/>
        <v>8.6253025775951241E-3</v>
      </c>
      <c r="R29" s="8">
        <f t="shared" si="7"/>
        <v>0.25659749999999992</v>
      </c>
      <c r="S29" s="15">
        <f t="shared" si="8"/>
        <v>3.3614133331755482E-2</v>
      </c>
      <c r="T29" s="2">
        <v>0.01</v>
      </c>
      <c r="U29" s="16">
        <f t="shared" si="9"/>
        <v>3.361413333175548E-4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2.2236141333317555E-2</v>
      </c>
      <c r="AR29" s="8">
        <f t="shared" si="15"/>
        <v>106.91562499999999</v>
      </c>
      <c r="AS29" s="1">
        <f t="shared" si="16"/>
        <v>0.24</v>
      </c>
      <c r="AT29" s="1">
        <f t="shared" si="20"/>
        <v>80.617500000000007</v>
      </c>
      <c r="AU29" s="1">
        <f t="shared" si="17"/>
        <v>308188.17814973649</v>
      </c>
    </row>
    <row r="30" spans="1:47" x14ac:dyDescent="0.15">
      <c r="C30" s="7">
        <v>3</v>
      </c>
      <c r="D30" s="11">
        <v>-1.83235483870968</v>
      </c>
      <c r="E30" s="10">
        <f t="shared" si="18"/>
        <v>-3.2480714285714298</v>
      </c>
      <c r="F30" s="7" t="s">
        <v>73</v>
      </c>
      <c r="G30" s="1">
        <v>4</v>
      </c>
      <c r="H30" s="8">
        <f t="shared" si="0"/>
        <v>-1.83235483870968</v>
      </c>
      <c r="I30" s="8">
        <f t="shared" si="1"/>
        <v>271.31764516129027</v>
      </c>
      <c r="J30" s="8">
        <f t="shared" si="2"/>
        <v>1.369794804599294E-2</v>
      </c>
      <c r="K30" s="8">
        <f t="shared" si="3"/>
        <v>106.91562499999999</v>
      </c>
      <c r="L30" s="8">
        <f t="shared" si="4"/>
        <v>1.0691562499999998</v>
      </c>
      <c r="M30" s="1" t="s">
        <v>73</v>
      </c>
      <c r="O30" s="8">
        <f t="shared" si="19"/>
        <v>4.2002932350685924</v>
      </c>
      <c r="P30" s="8">
        <f t="shared" si="5"/>
        <v>5.7535398511905193E-2</v>
      </c>
      <c r="Q30" s="14">
        <f t="shared" si="6"/>
        <v>1.3808495642857245E-2</v>
      </c>
      <c r="R30" s="8">
        <f t="shared" si="7"/>
        <v>0.25659749999999992</v>
      </c>
      <c r="S30" s="15">
        <f t="shared" si="8"/>
        <v>5.3813835453803131E-2</v>
      </c>
      <c r="T30" s="2">
        <v>0.01</v>
      </c>
      <c r="U30" s="16">
        <f t="shared" si="9"/>
        <v>5.3813835453803127E-4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2.2438138354538031E-2</v>
      </c>
      <c r="AR30" s="8">
        <f t="shared" si="15"/>
        <v>106.91562499999999</v>
      </c>
      <c r="AS30" s="1">
        <f t="shared" si="16"/>
        <v>0.24</v>
      </c>
      <c r="AT30" s="1">
        <f t="shared" si="20"/>
        <v>80.617500000000007</v>
      </c>
      <c r="AU30" s="1">
        <f t="shared" si="17"/>
        <v>310987.81379822618</v>
      </c>
    </row>
    <row r="31" spans="1:47" x14ac:dyDescent="0.15">
      <c r="C31" s="7">
        <v>4</v>
      </c>
      <c r="D31" s="11">
        <v>4.7774000000000001</v>
      </c>
      <c r="E31" s="10">
        <f t="shared" si="18"/>
        <v>-1.83235483870968</v>
      </c>
      <c r="F31" s="7" t="s">
        <v>73</v>
      </c>
      <c r="G31" s="1">
        <v>5</v>
      </c>
      <c r="H31" s="8">
        <f t="shared" si="0"/>
        <v>4.7774000000000001</v>
      </c>
      <c r="I31" s="8">
        <f t="shared" si="1"/>
        <v>277.92739999999998</v>
      </c>
      <c r="J31" s="8">
        <f t="shared" si="2"/>
        <v>3.215998019252253E-2</v>
      </c>
      <c r="K31" s="8">
        <f t="shared" si="3"/>
        <v>106.91562499999999</v>
      </c>
      <c r="L31" s="8">
        <f t="shared" si="4"/>
        <v>1.0691562499999998</v>
      </c>
      <c r="M31" s="1" t="s">
        <v>75</v>
      </c>
      <c r="N31" s="8">
        <f>(O30-P30)*C22/100</f>
        <v>3.9356199447288533</v>
      </c>
      <c r="O31" s="8">
        <f t="shared" si="19"/>
        <v>1.276294141827834</v>
      </c>
      <c r="P31" s="8">
        <f t="shared" si="5"/>
        <v>4.1045594321015684E-2</v>
      </c>
      <c r="Q31" s="14">
        <f t="shared" si="6"/>
        <v>9.8509426370437646E-3</v>
      </c>
      <c r="R31" s="8">
        <f t="shared" si="7"/>
        <v>0.25659749999999992</v>
      </c>
      <c r="S31" s="15">
        <f t="shared" si="8"/>
        <v>3.8390641518501807E-2</v>
      </c>
      <c r="T31" s="2">
        <v>0.01</v>
      </c>
      <c r="U31" s="16">
        <f t="shared" si="9"/>
        <v>3.8390641518501809E-4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2.9833906415185015E-2</v>
      </c>
      <c r="AR31" s="8">
        <f t="shared" si="15"/>
        <v>106.91562499999999</v>
      </c>
      <c r="AS31" s="1">
        <f t="shared" si="16"/>
        <v>0.24</v>
      </c>
      <c r="AT31" s="1">
        <f t="shared" si="20"/>
        <v>80.617500000000007</v>
      </c>
      <c r="AU31" s="1">
        <f t="shared" si="17"/>
        <v>413491.58234612748</v>
      </c>
    </row>
    <row r="32" spans="1:47" x14ac:dyDescent="0.15">
      <c r="C32" s="7">
        <v>5</v>
      </c>
      <c r="D32" s="11">
        <v>9.3069677419354804</v>
      </c>
      <c r="E32" s="10">
        <f t="shared" si="18"/>
        <v>4.7774000000000001</v>
      </c>
      <c r="F32" s="7" t="s">
        <v>75</v>
      </c>
      <c r="G32" s="1">
        <v>6</v>
      </c>
      <c r="H32" s="8">
        <f t="shared" si="0"/>
        <v>9.3069677419354804</v>
      </c>
      <c r="I32" s="8">
        <f t="shared" si="1"/>
        <v>282.45696774193544</v>
      </c>
      <c r="J32" s="8">
        <f t="shared" si="2"/>
        <v>5.6403547413997029E-2</v>
      </c>
      <c r="K32" s="8">
        <f t="shared" si="3"/>
        <v>106.91562499999999</v>
      </c>
      <c r="L32" s="8">
        <f t="shared" si="4"/>
        <v>1.0691562499999998</v>
      </c>
      <c r="M32" s="1" t="s">
        <v>73</v>
      </c>
      <c r="O32" s="8">
        <f t="shared" si="19"/>
        <v>2.3044047975068183</v>
      </c>
      <c r="P32" s="8">
        <f t="shared" si="5"/>
        <v>0.12997660525721805</v>
      </c>
      <c r="Q32" s="14">
        <f t="shared" si="6"/>
        <v>3.1194385261732332E-2</v>
      </c>
      <c r="R32" s="8">
        <f t="shared" si="7"/>
        <v>0.25659749999999992</v>
      </c>
      <c r="S32" s="15">
        <f t="shared" si="8"/>
        <v>0.12156932652006486</v>
      </c>
      <c r="T32" s="2">
        <v>0.01</v>
      </c>
      <c r="U32" s="16">
        <f t="shared" si="9"/>
        <v>1.2156932652006487E-3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3.0665693265200647E-2</v>
      </c>
      <c r="AR32" s="8">
        <f t="shared" si="15"/>
        <v>106.91562499999999</v>
      </c>
      <c r="AS32" s="1">
        <f t="shared" si="16"/>
        <v>0.24</v>
      </c>
      <c r="AT32" s="1">
        <f t="shared" si="20"/>
        <v>80.617500000000007</v>
      </c>
      <c r="AU32" s="1">
        <f t="shared" si="17"/>
        <v>425019.97075095959</v>
      </c>
    </row>
    <row r="33" spans="1:48" x14ac:dyDescent="0.15">
      <c r="C33" s="7">
        <v>6</v>
      </c>
      <c r="D33" s="11">
        <v>14.6938333333333</v>
      </c>
      <c r="E33" s="10">
        <f t="shared" si="18"/>
        <v>9.3069677419354804</v>
      </c>
      <c r="F33" s="7" t="s">
        <v>73</v>
      </c>
      <c r="G33" s="1">
        <v>7</v>
      </c>
      <c r="H33" s="8">
        <f t="shared" si="0"/>
        <v>14.6938333333333</v>
      </c>
      <c r="I33" s="8">
        <f t="shared" si="1"/>
        <v>287.84383333333329</v>
      </c>
      <c r="J33" s="8">
        <f t="shared" si="2"/>
        <v>0.10751767857233778</v>
      </c>
      <c r="K33" s="8">
        <f t="shared" si="3"/>
        <v>106.91562499999999</v>
      </c>
      <c r="L33" s="8">
        <f t="shared" si="4"/>
        <v>1.0691562499999998</v>
      </c>
      <c r="M33" s="1" t="s">
        <v>73</v>
      </c>
      <c r="O33" s="8">
        <f t="shared" si="19"/>
        <v>3.2435844422495999</v>
      </c>
      <c r="P33" s="8">
        <f t="shared" si="5"/>
        <v>0.34874266948402799</v>
      </c>
      <c r="Q33" s="14">
        <f t="shared" si="6"/>
        <v>8.3698240676166713E-2</v>
      </c>
      <c r="R33" s="8">
        <f t="shared" si="7"/>
        <v>0.25659749999999992</v>
      </c>
      <c r="S33" s="15">
        <f t="shared" si="8"/>
        <v>0.32618494208309412</v>
      </c>
      <c r="T33" s="2">
        <v>0.01</v>
      </c>
      <c r="U33" s="16">
        <f t="shared" si="9"/>
        <v>3.2618494208309411E-3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3.2711849420830941E-2</v>
      </c>
      <c r="AR33" s="8">
        <f t="shared" si="15"/>
        <v>106.91562499999999</v>
      </c>
      <c r="AS33" s="1">
        <f t="shared" si="16"/>
        <v>0.24</v>
      </c>
      <c r="AT33" s="1">
        <f t="shared" si="20"/>
        <v>80.617500000000007</v>
      </c>
      <c r="AU33" s="1">
        <f t="shared" si="17"/>
        <v>453379.25882890983</v>
      </c>
    </row>
    <row r="34" spans="1:48" x14ac:dyDescent="0.15">
      <c r="C34" s="7">
        <v>7</v>
      </c>
      <c r="D34" s="11">
        <v>19.280741935483899</v>
      </c>
      <c r="E34" s="10">
        <f t="shared" si="18"/>
        <v>14.6938333333333</v>
      </c>
      <c r="F34" s="7" t="s">
        <v>73</v>
      </c>
      <c r="G34" s="1">
        <v>8</v>
      </c>
      <c r="H34" s="8">
        <f t="shared" si="0"/>
        <v>19.280741935483899</v>
      </c>
      <c r="I34" s="8">
        <f t="shared" si="1"/>
        <v>292.43074193548387</v>
      </c>
      <c r="J34" s="8">
        <f t="shared" si="2"/>
        <v>0.18277235536206315</v>
      </c>
      <c r="K34" s="8">
        <f t="shared" si="3"/>
        <v>106.91562499999999</v>
      </c>
      <c r="L34" s="8">
        <f t="shared" si="4"/>
        <v>1.0691562499999998</v>
      </c>
      <c r="M34" s="1" t="s">
        <v>73</v>
      </c>
      <c r="O34" s="8">
        <f t="shared" si="19"/>
        <v>3.9639980227655718</v>
      </c>
      <c r="P34" s="8">
        <f t="shared" si="5"/>
        <v>0.72450925527142485</v>
      </c>
      <c r="Q34" s="14">
        <f t="shared" si="6"/>
        <v>0.17388222126514197</v>
      </c>
      <c r="R34" s="8">
        <f t="shared" si="7"/>
        <v>0.25659749999999992</v>
      </c>
      <c r="S34" s="15">
        <f t="shared" si="8"/>
        <v>0.67764581207978258</v>
      </c>
      <c r="T34" s="2">
        <v>0.01</v>
      </c>
      <c r="U34" s="16">
        <f t="shared" si="9"/>
        <v>6.7764581207978257E-3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3.6226458120797819E-2</v>
      </c>
      <c r="AR34" s="8">
        <f t="shared" si="15"/>
        <v>106.91562499999999</v>
      </c>
      <c r="AS34" s="1">
        <f t="shared" si="16"/>
        <v>0.24</v>
      </c>
      <c r="AT34" s="1">
        <f t="shared" si="20"/>
        <v>80.617500000000007</v>
      </c>
      <c r="AU34" s="1">
        <f t="shared" si="17"/>
        <v>502090.98609829223</v>
      </c>
    </row>
    <row r="35" spans="1:48" x14ac:dyDescent="0.15">
      <c r="C35" s="7">
        <v>8</v>
      </c>
      <c r="D35" s="11">
        <v>18.889870967741899</v>
      </c>
      <c r="E35" s="10">
        <f t="shared" si="18"/>
        <v>19.280741935483899</v>
      </c>
      <c r="F35" s="7" t="s">
        <v>73</v>
      </c>
      <c r="G35" s="1">
        <v>9</v>
      </c>
      <c r="H35" s="8">
        <f t="shared" si="0"/>
        <v>18.889870967741899</v>
      </c>
      <c r="I35" s="8">
        <f t="shared" si="1"/>
        <v>292.03987096774188</v>
      </c>
      <c r="J35" s="8">
        <f t="shared" si="2"/>
        <v>0.174806113213582</v>
      </c>
      <c r="K35" s="8">
        <f t="shared" si="3"/>
        <v>106.91562499999999</v>
      </c>
      <c r="L35" s="8">
        <f t="shared" si="4"/>
        <v>1.0691562499999998</v>
      </c>
      <c r="M35" s="1" t="s">
        <v>73</v>
      </c>
      <c r="O35" s="8">
        <f t="shared" si="19"/>
        <v>4.3086450174941469</v>
      </c>
      <c r="P35" s="8">
        <f t="shared" si="5"/>
        <v>0.75317748872521784</v>
      </c>
      <c r="Q35" s="14">
        <f t="shared" si="6"/>
        <v>0.18076259729405228</v>
      </c>
      <c r="R35" s="8">
        <f t="shared" si="7"/>
        <v>0.25659749999999992</v>
      </c>
      <c r="S35" s="15">
        <f t="shared" si="8"/>
        <v>0.70445969775252038</v>
      </c>
      <c r="T35" s="2">
        <v>0.01</v>
      </c>
      <c r="U35" s="16">
        <f t="shared" si="9"/>
        <v>7.0445969775252042E-3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3.6494596977525204E-2</v>
      </c>
      <c r="AR35" s="8">
        <f t="shared" si="15"/>
        <v>106.91562499999999</v>
      </c>
      <c r="AS35" s="1">
        <f t="shared" si="16"/>
        <v>0.24</v>
      </c>
      <c r="AT35" s="1">
        <f t="shared" si="20"/>
        <v>80.617500000000007</v>
      </c>
      <c r="AU35" s="1">
        <f t="shared" si="17"/>
        <v>505807.33348551387</v>
      </c>
    </row>
    <row r="36" spans="1:48" x14ac:dyDescent="0.15">
      <c r="C36" s="7">
        <v>9</v>
      </c>
      <c r="D36" s="11">
        <v>16.337499999999999</v>
      </c>
      <c r="E36" s="10">
        <f t="shared" si="18"/>
        <v>18.889870967741899</v>
      </c>
      <c r="F36" s="7" t="s">
        <v>73</v>
      </c>
      <c r="G36" s="1">
        <v>10</v>
      </c>
      <c r="H36" s="8">
        <f t="shared" si="0"/>
        <v>16.337499999999999</v>
      </c>
      <c r="I36" s="8">
        <f t="shared" si="1"/>
        <v>289.48749999999995</v>
      </c>
      <c r="J36" s="8">
        <f t="shared" si="2"/>
        <v>0.13028415459025142</v>
      </c>
      <c r="K36" s="8">
        <f t="shared" si="3"/>
        <v>106.91562499999999</v>
      </c>
      <c r="L36" s="8">
        <f t="shared" si="4"/>
        <v>1.0691562499999998</v>
      </c>
      <c r="M36" s="1" t="s">
        <v>73</v>
      </c>
      <c r="O36" s="8">
        <f t="shared" si="19"/>
        <v>4.624623778768929</v>
      </c>
      <c r="P36" s="8">
        <f t="shared" si="5"/>
        <v>0.60251519931488384</v>
      </c>
      <c r="Q36" s="14">
        <f t="shared" si="6"/>
        <v>0.14460364783557211</v>
      </c>
      <c r="R36" s="8">
        <f t="shared" si="7"/>
        <v>0.25659749999999992</v>
      </c>
      <c r="S36" s="15">
        <f t="shared" si="8"/>
        <v>0.56354269950241975</v>
      </c>
      <c r="T36" s="2">
        <v>0.01</v>
      </c>
      <c r="U36" s="16">
        <f t="shared" si="9"/>
        <v>5.6354269950241974E-3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3.5085426995024191E-2</v>
      </c>
      <c r="AR36" s="8">
        <f t="shared" si="15"/>
        <v>106.91562499999999</v>
      </c>
      <c r="AS36" s="1">
        <f t="shared" si="16"/>
        <v>0.24</v>
      </c>
      <c r="AT36" s="1">
        <f t="shared" si="20"/>
        <v>80.617500000000007</v>
      </c>
      <c r="AU36" s="1">
        <f t="shared" si="17"/>
        <v>486276.53796212131</v>
      </c>
    </row>
    <row r="37" spans="1:48" x14ac:dyDescent="0.15">
      <c r="C37" s="7">
        <v>10</v>
      </c>
      <c r="D37" s="11">
        <v>12.6306774193548</v>
      </c>
      <c r="E37" s="10">
        <f t="shared" si="18"/>
        <v>16.337499999999999</v>
      </c>
      <c r="F37" s="7" t="s">
        <v>73</v>
      </c>
      <c r="G37" s="1">
        <v>11</v>
      </c>
      <c r="H37" s="8">
        <f t="shared" si="0"/>
        <v>12.6306774193548</v>
      </c>
      <c r="I37" s="8">
        <f t="shared" si="1"/>
        <v>285.78067741935479</v>
      </c>
      <c r="J37" s="8">
        <f t="shared" si="2"/>
        <v>8.4221340073100989E-2</v>
      </c>
      <c r="K37" s="8">
        <f t="shared" si="3"/>
        <v>106.91562499999999</v>
      </c>
      <c r="L37" s="8">
        <f t="shared" si="4"/>
        <v>1.0691562499999998</v>
      </c>
      <c r="M37" s="1" t="s">
        <v>75</v>
      </c>
      <c r="N37" s="8">
        <f>(O36-P36)*C22/100</f>
        <v>3.8210031504813431</v>
      </c>
      <c r="O37" s="8">
        <f t="shared" si="19"/>
        <v>1.2702616789727017</v>
      </c>
      <c r="P37" s="8">
        <f t="shared" si="5"/>
        <v>0.10698314084658815</v>
      </c>
      <c r="Q37" s="14">
        <f t="shared" si="6"/>
        <v>2.5675953803181155E-2</v>
      </c>
      <c r="R37" s="8">
        <f t="shared" si="7"/>
        <v>0.25659749999999992</v>
      </c>
      <c r="S37" s="15">
        <f t="shared" si="8"/>
        <v>0.10006314871805518</v>
      </c>
      <c r="T37" s="2">
        <v>0.01</v>
      </c>
      <c r="U37" s="16">
        <f t="shared" si="9"/>
        <v>1.0006314871805518E-3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3.0450631487180548E-2</v>
      </c>
      <c r="AR37" s="8">
        <f t="shared" si="15"/>
        <v>106.91562499999999</v>
      </c>
      <c r="AS37" s="1">
        <f t="shared" si="16"/>
        <v>0.24</v>
      </c>
      <c r="AT37" s="1">
        <f t="shared" si="20"/>
        <v>80.617500000000007</v>
      </c>
      <c r="AU37" s="1">
        <f t="shared" si="17"/>
        <v>422039.26035862422</v>
      </c>
    </row>
    <row r="38" spans="1:48" x14ac:dyDescent="0.15">
      <c r="C38" s="7">
        <v>11</v>
      </c>
      <c r="D38" s="11">
        <v>5.6849999999999996</v>
      </c>
      <c r="E38" s="10">
        <f t="shared" si="18"/>
        <v>12.6306774193548</v>
      </c>
      <c r="F38" s="7" t="s">
        <v>75</v>
      </c>
      <c r="G38" s="1">
        <v>12</v>
      </c>
      <c r="H38" s="8">
        <f t="shared" si="0"/>
        <v>5.6849999999999996</v>
      </c>
      <c r="I38" s="8">
        <f t="shared" si="1"/>
        <v>278.83499999999998</v>
      </c>
      <c r="J38" s="8">
        <f t="shared" si="2"/>
        <v>3.6044565531665629E-2</v>
      </c>
      <c r="K38" s="8">
        <f t="shared" si="3"/>
        <v>106.91562499999999</v>
      </c>
      <c r="L38" s="8">
        <f t="shared" si="4"/>
        <v>1.0691562499999998</v>
      </c>
      <c r="M38" s="1" t="s">
        <v>73</v>
      </c>
      <c r="O38" s="8">
        <f t="shared" si="19"/>
        <v>2.2324347881261133</v>
      </c>
      <c r="P38" s="8">
        <f t="shared" si="5"/>
        <v>8.046714201578177E-2</v>
      </c>
      <c r="Q38" s="14">
        <f t="shared" si="6"/>
        <v>1.9312114083787624E-2</v>
      </c>
      <c r="R38" s="8">
        <f t="shared" si="7"/>
        <v>0.25659749999999992</v>
      </c>
      <c r="S38" s="15">
        <f t="shared" si="8"/>
        <v>7.5262284643410907E-2</v>
      </c>
      <c r="T38" s="2">
        <v>0.01</v>
      </c>
      <c r="U38" s="16">
        <f t="shared" si="9"/>
        <v>7.526228464341091E-4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3.0202622846434105E-2</v>
      </c>
      <c r="AR38" s="8">
        <f t="shared" si="15"/>
        <v>106.91562499999999</v>
      </c>
      <c r="AS38" s="1">
        <f t="shared" si="16"/>
        <v>0.24</v>
      </c>
      <c r="AT38" s="1">
        <f t="shared" si="20"/>
        <v>80.617500000000007</v>
      </c>
      <c r="AU38" s="1">
        <f t="shared" si="17"/>
        <v>418601.91347315023</v>
      </c>
      <c r="AV38" s="1">
        <f>SUM(AU27:AU38)</f>
        <v>4858177.7610105425</v>
      </c>
    </row>
    <row r="39" spans="1:48" x14ac:dyDescent="0.15">
      <c r="C39" s="7">
        <v>12</v>
      </c>
      <c r="D39" s="11">
        <v>2.7448387096774201</v>
      </c>
      <c r="E39" s="10">
        <f t="shared" si="18"/>
        <v>5.6849999999999996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-2</v>
      </c>
      <c r="E42" s="7"/>
      <c r="F42" s="7"/>
      <c r="G42" s="1">
        <v>1</v>
      </c>
      <c r="H42" s="8">
        <f t="shared" ref="H42:H53" si="21">E43</f>
        <v>-2</v>
      </c>
      <c r="I42" s="8">
        <f t="shared" ref="I42:I53" si="22">H42+273.15</f>
        <v>271.14999999999998</v>
      </c>
      <c r="J42" s="8">
        <f t="shared" ref="J42:J53" si="23">EXP(($C$16*(I42-$C$14))/($C$17*I42*$C$14))</f>
        <v>1.339736430234789E-2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1.0328167696558137E-3</v>
      </c>
      <c r="Q42" s="14">
        <f t="shared" ref="Q42:Q53" si="27">P42*$B$44</f>
        <v>1.8590701853804644E-4</v>
      </c>
      <c r="R42" s="8">
        <f t="shared" ref="R42:R53" si="28">L42*$B$44</f>
        <v>1.3876387499999998E-2</v>
      </c>
      <c r="S42" s="15">
        <f t="shared" ref="S42:S53" si="29">Q42/R42</f>
        <v>1.3397364302347888E-2</v>
      </c>
      <c r="T42" s="2">
        <v>0.01</v>
      </c>
      <c r="U42" s="16">
        <f t="shared" ref="U42:U53" si="30">S42*T42</f>
        <v>1.3397364302347888E-4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1.493397364302348E-2</v>
      </c>
      <c r="AR42" s="8">
        <f t="shared" ref="AR42:AR53" si="34">$B$42/12</f>
        <v>7.7091041666666671</v>
      </c>
      <c r="AS42" s="1">
        <f t="shared" ref="AS42:AS53" si="35">$B$44</f>
        <v>0.18</v>
      </c>
      <c r="AT42" s="1">
        <f>$E$5/12</f>
        <v>857.12186301370002</v>
      </c>
      <c r="AU42" s="1">
        <f t="shared" ref="AU42:AU53" si="36">AT42*10000*AS42*0.67*AR42*AQ42</f>
        <v>119006.08692961819</v>
      </c>
    </row>
    <row r="43" spans="1:48" x14ac:dyDescent="0.15">
      <c r="A43" s="1" t="s">
        <v>74</v>
      </c>
      <c r="B43" s="1">
        <v>1</v>
      </c>
      <c r="C43" s="7">
        <v>1</v>
      </c>
      <c r="D43" s="9">
        <v>-2.6598709677419401</v>
      </c>
      <c r="E43" s="10">
        <f t="shared" ref="E43:E54" si="37">D42</f>
        <v>-2</v>
      </c>
      <c r="F43" s="7" t="s">
        <v>73</v>
      </c>
      <c r="G43" s="1">
        <v>2</v>
      </c>
      <c r="H43" s="8">
        <f t="shared" si="21"/>
        <v>-2.6598709677419401</v>
      </c>
      <c r="I43" s="8">
        <f t="shared" si="22"/>
        <v>270.49012903225804</v>
      </c>
      <c r="J43" s="8">
        <f t="shared" si="23"/>
        <v>1.2273666683872532E-2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0.15314926656367753</v>
      </c>
      <c r="P43" s="8">
        <f t="shared" si="26"/>
        <v>1.8797030506821225E-3</v>
      </c>
      <c r="Q43" s="14">
        <f t="shared" si="27"/>
        <v>3.3834654912278202E-4</v>
      </c>
      <c r="R43" s="8">
        <f t="shared" si="28"/>
        <v>1.3876387499999998E-2</v>
      </c>
      <c r="S43" s="15">
        <f t="shared" si="29"/>
        <v>2.4382898583855638E-2</v>
      </c>
      <c r="T43" s="2">
        <v>0.01</v>
      </c>
      <c r="U43" s="16">
        <f t="shared" si="30"/>
        <v>2.4382898583855638E-4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1.5043828985838557E-2</v>
      </c>
      <c r="AR43" s="8">
        <f t="shared" si="34"/>
        <v>7.7091041666666671</v>
      </c>
      <c r="AS43" s="1">
        <f t="shared" si="35"/>
        <v>0.18</v>
      </c>
      <c r="AT43" s="1">
        <f t="shared" ref="AT43:AT53" si="39">$E$5/12</f>
        <v>857.12186301370002</v>
      </c>
      <c r="AU43" s="1">
        <f t="shared" si="36"/>
        <v>119881.50393444473</v>
      </c>
    </row>
    <row r="44" spans="1:48" x14ac:dyDescent="0.15">
      <c r="A44" s="1" t="s">
        <v>36</v>
      </c>
      <c r="B44" s="1">
        <v>0.18</v>
      </c>
      <c r="C44" s="7">
        <v>2</v>
      </c>
      <c r="D44" s="11">
        <v>-3.2480714285714298</v>
      </c>
      <c r="E44" s="10">
        <f t="shared" si="37"/>
        <v>-2.6598709677419401</v>
      </c>
      <c r="F44" s="7" t="s">
        <v>73</v>
      </c>
      <c r="G44" s="1">
        <v>3</v>
      </c>
      <c r="H44" s="8">
        <f t="shared" si="21"/>
        <v>-3.2480714285714298</v>
      </c>
      <c r="I44" s="8">
        <f t="shared" si="22"/>
        <v>269.90192857142853</v>
      </c>
      <c r="J44" s="8">
        <f t="shared" si="23"/>
        <v>1.1347616421092045E-2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0.22836060517966206</v>
      </c>
      <c r="P44" s="8">
        <f t="shared" si="26"/>
        <v>2.59134855326725E-3</v>
      </c>
      <c r="Q44" s="14">
        <f t="shared" si="27"/>
        <v>4.6644273958810497E-4</v>
      </c>
      <c r="R44" s="8">
        <f t="shared" si="28"/>
        <v>1.3876387499999998E-2</v>
      </c>
      <c r="S44" s="15">
        <f t="shared" si="29"/>
        <v>3.3614133331755475E-2</v>
      </c>
      <c r="T44" s="2">
        <v>0.01</v>
      </c>
      <c r="U44" s="16">
        <f t="shared" si="30"/>
        <v>3.3614133331755474E-4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1.5136141333317555E-2</v>
      </c>
      <c r="AR44" s="8">
        <f t="shared" si="34"/>
        <v>7.7091041666666671</v>
      </c>
      <c r="AS44" s="1">
        <f t="shared" si="35"/>
        <v>0.18</v>
      </c>
      <c r="AT44" s="1">
        <f t="shared" si="39"/>
        <v>857.12186301370002</v>
      </c>
      <c r="AU44" s="1">
        <f t="shared" si="36"/>
        <v>120617.12403873591</v>
      </c>
    </row>
    <row r="45" spans="1:48" x14ac:dyDescent="0.15">
      <c r="C45" s="7">
        <v>3</v>
      </c>
      <c r="D45" s="11">
        <v>-1.83235483870968</v>
      </c>
      <c r="E45" s="10">
        <f t="shared" si="37"/>
        <v>-3.2480714285714298</v>
      </c>
      <c r="F45" s="7" t="s">
        <v>73</v>
      </c>
      <c r="G45" s="1">
        <v>4</v>
      </c>
      <c r="H45" s="8">
        <f t="shared" si="21"/>
        <v>-1.83235483870968</v>
      </c>
      <c r="I45" s="8">
        <f t="shared" si="22"/>
        <v>271.31764516129027</v>
      </c>
      <c r="J45" s="8">
        <f t="shared" si="23"/>
        <v>1.369794804599294E-2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0.30286029829306149</v>
      </c>
      <c r="P45" s="8">
        <f t="shared" si="26"/>
        <v>4.1485646312122808E-3</v>
      </c>
      <c r="Q45" s="14">
        <f t="shared" si="27"/>
        <v>7.4674163361821051E-4</v>
      </c>
      <c r="R45" s="8">
        <f t="shared" si="28"/>
        <v>1.3876387499999998E-2</v>
      </c>
      <c r="S45" s="15">
        <f t="shared" si="29"/>
        <v>5.3813835453803131E-2</v>
      </c>
      <c r="T45" s="2">
        <v>0.01</v>
      </c>
      <c r="U45" s="16">
        <f t="shared" si="30"/>
        <v>5.3813835453803127E-4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1.5338138354538032E-2</v>
      </c>
      <c r="AR45" s="8">
        <f t="shared" si="34"/>
        <v>7.7091041666666671</v>
      </c>
      <c r="AS45" s="1">
        <f t="shared" si="35"/>
        <v>0.18</v>
      </c>
      <c r="AT45" s="1">
        <f t="shared" si="39"/>
        <v>857.12186301370002</v>
      </c>
      <c r="AU45" s="1">
        <f t="shared" si="36"/>
        <v>122226.80111742273</v>
      </c>
    </row>
    <row r="46" spans="1:48" x14ac:dyDescent="0.15">
      <c r="C46" s="7">
        <v>4</v>
      </c>
      <c r="D46" s="11">
        <v>4.7774000000000001</v>
      </c>
      <c r="E46" s="10">
        <f t="shared" si="37"/>
        <v>-1.83235483870968</v>
      </c>
      <c r="F46" s="7" t="s">
        <v>73</v>
      </c>
      <c r="G46" s="1">
        <v>5</v>
      </c>
      <c r="H46" s="8">
        <f t="shared" si="21"/>
        <v>4.7774000000000001</v>
      </c>
      <c r="I46" s="8">
        <f t="shared" si="22"/>
        <v>277.92739999999998</v>
      </c>
      <c r="J46" s="8">
        <f t="shared" si="23"/>
        <v>3.215998019252253E-2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0.28377614697875675</v>
      </c>
      <c r="O46" s="8">
        <f t="shared" si="38"/>
        <v>9.2026628349759165E-2</v>
      </c>
      <c r="P46" s="8">
        <f t="shared" si="26"/>
        <v>2.9595745449128869E-3</v>
      </c>
      <c r="Q46" s="14">
        <f t="shared" si="27"/>
        <v>5.3272341808431958E-4</v>
      </c>
      <c r="R46" s="8">
        <f t="shared" si="28"/>
        <v>1.3876387499999998E-2</v>
      </c>
      <c r="S46" s="15">
        <f t="shared" si="29"/>
        <v>3.8390641518501821E-2</v>
      </c>
      <c r="T46" s="2">
        <v>0.01</v>
      </c>
      <c r="U46" s="16">
        <f t="shared" si="30"/>
        <v>3.8390641518501819E-4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2.7483906415185017E-2</v>
      </c>
      <c r="AR46" s="8">
        <f t="shared" si="34"/>
        <v>7.7091041666666671</v>
      </c>
      <c r="AS46" s="1">
        <f t="shared" si="35"/>
        <v>0.18</v>
      </c>
      <c r="AT46" s="1">
        <f t="shared" si="39"/>
        <v>857.12186301370002</v>
      </c>
      <c r="AU46" s="1">
        <f t="shared" si="36"/>
        <v>219014.19101130904</v>
      </c>
    </row>
    <row r="47" spans="1:48" x14ac:dyDescent="0.15">
      <c r="C47" s="7">
        <v>5</v>
      </c>
      <c r="D47" s="11">
        <v>9.3069677419354804</v>
      </c>
      <c r="E47" s="10">
        <f t="shared" si="37"/>
        <v>4.7774000000000001</v>
      </c>
      <c r="F47" s="7" t="s">
        <v>75</v>
      </c>
      <c r="G47" s="1">
        <v>6</v>
      </c>
      <c r="H47" s="8">
        <f t="shared" si="21"/>
        <v>9.3069677419354804</v>
      </c>
      <c r="I47" s="8">
        <f t="shared" si="22"/>
        <v>282.45696774193544</v>
      </c>
      <c r="J47" s="8">
        <f t="shared" si="23"/>
        <v>5.6403547413997029E-2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0.16615809547151295</v>
      </c>
      <c r="P47" s="8">
        <f t="shared" si="26"/>
        <v>9.3719060161469251E-3</v>
      </c>
      <c r="Q47" s="14">
        <f t="shared" si="27"/>
        <v>1.6869430829064465E-3</v>
      </c>
      <c r="R47" s="8">
        <f t="shared" si="28"/>
        <v>1.3876387499999998E-2</v>
      </c>
      <c r="S47" s="15">
        <f t="shared" si="29"/>
        <v>0.12156932652006487</v>
      </c>
      <c r="T47" s="2">
        <v>0.01</v>
      </c>
      <c r="U47" s="16">
        <f t="shared" si="30"/>
        <v>1.2156932652006487E-3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2.8315693265200649E-2</v>
      </c>
      <c r="AR47" s="8">
        <f t="shared" si="34"/>
        <v>7.7091041666666671</v>
      </c>
      <c r="AS47" s="1">
        <f t="shared" si="35"/>
        <v>0.18</v>
      </c>
      <c r="AT47" s="1">
        <f t="shared" si="39"/>
        <v>857.12186301370002</v>
      </c>
      <c r="AU47" s="1">
        <f t="shared" si="36"/>
        <v>225642.54730455295</v>
      </c>
    </row>
    <row r="48" spans="1:48" x14ac:dyDescent="0.15">
      <c r="C48" s="7">
        <v>6</v>
      </c>
      <c r="D48" s="11">
        <v>14.6938333333333</v>
      </c>
      <c r="E48" s="10">
        <f t="shared" si="37"/>
        <v>9.3069677419354804</v>
      </c>
      <c r="F48" s="7" t="s">
        <v>73</v>
      </c>
      <c r="G48" s="1">
        <v>7</v>
      </c>
      <c r="H48" s="8">
        <f t="shared" si="21"/>
        <v>14.6938333333333</v>
      </c>
      <c r="I48" s="8">
        <f t="shared" si="22"/>
        <v>287.84383333333329</v>
      </c>
      <c r="J48" s="8">
        <f t="shared" si="23"/>
        <v>0.10751767857233778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0.23387723112203268</v>
      </c>
      <c r="P48" s="8">
        <f t="shared" si="26"/>
        <v>2.5145936961167063E-2</v>
      </c>
      <c r="Q48" s="14">
        <f t="shared" si="27"/>
        <v>4.5262686530100713E-3</v>
      </c>
      <c r="R48" s="8">
        <f t="shared" si="28"/>
        <v>1.3876387499999998E-2</v>
      </c>
      <c r="S48" s="15">
        <f t="shared" si="29"/>
        <v>0.32618494208309418</v>
      </c>
      <c r="T48" s="2">
        <v>0.01</v>
      </c>
      <c r="U48" s="16">
        <f t="shared" si="30"/>
        <v>3.261849420830942E-3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3.0361849420830943E-2</v>
      </c>
      <c r="AR48" s="8">
        <f t="shared" si="34"/>
        <v>7.7091041666666671</v>
      </c>
      <c r="AS48" s="1">
        <f t="shared" si="35"/>
        <v>0.18</v>
      </c>
      <c r="AT48" s="1">
        <f t="shared" si="39"/>
        <v>857.12186301370002</v>
      </c>
      <c r="AU48" s="1">
        <f t="shared" si="36"/>
        <v>241947.98905429567</v>
      </c>
    </row>
    <row r="49" spans="1:54" x14ac:dyDescent="0.15">
      <c r="C49" s="7">
        <v>7</v>
      </c>
      <c r="D49" s="11">
        <v>19.280741935483899</v>
      </c>
      <c r="E49" s="10">
        <f t="shared" si="37"/>
        <v>14.6938333333333</v>
      </c>
      <c r="F49" s="7" t="s">
        <v>73</v>
      </c>
      <c r="G49" s="1">
        <v>8</v>
      </c>
      <c r="H49" s="8">
        <f t="shared" si="21"/>
        <v>19.280741935483899</v>
      </c>
      <c r="I49" s="8">
        <f t="shared" si="22"/>
        <v>292.43074193548387</v>
      </c>
      <c r="J49" s="8">
        <f t="shared" si="23"/>
        <v>0.18277235536206315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0.28582233582753225</v>
      </c>
      <c r="P49" s="8">
        <f t="shared" si="26"/>
        <v>5.2240421534284681E-2</v>
      </c>
      <c r="Q49" s="14">
        <f t="shared" si="27"/>
        <v>9.4032758761712423E-3</v>
      </c>
      <c r="R49" s="8">
        <f t="shared" si="28"/>
        <v>1.3876387499999998E-2</v>
      </c>
      <c r="S49" s="15">
        <f t="shared" si="29"/>
        <v>0.67764581207978258</v>
      </c>
      <c r="T49" s="2">
        <v>0.01</v>
      </c>
      <c r="U49" s="16">
        <f t="shared" si="30"/>
        <v>6.7764581207978257E-3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3.3876458120797828E-2</v>
      </c>
      <c r="AR49" s="8">
        <f t="shared" si="34"/>
        <v>7.7091041666666671</v>
      </c>
      <c r="AS49" s="1">
        <f t="shared" si="35"/>
        <v>0.18</v>
      </c>
      <c r="AT49" s="1">
        <f t="shared" si="39"/>
        <v>857.12186301370002</v>
      </c>
      <c r="AU49" s="1">
        <f t="shared" si="36"/>
        <v>269955.25881851173</v>
      </c>
    </row>
    <row r="50" spans="1:54" x14ac:dyDescent="0.15">
      <c r="C50" s="7">
        <v>8</v>
      </c>
      <c r="D50" s="11">
        <v>18.889870967741899</v>
      </c>
      <c r="E50" s="10">
        <f t="shared" si="37"/>
        <v>19.280741935483899</v>
      </c>
      <c r="F50" s="7" t="s">
        <v>73</v>
      </c>
      <c r="G50" s="1">
        <v>9</v>
      </c>
      <c r="H50" s="8">
        <f t="shared" si="21"/>
        <v>18.889870967741899</v>
      </c>
      <c r="I50" s="8">
        <f t="shared" si="22"/>
        <v>292.03987096774188</v>
      </c>
      <c r="J50" s="8">
        <f t="shared" si="23"/>
        <v>0.174806113213582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0.31067295595991429</v>
      </c>
      <c r="P50" s="8">
        <f t="shared" si="26"/>
        <v>5.430753191192695E-2</v>
      </c>
      <c r="Q50" s="14">
        <f t="shared" si="27"/>
        <v>9.7753557441468512E-3</v>
      </c>
      <c r="R50" s="8">
        <f t="shared" si="28"/>
        <v>1.3876387499999998E-2</v>
      </c>
      <c r="S50" s="15">
        <f t="shared" si="29"/>
        <v>0.70445969775252038</v>
      </c>
      <c r="T50" s="2">
        <v>0.01</v>
      </c>
      <c r="U50" s="16">
        <f t="shared" si="30"/>
        <v>7.0445969775252042E-3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3.4144596977525206E-2</v>
      </c>
      <c r="AR50" s="8">
        <f t="shared" si="34"/>
        <v>7.7091041666666671</v>
      </c>
      <c r="AS50" s="1">
        <f t="shared" si="35"/>
        <v>0.18</v>
      </c>
      <c r="AT50" s="1">
        <f t="shared" si="39"/>
        <v>857.12186301370002</v>
      </c>
      <c r="AU50" s="1">
        <f t="shared" si="36"/>
        <v>272092.00800902699</v>
      </c>
    </row>
    <row r="51" spans="1:54" x14ac:dyDescent="0.15">
      <c r="C51" s="7">
        <v>9</v>
      </c>
      <c r="D51" s="11">
        <v>16.337499999999999</v>
      </c>
      <c r="E51" s="10">
        <f t="shared" si="37"/>
        <v>18.889870967741899</v>
      </c>
      <c r="F51" s="7" t="s">
        <v>73</v>
      </c>
      <c r="G51" s="1">
        <v>10</v>
      </c>
      <c r="H51" s="8">
        <f t="shared" si="21"/>
        <v>16.337499999999999</v>
      </c>
      <c r="I51" s="8">
        <f t="shared" si="22"/>
        <v>289.48749999999995</v>
      </c>
      <c r="J51" s="8">
        <f t="shared" si="23"/>
        <v>0.13028415459025142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0.33345646571465404</v>
      </c>
      <c r="P51" s="8">
        <f t="shared" si="26"/>
        <v>4.3444093728286858E-2</v>
      </c>
      <c r="Q51" s="14">
        <f t="shared" si="27"/>
        <v>7.8199368710916341E-3</v>
      </c>
      <c r="R51" s="8">
        <f t="shared" si="28"/>
        <v>1.3876387499999998E-2</v>
      </c>
      <c r="S51" s="15">
        <f t="shared" si="29"/>
        <v>0.56354269950241986</v>
      </c>
      <c r="T51" s="2">
        <v>0.01</v>
      </c>
      <c r="U51" s="16">
        <f t="shared" si="30"/>
        <v>5.6354269950241991E-3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3.27354269950242E-2</v>
      </c>
      <c r="AR51" s="8">
        <f t="shared" si="34"/>
        <v>7.7091041666666671</v>
      </c>
      <c r="AS51" s="1">
        <f t="shared" si="35"/>
        <v>0.18</v>
      </c>
      <c r="AT51" s="1">
        <f t="shared" si="39"/>
        <v>857.12186301370002</v>
      </c>
      <c r="AU51" s="1">
        <f t="shared" si="36"/>
        <v>260862.59181714393</v>
      </c>
    </row>
    <row r="52" spans="1:54" x14ac:dyDescent="0.15">
      <c r="C52" s="7">
        <v>10</v>
      </c>
      <c r="D52" s="11">
        <v>12.6306774193548</v>
      </c>
      <c r="E52" s="10">
        <f t="shared" si="37"/>
        <v>16.337499999999999</v>
      </c>
      <c r="F52" s="7" t="s">
        <v>73</v>
      </c>
      <c r="G52" s="1">
        <v>11</v>
      </c>
      <c r="H52" s="8">
        <f t="shared" si="21"/>
        <v>12.6306774193548</v>
      </c>
      <c r="I52" s="8">
        <f t="shared" si="22"/>
        <v>285.78067741935479</v>
      </c>
      <c r="J52" s="8">
        <f t="shared" si="23"/>
        <v>8.4221340073100989E-2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0.27551175338704881</v>
      </c>
      <c r="O52" s="8">
        <f t="shared" si="38"/>
        <v>9.1591660265985086E-2</v>
      </c>
      <c r="P52" s="8">
        <f t="shared" si="26"/>
        <v>7.7139723671214612E-3</v>
      </c>
      <c r="Q52" s="14">
        <f t="shared" si="27"/>
        <v>1.3885150260818629E-3</v>
      </c>
      <c r="R52" s="8">
        <f t="shared" si="28"/>
        <v>1.3876387499999998E-2</v>
      </c>
      <c r="S52" s="15">
        <f t="shared" si="29"/>
        <v>0.10006314871805526</v>
      </c>
      <c r="T52" s="2">
        <v>0.01</v>
      </c>
      <c r="U52" s="16">
        <f t="shared" si="30"/>
        <v>1.0006314871805525E-3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2.810063148718055E-2</v>
      </c>
      <c r="AR52" s="8">
        <f t="shared" si="34"/>
        <v>7.7091041666666671</v>
      </c>
      <c r="AS52" s="1">
        <f t="shared" si="35"/>
        <v>0.18</v>
      </c>
      <c r="AT52" s="1">
        <f t="shared" si="39"/>
        <v>857.12186301370002</v>
      </c>
      <c r="AU52" s="1">
        <f t="shared" si="36"/>
        <v>223928.75958387795</v>
      </c>
    </row>
    <row r="53" spans="1:54" x14ac:dyDescent="0.15">
      <c r="C53" s="7">
        <v>11</v>
      </c>
      <c r="D53" s="11">
        <v>5.6849999999999996</v>
      </c>
      <c r="E53" s="10">
        <f t="shared" si="37"/>
        <v>12.6306774193548</v>
      </c>
      <c r="F53" s="7" t="s">
        <v>75</v>
      </c>
      <c r="G53" s="1">
        <v>12</v>
      </c>
      <c r="H53" s="8">
        <f t="shared" si="21"/>
        <v>5.6849999999999996</v>
      </c>
      <c r="I53" s="8">
        <f t="shared" si="22"/>
        <v>278.83499999999998</v>
      </c>
      <c r="J53" s="8">
        <f t="shared" si="23"/>
        <v>3.6044565531665629E-2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0.16096872956553029</v>
      </c>
      <c r="P53" s="8">
        <f t="shared" si="26"/>
        <v>5.8020479213737189E-3</v>
      </c>
      <c r="Q53" s="14">
        <f t="shared" si="27"/>
        <v>1.0443686258472694E-3</v>
      </c>
      <c r="R53" s="8">
        <f t="shared" si="28"/>
        <v>1.3876387499999998E-2</v>
      </c>
      <c r="S53" s="15">
        <f t="shared" si="29"/>
        <v>7.5262284643410934E-2</v>
      </c>
      <c r="T53" s="2">
        <v>0.01</v>
      </c>
      <c r="U53" s="16">
        <f t="shared" si="30"/>
        <v>7.5262284643410932E-4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2.7852622846434107E-2</v>
      </c>
      <c r="AR53" s="8">
        <f t="shared" si="34"/>
        <v>7.7091041666666671</v>
      </c>
      <c r="AS53" s="1">
        <f t="shared" si="35"/>
        <v>0.18</v>
      </c>
      <c r="AT53" s="1">
        <f t="shared" si="39"/>
        <v>857.12186301370002</v>
      </c>
      <c r="AU53" s="1">
        <f t="shared" si="36"/>
        <v>221952.42437896377</v>
      </c>
      <c r="AV53" s="1">
        <f>SUM(AU42:AU53)</f>
        <v>2417127.2859979034</v>
      </c>
    </row>
    <row r="54" spans="1:54" x14ac:dyDescent="0.15">
      <c r="C54" s="7">
        <v>12</v>
      </c>
      <c r="D54" s="11">
        <v>2.7448387096774201</v>
      </c>
      <c r="E54" s="10">
        <f t="shared" si="37"/>
        <v>5.6849999999999996</v>
      </c>
      <c r="F54" s="7" t="s">
        <v>73</v>
      </c>
    </row>
    <row r="56" spans="1:54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 spans="1:54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 spans="1:54" x14ac:dyDescent="0.15">
      <c r="A58" s="1" t="s">
        <v>71</v>
      </c>
      <c r="B58" s="1">
        <f>F7</f>
        <v>122.786</v>
      </c>
      <c r="C58" s="7" t="s">
        <v>72</v>
      </c>
      <c r="D58" s="7">
        <v>-2</v>
      </c>
      <c r="E58" s="7"/>
      <c r="F58" s="7"/>
      <c r="G58" s="1">
        <v>1</v>
      </c>
      <c r="H58" s="8">
        <f t="shared" ref="H58:H69" si="40">E59</f>
        <v>-2</v>
      </c>
      <c r="I58" s="8">
        <f t="shared" ref="I58:I69" si="41">H58+273.15</f>
        <v>271.14999999999998</v>
      </c>
      <c r="J58" s="8">
        <f t="shared" ref="J58:J69" si="42">EXP(($C$16*(I58-$C$14))/($C$17*I58*$C$14))</f>
        <v>1.339736430234789E-2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3.7012697397631973E-2</v>
      </c>
      <c r="Q58" s="14">
        <f t="shared" ref="Q58:Q69" si="46">P58*$B$60</f>
        <v>1.0733682245313271E-2</v>
      </c>
      <c r="R58" s="8">
        <f t="shared" ref="R58:R69" si="47">L58*$B$60</f>
        <v>0.80117864999999977</v>
      </c>
      <c r="S58" s="15">
        <f t="shared" ref="S58:S69" si="48">Q58/R58</f>
        <v>1.339736430234789E-2</v>
      </c>
      <c r="T58" s="2">
        <v>0.27</v>
      </c>
      <c r="U58" s="16">
        <f t="shared" ref="U58:U69" si="49">S58*T58</f>
        <v>3.6172883616339305E-3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0.2271028391286655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98.072751996328336</v>
      </c>
      <c r="AF58" s="1">
        <f t="shared" ref="AF58:AF69" si="54">AE58*10000*AC58*AB58</f>
        <v>2278969.5959267691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</row>
    <row r="59" spans="1:54" x14ac:dyDescent="0.15">
      <c r="A59" s="1" t="s">
        <v>74</v>
      </c>
      <c r="B59" s="1">
        <v>27</v>
      </c>
      <c r="C59" s="7">
        <v>1</v>
      </c>
      <c r="D59" s="9">
        <v>-2.6598709677419401</v>
      </c>
      <c r="E59" s="10">
        <f t="shared" ref="E59:E70" si="55">D58</f>
        <v>-2</v>
      </c>
      <c r="F59" s="7" t="s">
        <v>73</v>
      </c>
      <c r="G59" s="1">
        <v>2</v>
      </c>
      <c r="H59" s="8">
        <f t="shared" si="40"/>
        <v>-2.6598709677419401</v>
      </c>
      <c r="I59" s="8">
        <f t="shared" si="41"/>
        <v>270.49012903225804</v>
      </c>
      <c r="J59" s="8">
        <f t="shared" si="42"/>
        <v>1.2273666683872532E-2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5.4883573026023669</v>
      </c>
      <c r="P59" s="8">
        <f t="shared" si="45"/>
        <v>6.7362268174139192E-2</v>
      </c>
      <c r="Q59" s="14">
        <f t="shared" si="46"/>
        <v>1.9535057770500363E-2</v>
      </c>
      <c r="R59" s="8">
        <f t="shared" si="47"/>
        <v>0.80117864999999977</v>
      </c>
      <c r="S59" s="15">
        <f t="shared" si="48"/>
        <v>2.4382898583855634E-2</v>
      </c>
      <c r="T59" s="2">
        <v>0.27</v>
      </c>
      <c r="U59" s="16">
        <f t="shared" si="49"/>
        <v>6.5833826176410213E-3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0.22767915124260768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98.072751996328336</v>
      </c>
      <c r="AF59" s="1">
        <f t="shared" si="54"/>
        <v>2284752.8692247947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</row>
    <row r="60" spans="1:54" x14ac:dyDescent="0.15">
      <c r="A60" s="1" t="s">
        <v>36</v>
      </c>
      <c r="B60" s="1">
        <v>0.28999999999999998</v>
      </c>
      <c r="C60" s="7">
        <v>2</v>
      </c>
      <c r="D60" s="11">
        <v>-3.2480714285714298</v>
      </c>
      <c r="E60" s="10">
        <f t="shared" si="55"/>
        <v>-2.6598709677419401</v>
      </c>
      <c r="F60" s="7" t="s">
        <v>73</v>
      </c>
      <c r="G60" s="1">
        <v>3</v>
      </c>
      <c r="H60" s="8">
        <f t="shared" si="40"/>
        <v>-3.2480714285714298</v>
      </c>
      <c r="I60" s="8">
        <f t="shared" si="41"/>
        <v>269.90192857142853</v>
      </c>
      <c r="J60" s="8">
        <f t="shared" si="42"/>
        <v>1.1347616421092045E-2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8.1836800344282263</v>
      </c>
      <c r="P60" s="8">
        <f t="shared" si="45"/>
        <v>9.2865261943640851E-2</v>
      </c>
      <c r="Q60" s="14">
        <f t="shared" si="46"/>
        <v>2.6930925963655844E-2</v>
      </c>
      <c r="R60" s="8">
        <f t="shared" si="47"/>
        <v>0.80117864999999977</v>
      </c>
      <c r="S60" s="15">
        <f t="shared" si="48"/>
        <v>3.3614133331755475E-2</v>
      </c>
      <c r="T60" s="2">
        <v>0.27</v>
      </c>
      <c r="U60" s="16">
        <f t="shared" si="49"/>
        <v>9.0758159995739784E-3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0.22816343104871725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98.072751996328336</v>
      </c>
      <c r="AF60" s="1">
        <f t="shared" si="54"/>
        <v>2289612.601310397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</row>
    <row r="61" spans="1:54" x14ac:dyDescent="0.15">
      <c r="C61" s="7">
        <v>3</v>
      </c>
      <c r="D61" s="11">
        <v>-1.83235483870968</v>
      </c>
      <c r="E61" s="10">
        <f t="shared" si="55"/>
        <v>-3.2480714285714298</v>
      </c>
      <c r="F61" s="7" t="s">
        <v>73</v>
      </c>
      <c r="G61" s="1">
        <v>4</v>
      </c>
      <c r="H61" s="8">
        <f t="shared" si="40"/>
        <v>-1.83235483870968</v>
      </c>
      <c r="I61" s="8">
        <f t="shared" si="41"/>
        <v>271.31764516129027</v>
      </c>
      <c r="J61" s="8">
        <f t="shared" si="42"/>
        <v>1.369794804599294E-2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10.853499772484584</v>
      </c>
      <c r="P61" s="8">
        <f t="shared" si="45"/>
        <v>0.14867067600069003</v>
      </c>
      <c r="Q61" s="14">
        <f t="shared" si="46"/>
        <v>4.3114496040200109E-2</v>
      </c>
      <c r="R61" s="8">
        <f t="shared" si="47"/>
        <v>0.80117864999999977</v>
      </c>
      <c r="S61" s="15">
        <f t="shared" si="48"/>
        <v>5.3813835453803117E-2</v>
      </c>
      <c r="T61" s="2">
        <v>0.27</v>
      </c>
      <c r="U61" s="16">
        <f t="shared" si="49"/>
        <v>1.4529735572526842E-2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0.22922312762174199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98.072751996328336</v>
      </c>
      <c r="AF61" s="1">
        <f t="shared" si="54"/>
        <v>2300246.6219157623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</row>
    <row r="62" spans="1:54" x14ac:dyDescent="0.15">
      <c r="C62" s="7">
        <v>4</v>
      </c>
      <c r="D62" s="11">
        <v>4.7774000000000001</v>
      </c>
      <c r="E62" s="10">
        <f t="shared" si="55"/>
        <v>-1.83235483870968</v>
      </c>
      <c r="F62" s="7" t="s">
        <v>73</v>
      </c>
      <c r="G62" s="1">
        <v>5</v>
      </c>
      <c r="H62" s="8">
        <f t="shared" si="40"/>
        <v>4.7774000000000001</v>
      </c>
      <c r="I62" s="8">
        <f t="shared" si="41"/>
        <v>277.92739999999998</v>
      </c>
      <c r="J62" s="8">
        <f t="shared" si="42"/>
        <v>3.215998019252253E-2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10.1695876416597</v>
      </c>
      <c r="O62" s="8">
        <f t="shared" si="56"/>
        <v>3.2979264548241947</v>
      </c>
      <c r="P62" s="8">
        <f t="shared" si="45"/>
        <v>0.10606124946354215</v>
      </c>
      <c r="Q62" s="14">
        <f t="shared" si="46"/>
        <v>3.075776234442722E-2</v>
      </c>
      <c r="R62" s="8">
        <f t="shared" si="47"/>
        <v>0.80117864999999977</v>
      </c>
      <c r="S62" s="15">
        <f t="shared" si="48"/>
        <v>3.8390641518501807E-2</v>
      </c>
      <c r="T62" s="2">
        <v>0.27</v>
      </c>
      <c r="U62" s="16">
        <f t="shared" si="49"/>
        <v>1.0365473209995488E-2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0.22841401144470214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98.072751996328336</v>
      </c>
      <c r="AF62" s="1">
        <f t="shared" si="54"/>
        <v>2292127.16742492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</row>
    <row r="63" spans="1:54" x14ac:dyDescent="0.15">
      <c r="C63" s="7">
        <v>5</v>
      </c>
      <c r="D63" s="11">
        <v>9.3069677419354804</v>
      </c>
      <c r="E63" s="10">
        <f t="shared" si="55"/>
        <v>4.7774000000000001</v>
      </c>
      <c r="F63" s="7" t="s">
        <v>75</v>
      </c>
      <c r="G63" s="1">
        <v>6</v>
      </c>
      <c r="H63" s="8">
        <f t="shared" si="40"/>
        <v>9.3069677419354804</v>
      </c>
      <c r="I63" s="8">
        <f t="shared" si="41"/>
        <v>282.45696774193544</v>
      </c>
      <c r="J63" s="8">
        <f t="shared" si="42"/>
        <v>5.6403547413997029E-2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5.9545502053606523</v>
      </c>
      <c r="P63" s="8">
        <f t="shared" si="45"/>
        <v>0.3358577548370853</v>
      </c>
      <c r="Q63" s="14">
        <f t="shared" si="46"/>
        <v>9.7398748902754725E-2</v>
      </c>
      <c r="R63" s="8">
        <f t="shared" si="47"/>
        <v>0.80117864999999977</v>
      </c>
      <c r="S63" s="15">
        <f t="shared" si="48"/>
        <v>0.12156932652006484</v>
      </c>
      <c r="T63" s="2">
        <v>0.27</v>
      </c>
      <c r="U63" s="16">
        <f t="shared" si="49"/>
        <v>3.2823718160417507E-2</v>
      </c>
      <c r="V63" s="2">
        <v>180.9</v>
      </c>
      <c r="W63" s="2">
        <v>6</v>
      </c>
      <c r="X63" s="2">
        <v>3</v>
      </c>
      <c r="Y63" s="2">
        <v>0.3</v>
      </c>
      <c r="Z63" s="2">
        <v>6</v>
      </c>
      <c r="AA63" s="2">
        <v>30.2</v>
      </c>
      <c r="AB63" s="1">
        <f t="shared" si="50"/>
        <v>0.23277764843856913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98.072751996328336</v>
      </c>
      <c r="AF63" s="1">
        <f t="shared" si="54"/>
        <v>2335916.1225733408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</row>
    <row r="64" spans="1:54" x14ac:dyDescent="0.15">
      <c r="C64" s="7">
        <v>6</v>
      </c>
      <c r="D64" s="11">
        <v>14.6938333333333</v>
      </c>
      <c r="E64" s="10">
        <f t="shared" si="55"/>
        <v>9.3069677419354804</v>
      </c>
      <c r="F64" s="7" t="s">
        <v>73</v>
      </c>
      <c r="G64" s="1">
        <v>7</v>
      </c>
      <c r="H64" s="8">
        <f t="shared" si="40"/>
        <v>14.6938333333333</v>
      </c>
      <c r="I64" s="8">
        <f t="shared" si="41"/>
        <v>287.84383333333329</v>
      </c>
      <c r="J64" s="8">
        <f t="shared" si="42"/>
        <v>0.10751767857233778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8.3813774505235656</v>
      </c>
      <c r="P64" s="8">
        <f t="shared" si="45"/>
        <v>0.90114624671883259</v>
      </c>
      <c r="Q64" s="14">
        <f t="shared" si="46"/>
        <v>0.26133241154846143</v>
      </c>
      <c r="R64" s="8">
        <f t="shared" si="47"/>
        <v>0.80117864999999977</v>
      </c>
      <c r="S64" s="15">
        <f t="shared" si="48"/>
        <v>0.32618494208309406</v>
      </c>
      <c r="T64" s="2">
        <v>0.27</v>
      </c>
      <c r="U64" s="16">
        <f t="shared" si="49"/>
        <v>8.8069934362435404E-2</v>
      </c>
      <c r="V64" s="2">
        <v>180.9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0.25311198824662118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98.072751996328336</v>
      </c>
      <c r="AF64" s="1">
        <f t="shared" si="54"/>
        <v>2539970.5604376742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</row>
    <row r="65" spans="1:54" x14ac:dyDescent="0.15">
      <c r="C65" s="7">
        <v>7</v>
      </c>
      <c r="D65" s="11">
        <v>19.280741935483899</v>
      </c>
      <c r="E65" s="10">
        <f t="shared" si="55"/>
        <v>14.6938333333333</v>
      </c>
      <c r="F65" s="7" t="s">
        <v>73</v>
      </c>
      <c r="G65" s="1">
        <v>8</v>
      </c>
      <c r="H65" s="8">
        <f t="shared" si="40"/>
        <v>19.280741935483899</v>
      </c>
      <c r="I65" s="8">
        <f t="shared" si="41"/>
        <v>292.43074193548387</v>
      </c>
      <c r="J65" s="8">
        <f t="shared" si="42"/>
        <v>0.18277235536206315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10.242916203804732</v>
      </c>
      <c r="P65" s="8">
        <f t="shared" si="45"/>
        <v>1.8721219203456334</v>
      </c>
      <c r="Q65" s="14">
        <f t="shared" si="46"/>
        <v>0.54291535690023363</v>
      </c>
      <c r="R65" s="8">
        <f t="shared" si="47"/>
        <v>0.80117864999999977</v>
      </c>
      <c r="S65" s="15">
        <f t="shared" si="48"/>
        <v>0.67764581207978247</v>
      </c>
      <c r="T65" s="2">
        <v>0.27</v>
      </c>
      <c r="U65" s="16">
        <f t="shared" si="49"/>
        <v>0.18296436926154128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0.31074997694751749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98.072751996328336</v>
      </c>
      <c r="AF65" s="1">
        <f t="shared" si="54"/>
        <v>3118365.9002920291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15">
      <c r="C66" s="7">
        <v>8</v>
      </c>
      <c r="D66" s="11">
        <v>18.889870967741899</v>
      </c>
      <c r="E66" s="10">
        <f t="shared" si="55"/>
        <v>19.280741935483899</v>
      </c>
      <c r="F66" s="7" t="s">
        <v>73</v>
      </c>
      <c r="G66" s="1">
        <v>9</v>
      </c>
      <c r="H66" s="8">
        <f t="shared" si="40"/>
        <v>18.889870967741899</v>
      </c>
      <c r="I66" s="8">
        <f t="shared" si="41"/>
        <v>292.03987096774188</v>
      </c>
      <c r="J66" s="8">
        <f t="shared" si="42"/>
        <v>0.174806113213582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11.133479283459099</v>
      </c>
      <c r="P66" s="8">
        <f t="shared" si="45"/>
        <v>1.946200240085421</v>
      </c>
      <c r="Q66" s="14">
        <f t="shared" si="46"/>
        <v>0.56439806962477201</v>
      </c>
      <c r="R66" s="8">
        <f t="shared" si="47"/>
        <v>0.80117864999999977</v>
      </c>
      <c r="S66" s="15">
        <f t="shared" si="48"/>
        <v>0.70445969775252026</v>
      </c>
      <c r="T66" s="2">
        <v>0.27</v>
      </c>
      <c r="U66" s="16">
        <f t="shared" si="49"/>
        <v>0.19020411839318049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0.31215666020379496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98.072751996328336</v>
      </c>
      <c r="AF66" s="1">
        <f t="shared" si="54"/>
        <v>3132481.92096555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15">
      <c r="C67" s="7">
        <v>9</v>
      </c>
      <c r="D67" s="11">
        <v>16.337499999999999</v>
      </c>
      <c r="E67" s="10">
        <f t="shared" si="55"/>
        <v>18.889870967741899</v>
      </c>
      <c r="F67" s="7" t="s">
        <v>73</v>
      </c>
      <c r="G67" s="1">
        <v>10</v>
      </c>
      <c r="H67" s="8">
        <f t="shared" si="40"/>
        <v>16.337499999999999</v>
      </c>
      <c r="I67" s="8">
        <f t="shared" si="41"/>
        <v>289.48749999999995</v>
      </c>
      <c r="J67" s="8">
        <f t="shared" si="42"/>
        <v>0.13028415459025142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11.949964043373678</v>
      </c>
      <c r="P67" s="8">
        <f t="shared" si="45"/>
        <v>1.5568909627748422</v>
      </c>
      <c r="Q67" s="14">
        <f t="shared" si="46"/>
        <v>0.4514983792047042</v>
      </c>
      <c r="R67" s="8">
        <f t="shared" si="47"/>
        <v>0.80117864999999977</v>
      </c>
      <c r="S67" s="15">
        <f t="shared" si="48"/>
        <v>0.56354269950241975</v>
      </c>
      <c r="T67" s="2">
        <v>0.27</v>
      </c>
      <c r="U67" s="16">
        <f t="shared" si="49"/>
        <v>0.15215652886565334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0.25596401355859644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98.072751996328336</v>
      </c>
      <c r="AF67" s="1">
        <f t="shared" si="54"/>
        <v>2568590.5415781247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15">
      <c r="C68" s="7">
        <v>10</v>
      </c>
      <c r="D68" s="11">
        <v>12.6306774193548</v>
      </c>
      <c r="E68" s="10">
        <f t="shared" si="55"/>
        <v>16.337499999999999</v>
      </c>
      <c r="F68" s="7" t="s">
        <v>73</v>
      </c>
      <c r="G68" s="1">
        <v>11</v>
      </c>
      <c r="H68" s="8">
        <f t="shared" si="40"/>
        <v>12.6306774193548</v>
      </c>
      <c r="I68" s="8">
        <f t="shared" si="41"/>
        <v>285.78067741935479</v>
      </c>
      <c r="J68" s="8">
        <f t="shared" si="42"/>
        <v>8.4221340073100989E-2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9.8734194265688942</v>
      </c>
      <c r="O68" s="8">
        <f t="shared" si="56"/>
        <v>3.2823386540299406</v>
      </c>
      <c r="P68" s="8">
        <f t="shared" si="45"/>
        <v>0.27644296001614022</v>
      </c>
      <c r="Q68" s="14">
        <f t="shared" si="46"/>
        <v>8.0168458404680662E-2</v>
      </c>
      <c r="R68" s="8">
        <f t="shared" si="47"/>
        <v>0.80117864999999977</v>
      </c>
      <c r="S68" s="15">
        <f t="shared" si="48"/>
        <v>0.10006314871805519</v>
      </c>
      <c r="T68" s="2">
        <v>0.27</v>
      </c>
      <c r="U68" s="16">
        <f t="shared" si="49"/>
        <v>2.7017050153874903E-2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0.2316494128448979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98.072751996328336</v>
      </c>
      <c r="AF68" s="1">
        <f t="shared" si="54"/>
        <v>2324594.3151274971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15">
      <c r="C69" s="7">
        <v>11</v>
      </c>
      <c r="D69" s="11">
        <v>5.6849999999999996</v>
      </c>
      <c r="E69" s="10">
        <f t="shared" si="55"/>
        <v>12.6306774193548</v>
      </c>
      <c r="F69" s="7" t="s">
        <v>75</v>
      </c>
      <c r="G69" s="1">
        <v>12</v>
      </c>
      <c r="H69" s="8">
        <f t="shared" si="40"/>
        <v>5.6849999999999996</v>
      </c>
      <c r="I69" s="8">
        <f t="shared" si="41"/>
        <v>278.83499999999998</v>
      </c>
      <c r="J69" s="8">
        <f t="shared" si="42"/>
        <v>3.6044565531665629E-2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5.7685806940137994</v>
      </c>
      <c r="P69" s="8">
        <f t="shared" si="45"/>
        <v>0.2079259848500816</v>
      </c>
      <c r="Q69" s="14">
        <f t="shared" si="46"/>
        <v>6.0298535606523658E-2</v>
      </c>
      <c r="R69" s="8">
        <f t="shared" si="47"/>
        <v>0.80117864999999977</v>
      </c>
      <c r="S69" s="15">
        <f t="shared" si="48"/>
        <v>7.5262284643410893E-2</v>
      </c>
      <c r="T69" s="2">
        <v>0.27</v>
      </c>
      <c r="U69" s="16">
        <f t="shared" si="49"/>
        <v>2.0320816853720943E-2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0.230348334714678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98.072751996328336</v>
      </c>
      <c r="AF69" s="1">
        <f t="shared" si="54"/>
        <v>2311538.0384553391</v>
      </c>
      <c r="AG69" s="1">
        <f>SUM(AF58:AF69)</f>
        <v>29777166.255232193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15">
      <c r="C70" s="7">
        <v>12</v>
      </c>
      <c r="D70" s="11">
        <v>2.7448387096774201</v>
      </c>
      <c r="E70" s="10">
        <f t="shared" si="55"/>
        <v>5.6849999999999996</v>
      </c>
      <c r="F70" s="7" t="s">
        <v>73</v>
      </c>
    </row>
    <row r="72" spans="1:54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54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54" x14ac:dyDescent="0.15">
      <c r="A74" s="1" t="s">
        <v>71</v>
      </c>
      <c r="B74" s="1">
        <f>F8</f>
        <v>625.46400000000006</v>
      </c>
      <c r="C74" s="7" t="s">
        <v>72</v>
      </c>
      <c r="D74" s="7">
        <v>-2</v>
      </c>
      <c r="E74" s="7"/>
      <c r="F74" s="7"/>
      <c r="G74" s="1">
        <v>1</v>
      </c>
      <c r="H74" s="8">
        <f t="shared" ref="H74:H85" si="57">E75</f>
        <v>-2</v>
      </c>
      <c r="I74" s="8">
        <f t="shared" ref="I74:I85" si="58">H74+273.15</f>
        <v>271.14999999999998</v>
      </c>
      <c r="J74" s="8">
        <f t="shared" ref="J74:J85" si="59">EXP(($C$16*(I74-$C$14))/($C$17*I74*$C$14))</f>
        <v>1.339736430234789E-2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6.982974221669767E-3</v>
      </c>
      <c r="Q74" s="14">
        <f t="shared" ref="Q74:Q85" si="63">P74*$B$76</f>
        <v>2.0948922665009299E-3</v>
      </c>
      <c r="R74" s="8">
        <f t="shared" ref="R74:R85" si="64">L74*$B$76</f>
        <v>0.156366</v>
      </c>
      <c r="S74" s="15">
        <f t="shared" ref="S74:S85" si="65">Q74/R74</f>
        <v>1.3397364302347888E-2</v>
      </c>
      <c r="T74" s="2">
        <v>0.01</v>
      </c>
      <c r="U74" s="16">
        <f t="shared" ref="U74:U85" si="66">S74*T74</f>
        <v>1.3397364302347888E-4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5.6239736430234791E-3</v>
      </c>
      <c r="AU74" s="8">
        <f t="shared" ref="AU74:AU85" si="70">$B$74/12</f>
        <v>52.122000000000007</v>
      </c>
      <c r="AV74" s="1">
        <f t="shared" ref="AV74:AV85" si="71">$B$76</f>
        <v>0.3</v>
      </c>
      <c r="AW74" s="1">
        <f>$E$8/12</f>
        <v>5.0821227102202338</v>
      </c>
      <c r="AX74" s="1">
        <f t="shared" ref="AX74:AX85" si="72">AW74*10000*AV74*0.67*AU74*AT74</f>
        <v>2994.3706209521024</v>
      </c>
    </row>
    <row r="75" spans="1:54" x14ac:dyDescent="0.15">
      <c r="A75" s="1" t="s">
        <v>74</v>
      </c>
      <c r="B75" s="1">
        <v>1</v>
      </c>
      <c r="C75" s="7">
        <v>1</v>
      </c>
      <c r="D75" s="9">
        <v>-2.6598709677419401</v>
      </c>
      <c r="E75" s="10">
        <f t="shared" ref="E75:E86" si="73">D74</f>
        <v>-2</v>
      </c>
      <c r="F75" s="7" t="s">
        <v>73</v>
      </c>
      <c r="G75" s="1">
        <v>2</v>
      </c>
      <c r="H75" s="8">
        <f t="shared" si="57"/>
        <v>-2.6598709677419401</v>
      </c>
      <c r="I75" s="8">
        <f t="shared" si="58"/>
        <v>270.49012903225804</v>
      </c>
      <c r="J75" s="8">
        <f t="shared" si="59"/>
        <v>1.2273666683872532E-2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1.0354570257783302</v>
      </c>
      <c r="P75" s="8">
        <f t="shared" si="62"/>
        <v>1.2708854399877234E-2</v>
      </c>
      <c r="Q75" s="14">
        <f t="shared" si="63"/>
        <v>3.8126563199631699E-3</v>
      </c>
      <c r="R75" s="8">
        <f t="shared" si="64"/>
        <v>0.156366</v>
      </c>
      <c r="S75" s="15">
        <f t="shared" si="65"/>
        <v>2.4382898583855631E-2</v>
      </c>
      <c r="T75" s="2">
        <v>0.01</v>
      </c>
      <c r="U75" s="16">
        <f t="shared" si="66"/>
        <v>2.4382898583855632E-4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5.7338289858385565E-3</v>
      </c>
      <c r="AU75" s="8">
        <f t="shared" si="70"/>
        <v>52.122000000000007</v>
      </c>
      <c r="AV75" s="1">
        <f t="shared" si="71"/>
        <v>0.3</v>
      </c>
      <c r="AW75" s="1">
        <f t="shared" ref="AW75:AW85" si="75">$E$8/12</f>
        <v>5.0821227102202338</v>
      </c>
      <c r="AX75" s="1">
        <f t="shared" si="72"/>
        <v>3052.8608685883351</v>
      </c>
    </row>
    <row r="76" spans="1:54" x14ac:dyDescent="0.15">
      <c r="A76" s="1" t="s">
        <v>36</v>
      </c>
      <c r="B76" s="1">
        <v>0.3</v>
      </c>
      <c r="C76" s="7">
        <v>2</v>
      </c>
      <c r="D76" s="11">
        <v>-3.2480714285714298</v>
      </c>
      <c r="E76" s="10">
        <f t="shared" si="73"/>
        <v>-2.6598709677419401</v>
      </c>
      <c r="F76" s="7" t="s">
        <v>73</v>
      </c>
      <c r="G76" s="1">
        <v>3</v>
      </c>
      <c r="H76" s="8">
        <f t="shared" si="57"/>
        <v>-3.2480714285714298</v>
      </c>
      <c r="I76" s="8">
        <f t="shared" si="58"/>
        <v>269.90192857142853</v>
      </c>
      <c r="J76" s="8">
        <f t="shared" si="59"/>
        <v>1.1347616421092045E-2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1.543968171378453</v>
      </c>
      <c r="P76" s="8">
        <f t="shared" si="62"/>
        <v>1.7520358575177589E-2</v>
      </c>
      <c r="Q76" s="14">
        <f t="shared" si="63"/>
        <v>5.2561075725532768E-3</v>
      </c>
      <c r="R76" s="8">
        <f t="shared" si="64"/>
        <v>0.156366</v>
      </c>
      <c r="S76" s="15">
        <f t="shared" si="65"/>
        <v>3.3614133331755475E-2</v>
      </c>
      <c r="T76" s="2">
        <v>0.01</v>
      </c>
      <c r="U76" s="16">
        <f t="shared" si="66"/>
        <v>3.3614133331755474E-4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5.8261413333175549E-3</v>
      </c>
      <c r="AU76" s="8">
        <f t="shared" si="70"/>
        <v>52.122000000000007</v>
      </c>
      <c r="AV76" s="1">
        <f t="shared" si="71"/>
        <v>0.3</v>
      </c>
      <c r="AW76" s="1">
        <f t="shared" si="75"/>
        <v>5.0821227102202338</v>
      </c>
      <c r="AX76" s="1">
        <f t="shared" si="72"/>
        <v>3102.0107044139581</v>
      </c>
    </row>
    <row r="77" spans="1:54" x14ac:dyDescent="0.15">
      <c r="C77" s="7">
        <v>3</v>
      </c>
      <c r="D77" s="11">
        <v>-1.83235483870968</v>
      </c>
      <c r="E77" s="10">
        <f t="shared" si="73"/>
        <v>-3.2480714285714298</v>
      </c>
      <c r="F77" s="7" t="s">
        <v>73</v>
      </c>
      <c r="G77" s="1">
        <v>4</v>
      </c>
      <c r="H77" s="8">
        <f t="shared" si="57"/>
        <v>-1.83235483870968</v>
      </c>
      <c r="I77" s="8">
        <f t="shared" si="58"/>
        <v>271.31764516129027</v>
      </c>
      <c r="J77" s="8">
        <f t="shared" si="59"/>
        <v>1.369794804599294E-2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2.047667812803275</v>
      </c>
      <c r="P77" s="8">
        <f t="shared" si="62"/>
        <v>2.804884731523126E-2</v>
      </c>
      <c r="Q77" s="14">
        <f t="shared" si="63"/>
        <v>8.4146541945693768E-3</v>
      </c>
      <c r="R77" s="8">
        <f t="shared" si="64"/>
        <v>0.156366</v>
      </c>
      <c r="S77" s="15">
        <f t="shared" si="65"/>
        <v>5.3813835453803104E-2</v>
      </c>
      <c r="T77" s="2">
        <v>0.01</v>
      </c>
      <c r="U77" s="16">
        <f t="shared" si="66"/>
        <v>5.3813835453803106E-4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6.0281383545380315E-3</v>
      </c>
      <c r="AU77" s="8">
        <f t="shared" si="70"/>
        <v>52.122000000000007</v>
      </c>
      <c r="AV77" s="1">
        <f t="shared" si="71"/>
        <v>0.3</v>
      </c>
      <c r="AW77" s="1">
        <f t="shared" si="75"/>
        <v>5.0821227102202338</v>
      </c>
      <c r="AX77" s="1">
        <f t="shared" si="72"/>
        <v>3209.5599185915089</v>
      </c>
    </row>
    <row r="78" spans="1:54" x14ac:dyDescent="0.15">
      <c r="C78" s="7">
        <v>4</v>
      </c>
      <c r="D78" s="11">
        <v>4.7774000000000001</v>
      </c>
      <c r="E78" s="10">
        <f t="shared" si="73"/>
        <v>-1.83235483870968</v>
      </c>
      <c r="F78" s="7" t="s">
        <v>73</v>
      </c>
      <c r="G78" s="1">
        <v>5</v>
      </c>
      <c r="H78" s="8">
        <f t="shared" si="57"/>
        <v>4.7774000000000001</v>
      </c>
      <c r="I78" s="8">
        <f t="shared" si="58"/>
        <v>277.92739999999998</v>
      </c>
      <c r="J78" s="8">
        <f t="shared" si="59"/>
        <v>3.215998019252253E-2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1.9186380172136415</v>
      </c>
      <c r="O78" s="8">
        <f t="shared" si="74"/>
        <v>0.6222009482744022</v>
      </c>
      <c r="P78" s="8">
        <f t="shared" si="62"/>
        <v>2.000997017227351E-2</v>
      </c>
      <c r="Q78" s="14">
        <f t="shared" si="63"/>
        <v>6.0029910516820528E-3</v>
      </c>
      <c r="R78" s="8">
        <f t="shared" si="64"/>
        <v>0.156366</v>
      </c>
      <c r="S78" s="15">
        <f t="shared" si="65"/>
        <v>3.83906415185018E-2</v>
      </c>
      <c r="T78" s="2">
        <v>0.01</v>
      </c>
      <c r="U78" s="16">
        <f t="shared" si="66"/>
        <v>3.8390641518501803E-4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1.0333906415185019E-2</v>
      </c>
      <c r="AU78" s="8">
        <f t="shared" si="70"/>
        <v>52.122000000000007</v>
      </c>
      <c r="AV78" s="1">
        <f t="shared" si="71"/>
        <v>0.3</v>
      </c>
      <c r="AW78" s="1">
        <f t="shared" si="75"/>
        <v>5.0821227102202338</v>
      </c>
      <c r="AX78" s="1">
        <f t="shared" si="72"/>
        <v>5502.0787317671457</v>
      </c>
    </row>
    <row r="79" spans="1:54" x14ac:dyDescent="0.15">
      <c r="C79" s="7">
        <v>5</v>
      </c>
      <c r="D79" s="11">
        <v>9.3069677419354804</v>
      </c>
      <c r="E79" s="10">
        <f t="shared" si="73"/>
        <v>4.7774000000000001</v>
      </c>
      <c r="F79" s="7" t="s">
        <v>75</v>
      </c>
      <c r="G79" s="1">
        <v>6</v>
      </c>
      <c r="H79" s="8">
        <f t="shared" si="57"/>
        <v>9.3069677419354804</v>
      </c>
      <c r="I79" s="8">
        <f t="shared" si="58"/>
        <v>282.45696774193544</v>
      </c>
      <c r="J79" s="8">
        <f t="shared" si="59"/>
        <v>5.6403547413997029E-2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1.1234109781021286</v>
      </c>
      <c r="P79" s="8">
        <f t="shared" si="62"/>
        <v>6.3364364368788187E-2</v>
      </c>
      <c r="Q79" s="14">
        <f t="shared" si="63"/>
        <v>1.9009309310636456E-2</v>
      </c>
      <c r="R79" s="8">
        <f t="shared" si="64"/>
        <v>0.156366</v>
      </c>
      <c r="S79" s="15">
        <f t="shared" si="65"/>
        <v>0.12156932652006482</v>
      </c>
      <c r="T79" s="2">
        <v>0.01</v>
      </c>
      <c r="U79" s="16">
        <f t="shared" si="66"/>
        <v>1.2156932652006482E-3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1.1165693265200647E-2</v>
      </c>
      <c r="AU79" s="8">
        <f t="shared" si="70"/>
        <v>52.122000000000007</v>
      </c>
      <c r="AV79" s="1">
        <f t="shared" si="71"/>
        <v>0.3</v>
      </c>
      <c r="AW79" s="1">
        <f t="shared" si="75"/>
        <v>5.0821227102202338</v>
      </c>
      <c r="AX79" s="1">
        <f t="shared" si="72"/>
        <v>5944.9467579483789</v>
      </c>
    </row>
    <row r="80" spans="1:54" x14ac:dyDescent="0.15">
      <c r="C80" s="7">
        <v>6</v>
      </c>
      <c r="D80" s="11">
        <v>14.6938333333333</v>
      </c>
      <c r="E80" s="10">
        <f t="shared" si="73"/>
        <v>9.3069677419354804</v>
      </c>
      <c r="F80" s="7" t="s">
        <v>73</v>
      </c>
      <c r="G80" s="1">
        <v>7</v>
      </c>
      <c r="H80" s="8">
        <f t="shared" si="57"/>
        <v>14.6938333333333</v>
      </c>
      <c r="I80" s="8">
        <f t="shared" si="58"/>
        <v>287.84383333333329</v>
      </c>
      <c r="J80" s="8">
        <f t="shared" si="59"/>
        <v>0.10751767857233778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1.5812666137333404</v>
      </c>
      <c r="P80" s="8">
        <f t="shared" si="62"/>
        <v>0.1700141155125503</v>
      </c>
      <c r="Q80" s="14">
        <f t="shared" si="63"/>
        <v>5.1004234653765086E-2</v>
      </c>
      <c r="R80" s="8">
        <f t="shared" si="64"/>
        <v>0.156366</v>
      </c>
      <c r="S80" s="15">
        <f t="shared" si="65"/>
        <v>0.32618494208309406</v>
      </c>
      <c r="T80" s="2">
        <v>0.01</v>
      </c>
      <c r="U80" s="16">
        <f t="shared" si="66"/>
        <v>3.2618494208309407E-3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1.3211849420830941E-2</v>
      </c>
      <c r="AU80" s="8">
        <f t="shared" si="70"/>
        <v>52.122000000000007</v>
      </c>
      <c r="AV80" s="1">
        <f t="shared" si="71"/>
        <v>0.3</v>
      </c>
      <c r="AW80" s="1">
        <f t="shared" si="75"/>
        <v>5.0821227102202338</v>
      </c>
      <c r="AX80" s="1">
        <f t="shared" si="72"/>
        <v>7034.3810738257498</v>
      </c>
    </row>
    <row r="81" spans="1:53" x14ac:dyDescent="0.15">
      <c r="C81" s="7">
        <v>7</v>
      </c>
      <c r="D81" s="11">
        <v>19.280741935483899</v>
      </c>
      <c r="E81" s="10">
        <f t="shared" si="73"/>
        <v>14.6938333333333</v>
      </c>
      <c r="F81" s="7" t="s">
        <v>73</v>
      </c>
      <c r="G81" s="1">
        <v>8</v>
      </c>
      <c r="H81" s="8">
        <f t="shared" si="57"/>
        <v>19.280741935483899</v>
      </c>
      <c r="I81" s="8">
        <f t="shared" si="58"/>
        <v>292.43074193548387</v>
      </c>
      <c r="J81" s="8">
        <f t="shared" si="59"/>
        <v>0.18277235536206315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1.9324724982207901</v>
      </c>
      <c r="P81" s="8">
        <f t="shared" si="62"/>
        <v>0.35320255017222424</v>
      </c>
      <c r="Q81" s="14">
        <f t="shared" si="63"/>
        <v>0.10596076505166727</v>
      </c>
      <c r="R81" s="8">
        <f t="shared" si="64"/>
        <v>0.156366</v>
      </c>
      <c r="S81" s="15">
        <f t="shared" si="65"/>
        <v>0.67764581207978247</v>
      </c>
      <c r="T81" s="2">
        <v>0.01</v>
      </c>
      <c r="U81" s="16">
        <f t="shared" si="66"/>
        <v>6.7764581207978248E-3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1.6726458120797826E-2</v>
      </c>
      <c r="AU81" s="8">
        <f t="shared" si="70"/>
        <v>52.122000000000007</v>
      </c>
      <c r="AV81" s="1">
        <f t="shared" si="71"/>
        <v>0.3</v>
      </c>
      <c r="AW81" s="1">
        <f t="shared" si="75"/>
        <v>5.0821227102202338</v>
      </c>
      <c r="AX81" s="1">
        <f t="shared" si="72"/>
        <v>8905.6631429333356</v>
      </c>
    </row>
    <row r="82" spans="1:53" x14ac:dyDescent="0.15">
      <c r="C82" s="7">
        <v>8</v>
      </c>
      <c r="D82" s="11">
        <v>18.889870967741899</v>
      </c>
      <c r="E82" s="10">
        <f t="shared" si="73"/>
        <v>19.280741935483899</v>
      </c>
      <c r="F82" s="7" t="s">
        <v>73</v>
      </c>
      <c r="G82" s="1">
        <v>9</v>
      </c>
      <c r="H82" s="8">
        <f t="shared" si="57"/>
        <v>18.889870967741899</v>
      </c>
      <c r="I82" s="8">
        <f t="shared" si="58"/>
        <v>292.03987096774188</v>
      </c>
      <c r="J82" s="8">
        <f t="shared" si="59"/>
        <v>0.174806113213582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2.1004899480485659</v>
      </c>
      <c r="P82" s="8">
        <f t="shared" si="62"/>
        <v>0.36717848366256861</v>
      </c>
      <c r="Q82" s="14">
        <f t="shared" si="63"/>
        <v>0.11015354509877058</v>
      </c>
      <c r="R82" s="8">
        <f t="shared" si="64"/>
        <v>0.156366</v>
      </c>
      <c r="S82" s="15">
        <f t="shared" si="65"/>
        <v>0.70445969775252026</v>
      </c>
      <c r="T82" s="2">
        <v>0.01</v>
      </c>
      <c r="U82" s="16">
        <f t="shared" si="66"/>
        <v>7.0445969775252025E-3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1.6994596977525204E-2</v>
      </c>
      <c r="AU82" s="8">
        <f t="shared" si="70"/>
        <v>52.122000000000007</v>
      </c>
      <c r="AV82" s="1">
        <f t="shared" si="71"/>
        <v>0.3</v>
      </c>
      <c r="AW82" s="1">
        <f t="shared" si="75"/>
        <v>5.0821227102202338</v>
      </c>
      <c r="AX82" s="1">
        <f t="shared" si="72"/>
        <v>9048.428234998828</v>
      </c>
    </row>
    <row r="83" spans="1:53" x14ac:dyDescent="0.15">
      <c r="C83" s="7">
        <v>9</v>
      </c>
      <c r="D83" s="11">
        <v>16.337499999999999</v>
      </c>
      <c r="E83" s="10">
        <f t="shared" si="73"/>
        <v>18.889870967741899</v>
      </c>
      <c r="F83" s="7" t="s">
        <v>73</v>
      </c>
      <c r="G83" s="1">
        <v>10</v>
      </c>
      <c r="H83" s="8">
        <f t="shared" si="57"/>
        <v>16.337499999999999</v>
      </c>
      <c r="I83" s="8">
        <f t="shared" si="58"/>
        <v>289.48749999999995</v>
      </c>
      <c r="J83" s="8">
        <f t="shared" si="59"/>
        <v>0.13028415459025142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2.2545314643859973</v>
      </c>
      <c r="P83" s="8">
        <f t="shared" si="62"/>
        <v>0.29372972583465118</v>
      </c>
      <c r="Q83" s="14">
        <f t="shared" si="63"/>
        <v>8.8118917750395348E-2</v>
      </c>
      <c r="R83" s="8">
        <f t="shared" si="64"/>
        <v>0.156366</v>
      </c>
      <c r="S83" s="15">
        <f t="shared" si="65"/>
        <v>0.56354269950241964</v>
      </c>
      <c r="T83" s="2">
        <v>0.01</v>
      </c>
      <c r="U83" s="16">
        <f t="shared" si="66"/>
        <v>5.6354269950241965E-3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1.5585426995024198E-2</v>
      </c>
      <c r="AU83" s="8">
        <f t="shared" si="70"/>
        <v>52.122000000000007</v>
      </c>
      <c r="AV83" s="1">
        <f t="shared" si="71"/>
        <v>0.3</v>
      </c>
      <c r="AW83" s="1">
        <f t="shared" si="75"/>
        <v>5.0821227102202338</v>
      </c>
      <c r="AX83" s="1">
        <f t="shared" si="72"/>
        <v>8298.1442786074294</v>
      </c>
    </row>
    <row r="84" spans="1:53" x14ac:dyDescent="0.15">
      <c r="C84" s="7">
        <v>10</v>
      </c>
      <c r="D84" s="11">
        <v>12.6306774193548</v>
      </c>
      <c r="E84" s="10">
        <f t="shared" si="73"/>
        <v>16.337499999999999</v>
      </c>
      <c r="F84" s="7" t="s">
        <v>73</v>
      </c>
      <c r="G84" s="1">
        <v>11</v>
      </c>
      <c r="H84" s="8">
        <f t="shared" si="57"/>
        <v>12.6306774193548</v>
      </c>
      <c r="I84" s="8">
        <f t="shared" si="58"/>
        <v>285.78067741935479</v>
      </c>
      <c r="J84" s="8">
        <f t="shared" si="59"/>
        <v>8.4221340073100989E-2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1.8627616516237788</v>
      </c>
      <c r="O84" s="8">
        <f t="shared" si="74"/>
        <v>0.61926008692756707</v>
      </c>
      <c r="P84" s="8">
        <f t="shared" si="62"/>
        <v>5.215491437482471E-2</v>
      </c>
      <c r="Q84" s="14">
        <f t="shared" si="63"/>
        <v>1.5646474312447412E-2</v>
      </c>
      <c r="R84" s="8">
        <f t="shared" si="64"/>
        <v>0.156366</v>
      </c>
      <c r="S84" s="15">
        <f t="shared" si="65"/>
        <v>0.10006314871805515</v>
      </c>
      <c r="T84" s="2">
        <v>0.01</v>
      </c>
      <c r="U84" s="16">
        <f t="shared" si="66"/>
        <v>1.0006314871805514E-3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1.0950631487180552E-2</v>
      </c>
      <c r="AU84" s="8">
        <f t="shared" si="70"/>
        <v>52.122000000000007</v>
      </c>
      <c r="AV84" s="1">
        <f t="shared" si="71"/>
        <v>0.3</v>
      </c>
      <c r="AW84" s="1">
        <f t="shared" si="75"/>
        <v>5.0821227102202338</v>
      </c>
      <c r="AX84" s="1">
        <f t="shared" si="72"/>
        <v>5830.4414791777463</v>
      </c>
    </row>
    <row r="85" spans="1:53" x14ac:dyDescent="0.15">
      <c r="C85" s="7">
        <v>11</v>
      </c>
      <c r="D85" s="11">
        <v>5.6849999999999996</v>
      </c>
      <c r="E85" s="10">
        <f t="shared" si="73"/>
        <v>12.6306774193548</v>
      </c>
      <c r="F85" s="7" t="s">
        <v>75</v>
      </c>
      <c r="G85" s="1">
        <v>12</v>
      </c>
      <c r="H85" s="8">
        <f t="shared" si="57"/>
        <v>5.6849999999999996</v>
      </c>
      <c r="I85" s="8">
        <f t="shared" si="58"/>
        <v>278.83499999999998</v>
      </c>
      <c r="J85" s="8">
        <f t="shared" si="59"/>
        <v>3.6044565531665629E-2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1.0883251725527423</v>
      </c>
      <c r="P85" s="8">
        <f t="shared" si="62"/>
        <v>3.922820800183862E-2</v>
      </c>
      <c r="Q85" s="14">
        <f t="shared" si="63"/>
        <v>1.1768462400551585E-2</v>
      </c>
      <c r="R85" s="8">
        <f t="shared" si="64"/>
        <v>0.156366</v>
      </c>
      <c r="S85" s="15">
        <f t="shared" si="65"/>
        <v>7.5262284643410879E-2</v>
      </c>
      <c r="T85" s="2">
        <v>0.01</v>
      </c>
      <c r="U85" s="16">
        <f t="shared" si="66"/>
        <v>7.5262284643410878E-4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1.0702622846434109E-2</v>
      </c>
      <c r="AU85" s="8">
        <f t="shared" si="70"/>
        <v>52.122000000000007</v>
      </c>
      <c r="AV85" s="1">
        <f t="shared" si="71"/>
        <v>0.3</v>
      </c>
      <c r="AW85" s="1">
        <f t="shared" si="75"/>
        <v>5.0821227102202338</v>
      </c>
      <c r="AX85" s="1">
        <f t="shared" si="72"/>
        <v>5698.3943120444783</v>
      </c>
      <c r="AY85" s="1">
        <f>SUM(AX74:AX85)</f>
        <v>68621.280123848992</v>
      </c>
    </row>
    <row r="86" spans="1:53" x14ac:dyDescent="0.15">
      <c r="C86" s="7">
        <v>12</v>
      </c>
      <c r="D86" s="11">
        <v>2.7448387096774201</v>
      </c>
      <c r="E86" s="10">
        <f t="shared" si="73"/>
        <v>5.6849999999999996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-2</v>
      </c>
      <c r="E90" s="7"/>
      <c r="F90" s="7"/>
      <c r="G90" s="1">
        <v>1</v>
      </c>
      <c r="H90" s="8">
        <f t="shared" ref="H90:H101" si="76">E91</f>
        <v>-2</v>
      </c>
      <c r="I90" s="8">
        <f t="shared" ref="I90:I101" si="77">H90+273.15</f>
        <v>271.14999999999998</v>
      </c>
      <c r="J90" s="8">
        <f t="shared" ref="J90:J101" si="78">EXP(($C$16*(I90-$C$14))/($C$17*I90*$C$14))</f>
        <v>1.339736430234789E-2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3.8142296168784443E-3</v>
      </c>
      <c r="Q90" s="14">
        <f t="shared" ref="Q90:Q101" si="82">P90*$B$76</f>
        <v>1.1442688850635332E-3</v>
      </c>
      <c r="R90" s="8">
        <f t="shared" ref="R90:R101" si="83">L90*$B$76</f>
        <v>8.541E-2</v>
      </c>
      <c r="S90" s="15">
        <f t="shared" ref="S90:S101" si="84">Q90/R90</f>
        <v>1.339736430234789E-2</v>
      </c>
      <c r="T90" s="2">
        <v>0.01</v>
      </c>
      <c r="U90" s="16">
        <f t="shared" ref="U90:U101" si="85">S90*T90</f>
        <v>1.339736430234789E-4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5.6239736430234791E-3</v>
      </c>
      <c r="AU90" s="8">
        <f t="shared" ref="AU90:AU101" si="89">$B$90/12</f>
        <v>28.47</v>
      </c>
      <c r="AV90" s="1">
        <f t="shared" ref="AV90:AV101" si="90">$B$76</f>
        <v>0.3</v>
      </c>
      <c r="AW90" s="1">
        <f>$E$9/12</f>
        <v>7.2517659145047419</v>
      </c>
      <c r="AX90" s="1">
        <f t="shared" ref="AX90:AX101" si="91">AW90*10000*AV90*0.67*AU90*AT90</f>
        <v>2333.8373074682049</v>
      </c>
      <c r="AZ90" s="1">
        <f>$E$10/12</f>
        <v>1.056079333444675</v>
      </c>
      <c r="BA90" s="1">
        <f t="shared" ref="BA90:BA101" si="92">AZ90*10000*AV90*0.67*AU90*AT90</f>
        <v>339.87822788232728</v>
      </c>
    </row>
    <row r="91" spans="1:53" x14ac:dyDescent="0.15">
      <c r="A91" s="1" t="s">
        <v>74</v>
      </c>
      <c r="B91" s="1">
        <v>1</v>
      </c>
      <c r="C91" s="7">
        <v>1</v>
      </c>
      <c r="D91" s="9">
        <v>-2.6598709677419401</v>
      </c>
      <c r="E91" s="10">
        <f t="shared" ref="E91:E102" si="93">D90</f>
        <v>-2</v>
      </c>
      <c r="F91" s="7" t="s">
        <v>73</v>
      </c>
      <c r="G91" s="1">
        <v>2</v>
      </c>
      <c r="H91" s="8">
        <f t="shared" si="76"/>
        <v>-2.6598709677419401</v>
      </c>
      <c r="I91" s="8">
        <f t="shared" si="77"/>
        <v>270.49012903225804</v>
      </c>
      <c r="J91" s="8">
        <f t="shared" si="78"/>
        <v>1.2273666683872532E-2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0.56558577038312152</v>
      </c>
      <c r="P91" s="8">
        <f t="shared" si="81"/>
        <v>6.9418112268236987E-3</v>
      </c>
      <c r="Q91" s="14">
        <f t="shared" si="82"/>
        <v>2.0825433680471094E-3</v>
      </c>
      <c r="R91" s="8">
        <f t="shared" si="83"/>
        <v>8.541E-2</v>
      </c>
      <c r="S91" s="15">
        <f t="shared" si="84"/>
        <v>2.4382898583855631E-2</v>
      </c>
      <c r="T91" s="2">
        <v>0.01</v>
      </c>
      <c r="U91" s="16">
        <f t="shared" si="85"/>
        <v>2.4382898583855632E-4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5.7338289858385565E-3</v>
      </c>
      <c r="AU91" s="8">
        <f t="shared" si="89"/>
        <v>28.47</v>
      </c>
      <c r="AV91" s="1">
        <f t="shared" si="90"/>
        <v>0.3</v>
      </c>
      <c r="AW91" s="1">
        <f t="shared" ref="AW91:AW101" si="95">$E$9/12</f>
        <v>7.2517659145047419</v>
      </c>
      <c r="AX91" s="1">
        <f t="shared" si="91"/>
        <v>2379.425091793009</v>
      </c>
      <c r="AZ91" s="1">
        <f t="shared" ref="AZ91:AZ101" si="96">$E$10/12</f>
        <v>1.056079333444675</v>
      </c>
      <c r="BA91" s="1">
        <f t="shared" si="92"/>
        <v>346.51720622919612</v>
      </c>
    </row>
    <row r="92" spans="1:53" x14ac:dyDescent="0.15">
      <c r="A92" s="1" t="s">
        <v>36</v>
      </c>
      <c r="B92" s="1">
        <v>0.33</v>
      </c>
      <c r="C92" s="7">
        <v>2</v>
      </c>
      <c r="D92" s="11">
        <v>-3.2480714285714298</v>
      </c>
      <c r="E92" s="10">
        <f t="shared" si="93"/>
        <v>-2.6598709677419401</v>
      </c>
      <c r="F92" s="7" t="s">
        <v>73</v>
      </c>
      <c r="G92" s="1">
        <v>3</v>
      </c>
      <c r="H92" s="8">
        <f t="shared" si="76"/>
        <v>-3.2480714285714298</v>
      </c>
      <c r="I92" s="8">
        <f t="shared" si="77"/>
        <v>269.90192857142853</v>
      </c>
      <c r="J92" s="8">
        <f t="shared" si="78"/>
        <v>1.1347616421092045E-2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0.84334395915629778</v>
      </c>
      <c r="P92" s="8">
        <f t="shared" si="81"/>
        <v>9.5699437595507825E-3</v>
      </c>
      <c r="Q92" s="14">
        <f t="shared" si="82"/>
        <v>2.8709831278652346E-3</v>
      </c>
      <c r="R92" s="8">
        <f t="shared" si="83"/>
        <v>8.541E-2</v>
      </c>
      <c r="S92" s="15">
        <f t="shared" si="84"/>
        <v>3.3614133331755468E-2</v>
      </c>
      <c r="T92" s="2">
        <v>0.01</v>
      </c>
      <c r="U92" s="16">
        <f t="shared" si="85"/>
        <v>3.3614133331755469E-4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5.8261413333175549E-3</v>
      </c>
      <c r="AU92" s="8">
        <f t="shared" si="89"/>
        <v>28.47</v>
      </c>
      <c r="AV92" s="1">
        <f t="shared" si="90"/>
        <v>0.3</v>
      </c>
      <c r="AW92" s="1">
        <f t="shared" si="95"/>
        <v>7.2517659145047419</v>
      </c>
      <c r="AX92" s="1">
        <f t="shared" si="91"/>
        <v>2417.7328816514678</v>
      </c>
      <c r="AZ92" s="1">
        <f t="shared" si="96"/>
        <v>1.056079333444675</v>
      </c>
      <c r="BA92" s="1">
        <f t="shared" si="92"/>
        <v>352.09599430046319</v>
      </c>
    </row>
    <row r="93" spans="1:53" x14ac:dyDescent="0.15">
      <c r="C93" s="7">
        <v>3</v>
      </c>
      <c r="D93" s="11">
        <v>-1.83235483870968</v>
      </c>
      <c r="E93" s="10">
        <f t="shared" si="93"/>
        <v>-3.2480714285714298</v>
      </c>
      <c r="F93" s="7" t="s">
        <v>73</v>
      </c>
      <c r="G93" s="1">
        <v>4</v>
      </c>
      <c r="H93" s="8">
        <f t="shared" si="76"/>
        <v>-1.83235483870968</v>
      </c>
      <c r="I93" s="8">
        <f t="shared" si="77"/>
        <v>271.31764516129027</v>
      </c>
      <c r="J93" s="8">
        <f t="shared" si="78"/>
        <v>1.369794804599294E-2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1.118474015396747</v>
      </c>
      <c r="P93" s="8">
        <f t="shared" si="81"/>
        <v>1.5320798953697748E-2</v>
      </c>
      <c r="Q93" s="14">
        <f t="shared" si="82"/>
        <v>4.5962396861093241E-3</v>
      </c>
      <c r="R93" s="8">
        <f t="shared" si="83"/>
        <v>8.541E-2</v>
      </c>
      <c r="S93" s="15">
        <f t="shared" si="84"/>
        <v>5.3813835453803117E-2</v>
      </c>
      <c r="T93" s="2">
        <v>0.01</v>
      </c>
      <c r="U93" s="16">
        <f t="shared" si="85"/>
        <v>5.3813835453803117E-4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6.0281383545380315E-3</v>
      </c>
      <c r="AU93" s="8">
        <f t="shared" si="89"/>
        <v>28.47</v>
      </c>
      <c r="AV93" s="1">
        <f t="shared" si="90"/>
        <v>0.3</v>
      </c>
      <c r="AW93" s="1">
        <f t="shared" si="95"/>
        <v>7.2517659145047419</v>
      </c>
      <c r="AX93" s="1">
        <f t="shared" si="91"/>
        <v>2501.5576315605645</v>
      </c>
      <c r="AZ93" s="1">
        <f t="shared" si="96"/>
        <v>1.056079333444675</v>
      </c>
      <c r="BA93" s="1">
        <f t="shared" si="92"/>
        <v>364.30344653400806</v>
      </c>
    </row>
    <row r="94" spans="1:53" x14ac:dyDescent="0.15">
      <c r="C94" s="7">
        <v>4</v>
      </c>
      <c r="D94" s="11">
        <v>4.7774000000000001</v>
      </c>
      <c r="E94" s="10">
        <f t="shared" si="93"/>
        <v>-1.83235483870968</v>
      </c>
      <c r="F94" s="7" t="s">
        <v>73</v>
      </c>
      <c r="G94" s="1">
        <v>5</v>
      </c>
      <c r="H94" s="8">
        <f t="shared" si="76"/>
        <v>4.7774000000000001</v>
      </c>
      <c r="I94" s="8">
        <f t="shared" si="77"/>
        <v>277.92739999999998</v>
      </c>
      <c r="J94" s="8">
        <f t="shared" si="78"/>
        <v>3.215998019252253E-2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1.0479955556208969</v>
      </c>
      <c r="O94" s="8">
        <f t="shared" si="94"/>
        <v>0.33985766082215241</v>
      </c>
      <c r="P94" s="8">
        <f t="shared" si="81"/>
        <v>1.0929815640317461E-2</v>
      </c>
      <c r="Q94" s="14">
        <f t="shared" si="82"/>
        <v>3.2789446920952381E-3</v>
      </c>
      <c r="R94" s="8">
        <f t="shared" si="83"/>
        <v>8.541E-2</v>
      </c>
      <c r="S94" s="15">
        <f t="shared" si="84"/>
        <v>3.8390641518501793E-2</v>
      </c>
      <c r="T94" s="2">
        <v>0.01</v>
      </c>
      <c r="U94" s="16">
        <f t="shared" si="85"/>
        <v>3.8390641518501792E-4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1.0333906415185019E-2</v>
      </c>
      <c r="AU94" s="8">
        <f t="shared" si="89"/>
        <v>28.47</v>
      </c>
      <c r="AV94" s="1">
        <f t="shared" si="90"/>
        <v>0.3</v>
      </c>
      <c r="AW94" s="1">
        <f t="shared" si="95"/>
        <v>7.2517659145047419</v>
      </c>
      <c r="AX94" s="1">
        <f t="shared" si="91"/>
        <v>4288.3658165008801</v>
      </c>
      <c r="AZ94" s="1">
        <f t="shared" si="96"/>
        <v>1.056079333444675</v>
      </c>
      <c r="BA94" s="1">
        <f t="shared" si="92"/>
        <v>624.51747153044664</v>
      </c>
    </row>
    <row r="95" spans="1:53" x14ac:dyDescent="0.15">
      <c r="C95" s="7">
        <v>5</v>
      </c>
      <c r="D95" s="11">
        <v>9.3069677419354804</v>
      </c>
      <c r="E95" s="10">
        <f t="shared" si="93"/>
        <v>4.7774000000000001</v>
      </c>
      <c r="F95" s="7" t="s">
        <v>75</v>
      </c>
      <c r="G95" s="1">
        <v>6</v>
      </c>
      <c r="H95" s="8">
        <f t="shared" si="76"/>
        <v>9.3069677419354804</v>
      </c>
      <c r="I95" s="8">
        <f t="shared" si="77"/>
        <v>282.45696774193544</v>
      </c>
      <c r="J95" s="8">
        <f t="shared" si="78"/>
        <v>5.6403547413997029E-2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0.61362784518183489</v>
      </c>
      <c r="P95" s="8">
        <f t="shared" si="81"/>
        <v>3.4610787260262454E-2</v>
      </c>
      <c r="Q95" s="14">
        <f t="shared" si="82"/>
        <v>1.0383236178078736E-2</v>
      </c>
      <c r="R95" s="8">
        <f t="shared" si="83"/>
        <v>8.541E-2</v>
      </c>
      <c r="S95" s="15">
        <f t="shared" si="84"/>
        <v>0.12156932652006482</v>
      </c>
      <c r="T95" s="2">
        <v>0.01</v>
      </c>
      <c r="U95" s="16">
        <f t="shared" si="85"/>
        <v>1.2156932652006482E-3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1.1165693265200647E-2</v>
      </c>
      <c r="AU95" s="8">
        <f t="shared" si="89"/>
        <v>28.47</v>
      </c>
      <c r="AV95" s="1">
        <f t="shared" si="90"/>
        <v>0.3</v>
      </c>
      <c r="AW95" s="1">
        <f t="shared" si="95"/>
        <v>7.2517659145047419</v>
      </c>
      <c r="AX95" s="1">
        <f t="shared" si="91"/>
        <v>4633.5408307607804</v>
      </c>
      <c r="AZ95" s="1">
        <f t="shared" si="96"/>
        <v>1.056079333444675</v>
      </c>
      <c r="BA95" s="1">
        <f t="shared" si="92"/>
        <v>674.7855308251111</v>
      </c>
    </row>
    <row r="96" spans="1:53" x14ac:dyDescent="0.15">
      <c r="C96" s="7">
        <v>6</v>
      </c>
      <c r="D96" s="11">
        <v>14.6938333333333</v>
      </c>
      <c r="E96" s="10">
        <f t="shared" si="93"/>
        <v>9.3069677419354804</v>
      </c>
      <c r="F96" s="7" t="s">
        <v>73</v>
      </c>
      <c r="G96" s="1">
        <v>7</v>
      </c>
      <c r="H96" s="8">
        <f t="shared" si="76"/>
        <v>14.6938333333333</v>
      </c>
      <c r="I96" s="8">
        <f t="shared" si="77"/>
        <v>287.84383333333329</v>
      </c>
      <c r="J96" s="8">
        <f t="shared" si="78"/>
        <v>0.10751767857233778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0.86371705792157238</v>
      </c>
      <c r="P96" s="8">
        <f t="shared" si="81"/>
        <v>9.2864853011056875E-2</v>
      </c>
      <c r="Q96" s="14">
        <f t="shared" si="82"/>
        <v>2.7859455903317062E-2</v>
      </c>
      <c r="R96" s="8">
        <f t="shared" si="83"/>
        <v>8.541E-2</v>
      </c>
      <c r="S96" s="15">
        <f t="shared" si="84"/>
        <v>0.32618494208309406</v>
      </c>
      <c r="T96" s="2">
        <v>0.01</v>
      </c>
      <c r="U96" s="16">
        <f t="shared" si="85"/>
        <v>3.2618494208309407E-3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1.3211849420830941E-2</v>
      </c>
      <c r="AU96" s="8">
        <f t="shared" si="89"/>
        <v>28.47</v>
      </c>
      <c r="AV96" s="1">
        <f t="shared" si="90"/>
        <v>0.3</v>
      </c>
      <c r="AW96" s="1">
        <f t="shared" si="95"/>
        <v>7.2517659145047419</v>
      </c>
      <c r="AX96" s="1">
        <f t="shared" si="91"/>
        <v>5482.6549760305688</v>
      </c>
      <c r="AZ96" s="1">
        <f t="shared" si="96"/>
        <v>1.056079333444675</v>
      </c>
      <c r="BA96" s="1">
        <f t="shared" si="92"/>
        <v>798.44256983147909</v>
      </c>
    </row>
    <row r="97" spans="1:54" x14ac:dyDescent="0.15">
      <c r="C97" s="7">
        <v>7</v>
      </c>
      <c r="D97" s="11">
        <v>19.280741935483899</v>
      </c>
      <c r="E97" s="10">
        <f t="shared" si="93"/>
        <v>14.6938333333333</v>
      </c>
      <c r="F97" s="7" t="s">
        <v>73</v>
      </c>
      <c r="G97" s="1">
        <v>8</v>
      </c>
      <c r="H97" s="8">
        <f t="shared" si="76"/>
        <v>19.280741935483899</v>
      </c>
      <c r="I97" s="8">
        <f t="shared" si="77"/>
        <v>292.43074193548387</v>
      </c>
      <c r="J97" s="8">
        <f t="shared" si="78"/>
        <v>0.18277235536206315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1.0555522049105155</v>
      </c>
      <c r="P97" s="8">
        <f t="shared" si="81"/>
        <v>0.19292576269911405</v>
      </c>
      <c r="Q97" s="14">
        <f t="shared" si="82"/>
        <v>5.7877728809734214E-2</v>
      </c>
      <c r="R97" s="8">
        <f t="shared" si="83"/>
        <v>8.541E-2</v>
      </c>
      <c r="S97" s="15">
        <f t="shared" si="84"/>
        <v>0.67764581207978236</v>
      </c>
      <c r="T97" s="2">
        <v>0.01</v>
      </c>
      <c r="U97" s="16">
        <f t="shared" si="85"/>
        <v>6.776458120797824E-3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1.6726458120797823E-2</v>
      </c>
      <c r="AU97" s="8">
        <f t="shared" si="89"/>
        <v>28.47</v>
      </c>
      <c r="AV97" s="1">
        <f t="shared" si="90"/>
        <v>0.3</v>
      </c>
      <c r="AW97" s="1">
        <f t="shared" si="95"/>
        <v>7.2517659145047419</v>
      </c>
      <c r="AX97" s="1">
        <f t="shared" si="91"/>
        <v>6941.1477474734511</v>
      </c>
      <c r="AZ97" s="1">
        <f t="shared" si="96"/>
        <v>1.056079333444675</v>
      </c>
      <c r="BA97" s="1">
        <f t="shared" si="92"/>
        <v>1010.8438100340138</v>
      </c>
    </row>
    <row r="98" spans="1:54" x14ac:dyDescent="0.15">
      <c r="C98" s="7">
        <v>8</v>
      </c>
      <c r="D98" s="11">
        <v>18.889870967741899</v>
      </c>
      <c r="E98" s="10">
        <f t="shared" si="93"/>
        <v>19.280741935483899</v>
      </c>
      <c r="F98" s="7" t="s">
        <v>73</v>
      </c>
      <c r="G98" s="1">
        <v>9</v>
      </c>
      <c r="H98" s="8">
        <f t="shared" si="76"/>
        <v>18.889870967741899</v>
      </c>
      <c r="I98" s="8">
        <f t="shared" si="77"/>
        <v>292.03987096774188</v>
      </c>
      <c r="J98" s="8">
        <f t="shared" si="78"/>
        <v>0.174806113213582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1.1473264422114013</v>
      </c>
      <c r="P98" s="8">
        <f t="shared" si="81"/>
        <v>0.20055967595014246</v>
      </c>
      <c r="Q98" s="14">
        <f t="shared" si="82"/>
        <v>6.0167902785042734E-2</v>
      </c>
      <c r="R98" s="8">
        <f t="shared" si="83"/>
        <v>8.541E-2</v>
      </c>
      <c r="S98" s="15">
        <f t="shared" si="84"/>
        <v>0.70445969775252004</v>
      </c>
      <c r="T98" s="2">
        <v>0.01</v>
      </c>
      <c r="U98" s="16">
        <f t="shared" si="85"/>
        <v>7.0445969775252007E-3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1.69945969775252E-2</v>
      </c>
      <c r="AU98" s="8">
        <f t="shared" si="89"/>
        <v>28.47</v>
      </c>
      <c r="AV98" s="1">
        <f t="shared" si="90"/>
        <v>0.3</v>
      </c>
      <c r="AW98" s="1">
        <f t="shared" si="95"/>
        <v>7.2517659145047419</v>
      </c>
      <c r="AX98" s="1">
        <f t="shared" si="91"/>
        <v>7052.4200448087204</v>
      </c>
      <c r="AZ98" s="1">
        <f t="shared" si="96"/>
        <v>1.056079333444675</v>
      </c>
      <c r="BA98" s="1">
        <f t="shared" si="92"/>
        <v>1027.0484662496322</v>
      </c>
    </row>
    <row r="99" spans="1:54" x14ac:dyDescent="0.15">
      <c r="C99" s="7">
        <v>9</v>
      </c>
      <c r="D99" s="11">
        <v>16.337499999999999</v>
      </c>
      <c r="E99" s="10">
        <f t="shared" si="93"/>
        <v>18.889870967741899</v>
      </c>
      <c r="F99" s="7" t="s">
        <v>73</v>
      </c>
      <c r="G99" s="1">
        <v>10</v>
      </c>
      <c r="H99" s="8">
        <f t="shared" si="76"/>
        <v>16.337499999999999</v>
      </c>
      <c r="I99" s="8">
        <f t="shared" si="77"/>
        <v>289.48749999999995</v>
      </c>
      <c r="J99" s="8">
        <f t="shared" si="78"/>
        <v>0.13028415459025142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1.2314667662612588</v>
      </c>
      <c r="P99" s="8">
        <f t="shared" si="81"/>
        <v>0.16044060654833886</v>
      </c>
      <c r="Q99" s="14">
        <f t="shared" si="82"/>
        <v>4.8132181964501655E-2</v>
      </c>
      <c r="R99" s="8">
        <f t="shared" si="83"/>
        <v>8.541E-2</v>
      </c>
      <c r="S99" s="15">
        <f t="shared" si="84"/>
        <v>0.56354269950241953</v>
      </c>
      <c r="T99" s="2">
        <v>0.01</v>
      </c>
      <c r="U99" s="16">
        <f t="shared" si="85"/>
        <v>5.6354269950241957E-3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1.5585426995024194E-2</v>
      </c>
      <c r="AU99" s="8">
        <f t="shared" si="89"/>
        <v>28.47</v>
      </c>
      <c r="AV99" s="1">
        <f t="shared" si="90"/>
        <v>0.3</v>
      </c>
      <c r="AW99" s="1">
        <f t="shared" si="95"/>
        <v>7.2517659145047419</v>
      </c>
      <c r="AX99" s="1">
        <f t="shared" si="91"/>
        <v>6467.6425037893241</v>
      </c>
      <c r="AZ99" s="1">
        <f t="shared" si="96"/>
        <v>1.056079333444675</v>
      </c>
      <c r="BA99" s="1">
        <f t="shared" si="92"/>
        <v>941.88693690435457</v>
      </c>
    </row>
    <row r="100" spans="1:54" x14ac:dyDescent="0.15">
      <c r="C100" s="7">
        <v>10</v>
      </c>
      <c r="D100" s="11">
        <v>12.6306774193548</v>
      </c>
      <c r="E100" s="10">
        <f t="shared" si="93"/>
        <v>16.337499999999999</v>
      </c>
      <c r="F100" s="7" t="s">
        <v>73</v>
      </c>
      <c r="G100" s="1">
        <v>11</v>
      </c>
      <c r="H100" s="8">
        <f t="shared" si="76"/>
        <v>12.6306774193548</v>
      </c>
      <c r="I100" s="8">
        <f t="shared" si="77"/>
        <v>285.78067741935479</v>
      </c>
      <c r="J100" s="8">
        <f t="shared" si="78"/>
        <v>8.4221340073100989E-2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1.017474851727274</v>
      </c>
      <c r="O100" s="8">
        <f t="shared" si="94"/>
        <v>0.33825130798564595</v>
      </c>
      <c r="P100" s="8">
        <f t="shared" si="81"/>
        <v>2.8487978440030308E-2</v>
      </c>
      <c r="Q100" s="14">
        <f t="shared" si="82"/>
        <v>8.5463935320090924E-3</v>
      </c>
      <c r="R100" s="8">
        <f t="shared" si="83"/>
        <v>8.541E-2</v>
      </c>
      <c r="S100" s="15">
        <f t="shared" si="84"/>
        <v>0.10006314871805518</v>
      </c>
      <c r="T100" s="2">
        <v>0.01</v>
      </c>
      <c r="U100" s="16">
        <f t="shared" si="85"/>
        <v>1.0006314871805518E-3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1.0950631487180552E-2</v>
      </c>
      <c r="AU100" s="8">
        <f t="shared" si="89"/>
        <v>28.47</v>
      </c>
      <c r="AV100" s="1">
        <f t="shared" si="90"/>
        <v>0.3</v>
      </c>
      <c r="AW100" s="1">
        <f t="shared" si="95"/>
        <v>7.2517659145047419</v>
      </c>
      <c r="AX100" s="1">
        <f t="shared" si="91"/>
        <v>4544.2944663905682</v>
      </c>
      <c r="AZ100" s="1">
        <f t="shared" si="96"/>
        <v>1.056079333444675</v>
      </c>
      <c r="BA100" s="1">
        <f t="shared" si="92"/>
        <v>661.78852539117452</v>
      </c>
    </row>
    <row r="101" spans="1:54" x14ac:dyDescent="0.15">
      <c r="C101" s="7">
        <v>11</v>
      </c>
      <c r="D101" s="11">
        <v>5.6849999999999996</v>
      </c>
      <c r="E101" s="10">
        <f t="shared" si="93"/>
        <v>12.6306774193548</v>
      </c>
      <c r="F101" s="7" t="s">
        <v>75</v>
      </c>
      <c r="G101" s="1">
        <v>12</v>
      </c>
      <c r="H101" s="8">
        <f t="shared" si="76"/>
        <v>5.6849999999999996</v>
      </c>
      <c r="I101" s="8">
        <f t="shared" si="77"/>
        <v>278.83499999999998</v>
      </c>
      <c r="J101" s="8">
        <f t="shared" si="78"/>
        <v>3.6044565531665629E-2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0.59446332954561565</v>
      </c>
      <c r="P101" s="8">
        <f t="shared" si="81"/>
        <v>2.1427172437979085E-2</v>
      </c>
      <c r="Q101" s="14">
        <f t="shared" si="82"/>
        <v>6.4281517313937251E-3</v>
      </c>
      <c r="R101" s="8">
        <f t="shared" si="83"/>
        <v>8.541E-2</v>
      </c>
      <c r="S101" s="15">
        <f t="shared" si="84"/>
        <v>7.5262284643410907E-2</v>
      </c>
      <c r="T101" s="2">
        <v>0.01</v>
      </c>
      <c r="U101" s="16">
        <f t="shared" si="85"/>
        <v>7.526228464341091E-4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1.0702622846434109E-2</v>
      </c>
      <c r="AU101" s="8">
        <f t="shared" si="89"/>
        <v>28.47</v>
      </c>
      <c r="AV101" s="1">
        <f t="shared" si="90"/>
        <v>0.3</v>
      </c>
      <c r="AW101" s="1">
        <f t="shared" si="95"/>
        <v>7.2517659145047419</v>
      </c>
      <c r="AX101" s="1">
        <f t="shared" si="91"/>
        <v>4441.375808678411</v>
      </c>
      <c r="AY101" s="1">
        <f>SUM(AX90:AX101)</f>
        <v>53483.995106905946</v>
      </c>
      <c r="AZ101" s="1">
        <f t="shared" si="96"/>
        <v>1.056079333444675</v>
      </c>
      <c r="BA101" s="1">
        <f t="shared" si="92"/>
        <v>646.80041508575539</v>
      </c>
      <c r="BB101" s="1">
        <f>SUM(BA90:BA101)</f>
        <v>7788.9086007979604</v>
      </c>
    </row>
    <row r="102" spans="1:54" x14ac:dyDescent="0.15">
      <c r="C102" s="7">
        <v>12</v>
      </c>
      <c r="D102" s="11">
        <v>2.7448387096774201</v>
      </c>
      <c r="E102" s="10">
        <f t="shared" si="93"/>
        <v>5.6849999999999996</v>
      </c>
      <c r="F102" s="7" t="s">
        <v>73</v>
      </c>
    </row>
    <row r="103" spans="1:54" x14ac:dyDescent="0.15">
      <c r="S103" s="35" t="s">
        <v>43</v>
      </c>
      <c r="T103" s="35"/>
      <c r="U103" s="35"/>
      <c r="V103" s="35" t="s">
        <v>44</v>
      </c>
      <c r="W103" s="35"/>
      <c r="X103" s="35"/>
      <c r="Y103" s="35" t="s">
        <v>45</v>
      </c>
      <c r="Z103" s="35"/>
      <c r="AA103" s="35"/>
      <c r="AB103" s="35" t="s">
        <v>46</v>
      </c>
      <c r="AC103" s="35"/>
      <c r="AD103" s="35"/>
      <c r="AE103" s="35" t="s">
        <v>47</v>
      </c>
      <c r="AF103" s="35"/>
      <c r="AG103" s="35"/>
      <c r="AH103" s="35" t="s">
        <v>48</v>
      </c>
      <c r="AI103" s="35"/>
      <c r="AJ103" s="35"/>
      <c r="AK103" s="36" t="s">
        <v>78</v>
      </c>
      <c r="AL103" s="37"/>
      <c r="AM103" s="38"/>
      <c r="AN103" s="37" t="s">
        <v>79</v>
      </c>
      <c r="AO103" s="37"/>
      <c r="AP103" s="38"/>
      <c r="AQ103" s="35" t="s">
        <v>50</v>
      </c>
      <c r="AR103" s="35"/>
      <c r="AS103" s="35"/>
    </row>
    <row r="104" spans="1:54" x14ac:dyDescent="0.15">
      <c r="A104" s="39" t="s">
        <v>15</v>
      </c>
      <c r="B104" s="39"/>
      <c r="C104" s="7" t="s">
        <v>51</v>
      </c>
      <c r="D104" s="7" t="s">
        <v>52</v>
      </c>
      <c r="E104" s="7" t="s">
        <v>53</v>
      </c>
      <c r="F104" s="7" t="s">
        <v>54</v>
      </c>
      <c r="G104" s="1" t="s">
        <v>51</v>
      </c>
      <c r="H104" s="1" t="s">
        <v>53</v>
      </c>
      <c r="I104" s="1" t="s">
        <v>55</v>
      </c>
      <c r="J104" s="1" t="s">
        <v>56</v>
      </c>
      <c r="K104" s="12" t="s">
        <v>57</v>
      </c>
      <c r="L104" s="12" t="s">
        <v>58</v>
      </c>
      <c r="M104" s="1" t="s">
        <v>59</v>
      </c>
      <c r="N104" s="12" t="s">
        <v>60</v>
      </c>
      <c r="O104" s="1" t="s">
        <v>61</v>
      </c>
      <c r="P104" s="1" t="s">
        <v>62</v>
      </c>
      <c r="Q104" s="12" t="s">
        <v>63</v>
      </c>
      <c r="R104" s="12" t="s">
        <v>64</v>
      </c>
      <c r="S104" s="2" t="s">
        <v>65</v>
      </c>
      <c r="T104" s="2" t="s">
        <v>66</v>
      </c>
      <c r="U104" s="2"/>
      <c r="V104" s="2" t="s">
        <v>65</v>
      </c>
      <c r="W104" s="2" t="s">
        <v>66</v>
      </c>
      <c r="X104" s="2"/>
      <c r="Y104" s="2" t="s">
        <v>65</v>
      </c>
      <c r="Z104" s="2" t="s">
        <v>66</v>
      </c>
      <c r="AA104" s="2"/>
      <c r="AB104" s="2" t="s">
        <v>65</v>
      </c>
      <c r="AC104" s="2" t="s">
        <v>66</v>
      </c>
      <c r="AD104" s="2"/>
      <c r="AE104" s="2" t="s">
        <v>65</v>
      </c>
      <c r="AF104" s="2" t="s">
        <v>66</v>
      </c>
      <c r="AG104" s="2"/>
      <c r="AH104" s="2" t="s">
        <v>65</v>
      </c>
      <c r="AI104" s="2" t="s">
        <v>66</v>
      </c>
      <c r="AJ104" s="2"/>
      <c r="AK104" s="2" t="s">
        <v>65</v>
      </c>
      <c r="AL104" s="2" t="s">
        <v>66</v>
      </c>
      <c r="AM104" s="2"/>
      <c r="AN104" s="2" t="s">
        <v>65</v>
      </c>
      <c r="AO104" s="2" t="s">
        <v>66</v>
      </c>
      <c r="AP104" s="2"/>
      <c r="AQ104" s="18" t="s">
        <v>65</v>
      </c>
      <c r="AR104" s="18" t="s">
        <v>66</v>
      </c>
      <c r="AS104" s="18"/>
      <c r="AT104" s="1" t="s">
        <v>67</v>
      </c>
      <c r="AU104" s="1" t="s">
        <v>68</v>
      </c>
      <c r="AV104" s="1" t="s">
        <v>36</v>
      </c>
      <c r="AW104" s="1" t="s">
        <v>69</v>
      </c>
      <c r="AX104" s="1" t="s">
        <v>70</v>
      </c>
    </row>
    <row r="105" spans="1:54" x14ac:dyDescent="0.15">
      <c r="A105" s="1" t="s">
        <v>71</v>
      </c>
      <c r="B105" s="1">
        <f>F11</f>
        <v>910.85749999999996</v>
      </c>
      <c r="C105" s="7" t="s">
        <v>72</v>
      </c>
      <c r="D105" s="7">
        <v>-2</v>
      </c>
      <c r="E105" s="7"/>
      <c r="F105" s="7"/>
      <c r="G105" s="1">
        <v>1</v>
      </c>
      <c r="H105" s="8">
        <f t="shared" ref="H105:H116" si="97">E106</f>
        <v>-2</v>
      </c>
      <c r="I105" s="8">
        <f t="shared" ref="I105:I116" si="98">H105+273.15</f>
        <v>271.14999999999998</v>
      </c>
      <c r="J105" s="8">
        <f t="shared" ref="J105:J116" si="99">EXP(($C$16*(I105-$C$14))/($C$17*I105*$C$14))</f>
        <v>1.339736430234789E-2</v>
      </c>
      <c r="K105" s="8">
        <f>$B$105/12</f>
        <v>75.904791666666668</v>
      </c>
      <c r="L105" s="8">
        <f>K105*$B$106/100</f>
        <v>0.75904791666666671</v>
      </c>
      <c r="M105" s="1" t="s">
        <v>73</v>
      </c>
      <c r="O105" s="8">
        <f>L105</f>
        <v>0.75904791666666671</v>
      </c>
      <c r="P105" s="8">
        <f t="shared" ref="P105:P116" si="100">O105*J105</f>
        <v>1.0169241462521536E-2</v>
      </c>
      <c r="Q105" s="14">
        <f>P105*$B$107</f>
        <v>2.6440027802555992E-3</v>
      </c>
      <c r="R105" s="8">
        <f>L105*$B$107</f>
        <v>0.19735245833333334</v>
      </c>
      <c r="S105" s="15">
        <f t="shared" ref="S105:S116" si="101">Q105/R105</f>
        <v>1.3397364302347888E-2</v>
      </c>
      <c r="T105" s="2">
        <v>0.01</v>
      </c>
      <c r="U105" s="16">
        <f t="shared" ref="U105:U116" si="102">S105*T105</f>
        <v>1.3397364302347888E-4</v>
      </c>
      <c r="V105" s="15"/>
      <c r="W105" s="2"/>
      <c r="X105" s="2"/>
      <c r="Y105" s="2"/>
      <c r="Z105" s="2"/>
      <c r="AA105" s="2"/>
      <c r="AB105" s="2"/>
      <c r="AC105" s="2"/>
      <c r="AD105" s="2"/>
      <c r="AE105" s="15">
        <v>1E-3</v>
      </c>
      <c r="AF105" s="2">
        <v>0.49</v>
      </c>
      <c r="AG105" s="16">
        <f t="shared" ref="AG105:AG116" si="103">AF105*AE105</f>
        <v>4.8999999999999998E-4</v>
      </c>
      <c r="AH105" s="19"/>
      <c r="AI105" s="2"/>
      <c r="AJ105" s="16"/>
      <c r="AK105" s="15"/>
      <c r="AL105" s="2"/>
      <c r="AM105" s="2"/>
      <c r="AN105" s="15"/>
      <c r="AO105" s="2"/>
      <c r="AP105" s="16"/>
      <c r="AQ105" s="2">
        <v>0.01</v>
      </c>
      <c r="AR105" s="2">
        <v>0.5</v>
      </c>
      <c r="AS105" s="2">
        <f t="shared" ref="AS105:AS116" si="104">AR105*AQ105</f>
        <v>5.0000000000000001E-3</v>
      </c>
      <c r="AT105" s="1">
        <f t="shared" ref="AT105:AT116" si="105">(AS105+AM105+AD105+AA105+U105+X105+AG105+AJ105+AP105)</f>
        <v>5.6239736430234791E-3</v>
      </c>
      <c r="AU105" s="8">
        <f>$B$105/12</f>
        <v>75.904791666666668</v>
      </c>
      <c r="AV105" s="1">
        <f>$B$107</f>
        <v>0.26</v>
      </c>
      <c r="AW105" s="1">
        <f>$E$11/12</f>
        <v>1.3683288647464666</v>
      </c>
      <c r="AX105" s="1">
        <f t="shared" ref="AX105:AX116" si="106">AW105*10000*AV105*0.67*AU105*AT105</f>
        <v>1017.5391046306166</v>
      </c>
    </row>
    <row r="106" spans="1:54" x14ac:dyDescent="0.15">
      <c r="A106" s="1" t="s">
        <v>74</v>
      </c>
      <c r="B106" s="1">
        <v>1</v>
      </c>
      <c r="C106" s="7">
        <v>1</v>
      </c>
      <c r="D106" s="9">
        <v>-2.6598709677419401</v>
      </c>
      <c r="E106" s="10">
        <f t="shared" ref="E106:E117" si="107">D105</f>
        <v>-2</v>
      </c>
      <c r="F106" s="7" t="s">
        <v>73</v>
      </c>
      <c r="G106" s="1">
        <v>2</v>
      </c>
      <c r="H106" s="8">
        <f t="shared" si="97"/>
        <v>-2.6598709677419401</v>
      </c>
      <c r="I106" s="8">
        <f t="shared" si="98"/>
        <v>270.49012903225804</v>
      </c>
      <c r="J106" s="8">
        <f t="shared" si="99"/>
        <v>1.2273666683872532E-2</v>
      </c>
      <c r="K106" s="8">
        <f t="shared" ref="K106:K116" si="108">$B$105/12</f>
        <v>75.904791666666668</v>
      </c>
      <c r="L106" s="8">
        <f t="shared" ref="L106:L116" si="109">K106*$B$106/100</f>
        <v>0.75904791666666671</v>
      </c>
      <c r="M106" s="1" t="s">
        <v>73</v>
      </c>
      <c r="O106" s="8">
        <f t="shared" ref="O106:O116" si="110">L106+O105-P105-N106</f>
        <v>1.5079265918708118</v>
      </c>
      <c r="P106" s="8">
        <f t="shared" si="100"/>
        <v>1.8507788372370236E-2</v>
      </c>
      <c r="Q106" s="14">
        <f t="shared" ref="Q106:Q116" si="111">P106*$B$107</f>
        <v>4.8120249768162614E-3</v>
      </c>
      <c r="R106" s="8">
        <f t="shared" ref="R106:R116" si="112">L106*$B$107</f>
        <v>0.19735245833333334</v>
      </c>
      <c r="S106" s="15">
        <f t="shared" si="101"/>
        <v>2.4382898583855634E-2</v>
      </c>
      <c r="T106" s="2">
        <v>0.01</v>
      </c>
      <c r="U106" s="16">
        <f t="shared" si="102"/>
        <v>2.4382898583855635E-4</v>
      </c>
      <c r="V106" s="15"/>
      <c r="W106" s="2"/>
      <c r="X106" s="2"/>
      <c r="Y106" s="2"/>
      <c r="Z106" s="2"/>
      <c r="AA106" s="2"/>
      <c r="AB106" s="2"/>
      <c r="AC106" s="2"/>
      <c r="AD106" s="2"/>
      <c r="AE106" s="15">
        <v>1E-3</v>
      </c>
      <c r="AF106" s="2">
        <v>0.49</v>
      </c>
      <c r="AG106" s="16">
        <f t="shared" si="103"/>
        <v>4.8999999999999998E-4</v>
      </c>
      <c r="AH106" s="19"/>
      <c r="AI106" s="2"/>
      <c r="AJ106" s="16"/>
      <c r="AK106" s="15"/>
      <c r="AL106" s="2"/>
      <c r="AM106" s="2"/>
      <c r="AN106" s="15"/>
      <c r="AO106" s="2"/>
      <c r="AP106" s="16"/>
      <c r="AQ106" s="2">
        <v>0.01</v>
      </c>
      <c r="AR106" s="2">
        <v>0.5</v>
      </c>
      <c r="AS106" s="2">
        <f t="shared" si="104"/>
        <v>5.0000000000000001E-3</v>
      </c>
      <c r="AT106" s="1">
        <f t="shared" si="105"/>
        <v>5.7338289858385565E-3</v>
      </c>
      <c r="AU106" s="8">
        <f>$B$105/12</f>
        <v>75.904791666666668</v>
      </c>
      <c r="AV106" s="1">
        <f t="shared" ref="AV106:AV116" si="113">$B$107</f>
        <v>0.26</v>
      </c>
      <c r="AW106" s="1">
        <f t="shared" ref="AW106:AW116" si="114">$E$11/12</f>
        <v>1.3683288647464666</v>
      </c>
      <c r="AX106" s="1">
        <f t="shared" si="106"/>
        <v>1037.4151058820821</v>
      </c>
    </row>
    <row r="107" spans="1:54" x14ac:dyDescent="0.15">
      <c r="A107" s="1" t="s">
        <v>36</v>
      </c>
      <c r="B107" s="1">
        <v>0.26</v>
      </c>
      <c r="C107" s="7">
        <v>2</v>
      </c>
      <c r="D107" s="11">
        <v>-3.2480714285714298</v>
      </c>
      <c r="E107" s="10">
        <f t="shared" si="107"/>
        <v>-2.6598709677419401</v>
      </c>
      <c r="F107" s="7" t="s">
        <v>73</v>
      </c>
      <c r="G107" s="1">
        <v>3</v>
      </c>
      <c r="H107" s="8">
        <f t="shared" si="97"/>
        <v>-3.2480714285714298</v>
      </c>
      <c r="I107" s="8">
        <f t="shared" si="98"/>
        <v>269.90192857142853</v>
      </c>
      <c r="J107" s="8">
        <f t="shared" si="99"/>
        <v>1.1347616421092045E-2</v>
      </c>
      <c r="K107" s="8">
        <f t="shared" si="108"/>
        <v>75.904791666666668</v>
      </c>
      <c r="L107" s="8">
        <f t="shared" si="109"/>
        <v>0.75904791666666671</v>
      </c>
      <c r="M107" s="1" t="s">
        <v>73</v>
      </c>
      <c r="O107" s="8">
        <f t="shared" si="110"/>
        <v>2.2484667201651085</v>
      </c>
      <c r="P107" s="8">
        <f t="shared" si="100"/>
        <v>2.5514737876024558E-2</v>
      </c>
      <c r="Q107" s="14">
        <f t="shared" si="111"/>
        <v>6.6338318477663855E-3</v>
      </c>
      <c r="R107" s="8">
        <f t="shared" si="112"/>
        <v>0.19735245833333334</v>
      </c>
      <c r="S107" s="15">
        <f t="shared" si="101"/>
        <v>3.3614133331755482E-2</v>
      </c>
      <c r="T107" s="2">
        <v>0.01</v>
      </c>
      <c r="U107" s="16">
        <f t="shared" si="102"/>
        <v>3.361413333175548E-4</v>
      </c>
      <c r="V107" s="15"/>
      <c r="W107" s="2"/>
      <c r="X107" s="2"/>
      <c r="Y107" s="2"/>
      <c r="Z107" s="2"/>
      <c r="AA107" s="2"/>
      <c r="AB107" s="2"/>
      <c r="AC107" s="2"/>
      <c r="AD107" s="2"/>
      <c r="AE107" s="15">
        <v>1E-3</v>
      </c>
      <c r="AF107" s="2">
        <v>0.49</v>
      </c>
      <c r="AG107" s="16">
        <f t="shared" si="103"/>
        <v>4.8999999999999998E-4</v>
      </c>
      <c r="AH107" s="19"/>
      <c r="AI107" s="2"/>
      <c r="AJ107" s="16"/>
      <c r="AK107" s="15"/>
      <c r="AL107" s="2"/>
      <c r="AM107" s="2"/>
      <c r="AN107" s="15"/>
      <c r="AO107" s="2"/>
      <c r="AP107" s="16"/>
      <c r="AQ107" s="2">
        <v>0.01</v>
      </c>
      <c r="AR107" s="2">
        <v>0.5</v>
      </c>
      <c r="AS107" s="2">
        <f t="shared" si="104"/>
        <v>5.0000000000000001E-3</v>
      </c>
      <c r="AT107" s="1">
        <f t="shared" si="105"/>
        <v>5.8261413333175549E-3</v>
      </c>
      <c r="AU107" s="8">
        <f t="shared" ref="AU107:AU116" si="115">$B$105/12</f>
        <v>75.904791666666668</v>
      </c>
      <c r="AV107" s="1">
        <f t="shared" si="113"/>
        <v>0.26</v>
      </c>
      <c r="AW107" s="1">
        <f t="shared" si="114"/>
        <v>1.3683288647464666</v>
      </c>
      <c r="AX107" s="1">
        <f t="shared" si="106"/>
        <v>1054.1170730964293</v>
      </c>
    </row>
    <row r="108" spans="1:54" x14ac:dyDescent="0.15">
      <c r="C108" s="7">
        <v>3</v>
      </c>
      <c r="D108" s="11">
        <v>-1.83235483870968</v>
      </c>
      <c r="E108" s="10">
        <f t="shared" si="107"/>
        <v>-3.2480714285714298</v>
      </c>
      <c r="F108" s="7" t="s">
        <v>73</v>
      </c>
      <c r="G108" s="1">
        <v>4</v>
      </c>
      <c r="H108" s="8">
        <f t="shared" si="97"/>
        <v>-1.83235483870968</v>
      </c>
      <c r="I108" s="8">
        <f t="shared" si="98"/>
        <v>271.31764516129027</v>
      </c>
      <c r="J108" s="8">
        <f t="shared" si="99"/>
        <v>1.369794804599294E-2</v>
      </c>
      <c r="K108" s="8">
        <f t="shared" si="108"/>
        <v>75.904791666666668</v>
      </c>
      <c r="L108" s="8">
        <f t="shared" si="109"/>
        <v>0.75904791666666671</v>
      </c>
      <c r="M108" s="1" t="s">
        <v>73</v>
      </c>
      <c r="O108" s="8">
        <f t="shared" si="110"/>
        <v>2.9819998989557508</v>
      </c>
      <c r="P108" s="8">
        <f t="shared" si="100"/>
        <v>4.0847279689052073E-2</v>
      </c>
      <c r="Q108" s="14">
        <f t="shared" si="111"/>
        <v>1.0620292719153539E-2</v>
      </c>
      <c r="R108" s="8">
        <f t="shared" si="112"/>
        <v>0.19735245833333334</v>
      </c>
      <c r="S108" s="15">
        <f t="shared" si="101"/>
        <v>5.3813835453803131E-2</v>
      </c>
      <c r="T108" s="2">
        <v>0.01</v>
      </c>
      <c r="U108" s="16">
        <f t="shared" si="102"/>
        <v>5.3813835453803127E-4</v>
      </c>
      <c r="V108" s="15"/>
      <c r="W108" s="2"/>
      <c r="X108" s="2"/>
      <c r="Y108" s="2"/>
      <c r="Z108" s="2"/>
      <c r="AA108" s="2"/>
      <c r="AB108" s="2"/>
      <c r="AC108" s="2"/>
      <c r="AD108" s="2"/>
      <c r="AE108" s="15">
        <v>1E-3</v>
      </c>
      <c r="AF108" s="2">
        <v>0.49</v>
      </c>
      <c r="AG108" s="16">
        <f t="shared" si="103"/>
        <v>4.8999999999999998E-4</v>
      </c>
      <c r="AH108" s="19"/>
      <c r="AI108" s="2"/>
      <c r="AJ108" s="16"/>
      <c r="AK108" s="15"/>
      <c r="AL108" s="2"/>
      <c r="AM108" s="2"/>
      <c r="AN108" s="15"/>
      <c r="AO108" s="2"/>
      <c r="AP108" s="16"/>
      <c r="AQ108" s="2">
        <v>0.01</v>
      </c>
      <c r="AR108" s="2">
        <v>0.5</v>
      </c>
      <c r="AS108" s="2">
        <f t="shared" si="104"/>
        <v>5.0000000000000001E-3</v>
      </c>
      <c r="AT108" s="1">
        <f t="shared" si="105"/>
        <v>6.0281383545380315E-3</v>
      </c>
      <c r="AU108" s="8">
        <f t="shared" si="115"/>
        <v>75.904791666666668</v>
      </c>
      <c r="AV108" s="1">
        <f t="shared" si="113"/>
        <v>0.26</v>
      </c>
      <c r="AW108" s="1">
        <f t="shared" si="114"/>
        <v>1.3683288647464666</v>
      </c>
      <c r="AX108" s="1">
        <f t="shared" si="106"/>
        <v>1090.6641626023886</v>
      </c>
    </row>
    <row r="109" spans="1:54" x14ac:dyDescent="0.15">
      <c r="C109" s="7">
        <v>4</v>
      </c>
      <c r="D109" s="11">
        <v>4.7774000000000001</v>
      </c>
      <c r="E109" s="10">
        <f t="shared" si="107"/>
        <v>-1.83235483870968</v>
      </c>
      <c r="F109" s="7" t="s">
        <v>73</v>
      </c>
      <c r="G109" s="1">
        <v>5</v>
      </c>
      <c r="H109" s="8">
        <f t="shared" si="97"/>
        <v>4.7774000000000001</v>
      </c>
      <c r="I109" s="8">
        <f t="shared" si="98"/>
        <v>277.92739999999998</v>
      </c>
      <c r="J109" s="8">
        <f t="shared" si="99"/>
        <v>3.215998019252253E-2</v>
      </c>
      <c r="K109" s="8">
        <f t="shared" si="108"/>
        <v>75.904791666666668</v>
      </c>
      <c r="L109" s="8">
        <f t="shared" si="109"/>
        <v>0.75904791666666671</v>
      </c>
      <c r="M109" s="1" t="s">
        <v>75</v>
      </c>
      <c r="N109" s="8">
        <f>(O108-P108)*$C$22/100</f>
        <v>2.7940949883033634</v>
      </c>
      <c r="O109" s="8">
        <f t="shared" si="110"/>
        <v>0.90610554763000195</v>
      </c>
      <c r="P109" s="8">
        <f t="shared" si="100"/>
        <v>2.9140336464115645E-2</v>
      </c>
      <c r="Q109" s="14">
        <f t="shared" si="111"/>
        <v>7.5764874806700678E-3</v>
      </c>
      <c r="R109" s="8">
        <f t="shared" si="112"/>
        <v>0.19735245833333334</v>
      </c>
      <c r="S109" s="15">
        <f t="shared" si="101"/>
        <v>3.8390641518501821E-2</v>
      </c>
      <c r="T109" s="2">
        <v>0.01</v>
      </c>
      <c r="U109" s="16">
        <f t="shared" si="102"/>
        <v>3.8390641518501819E-4</v>
      </c>
      <c r="V109" s="15"/>
      <c r="W109" s="2"/>
      <c r="X109" s="2"/>
      <c r="Y109" s="2"/>
      <c r="Z109" s="2"/>
      <c r="AA109" s="2"/>
      <c r="AB109" s="2"/>
      <c r="AC109" s="2"/>
      <c r="AD109" s="2"/>
      <c r="AE109" s="15">
        <v>5.0000000000000001E-3</v>
      </c>
      <c r="AF109" s="2">
        <v>0.49</v>
      </c>
      <c r="AG109" s="16">
        <f t="shared" si="103"/>
        <v>2.4499999999999999E-3</v>
      </c>
      <c r="AH109" s="19"/>
      <c r="AI109" s="2"/>
      <c r="AJ109" s="16"/>
      <c r="AK109" s="15"/>
      <c r="AL109" s="2"/>
      <c r="AM109" s="2"/>
      <c r="AN109" s="15"/>
      <c r="AO109" s="2"/>
      <c r="AP109" s="16"/>
      <c r="AQ109" s="2">
        <v>1.4999999999999999E-2</v>
      </c>
      <c r="AR109" s="2">
        <v>0.5</v>
      </c>
      <c r="AS109" s="2">
        <f t="shared" si="104"/>
        <v>7.4999999999999997E-3</v>
      </c>
      <c r="AT109" s="1">
        <f t="shared" si="105"/>
        <v>1.0333906415185019E-2</v>
      </c>
      <c r="AU109" s="8">
        <f t="shared" si="115"/>
        <v>75.904791666666668</v>
      </c>
      <c r="AV109" s="1">
        <f t="shared" si="113"/>
        <v>0.26</v>
      </c>
      <c r="AW109" s="1">
        <f t="shared" si="114"/>
        <v>1.3683288647464666</v>
      </c>
      <c r="AX109" s="1">
        <f t="shared" si="106"/>
        <v>1869.7018422353319</v>
      </c>
    </row>
    <row r="110" spans="1:54" x14ac:dyDescent="0.15">
      <c r="C110" s="7">
        <v>5</v>
      </c>
      <c r="D110" s="11">
        <v>9.3069677419354804</v>
      </c>
      <c r="E110" s="10">
        <f t="shared" si="107"/>
        <v>4.7774000000000001</v>
      </c>
      <c r="F110" s="7" t="s">
        <v>75</v>
      </c>
      <c r="G110" s="1">
        <v>6</v>
      </c>
      <c r="H110" s="8">
        <f t="shared" si="97"/>
        <v>9.3069677419354804</v>
      </c>
      <c r="I110" s="8">
        <f t="shared" si="98"/>
        <v>282.45696774193544</v>
      </c>
      <c r="J110" s="8">
        <f t="shared" si="99"/>
        <v>5.6403547413997029E-2</v>
      </c>
      <c r="K110" s="8">
        <f t="shared" si="108"/>
        <v>75.904791666666668</v>
      </c>
      <c r="L110" s="8">
        <f t="shared" si="109"/>
        <v>0.75904791666666671</v>
      </c>
      <c r="M110" s="1" t="s">
        <v>73</v>
      </c>
      <c r="O110" s="8">
        <f t="shared" si="110"/>
        <v>1.6360131278325531</v>
      </c>
      <c r="P110" s="8">
        <f t="shared" si="100"/>
        <v>9.2276944025624988E-2</v>
      </c>
      <c r="Q110" s="14">
        <f t="shared" si="111"/>
        <v>2.3992005446662499E-2</v>
      </c>
      <c r="R110" s="8">
        <f t="shared" si="112"/>
        <v>0.19735245833333334</v>
      </c>
      <c r="S110" s="15">
        <f t="shared" si="101"/>
        <v>0.12156932652006487</v>
      </c>
      <c r="T110" s="2">
        <v>0.01</v>
      </c>
      <c r="U110" s="16">
        <f t="shared" si="102"/>
        <v>1.2156932652006487E-3</v>
      </c>
      <c r="V110" s="15"/>
      <c r="W110" s="2"/>
      <c r="X110" s="2"/>
      <c r="Y110" s="2"/>
      <c r="Z110" s="2"/>
      <c r="AA110" s="2"/>
      <c r="AB110" s="2"/>
      <c r="AC110" s="2"/>
      <c r="AD110" s="2"/>
      <c r="AE110" s="15">
        <v>5.0000000000000001E-3</v>
      </c>
      <c r="AF110" s="2">
        <v>0.49</v>
      </c>
      <c r="AG110" s="16">
        <f t="shared" si="103"/>
        <v>2.4499999999999999E-3</v>
      </c>
      <c r="AH110" s="19"/>
      <c r="AI110" s="2"/>
      <c r="AJ110" s="16"/>
      <c r="AK110" s="15"/>
      <c r="AL110" s="2"/>
      <c r="AM110" s="2"/>
      <c r="AN110" s="15"/>
      <c r="AO110" s="2"/>
      <c r="AP110" s="16"/>
      <c r="AQ110" s="2">
        <v>1.4999999999999999E-2</v>
      </c>
      <c r="AR110" s="2">
        <v>0.5</v>
      </c>
      <c r="AS110" s="2">
        <f t="shared" si="104"/>
        <v>7.4999999999999997E-3</v>
      </c>
      <c r="AT110" s="1">
        <f t="shared" si="105"/>
        <v>1.1165693265200647E-2</v>
      </c>
      <c r="AU110" s="8">
        <f t="shared" si="115"/>
        <v>75.904791666666668</v>
      </c>
      <c r="AV110" s="1">
        <f t="shared" si="113"/>
        <v>0.26</v>
      </c>
      <c r="AW110" s="1">
        <f t="shared" si="114"/>
        <v>1.3683288647464666</v>
      </c>
      <c r="AX110" s="1">
        <f t="shared" si="106"/>
        <v>2020.1960835549635</v>
      </c>
    </row>
    <row r="111" spans="1:54" x14ac:dyDescent="0.15">
      <c r="C111" s="7">
        <v>6</v>
      </c>
      <c r="D111" s="11">
        <v>14.6938333333333</v>
      </c>
      <c r="E111" s="10">
        <f t="shared" si="107"/>
        <v>9.3069677419354804</v>
      </c>
      <c r="F111" s="7" t="s">
        <v>73</v>
      </c>
      <c r="G111" s="1">
        <v>7</v>
      </c>
      <c r="H111" s="8">
        <f t="shared" si="97"/>
        <v>14.6938333333333</v>
      </c>
      <c r="I111" s="8">
        <f t="shared" si="98"/>
        <v>287.84383333333329</v>
      </c>
      <c r="J111" s="8">
        <f t="shared" si="99"/>
        <v>0.10751767857233778</v>
      </c>
      <c r="K111" s="8">
        <f t="shared" si="108"/>
        <v>75.904791666666668</v>
      </c>
      <c r="L111" s="8">
        <f t="shared" si="109"/>
        <v>0.75904791666666671</v>
      </c>
      <c r="M111" s="1" t="s">
        <v>73</v>
      </c>
      <c r="O111" s="8">
        <f t="shared" si="110"/>
        <v>2.3027841004735952</v>
      </c>
      <c r="P111" s="8">
        <f t="shared" si="100"/>
        <v>0.24759000073620999</v>
      </c>
      <c r="Q111" s="14">
        <f t="shared" si="111"/>
        <v>6.4373400191414604E-2</v>
      </c>
      <c r="R111" s="8">
        <f t="shared" si="112"/>
        <v>0.19735245833333334</v>
      </c>
      <c r="S111" s="15">
        <f t="shared" si="101"/>
        <v>0.32618494208309423</v>
      </c>
      <c r="T111" s="2">
        <v>0.01</v>
      </c>
      <c r="U111" s="16">
        <f t="shared" si="102"/>
        <v>3.2618494208309424E-3</v>
      </c>
      <c r="V111" s="15"/>
      <c r="W111" s="2"/>
      <c r="X111" s="2"/>
      <c r="Y111" s="2"/>
      <c r="Z111" s="2"/>
      <c r="AA111" s="2"/>
      <c r="AB111" s="2"/>
      <c r="AC111" s="2"/>
      <c r="AD111" s="2"/>
      <c r="AE111" s="15">
        <v>5.0000000000000001E-3</v>
      </c>
      <c r="AF111" s="2">
        <v>0.49</v>
      </c>
      <c r="AG111" s="16">
        <f t="shared" si="103"/>
        <v>2.4499999999999999E-3</v>
      </c>
      <c r="AH111" s="19"/>
      <c r="AI111" s="2"/>
      <c r="AJ111" s="16"/>
      <c r="AK111" s="15"/>
      <c r="AL111" s="2"/>
      <c r="AM111" s="2"/>
      <c r="AN111" s="15"/>
      <c r="AO111" s="2"/>
      <c r="AP111" s="16"/>
      <c r="AQ111" s="2">
        <v>1.4999999999999999E-2</v>
      </c>
      <c r="AR111" s="2">
        <v>0.5</v>
      </c>
      <c r="AS111" s="2">
        <f t="shared" si="104"/>
        <v>7.4999999999999997E-3</v>
      </c>
      <c r="AT111" s="1">
        <f t="shared" si="105"/>
        <v>1.3211849420830941E-2</v>
      </c>
      <c r="AU111" s="8">
        <f t="shared" si="115"/>
        <v>75.904791666666668</v>
      </c>
      <c r="AV111" s="1">
        <f t="shared" si="113"/>
        <v>0.26</v>
      </c>
      <c r="AW111" s="1">
        <f t="shared" si="114"/>
        <v>1.3683288647464666</v>
      </c>
      <c r="AX111" s="1">
        <f t="shared" si="106"/>
        <v>2390.4047713423329</v>
      </c>
    </row>
    <row r="112" spans="1:54" x14ac:dyDescent="0.15">
      <c r="C112" s="7">
        <v>7</v>
      </c>
      <c r="D112" s="11">
        <v>19.280741935483899</v>
      </c>
      <c r="E112" s="10">
        <f t="shared" si="107"/>
        <v>14.6938333333333</v>
      </c>
      <c r="F112" s="7" t="s">
        <v>73</v>
      </c>
      <c r="G112" s="1">
        <v>8</v>
      </c>
      <c r="H112" s="8">
        <f t="shared" si="97"/>
        <v>19.280741935483899</v>
      </c>
      <c r="I112" s="8">
        <f t="shared" si="98"/>
        <v>292.43074193548387</v>
      </c>
      <c r="J112" s="8">
        <f t="shared" si="99"/>
        <v>0.18277235536206315</v>
      </c>
      <c r="K112" s="8">
        <f t="shared" si="108"/>
        <v>75.904791666666668</v>
      </c>
      <c r="L112" s="8">
        <f t="shared" si="109"/>
        <v>0.75904791666666671</v>
      </c>
      <c r="M112" s="1" t="s">
        <v>73</v>
      </c>
      <c r="O112" s="8">
        <f t="shared" si="110"/>
        <v>2.814242016404052</v>
      </c>
      <c r="P112" s="8">
        <f t="shared" si="100"/>
        <v>0.51436564189705059</v>
      </c>
      <c r="Q112" s="14">
        <f t="shared" si="111"/>
        <v>0.13373506689323317</v>
      </c>
      <c r="R112" s="8">
        <f t="shared" si="112"/>
        <v>0.19735245833333334</v>
      </c>
      <c r="S112" s="15">
        <f t="shared" si="101"/>
        <v>0.67764581207978281</v>
      </c>
      <c r="T112" s="2">
        <v>0.01</v>
      </c>
      <c r="U112" s="16">
        <f t="shared" si="102"/>
        <v>6.7764581207978283E-3</v>
      </c>
      <c r="V112" s="15"/>
      <c r="W112" s="2"/>
      <c r="X112" s="2"/>
      <c r="Y112" s="2"/>
      <c r="Z112" s="2"/>
      <c r="AA112" s="2"/>
      <c r="AB112" s="2"/>
      <c r="AC112" s="2"/>
      <c r="AD112" s="2"/>
      <c r="AE112" s="15">
        <v>5.0000000000000001E-3</v>
      </c>
      <c r="AF112" s="2">
        <v>0.49</v>
      </c>
      <c r="AG112" s="16">
        <f t="shared" si="103"/>
        <v>2.4499999999999999E-3</v>
      </c>
      <c r="AH112" s="19"/>
      <c r="AI112" s="2"/>
      <c r="AJ112" s="16"/>
      <c r="AK112" s="15"/>
      <c r="AL112" s="2"/>
      <c r="AM112" s="2"/>
      <c r="AN112" s="15"/>
      <c r="AO112" s="2"/>
      <c r="AP112" s="16"/>
      <c r="AQ112" s="2">
        <v>1.4999999999999999E-2</v>
      </c>
      <c r="AR112" s="2">
        <v>0.5</v>
      </c>
      <c r="AS112" s="2">
        <f t="shared" si="104"/>
        <v>7.4999999999999997E-3</v>
      </c>
      <c r="AT112" s="1">
        <f t="shared" si="105"/>
        <v>1.672645812079783E-2</v>
      </c>
      <c r="AU112" s="8">
        <f t="shared" si="115"/>
        <v>75.904791666666668</v>
      </c>
      <c r="AV112" s="1">
        <f t="shared" si="113"/>
        <v>0.26</v>
      </c>
      <c r="AW112" s="1">
        <f t="shared" si="114"/>
        <v>1.3683288647464666</v>
      </c>
      <c r="AX112" s="1">
        <f t="shared" si="106"/>
        <v>3026.2988947309823</v>
      </c>
    </row>
    <row r="113" spans="3:51" x14ac:dyDescent="0.15">
      <c r="C113" s="7">
        <v>8</v>
      </c>
      <c r="D113" s="11">
        <v>18.889870967741899</v>
      </c>
      <c r="E113" s="10">
        <f t="shared" si="107"/>
        <v>19.280741935483899</v>
      </c>
      <c r="F113" s="7" t="s">
        <v>73</v>
      </c>
      <c r="G113" s="1">
        <v>9</v>
      </c>
      <c r="H113" s="8">
        <f t="shared" si="97"/>
        <v>18.889870967741899</v>
      </c>
      <c r="I113" s="8">
        <f t="shared" si="98"/>
        <v>292.03987096774188</v>
      </c>
      <c r="J113" s="8">
        <f t="shared" si="99"/>
        <v>0.174806113213582</v>
      </c>
      <c r="K113" s="8">
        <f t="shared" si="108"/>
        <v>75.904791666666668</v>
      </c>
      <c r="L113" s="8">
        <f t="shared" si="109"/>
        <v>0.75904791666666671</v>
      </c>
      <c r="M113" s="1" t="s">
        <v>73</v>
      </c>
      <c r="O113" s="8">
        <f t="shared" si="110"/>
        <v>3.0589242911736685</v>
      </c>
      <c r="P113" s="8">
        <f t="shared" si="100"/>
        <v>0.53471866595468032</v>
      </c>
      <c r="Q113" s="14">
        <f t="shared" si="111"/>
        <v>0.13902685314821689</v>
      </c>
      <c r="R113" s="8">
        <f t="shared" si="112"/>
        <v>0.19735245833333334</v>
      </c>
      <c r="S113" s="15">
        <f t="shared" si="101"/>
        <v>0.70445969775252049</v>
      </c>
      <c r="T113" s="2">
        <v>0.01</v>
      </c>
      <c r="U113" s="16">
        <f t="shared" si="102"/>
        <v>7.0445969775252051E-3</v>
      </c>
      <c r="V113" s="15"/>
      <c r="W113" s="2"/>
      <c r="X113" s="2"/>
      <c r="Y113" s="2"/>
      <c r="Z113" s="2"/>
      <c r="AA113" s="2"/>
      <c r="AB113" s="2"/>
      <c r="AC113" s="2"/>
      <c r="AD113" s="2"/>
      <c r="AE113" s="15">
        <v>5.0000000000000001E-3</v>
      </c>
      <c r="AF113" s="2">
        <v>0.49</v>
      </c>
      <c r="AG113" s="16">
        <f t="shared" si="103"/>
        <v>2.4499999999999999E-3</v>
      </c>
      <c r="AH113" s="19"/>
      <c r="AI113" s="2"/>
      <c r="AJ113" s="16"/>
      <c r="AK113" s="15"/>
      <c r="AL113" s="2"/>
      <c r="AM113" s="2"/>
      <c r="AN113" s="15"/>
      <c r="AO113" s="2"/>
      <c r="AP113" s="16"/>
      <c r="AQ113" s="2">
        <v>1.4999999999999999E-2</v>
      </c>
      <c r="AR113" s="2">
        <v>0.5</v>
      </c>
      <c r="AS113" s="2">
        <f t="shared" si="104"/>
        <v>7.4999999999999997E-3</v>
      </c>
      <c r="AT113" s="1">
        <f t="shared" si="105"/>
        <v>1.6994596977525204E-2</v>
      </c>
      <c r="AU113" s="8">
        <f t="shared" si="115"/>
        <v>75.904791666666668</v>
      </c>
      <c r="AV113" s="1">
        <f t="shared" si="113"/>
        <v>0.26</v>
      </c>
      <c r="AW113" s="1">
        <f t="shared" si="114"/>
        <v>1.3683288647464666</v>
      </c>
      <c r="AX113" s="1">
        <f t="shared" si="106"/>
        <v>3074.8129507186927</v>
      </c>
    </row>
    <row r="114" spans="3:51" x14ac:dyDescent="0.15">
      <c r="C114" s="7">
        <v>9</v>
      </c>
      <c r="D114" s="11">
        <v>16.337499999999999</v>
      </c>
      <c r="E114" s="10">
        <f t="shared" si="107"/>
        <v>18.889870967741899</v>
      </c>
      <c r="F114" s="7" t="s">
        <v>73</v>
      </c>
      <c r="G114" s="1">
        <v>10</v>
      </c>
      <c r="H114" s="8">
        <f t="shared" si="97"/>
        <v>16.337499999999999</v>
      </c>
      <c r="I114" s="8">
        <f t="shared" si="98"/>
        <v>289.48749999999995</v>
      </c>
      <c r="J114" s="8">
        <f t="shared" si="99"/>
        <v>0.13028415459025142</v>
      </c>
      <c r="K114" s="8">
        <f t="shared" si="108"/>
        <v>75.904791666666668</v>
      </c>
      <c r="L114" s="8">
        <f t="shared" si="109"/>
        <v>0.75904791666666671</v>
      </c>
      <c r="M114" s="1" t="s">
        <v>73</v>
      </c>
      <c r="O114" s="8">
        <f t="shared" si="110"/>
        <v>3.2832535418856548</v>
      </c>
      <c r="P114" s="8">
        <f t="shared" si="100"/>
        <v>0.42775591201002117</v>
      </c>
      <c r="Q114" s="14">
        <f t="shared" si="111"/>
        <v>0.11121653712260551</v>
      </c>
      <c r="R114" s="8">
        <f t="shared" si="112"/>
        <v>0.19735245833333334</v>
      </c>
      <c r="S114" s="15">
        <f t="shared" si="101"/>
        <v>0.56354269950241986</v>
      </c>
      <c r="T114" s="2">
        <v>0.01</v>
      </c>
      <c r="U114" s="16">
        <f t="shared" si="102"/>
        <v>5.6354269950241991E-3</v>
      </c>
      <c r="V114" s="15"/>
      <c r="W114" s="2"/>
      <c r="X114" s="2"/>
      <c r="Y114" s="2"/>
      <c r="Z114" s="2"/>
      <c r="AA114" s="2"/>
      <c r="AB114" s="2"/>
      <c r="AC114" s="2"/>
      <c r="AD114" s="2"/>
      <c r="AE114" s="15">
        <v>5.0000000000000001E-3</v>
      </c>
      <c r="AF114" s="2">
        <v>0.49</v>
      </c>
      <c r="AG114" s="16">
        <f t="shared" si="103"/>
        <v>2.4499999999999999E-3</v>
      </c>
      <c r="AH114" s="19"/>
      <c r="AI114" s="2"/>
      <c r="AJ114" s="16"/>
      <c r="AK114" s="15"/>
      <c r="AL114" s="2"/>
      <c r="AM114" s="2"/>
      <c r="AN114" s="15"/>
      <c r="AO114" s="2"/>
      <c r="AP114" s="16"/>
      <c r="AQ114" s="2">
        <v>1.4999999999999999E-2</v>
      </c>
      <c r="AR114" s="2">
        <v>0.5</v>
      </c>
      <c r="AS114" s="2">
        <f t="shared" si="104"/>
        <v>7.4999999999999997E-3</v>
      </c>
      <c r="AT114" s="1">
        <f t="shared" si="105"/>
        <v>1.5585426995024198E-2</v>
      </c>
      <c r="AU114" s="8">
        <f t="shared" si="115"/>
        <v>75.904791666666668</v>
      </c>
      <c r="AV114" s="1">
        <f t="shared" si="113"/>
        <v>0.26</v>
      </c>
      <c r="AW114" s="1">
        <f t="shared" si="114"/>
        <v>1.3683288647464666</v>
      </c>
      <c r="AX114" s="1">
        <f t="shared" si="106"/>
        <v>2819.8534410764055</v>
      </c>
    </row>
    <row r="115" spans="3:51" x14ac:dyDescent="0.15">
      <c r="C115" s="7">
        <v>10</v>
      </c>
      <c r="D115" s="11">
        <v>12.6306774193548</v>
      </c>
      <c r="E115" s="10">
        <f t="shared" si="107"/>
        <v>16.337499999999999</v>
      </c>
      <c r="F115" s="7" t="s">
        <v>73</v>
      </c>
      <c r="G115" s="1">
        <v>11</v>
      </c>
      <c r="H115" s="8">
        <f t="shared" si="97"/>
        <v>12.6306774193548</v>
      </c>
      <c r="I115" s="8">
        <f t="shared" si="98"/>
        <v>285.78067741935479</v>
      </c>
      <c r="J115" s="8">
        <f t="shared" si="99"/>
        <v>8.4221340073100989E-2</v>
      </c>
      <c r="K115" s="8">
        <f t="shared" si="108"/>
        <v>75.904791666666668</v>
      </c>
      <c r="L115" s="8">
        <f t="shared" si="109"/>
        <v>0.75904791666666671</v>
      </c>
      <c r="M115" s="1" t="s">
        <v>75</v>
      </c>
      <c r="N115" s="8">
        <f>(O114-P114)*$C$22/100</f>
        <v>2.7127227483818519</v>
      </c>
      <c r="O115" s="8">
        <f t="shared" si="110"/>
        <v>0.90182279816044852</v>
      </c>
      <c r="P115" s="8">
        <f t="shared" si="100"/>
        <v>7.5952724569546645E-2</v>
      </c>
      <c r="Q115" s="14">
        <f t="shared" si="111"/>
        <v>1.9747708388082128E-2</v>
      </c>
      <c r="R115" s="8">
        <f t="shared" si="112"/>
        <v>0.19735245833333334</v>
      </c>
      <c r="S115" s="15">
        <f t="shared" si="101"/>
        <v>0.1000631487180552</v>
      </c>
      <c r="T115" s="2">
        <v>0.01</v>
      </c>
      <c r="U115" s="16">
        <f t="shared" si="102"/>
        <v>1.0006314871805521E-3</v>
      </c>
      <c r="V115" s="15"/>
      <c r="W115" s="2"/>
      <c r="X115" s="2"/>
      <c r="Y115" s="2"/>
      <c r="Z115" s="2"/>
      <c r="AA115" s="2"/>
      <c r="AB115" s="2"/>
      <c r="AC115" s="2"/>
      <c r="AD115" s="2"/>
      <c r="AE115" s="15">
        <v>5.0000000000000001E-3</v>
      </c>
      <c r="AF115" s="2">
        <v>0.49</v>
      </c>
      <c r="AG115" s="16">
        <f t="shared" si="103"/>
        <v>2.4499999999999999E-3</v>
      </c>
      <c r="AH115" s="19"/>
      <c r="AI115" s="2"/>
      <c r="AJ115" s="16"/>
      <c r="AK115" s="15"/>
      <c r="AL115" s="2"/>
      <c r="AM115" s="2"/>
      <c r="AN115" s="15"/>
      <c r="AO115" s="2"/>
      <c r="AP115" s="16"/>
      <c r="AQ115" s="2">
        <v>1.4999999999999999E-2</v>
      </c>
      <c r="AR115" s="2">
        <v>0.5</v>
      </c>
      <c r="AS115" s="2">
        <f t="shared" si="104"/>
        <v>7.4999999999999997E-3</v>
      </c>
      <c r="AT115" s="1">
        <f t="shared" si="105"/>
        <v>1.0950631487180552E-2</v>
      </c>
      <c r="AU115" s="8">
        <f t="shared" si="115"/>
        <v>75.904791666666668</v>
      </c>
      <c r="AV115" s="1">
        <f t="shared" si="113"/>
        <v>0.26</v>
      </c>
      <c r="AW115" s="1">
        <f t="shared" si="114"/>
        <v>1.3683288647464666</v>
      </c>
      <c r="AX115" s="1">
        <f t="shared" si="106"/>
        <v>1981.2852025770096</v>
      </c>
    </row>
    <row r="116" spans="3:51" x14ac:dyDescent="0.15">
      <c r="C116" s="7">
        <v>11</v>
      </c>
      <c r="D116" s="11">
        <v>5.6849999999999996</v>
      </c>
      <c r="E116" s="10">
        <f t="shared" si="107"/>
        <v>12.6306774193548</v>
      </c>
      <c r="F116" s="7" t="s">
        <v>75</v>
      </c>
      <c r="G116" s="1">
        <v>12</v>
      </c>
      <c r="H116" s="8">
        <f t="shared" si="97"/>
        <v>5.6849999999999996</v>
      </c>
      <c r="I116" s="8">
        <f t="shared" si="98"/>
        <v>278.83499999999998</v>
      </c>
      <c r="J116" s="8">
        <f t="shared" si="99"/>
        <v>3.6044565531665629E-2</v>
      </c>
      <c r="K116" s="8">
        <f t="shared" si="108"/>
        <v>75.904791666666668</v>
      </c>
      <c r="L116" s="8">
        <f t="shared" si="109"/>
        <v>0.75904791666666671</v>
      </c>
      <c r="M116" s="1" t="s">
        <v>73</v>
      </c>
      <c r="O116" s="8">
        <f t="shared" si="110"/>
        <v>1.5849179902575687</v>
      </c>
      <c r="P116" s="8">
        <f t="shared" si="100"/>
        <v>5.7127680362154723E-2</v>
      </c>
      <c r="Q116" s="14">
        <f t="shared" si="111"/>
        <v>1.4853196894160229E-2</v>
      </c>
      <c r="R116" s="8">
        <f t="shared" si="112"/>
        <v>0.19735245833333334</v>
      </c>
      <c r="S116" s="15">
        <f t="shared" si="101"/>
        <v>7.5262284643410934E-2</v>
      </c>
      <c r="T116" s="2">
        <v>0.01</v>
      </c>
      <c r="U116" s="16">
        <f t="shared" si="102"/>
        <v>7.5262284643410932E-4</v>
      </c>
      <c r="V116" s="15"/>
      <c r="W116" s="2"/>
      <c r="X116" s="2"/>
      <c r="Y116" s="2"/>
      <c r="Z116" s="2"/>
      <c r="AA116" s="2"/>
      <c r="AB116" s="2"/>
      <c r="AC116" s="2"/>
      <c r="AD116" s="2"/>
      <c r="AE116" s="15">
        <v>5.0000000000000001E-3</v>
      </c>
      <c r="AF116" s="2">
        <v>0.49</v>
      </c>
      <c r="AG116" s="16">
        <f t="shared" si="103"/>
        <v>2.4499999999999999E-3</v>
      </c>
      <c r="AH116" s="19"/>
      <c r="AI116" s="2"/>
      <c r="AJ116" s="16"/>
      <c r="AK116" s="15"/>
      <c r="AL116" s="2"/>
      <c r="AM116" s="2"/>
      <c r="AN116" s="15"/>
      <c r="AO116" s="2"/>
      <c r="AP116" s="16"/>
      <c r="AQ116" s="2">
        <v>1.4999999999999999E-2</v>
      </c>
      <c r="AR116" s="2">
        <v>0.5</v>
      </c>
      <c r="AS116" s="2">
        <f t="shared" si="104"/>
        <v>7.4999999999999997E-3</v>
      </c>
      <c r="AT116" s="1">
        <f t="shared" si="105"/>
        <v>1.0702622846434109E-2</v>
      </c>
      <c r="AU116" s="8">
        <f t="shared" si="115"/>
        <v>75.904791666666668</v>
      </c>
      <c r="AV116" s="1">
        <f t="shared" si="113"/>
        <v>0.26</v>
      </c>
      <c r="AW116" s="1">
        <f t="shared" si="114"/>
        <v>1.3683288647464666</v>
      </c>
      <c r="AX116" s="1">
        <f t="shared" si="106"/>
        <v>1936.4132834920329</v>
      </c>
      <c r="AY116" s="1">
        <f>SUM(AX105:AX116)</f>
        <v>23318.701915939266</v>
      </c>
    </row>
    <row r="117" spans="3:51" x14ac:dyDescent="0.15">
      <c r="C117" s="7">
        <v>12</v>
      </c>
      <c r="D117" s="11">
        <v>2.7448387096774201</v>
      </c>
      <c r="E117" s="10">
        <f t="shared" si="107"/>
        <v>5.6849999999999996</v>
      </c>
      <c r="F117" s="7" t="s">
        <v>73</v>
      </c>
    </row>
  </sheetData>
  <mergeCells count="62">
    <mergeCell ref="G2:G4"/>
    <mergeCell ref="G5:G6"/>
    <mergeCell ref="G14:G15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D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55" width="11.5" style="1" customWidth="1"/>
    <col min="56" max="57" width="8.875" style="1"/>
    <col min="58" max="58" width="9" style="1"/>
    <col min="59" max="60" width="11.5" style="1"/>
    <col min="61" max="61" width="9" style="1"/>
    <col min="62" max="63" width="16.25" style="1" customWidth="1"/>
    <col min="64" max="64" width="11.5" style="1"/>
    <col min="65" max="65" width="10" style="1"/>
    <col min="66" max="66" width="15.625" style="1"/>
    <col min="67" max="67" width="14.375" style="1" customWidth="1"/>
    <col min="68" max="69" width="8.875" style="1"/>
    <col min="70" max="70" width="11.5" style="1" customWidth="1"/>
    <col min="71" max="72" width="8.875" style="1"/>
    <col min="73" max="73" width="11.5" style="1"/>
    <col min="74" max="74" width="16.25" style="1" customWidth="1"/>
    <col min="75" max="75" width="8.875" style="1"/>
    <col min="76" max="76" width="11.5" style="1" customWidth="1"/>
    <col min="77" max="77" width="15.625" style="1"/>
    <col min="78" max="79" width="8.875" style="1"/>
    <col min="80" max="80" width="16.25" style="1" customWidth="1"/>
    <col min="81" max="82" width="15.625" style="1"/>
    <col min="83" max="84" width="8.875" style="1"/>
    <col min="85" max="85" width="15.625" style="1" customWidth="1"/>
    <col min="86" max="16384" width="8.875" style="1"/>
  </cols>
  <sheetData>
    <row r="1" spans="1:41" x14ac:dyDescent="0.15">
      <c r="C1" s="2" t="s">
        <v>0</v>
      </c>
      <c r="D1" s="2" t="s">
        <v>1</v>
      </c>
      <c r="E1" s="2" t="s">
        <v>2</v>
      </c>
      <c r="F1" s="2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41" x14ac:dyDescent="0.15">
      <c r="A2" s="33" t="s">
        <v>4</v>
      </c>
      <c r="B2" s="3" t="s">
        <v>5</v>
      </c>
      <c r="C2" s="2"/>
      <c r="D2" s="2"/>
      <c r="E2" s="40">
        <v>364.10399999999998</v>
      </c>
      <c r="F2" s="2">
        <v>769.42</v>
      </c>
      <c r="G2" s="33">
        <f>(F2+F3+F4)/3</f>
        <v>1205.7166666666665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x14ac:dyDescent="0.15">
      <c r="A3" s="33"/>
      <c r="B3" s="3" t="s">
        <v>6</v>
      </c>
      <c r="C3" s="2"/>
      <c r="D3" s="2"/>
      <c r="E3" s="41"/>
      <c r="F3" s="2">
        <v>1192.0899999999999</v>
      </c>
      <c r="G3" s="3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x14ac:dyDescent="0.15">
      <c r="A4" s="33"/>
      <c r="B4" s="3" t="s">
        <v>7</v>
      </c>
      <c r="C4" s="2"/>
      <c r="D4" s="2"/>
      <c r="E4" s="42"/>
      <c r="F4" s="2">
        <v>1655.64</v>
      </c>
      <c r="G4" s="33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x14ac:dyDescent="0.15">
      <c r="A5" s="33" t="s">
        <v>8</v>
      </c>
      <c r="B5" s="3" t="s">
        <v>9</v>
      </c>
      <c r="C5" s="2"/>
      <c r="D5" s="2"/>
      <c r="E5" s="40">
        <v>1280.5571506849301</v>
      </c>
      <c r="F5" s="2">
        <v>91.103999999999999</v>
      </c>
      <c r="G5" s="33">
        <f>(F5+F6)/2</f>
        <v>92.509250000000009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x14ac:dyDescent="0.15">
      <c r="A6" s="33"/>
      <c r="B6" s="3" t="s">
        <v>10</v>
      </c>
      <c r="C6" s="2"/>
      <c r="D6" s="2"/>
      <c r="E6" s="42"/>
      <c r="F6" s="2">
        <v>93.914500000000004</v>
      </c>
      <c r="G6" s="3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15">
      <c r="A7" s="33" t="s">
        <v>11</v>
      </c>
      <c r="B7" s="34"/>
      <c r="C7" s="2"/>
      <c r="D7" s="2"/>
      <c r="E7" s="5">
        <v>3280.1915311590001</v>
      </c>
      <c r="F7" s="2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x14ac:dyDescent="0.15">
      <c r="A8" s="33" t="s">
        <v>12</v>
      </c>
      <c r="B8" s="34"/>
      <c r="C8" s="2"/>
      <c r="D8" s="2"/>
      <c r="E8" s="5">
        <v>8.6929999999999996</v>
      </c>
      <c r="F8" s="2">
        <v>625.46400000000006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x14ac:dyDescent="0.15">
      <c r="A9" s="33" t="s">
        <v>13</v>
      </c>
      <c r="B9" s="34"/>
      <c r="C9" s="2"/>
      <c r="D9" s="2"/>
      <c r="E9" s="5">
        <v>105.49</v>
      </c>
      <c r="F9" s="2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x14ac:dyDescent="0.15">
      <c r="A10" s="33" t="s">
        <v>14</v>
      </c>
      <c r="B10" s="34"/>
      <c r="C10" s="2"/>
      <c r="D10" s="2"/>
      <c r="E10" s="5">
        <v>7.44923451986205</v>
      </c>
      <c r="F10" s="2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x14ac:dyDescent="0.15">
      <c r="A11" s="33" t="s">
        <v>15</v>
      </c>
      <c r="B11" s="34"/>
      <c r="C11" s="2"/>
      <c r="D11" s="2"/>
      <c r="E11" s="5">
        <v>0</v>
      </c>
      <c r="F11" s="2">
        <v>910.85749999999996</v>
      </c>
    </row>
    <row r="14" spans="1:41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AV38+AV53+AG69+AY85+AY101+BB101</f>
        <v>91945431.197472036</v>
      </c>
      <c r="J14" s="6" t="s">
        <v>20</v>
      </c>
      <c r="K14" s="6">
        <f>I14/(10000*1000)</f>
        <v>9.1945431197472036</v>
      </c>
      <c r="L14" s="6" t="s">
        <v>21</v>
      </c>
    </row>
    <row r="15" spans="1:41" x14ac:dyDescent="0.15">
      <c r="A15" s="1" t="s">
        <v>22</v>
      </c>
      <c r="B15" s="1" t="s">
        <v>17</v>
      </c>
      <c r="G15" s="43"/>
      <c r="H15" s="6" t="s">
        <v>23</v>
      </c>
      <c r="I15" s="6">
        <v>66906151.005845301</v>
      </c>
      <c r="J15" s="6" t="s">
        <v>20</v>
      </c>
      <c r="K15" s="6">
        <f>I15/(10000*1000)</f>
        <v>6.6906151005845302</v>
      </c>
      <c r="L15" s="6" t="s">
        <v>21</v>
      </c>
    </row>
    <row r="16" spans="1:41" x14ac:dyDescent="0.15">
      <c r="A16" s="1" t="s">
        <v>24</v>
      </c>
      <c r="B16" s="1" t="s">
        <v>25</v>
      </c>
      <c r="C16" s="1">
        <v>19347</v>
      </c>
      <c r="K16" s="1">
        <v>9.1945431197472036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1205.7166666666665</v>
      </c>
      <c r="C27" s="7" t="s">
        <v>72</v>
      </c>
      <c r="D27" s="7">
        <v>5</v>
      </c>
      <c r="E27" s="7"/>
      <c r="F27" s="7"/>
      <c r="G27" s="1">
        <v>1</v>
      </c>
      <c r="H27" s="8">
        <f t="shared" ref="H27:H38" si="0">E28</f>
        <v>5</v>
      </c>
      <c r="I27" s="8">
        <f t="shared" ref="I27:I38" si="1">H27+273.15</f>
        <v>278.14999999999998</v>
      </c>
      <c r="J27" s="8">
        <f t="shared" ref="J27:J38" si="2">EXP(($C$16*(I27-$C$14))/($C$17*I27*$C$14))</f>
        <v>3.3074406338125473E-2</v>
      </c>
      <c r="K27" s="8">
        <f t="shared" ref="K27:K38" si="3">$B$27/12</f>
        <v>100.47638888888888</v>
      </c>
      <c r="L27" s="8">
        <f t="shared" ref="L27:L38" si="4">K27*$B$28/100</f>
        <v>1.0047638888888888</v>
      </c>
      <c r="M27" s="1" t="s">
        <v>73</v>
      </c>
      <c r="O27" s="8">
        <f>L27</f>
        <v>1.0047638888888888</v>
      </c>
      <c r="P27" s="8">
        <f t="shared" ref="P27:P38" si="5">O27*J27</f>
        <v>3.3231969134986258E-2</v>
      </c>
      <c r="Q27" s="14">
        <f t="shared" ref="Q27:Q38" si="6">P27*$B$29</f>
        <v>4.3201559875482133E-3</v>
      </c>
      <c r="R27" s="8">
        <f t="shared" ref="R27:R38" si="7">L27*$B$29</f>
        <v>0.13061930555555554</v>
      </c>
      <c r="S27" s="15">
        <f t="shared" ref="S27:S38" si="8">Q27/R27</f>
        <v>3.3074406338125466E-2</v>
      </c>
      <c r="T27" s="2">
        <v>0.01</v>
      </c>
      <c r="U27" s="16">
        <f t="shared" ref="U27:U38" si="9">S27*T27</f>
        <v>3.3074406338125467E-4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2.2230744063381255E-2</v>
      </c>
      <c r="AR27" s="8">
        <f t="shared" ref="AR27:AR38" si="15">$B$27/12</f>
        <v>100.47638888888888</v>
      </c>
      <c r="AS27" s="1">
        <f t="shared" ref="AS27:AS38" si="16">$B$29</f>
        <v>0.13</v>
      </c>
      <c r="AT27" s="1">
        <f>$E$2/12</f>
        <v>30.341999999999999</v>
      </c>
      <c r="AU27" s="1">
        <f t="shared" ref="AU27:AU38" si="17">AT27*10000*AS27*0.67*AR27*AQ27</f>
        <v>59031.032029509559</v>
      </c>
    </row>
    <row r="28" spans="1:47" x14ac:dyDescent="0.15">
      <c r="A28" s="1" t="s">
        <v>74</v>
      </c>
      <c r="B28" s="1">
        <v>1</v>
      </c>
      <c r="C28" s="7">
        <v>1</v>
      </c>
      <c r="D28" s="9">
        <v>11.1815161290323</v>
      </c>
      <c r="E28" s="10">
        <f t="shared" ref="E28:E39" si="18">D27</f>
        <v>5</v>
      </c>
      <c r="F28" s="7" t="s">
        <v>73</v>
      </c>
      <c r="G28" s="1">
        <v>2</v>
      </c>
      <c r="H28" s="8">
        <f t="shared" si="0"/>
        <v>11.1815161290323</v>
      </c>
      <c r="I28" s="8">
        <f t="shared" si="1"/>
        <v>284.33151612903225</v>
      </c>
      <c r="J28" s="8">
        <f t="shared" si="2"/>
        <v>7.0795709485316383E-2</v>
      </c>
      <c r="K28" s="8">
        <f t="shared" si="3"/>
        <v>100.47638888888888</v>
      </c>
      <c r="L28" s="8">
        <f t="shared" si="4"/>
        <v>1.0047638888888888</v>
      </c>
      <c r="M28" s="1" t="s">
        <v>73</v>
      </c>
      <c r="O28" s="8">
        <f t="shared" ref="O28:O38" si="19">L28+O27-P27-N28</f>
        <v>1.9762958086427913</v>
      </c>
      <c r="P28" s="8">
        <f t="shared" si="5"/>
        <v>0.13991326392572348</v>
      </c>
      <c r="Q28" s="14">
        <f t="shared" si="6"/>
        <v>1.8188724310344052E-2</v>
      </c>
      <c r="R28" s="8">
        <f t="shared" si="7"/>
        <v>0.13061930555555554</v>
      </c>
      <c r="S28" s="15">
        <f t="shared" si="8"/>
        <v>0.13924989290811954</v>
      </c>
      <c r="T28" s="2">
        <v>0.01</v>
      </c>
      <c r="U28" s="16">
        <f t="shared" si="9"/>
        <v>1.3924989290811955E-3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2.3292498929081196E-2</v>
      </c>
      <c r="AR28" s="8">
        <f t="shared" si="15"/>
        <v>100.47638888888888</v>
      </c>
      <c r="AS28" s="1">
        <f t="shared" si="16"/>
        <v>0.13</v>
      </c>
      <c r="AT28" s="1">
        <f t="shared" ref="AT28:AT38" si="20">$E$2/12</f>
        <v>30.341999999999999</v>
      </c>
      <c r="AU28" s="1">
        <f t="shared" si="17"/>
        <v>61850.392699846379</v>
      </c>
    </row>
    <row r="29" spans="1:47" x14ac:dyDescent="0.15">
      <c r="A29" s="1" t="s">
        <v>36</v>
      </c>
      <c r="B29" s="1">
        <v>0.13</v>
      </c>
      <c r="C29" s="7">
        <v>2</v>
      </c>
      <c r="D29" s="11">
        <v>9.3251785714285695</v>
      </c>
      <c r="E29" s="10">
        <f t="shared" si="18"/>
        <v>11.1815161290323</v>
      </c>
      <c r="F29" s="7" t="s">
        <v>73</v>
      </c>
      <c r="G29" s="1">
        <v>3</v>
      </c>
      <c r="H29" s="8">
        <f t="shared" si="0"/>
        <v>9.3251785714285695</v>
      </c>
      <c r="I29" s="8">
        <f t="shared" si="1"/>
        <v>282.47517857142856</v>
      </c>
      <c r="J29" s="8">
        <f t="shared" si="2"/>
        <v>5.6529035355276751E-2</v>
      </c>
      <c r="K29" s="8">
        <f t="shared" si="3"/>
        <v>100.47638888888888</v>
      </c>
      <c r="L29" s="8">
        <f t="shared" si="4"/>
        <v>1.0047638888888888</v>
      </c>
      <c r="M29" s="1" t="s">
        <v>73</v>
      </c>
      <c r="O29" s="8">
        <f t="shared" si="19"/>
        <v>2.8411464336059566</v>
      </c>
      <c r="P29" s="8">
        <f t="shared" si="5"/>
        <v>0.16060726719482957</v>
      </c>
      <c r="Q29" s="14">
        <f t="shared" si="6"/>
        <v>2.0878944735327844E-2</v>
      </c>
      <c r="R29" s="8">
        <f t="shared" si="7"/>
        <v>0.13061930555555554</v>
      </c>
      <c r="S29" s="15">
        <f t="shared" si="8"/>
        <v>0.15984577966116598</v>
      </c>
      <c r="T29" s="2">
        <v>0.01</v>
      </c>
      <c r="U29" s="16">
        <f t="shared" si="9"/>
        <v>1.5984577966116598E-3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2.3498457796611659E-2</v>
      </c>
      <c r="AR29" s="8">
        <f t="shared" si="15"/>
        <v>100.47638888888888</v>
      </c>
      <c r="AS29" s="1">
        <f t="shared" si="16"/>
        <v>0.13</v>
      </c>
      <c r="AT29" s="1">
        <f t="shared" si="20"/>
        <v>30.341999999999999</v>
      </c>
      <c r="AU29" s="1">
        <f t="shared" si="17"/>
        <v>62397.291376349924</v>
      </c>
    </row>
    <row r="30" spans="1:47" x14ac:dyDescent="0.15">
      <c r="C30" s="7">
        <v>3</v>
      </c>
      <c r="D30" s="11">
        <v>8.6156129032258093</v>
      </c>
      <c r="E30" s="10">
        <f t="shared" si="18"/>
        <v>9.3251785714285695</v>
      </c>
      <c r="F30" s="7" t="s">
        <v>73</v>
      </c>
      <c r="G30" s="1">
        <v>4</v>
      </c>
      <c r="H30" s="8">
        <f t="shared" si="0"/>
        <v>8.6156129032258093</v>
      </c>
      <c r="I30" s="8">
        <f t="shared" si="1"/>
        <v>281.76561290322581</v>
      </c>
      <c r="J30" s="8">
        <f t="shared" si="2"/>
        <v>5.182902593442415E-2</v>
      </c>
      <c r="K30" s="8">
        <f t="shared" si="3"/>
        <v>100.47638888888888</v>
      </c>
      <c r="L30" s="8">
        <f t="shared" si="4"/>
        <v>1.0047638888888888</v>
      </c>
      <c r="M30" s="1" t="s">
        <v>73</v>
      </c>
      <c r="O30" s="8">
        <f t="shared" si="19"/>
        <v>3.6853030553000159</v>
      </c>
      <c r="P30" s="8">
        <f t="shared" si="5"/>
        <v>0.19100566762935708</v>
      </c>
      <c r="Q30" s="14">
        <f t="shared" si="6"/>
        <v>2.4830736791816421E-2</v>
      </c>
      <c r="R30" s="8">
        <f t="shared" si="7"/>
        <v>0.13061930555555554</v>
      </c>
      <c r="S30" s="15">
        <f t="shared" si="8"/>
        <v>0.1901000521033647</v>
      </c>
      <c r="T30" s="2">
        <v>0.01</v>
      </c>
      <c r="U30" s="16">
        <f t="shared" si="9"/>
        <v>1.9010005210336469E-3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2.3801000521033646E-2</v>
      </c>
      <c r="AR30" s="8">
        <f t="shared" si="15"/>
        <v>100.47638888888888</v>
      </c>
      <c r="AS30" s="1">
        <f t="shared" si="16"/>
        <v>0.13</v>
      </c>
      <c r="AT30" s="1">
        <f t="shared" si="20"/>
        <v>30.341999999999999</v>
      </c>
      <c r="AU30" s="1">
        <f t="shared" si="17"/>
        <v>63200.656716022364</v>
      </c>
    </row>
    <row r="31" spans="1:47" x14ac:dyDescent="0.15">
      <c r="C31" s="7">
        <v>4</v>
      </c>
      <c r="D31" s="11">
        <v>11.788033333333299</v>
      </c>
      <c r="E31" s="10">
        <f t="shared" si="18"/>
        <v>8.6156129032258093</v>
      </c>
      <c r="F31" s="7" t="s">
        <v>73</v>
      </c>
      <c r="G31" s="1">
        <v>5</v>
      </c>
      <c r="H31" s="8">
        <f t="shared" si="0"/>
        <v>11.788033333333299</v>
      </c>
      <c r="I31" s="8">
        <f t="shared" si="1"/>
        <v>284.93803333333329</v>
      </c>
      <c r="J31" s="8">
        <f t="shared" si="2"/>
        <v>7.6148928054091042E-2</v>
      </c>
      <c r="K31" s="8">
        <f t="shared" si="3"/>
        <v>100.47638888888888</v>
      </c>
      <c r="L31" s="8">
        <f t="shared" si="4"/>
        <v>1.0047638888888888</v>
      </c>
      <c r="M31" s="1" t="s">
        <v>75</v>
      </c>
      <c r="N31" s="8">
        <f>(O30-P30)*C22/100</f>
        <v>3.3195825182871257</v>
      </c>
      <c r="O31" s="8">
        <f t="shared" si="19"/>
        <v>1.1794787582724222</v>
      </c>
      <c r="P31" s="8">
        <f t="shared" si="5"/>
        <v>8.9816043105015314E-2</v>
      </c>
      <c r="Q31" s="14">
        <f t="shared" si="6"/>
        <v>1.167608560365199E-2</v>
      </c>
      <c r="R31" s="8">
        <f t="shared" si="7"/>
        <v>0.13061930555555554</v>
      </c>
      <c r="S31" s="15">
        <f t="shared" si="8"/>
        <v>8.9390198133352278E-2</v>
      </c>
      <c r="T31" s="2">
        <v>0.01</v>
      </c>
      <c r="U31" s="16">
        <f t="shared" si="9"/>
        <v>8.939019813335228E-4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3.0343901981333521E-2</v>
      </c>
      <c r="AR31" s="8">
        <f t="shared" si="15"/>
        <v>100.47638888888888</v>
      </c>
      <c r="AS31" s="1">
        <f t="shared" si="16"/>
        <v>0.13</v>
      </c>
      <c r="AT31" s="1">
        <f t="shared" si="20"/>
        <v>30.341999999999999</v>
      </c>
      <c r="AU31" s="1">
        <f t="shared" si="17"/>
        <v>80574.534286998329</v>
      </c>
    </row>
    <row r="32" spans="1:47" x14ac:dyDescent="0.15">
      <c r="C32" s="7">
        <v>5</v>
      </c>
      <c r="D32" s="11">
        <v>13.1127419354839</v>
      </c>
      <c r="E32" s="10">
        <f t="shared" si="18"/>
        <v>11.788033333333299</v>
      </c>
      <c r="F32" s="7" t="s">
        <v>75</v>
      </c>
      <c r="G32" s="1">
        <v>6</v>
      </c>
      <c r="H32" s="8">
        <f t="shared" si="0"/>
        <v>13.1127419354839</v>
      </c>
      <c r="I32" s="8">
        <f t="shared" si="1"/>
        <v>286.26274193548386</v>
      </c>
      <c r="J32" s="8">
        <f t="shared" si="2"/>
        <v>8.9194859224027381E-2</v>
      </c>
      <c r="K32" s="8">
        <f t="shared" si="3"/>
        <v>100.47638888888888</v>
      </c>
      <c r="L32" s="8">
        <f t="shared" si="4"/>
        <v>1.0047638888888888</v>
      </c>
      <c r="M32" s="1" t="s">
        <v>73</v>
      </c>
      <c r="O32" s="8">
        <f t="shared" si="19"/>
        <v>2.0944266040562955</v>
      </c>
      <c r="P32" s="8">
        <f t="shared" si="5"/>
        <v>0.18681208610385902</v>
      </c>
      <c r="Q32" s="14">
        <f t="shared" si="6"/>
        <v>2.4285571193501672E-2</v>
      </c>
      <c r="R32" s="8">
        <f t="shared" si="7"/>
        <v>0.13061930555555554</v>
      </c>
      <c r="S32" s="15">
        <f t="shared" si="8"/>
        <v>0.18592635361372697</v>
      </c>
      <c r="T32" s="2">
        <v>0.01</v>
      </c>
      <c r="U32" s="16">
        <f t="shared" si="9"/>
        <v>1.8592635361372699E-3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3.1309263536137263E-2</v>
      </c>
      <c r="AR32" s="8">
        <f t="shared" si="15"/>
        <v>100.47638888888888</v>
      </c>
      <c r="AS32" s="1">
        <f t="shared" si="16"/>
        <v>0.13</v>
      </c>
      <c r="AT32" s="1">
        <f t="shared" si="20"/>
        <v>30.341999999999999</v>
      </c>
      <c r="AU32" s="1">
        <f t="shared" si="17"/>
        <v>83137.934265838689</v>
      </c>
    </row>
    <row r="33" spans="1:48" x14ac:dyDescent="0.15">
      <c r="C33" s="7">
        <v>6</v>
      </c>
      <c r="D33" s="11">
        <v>17.287600000000001</v>
      </c>
      <c r="E33" s="10">
        <f t="shared" si="18"/>
        <v>13.1127419354839</v>
      </c>
      <c r="F33" s="7" t="s">
        <v>73</v>
      </c>
      <c r="G33" s="1">
        <v>7</v>
      </c>
      <c r="H33" s="8">
        <f t="shared" si="0"/>
        <v>17.287600000000001</v>
      </c>
      <c r="I33" s="8">
        <f t="shared" si="1"/>
        <v>290.43759999999997</v>
      </c>
      <c r="J33" s="8">
        <f t="shared" si="2"/>
        <v>0.14543738773406864</v>
      </c>
      <c r="K33" s="8">
        <f t="shared" si="3"/>
        <v>100.47638888888888</v>
      </c>
      <c r="L33" s="8">
        <f t="shared" si="4"/>
        <v>1.0047638888888888</v>
      </c>
      <c r="M33" s="1" t="s">
        <v>73</v>
      </c>
      <c r="O33" s="8">
        <f t="shared" si="19"/>
        <v>2.9123784068413254</v>
      </c>
      <c r="P33" s="8">
        <f t="shared" si="5"/>
        <v>0.42356870758411097</v>
      </c>
      <c r="Q33" s="14">
        <f t="shared" si="6"/>
        <v>5.5063931985934428E-2</v>
      </c>
      <c r="R33" s="8">
        <f t="shared" si="7"/>
        <v>0.13061930555555554</v>
      </c>
      <c r="S33" s="15">
        <f t="shared" si="8"/>
        <v>0.42156044048568619</v>
      </c>
      <c r="T33" s="2">
        <v>0.01</v>
      </c>
      <c r="U33" s="16">
        <f t="shared" si="9"/>
        <v>4.215604404856862E-3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3.3665604404856858E-2</v>
      </c>
      <c r="AR33" s="8">
        <f t="shared" si="15"/>
        <v>100.47638888888888</v>
      </c>
      <c r="AS33" s="1">
        <f t="shared" si="16"/>
        <v>0.13</v>
      </c>
      <c r="AT33" s="1">
        <f t="shared" si="20"/>
        <v>30.341999999999999</v>
      </c>
      <c r="AU33" s="1">
        <f t="shared" si="17"/>
        <v>89394.91032103746</v>
      </c>
    </row>
    <row r="34" spans="1:48" x14ac:dyDescent="0.15">
      <c r="C34" s="7">
        <v>7</v>
      </c>
      <c r="D34" s="11">
        <v>22.7660967741935</v>
      </c>
      <c r="E34" s="10">
        <f t="shared" si="18"/>
        <v>17.287600000000001</v>
      </c>
      <c r="F34" s="7" t="s">
        <v>73</v>
      </c>
      <c r="G34" s="1">
        <v>8</v>
      </c>
      <c r="H34" s="8">
        <f t="shared" si="0"/>
        <v>22.7660967741935</v>
      </c>
      <c r="I34" s="8">
        <f t="shared" si="1"/>
        <v>295.91609677419348</v>
      </c>
      <c r="J34" s="8">
        <f t="shared" si="2"/>
        <v>0.27053690214961684</v>
      </c>
      <c r="K34" s="8">
        <f t="shared" si="3"/>
        <v>100.47638888888888</v>
      </c>
      <c r="L34" s="8">
        <f t="shared" si="4"/>
        <v>1.0047638888888888</v>
      </c>
      <c r="M34" s="1" t="s">
        <v>73</v>
      </c>
      <c r="O34" s="8">
        <f t="shared" si="19"/>
        <v>3.4935735881461034</v>
      </c>
      <c r="P34" s="8">
        <f t="shared" si="5"/>
        <v>0.94514057596876822</v>
      </c>
      <c r="Q34" s="14">
        <f t="shared" si="6"/>
        <v>0.12286827487593988</v>
      </c>
      <c r="R34" s="8">
        <f t="shared" si="7"/>
        <v>0.13061930555555554</v>
      </c>
      <c r="S34" s="15">
        <f t="shared" si="8"/>
        <v>0.9406593792039496</v>
      </c>
      <c r="T34" s="2">
        <v>0.01</v>
      </c>
      <c r="U34" s="16">
        <f t="shared" si="9"/>
        <v>9.406593792039496E-3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3.8856593792039491E-2</v>
      </c>
      <c r="AR34" s="8">
        <f t="shared" si="15"/>
        <v>100.47638888888888</v>
      </c>
      <c r="AS34" s="1">
        <f t="shared" si="16"/>
        <v>0.13</v>
      </c>
      <c r="AT34" s="1">
        <f t="shared" si="20"/>
        <v>30.341999999999999</v>
      </c>
      <c r="AU34" s="1">
        <f t="shared" si="17"/>
        <v>103178.95011322672</v>
      </c>
    </row>
    <row r="35" spans="1:48" x14ac:dyDescent="0.15">
      <c r="C35" s="7">
        <v>8</v>
      </c>
      <c r="D35" s="11">
        <v>22.352096774193502</v>
      </c>
      <c r="E35" s="10">
        <f t="shared" si="18"/>
        <v>22.7660967741935</v>
      </c>
      <c r="F35" s="7" t="s">
        <v>73</v>
      </c>
      <c r="G35" s="1">
        <v>9</v>
      </c>
      <c r="H35" s="8">
        <f t="shared" si="0"/>
        <v>22.352096774193502</v>
      </c>
      <c r="I35" s="8">
        <f t="shared" si="1"/>
        <v>295.50209677419349</v>
      </c>
      <c r="J35" s="8">
        <f t="shared" si="2"/>
        <v>0.25834864103192762</v>
      </c>
      <c r="K35" s="8">
        <f t="shared" si="3"/>
        <v>100.47638888888888</v>
      </c>
      <c r="L35" s="8">
        <f t="shared" si="4"/>
        <v>1.0047638888888888</v>
      </c>
      <c r="M35" s="1" t="s">
        <v>73</v>
      </c>
      <c r="O35" s="8">
        <f t="shared" si="19"/>
        <v>3.5531969010662241</v>
      </c>
      <c r="P35" s="8">
        <f t="shared" si="5"/>
        <v>0.91796359070931555</v>
      </c>
      <c r="Q35" s="14">
        <f t="shared" si="6"/>
        <v>0.11933526679221103</v>
      </c>
      <c r="R35" s="8">
        <f t="shared" si="7"/>
        <v>0.13061930555555554</v>
      </c>
      <c r="S35" s="15">
        <f t="shared" si="8"/>
        <v>0.91361124823508466</v>
      </c>
      <c r="T35" s="2">
        <v>0.01</v>
      </c>
      <c r="U35" s="16">
        <f t="shared" si="9"/>
        <v>9.1361124823508468E-3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3.8586112482350846E-2</v>
      </c>
      <c r="AR35" s="8">
        <f t="shared" si="15"/>
        <v>100.47638888888888</v>
      </c>
      <c r="AS35" s="1">
        <f t="shared" si="16"/>
        <v>0.13</v>
      </c>
      <c r="AT35" s="1">
        <f t="shared" si="20"/>
        <v>30.341999999999999</v>
      </c>
      <c r="AU35" s="1">
        <f t="shared" si="17"/>
        <v>102460.71995367417</v>
      </c>
    </row>
    <row r="36" spans="1:48" x14ac:dyDescent="0.15">
      <c r="C36" s="7">
        <v>9</v>
      </c>
      <c r="D36" s="11">
        <v>21.1617</v>
      </c>
      <c r="E36" s="10">
        <f t="shared" si="18"/>
        <v>22.352096774193502</v>
      </c>
      <c r="F36" s="7" t="s">
        <v>73</v>
      </c>
      <c r="G36" s="1">
        <v>10</v>
      </c>
      <c r="H36" s="8">
        <f t="shared" si="0"/>
        <v>21.1617</v>
      </c>
      <c r="I36" s="8">
        <f t="shared" si="1"/>
        <v>294.31169999999997</v>
      </c>
      <c r="J36" s="8">
        <f t="shared" si="2"/>
        <v>0.22611367106754443</v>
      </c>
      <c r="K36" s="8">
        <f t="shared" si="3"/>
        <v>100.47638888888888</v>
      </c>
      <c r="L36" s="8">
        <f t="shared" si="4"/>
        <v>1.0047638888888888</v>
      </c>
      <c r="M36" s="1" t="s">
        <v>73</v>
      </c>
      <c r="O36" s="8">
        <f t="shared" si="19"/>
        <v>3.6399971992457969</v>
      </c>
      <c r="P36" s="8">
        <f t="shared" si="5"/>
        <v>0.82305312939704711</v>
      </c>
      <c r="Q36" s="14">
        <f t="shared" si="6"/>
        <v>0.10699690682161613</v>
      </c>
      <c r="R36" s="8">
        <f t="shared" si="7"/>
        <v>0.13061930555555554</v>
      </c>
      <c r="S36" s="15">
        <f t="shared" si="8"/>
        <v>0.81915078606896863</v>
      </c>
      <c r="T36" s="2">
        <v>0.01</v>
      </c>
      <c r="U36" s="16">
        <f t="shared" si="9"/>
        <v>8.1915078606896868E-3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3.7641507860689684E-2</v>
      </c>
      <c r="AR36" s="8">
        <f t="shared" si="15"/>
        <v>100.47638888888888</v>
      </c>
      <c r="AS36" s="1">
        <f t="shared" si="16"/>
        <v>0.13</v>
      </c>
      <c r="AT36" s="1">
        <f t="shared" si="20"/>
        <v>30.341999999999999</v>
      </c>
      <c r="AU36" s="1">
        <f t="shared" si="17"/>
        <v>99952.437481547968</v>
      </c>
    </row>
    <row r="37" spans="1:48" x14ac:dyDescent="0.15">
      <c r="C37" s="7">
        <v>10</v>
      </c>
      <c r="D37" s="11">
        <v>20.079612903225801</v>
      </c>
      <c r="E37" s="10">
        <f t="shared" si="18"/>
        <v>21.1617</v>
      </c>
      <c r="F37" s="7" t="s">
        <v>73</v>
      </c>
      <c r="G37" s="1">
        <v>11</v>
      </c>
      <c r="H37" s="8">
        <f t="shared" si="0"/>
        <v>20.079612903225801</v>
      </c>
      <c r="I37" s="8">
        <f t="shared" si="1"/>
        <v>293.22961290322576</v>
      </c>
      <c r="J37" s="8">
        <f t="shared" si="2"/>
        <v>0.20012711745101974</v>
      </c>
      <c r="K37" s="8">
        <f t="shared" si="3"/>
        <v>100.47638888888888</v>
      </c>
      <c r="L37" s="8">
        <f t="shared" si="4"/>
        <v>1.0047638888888888</v>
      </c>
      <c r="M37" s="1" t="s">
        <v>75</v>
      </c>
      <c r="N37" s="8">
        <f>(O36-P36)*C22/100</f>
        <v>2.6760968663563123</v>
      </c>
      <c r="O37" s="8">
        <f t="shared" si="19"/>
        <v>1.1456110923813267</v>
      </c>
      <c r="P37" s="8">
        <f t="shared" si="5"/>
        <v>0.22926784563818881</v>
      </c>
      <c r="Q37" s="14">
        <f t="shared" si="6"/>
        <v>2.9804819932964546E-2</v>
      </c>
      <c r="R37" s="8">
        <f t="shared" si="7"/>
        <v>0.13061930555555554</v>
      </c>
      <c r="S37" s="15">
        <f t="shared" si="8"/>
        <v>0.22818081757667774</v>
      </c>
      <c r="T37" s="2">
        <v>0.01</v>
      </c>
      <c r="U37" s="16">
        <f t="shared" si="9"/>
        <v>2.2818081757667776E-3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3.1731808175766776E-2</v>
      </c>
      <c r="AR37" s="8">
        <f t="shared" si="15"/>
        <v>100.47638888888888</v>
      </c>
      <c r="AS37" s="1">
        <f t="shared" si="16"/>
        <v>0.13</v>
      </c>
      <c r="AT37" s="1">
        <f t="shared" si="20"/>
        <v>30.341999999999999</v>
      </c>
      <c r="AU37" s="1">
        <f t="shared" si="17"/>
        <v>84259.950069032348</v>
      </c>
    </row>
    <row r="38" spans="1:48" x14ac:dyDescent="0.15">
      <c r="C38" s="7">
        <v>11</v>
      </c>
      <c r="D38" s="11">
        <v>16.047499999999999</v>
      </c>
      <c r="E38" s="10">
        <f t="shared" si="18"/>
        <v>20.079612903225801</v>
      </c>
      <c r="F38" s="7" t="s">
        <v>75</v>
      </c>
      <c r="G38" s="1">
        <v>12</v>
      </c>
      <c r="H38" s="8">
        <f t="shared" si="0"/>
        <v>16.047499999999999</v>
      </c>
      <c r="I38" s="8">
        <f t="shared" si="1"/>
        <v>289.19749999999999</v>
      </c>
      <c r="J38" s="8">
        <f t="shared" si="2"/>
        <v>0.12596322017850381</v>
      </c>
      <c r="K38" s="8">
        <f t="shared" si="3"/>
        <v>100.47638888888888</v>
      </c>
      <c r="L38" s="8">
        <f t="shared" si="4"/>
        <v>1.0047638888888888</v>
      </c>
      <c r="M38" s="1" t="s">
        <v>73</v>
      </c>
      <c r="O38" s="8">
        <f t="shared" si="19"/>
        <v>1.9211071356320266</v>
      </c>
      <c r="P38" s="8">
        <f t="shared" si="5"/>
        <v>0.24198884111211175</v>
      </c>
      <c r="Q38" s="14">
        <f t="shared" si="6"/>
        <v>3.1458549344574531E-2</v>
      </c>
      <c r="R38" s="8">
        <f t="shared" si="7"/>
        <v>0.13061930555555554</v>
      </c>
      <c r="S38" s="15">
        <f t="shared" si="8"/>
        <v>0.24084149897117965</v>
      </c>
      <c r="T38" s="2">
        <v>0.01</v>
      </c>
      <c r="U38" s="16">
        <f t="shared" si="9"/>
        <v>2.4084149897117967E-3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3.1858414989711793E-2</v>
      </c>
      <c r="AR38" s="8">
        <f t="shared" si="15"/>
        <v>100.47638888888888</v>
      </c>
      <c r="AS38" s="1">
        <f t="shared" si="16"/>
        <v>0.13</v>
      </c>
      <c r="AT38" s="1">
        <f t="shared" si="20"/>
        <v>30.341999999999999</v>
      </c>
      <c r="AU38" s="1">
        <f t="shared" si="17"/>
        <v>84596.139036339708</v>
      </c>
      <c r="AV38" s="1">
        <f>SUM(AU27:AU38)</f>
        <v>974034.94834942359</v>
      </c>
    </row>
    <row r="39" spans="1:48" x14ac:dyDescent="0.15">
      <c r="C39" s="7">
        <v>12</v>
      </c>
      <c r="D39" s="11">
        <v>12.617290322580599</v>
      </c>
      <c r="E39" s="10">
        <f t="shared" si="18"/>
        <v>16.047499999999999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5</v>
      </c>
      <c r="E42" s="7"/>
      <c r="F42" s="7"/>
      <c r="G42" s="1">
        <v>1</v>
      </c>
      <c r="H42" s="8">
        <f t="shared" ref="H42:H53" si="21">E43</f>
        <v>5</v>
      </c>
      <c r="I42" s="8">
        <f t="shared" ref="I42:I53" si="22">H42+273.15</f>
        <v>278.14999999999998</v>
      </c>
      <c r="J42" s="8">
        <f t="shared" ref="J42:J53" si="23">EXP(($C$16*(I42-$C$14))/($C$17*I42*$C$14))</f>
        <v>3.3074406338125473E-2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2.549740437112695E-3</v>
      </c>
      <c r="Q42" s="14">
        <f t="shared" ref="Q42:Q53" si="27">P42*$B$44</f>
        <v>4.5895327868028507E-4</v>
      </c>
      <c r="R42" s="8">
        <f t="shared" ref="R42:R53" si="28">L42*$B$44</f>
        <v>1.3876387499999998E-2</v>
      </c>
      <c r="S42" s="15">
        <f t="shared" ref="S42:S53" si="29">Q42/R42</f>
        <v>3.3074406338125473E-2</v>
      </c>
      <c r="T42" s="2">
        <v>0.01</v>
      </c>
      <c r="U42" s="16">
        <f t="shared" ref="U42:U53" si="30">S42*T42</f>
        <v>3.3074406338125473E-4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1.5130744063381255E-2</v>
      </c>
      <c r="AR42" s="8">
        <f t="shared" ref="AR42:AR53" si="34">$B$42/12</f>
        <v>7.7091041666666671</v>
      </c>
      <c r="AS42" s="1">
        <f t="shared" ref="AS42:AS53" si="35">$B$44</f>
        <v>0.18</v>
      </c>
      <c r="AT42" s="1">
        <f>$E$5/12</f>
        <v>106.71309589041084</v>
      </c>
      <c r="AU42" s="1">
        <f t="shared" ref="AU42:AU53" si="36">AT42*10000*AS42*0.67*AR42*AQ42</f>
        <v>15011.677527416472</v>
      </c>
    </row>
    <row r="43" spans="1:48" x14ac:dyDescent="0.15">
      <c r="A43" s="1" t="s">
        <v>74</v>
      </c>
      <c r="B43" s="1">
        <v>1</v>
      </c>
      <c r="C43" s="7">
        <v>1</v>
      </c>
      <c r="D43" s="9">
        <v>11.1815161290323</v>
      </c>
      <c r="E43" s="10">
        <f t="shared" ref="E43:E54" si="37">D42</f>
        <v>5</v>
      </c>
      <c r="F43" s="7" t="s">
        <v>73</v>
      </c>
      <c r="G43" s="1">
        <v>2</v>
      </c>
      <c r="H43" s="8">
        <f t="shared" si="21"/>
        <v>11.1815161290323</v>
      </c>
      <c r="I43" s="8">
        <f t="shared" si="22"/>
        <v>284.33151612903225</v>
      </c>
      <c r="J43" s="8">
        <f t="shared" si="23"/>
        <v>7.0795709485316383E-2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0.15163234289622063</v>
      </c>
      <c r="P43" s="8">
        <f t="shared" si="26"/>
        <v>1.0734919296258713E-2</v>
      </c>
      <c r="Q43" s="14">
        <f t="shared" si="27"/>
        <v>1.9322854733265682E-3</v>
      </c>
      <c r="R43" s="8">
        <f t="shared" si="28"/>
        <v>1.3876387499999998E-2</v>
      </c>
      <c r="S43" s="15">
        <f t="shared" si="29"/>
        <v>0.13924989290811954</v>
      </c>
      <c r="T43" s="2">
        <v>0.01</v>
      </c>
      <c r="U43" s="16">
        <f t="shared" si="30"/>
        <v>1.3924989290811955E-3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1.6192498929081197E-2</v>
      </c>
      <c r="AR43" s="8">
        <f t="shared" si="34"/>
        <v>7.7091041666666671</v>
      </c>
      <c r="AS43" s="1">
        <f t="shared" si="35"/>
        <v>0.18</v>
      </c>
      <c r="AT43" s="1">
        <f t="shared" ref="AT43:AT53" si="39">$E$5/12</f>
        <v>106.71309589041084</v>
      </c>
      <c r="AU43" s="1">
        <f t="shared" si="36"/>
        <v>16065.077253846786</v>
      </c>
    </row>
    <row r="44" spans="1:48" x14ac:dyDescent="0.15">
      <c r="A44" s="1" t="s">
        <v>36</v>
      </c>
      <c r="B44" s="1">
        <v>0.18</v>
      </c>
      <c r="C44" s="7">
        <v>2</v>
      </c>
      <c r="D44" s="11">
        <v>9.3251785714285695</v>
      </c>
      <c r="E44" s="10">
        <f t="shared" si="37"/>
        <v>11.1815161290323</v>
      </c>
      <c r="F44" s="7" t="s">
        <v>73</v>
      </c>
      <c r="G44" s="1">
        <v>3</v>
      </c>
      <c r="H44" s="8">
        <f t="shared" si="21"/>
        <v>9.3251785714285695</v>
      </c>
      <c r="I44" s="8">
        <f t="shared" si="22"/>
        <v>282.47517857142856</v>
      </c>
      <c r="J44" s="8">
        <f t="shared" si="23"/>
        <v>5.6529035355276751E-2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0.21798846526662857</v>
      </c>
      <c r="P44" s="8">
        <f t="shared" si="26"/>
        <v>1.2322677660099765E-2</v>
      </c>
      <c r="Q44" s="14">
        <f t="shared" si="27"/>
        <v>2.2180819788179579E-3</v>
      </c>
      <c r="R44" s="8">
        <f t="shared" si="28"/>
        <v>1.3876387499999998E-2</v>
      </c>
      <c r="S44" s="15">
        <f t="shared" si="29"/>
        <v>0.159845779661166</v>
      </c>
      <c r="T44" s="2">
        <v>0.01</v>
      </c>
      <c r="U44" s="16">
        <f t="shared" si="30"/>
        <v>1.5984577966116601E-3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1.639845779661166E-2</v>
      </c>
      <c r="AR44" s="8">
        <f t="shared" si="34"/>
        <v>7.7091041666666671</v>
      </c>
      <c r="AS44" s="1">
        <f t="shared" si="35"/>
        <v>0.18</v>
      </c>
      <c r="AT44" s="1">
        <f t="shared" si="39"/>
        <v>106.71309589041084</v>
      </c>
      <c r="AU44" s="1">
        <f t="shared" si="36"/>
        <v>16269.41539414762</v>
      </c>
    </row>
    <row r="45" spans="1:48" x14ac:dyDescent="0.15">
      <c r="C45" s="7">
        <v>3</v>
      </c>
      <c r="D45" s="11">
        <v>8.6156129032258093</v>
      </c>
      <c r="E45" s="10">
        <f t="shared" si="37"/>
        <v>9.3251785714285695</v>
      </c>
      <c r="F45" s="7" t="s">
        <v>73</v>
      </c>
      <c r="G45" s="1">
        <v>4</v>
      </c>
      <c r="H45" s="8">
        <f t="shared" si="21"/>
        <v>8.6156129032258093</v>
      </c>
      <c r="I45" s="8">
        <f t="shared" si="22"/>
        <v>281.76561290322581</v>
      </c>
      <c r="J45" s="8">
        <f t="shared" si="23"/>
        <v>5.182902593442415E-2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0.28275682927319545</v>
      </c>
      <c r="P45" s="8">
        <f t="shared" si="26"/>
        <v>1.4655011037535989E-2</v>
      </c>
      <c r="Q45" s="14">
        <f t="shared" si="27"/>
        <v>2.637901986756478E-3</v>
      </c>
      <c r="R45" s="8">
        <f t="shared" si="28"/>
        <v>1.3876387499999998E-2</v>
      </c>
      <c r="S45" s="15">
        <f t="shared" si="29"/>
        <v>0.19010005210336467</v>
      </c>
      <c r="T45" s="2">
        <v>0.01</v>
      </c>
      <c r="U45" s="16">
        <f t="shared" si="30"/>
        <v>1.9010005210336467E-3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1.6701000521033647E-2</v>
      </c>
      <c r="AR45" s="8">
        <f t="shared" si="34"/>
        <v>7.7091041666666671</v>
      </c>
      <c r="AS45" s="1">
        <f t="shared" si="35"/>
        <v>0.18</v>
      </c>
      <c r="AT45" s="1">
        <f t="shared" si="39"/>
        <v>106.71309589041084</v>
      </c>
      <c r="AU45" s="1">
        <f t="shared" si="36"/>
        <v>16569.577355665457</v>
      </c>
    </row>
    <row r="46" spans="1:48" x14ac:dyDescent="0.15">
      <c r="C46" s="7">
        <v>4</v>
      </c>
      <c r="D46" s="11">
        <v>11.788033333333299</v>
      </c>
      <c r="E46" s="10">
        <f t="shared" si="37"/>
        <v>8.6156129032258093</v>
      </c>
      <c r="F46" s="7" t="s">
        <v>73</v>
      </c>
      <c r="G46" s="1">
        <v>5</v>
      </c>
      <c r="H46" s="8">
        <f t="shared" si="21"/>
        <v>11.788033333333299</v>
      </c>
      <c r="I46" s="8">
        <f t="shared" si="22"/>
        <v>284.93803333333329</v>
      </c>
      <c r="J46" s="8">
        <f t="shared" si="23"/>
        <v>7.6148928054091042E-2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0.25469672732387649</v>
      </c>
      <c r="O46" s="8">
        <f t="shared" si="38"/>
        <v>9.0496132578449684E-2</v>
      </c>
      <c r="P46" s="8">
        <f t="shared" si="26"/>
        <v>6.8911834888898491E-3</v>
      </c>
      <c r="Q46" s="14">
        <f t="shared" si="27"/>
        <v>1.2404130280001728E-3</v>
      </c>
      <c r="R46" s="8">
        <f t="shared" si="28"/>
        <v>1.3876387499999998E-2</v>
      </c>
      <c r="S46" s="15">
        <f t="shared" si="29"/>
        <v>8.9390198133352278E-2</v>
      </c>
      <c r="T46" s="2">
        <v>0.01</v>
      </c>
      <c r="U46" s="16">
        <f t="shared" si="30"/>
        <v>8.939019813335228E-4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2.7993901981333523E-2</v>
      </c>
      <c r="AR46" s="8">
        <f t="shared" si="34"/>
        <v>7.7091041666666671</v>
      </c>
      <c r="AS46" s="1">
        <f t="shared" si="35"/>
        <v>0.18</v>
      </c>
      <c r="AT46" s="1">
        <f t="shared" si="39"/>
        <v>106.71309589041084</v>
      </c>
      <c r="AU46" s="1">
        <f t="shared" si="36"/>
        <v>27773.612951058949</v>
      </c>
    </row>
    <row r="47" spans="1:48" x14ac:dyDescent="0.15">
      <c r="C47" s="7">
        <v>5</v>
      </c>
      <c r="D47" s="11">
        <v>13.1127419354839</v>
      </c>
      <c r="E47" s="10">
        <f t="shared" si="37"/>
        <v>11.788033333333299</v>
      </c>
      <c r="F47" s="7" t="s">
        <v>75</v>
      </c>
      <c r="G47" s="1">
        <v>6</v>
      </c>
      <c r="H47" s="8">
        <f t="shared" si="21"/>
        <v>13.1127419354839</v>
      </c>
      <c r="I47" s="8">
        <f t="shared" si="22"/>
        <v>286.26274193548386</v>
      </c>
      <c r="J47" s="8">
        <f t="shared" si="23"/>
        <v>8.9194859224027381E-2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0.16069599075622651</v>
      </c>
      <c r="P47" s="8">
        <f t="shared" si="26"/>
        <v>1.4333256273367229E-2</v>
      </c>
      <c r="Q47" s="14">
        <f t="shared" si="27"/>
        <v>2.5799861292061009E-3</v>
      </c>
      <c r="R47" s="8">
        <f t="shared" si="28"/>
        <v>1.3876387499999998E-2</v>
      </c>
      <c r="S47" s="15">
        <f t="shared" si="29"/>
        <v>0.185926353613727</v>
      </c>
      <c r="T47" s="2">
        <v>0.01</v>
      </c>
      <c r="U47" s="16">
        <f t="shared" si="30"/>
        <v>1.8592635361372701E-3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2.8959263536137269E-2</v>
      </c>
      <c r="AR47" s="8">
        <f t="shared" si="34"/>
        <v>7.7091041666666671</v>
      </c>
      <c r="AS47" s="1">
        <f t="shared" si="35"/>
        <v>0.18</v>
      </c>
      <c r="AT47" s="1">
        <f t="shared" si="39"/>
        <v>106.71309589041084</v>
      </c>
      <c r="AU47" s="1">
        <f t="shared" si="36"/>
        <v>28731.377902827007</v>
      </c>
    </row>
    <row r="48" spans="1:48" x14ac:dyDescent="0.15">
      <c r="C48" s="7">
        <v>6</v>
      </c>
      <c r="D48" s="11">
        <v>17.287600000000001</v>
      </c>
      <c r="E48" s="10">
        <f t="shared" si="37"/>
        <v>13.1127419354839</v>
      </c>
      <c r="F48" s="7" t="s">
        <v>73</v>
      </c>
      <c r="G48" s="1">
        <v>7</v>
      </c>
      <c r="H48" s="8">
        <f t="shared" si="21"/>
        <v>17.287600000000001</v>
      </c>
      <c r="I48" s="8">
        <f t="shared" si="22"/>
        <v>290.43759999999997</v>
      </c>
      <c r="J48" s="8">
        <f t="shared" si="23"/>
        <v>0.14543738773406864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0.22345377614952594</v>
      </c>
      <c r="P48" s="8">
        <f t="shared" si="26"/>
        <v>3.2498533482500383E-2</v>
      </c>
      <c r="Q48" s="14">
        <f t="shared" si="27"/>
        <v>5.8497360268500685E-3</v>
      </c>
      <c r="R48" s="8">
        <f t="shared" si="28"/>
        <v>1.3876387499999998E-2</v>
      </c>
      <c r="S48" s="15">
        <f t="shared" si="29"/>
        <v>0.42156044048568614</v>
      </c>
      <c r="T48" s="2">
        <v>0.01</v>
      </c>
      <c r="U48" s="16">
        <f t="shared" si="30"/>
        <v>4.2156044048568611E-3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3.131560440485686E-2</v>
      </c>
      <c r="AR48" s="8">
        <f t="shared" si="34"/>
        <v>7.7091041666666671</v>
      </c>
      <c r="AS48" s="1">
        <f t="shared" si="35"/>
        <v>0.18</v>
      </c>
      <c r="AT48" s="1">
        <f t="shared" si="39"/>
        <v>106.71309589041084</v>
      </c>
      <c r="AU48" s="1">
        <f t="shared" si="36"/>
        <v>31069.176303072119</v>
      </c>
    </row>
    <row r="49" spans="1:48" x14ac:dyDescent="0.15">
      <c r="C49" s="7">
        <v>7</v>
      </c>
      <c r="D49" s="11">
        <v>22.7660967741935</v>
      </c>
      <c r="E49" s="10">
        <f t="shared" si="37"/>
        <v>17.287600000000001</v>
      </c>
      <c r="F49" s="7" t="s">
        <v>73</v>
      </c>
      <c r="G49" s="1">
        <v>8</v>
      </c>
      <c r="H49" s="8">
        <f t="shared" si="21"/>
        <v>22.7660967741935</v>
      </c>
      <c r="I49" s="8">
        <f t="shared" si="22"/>
        <v>295.91609677419348</v>
      </c>
      <c r="J49" s="8">
        <f t="shared" si="23"/>
        <v>0.27053690214961684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0.26804628433369221</v>
      </c>
      <c r="P49" s="8">
        <f t="shared" si="26"/>
        <v>7.2516411396352468E-2</v>
      </c>
      <c r="Q49" s="14">
        <f t="shared" si="27"/>
        <v>1.3052954051343444E-2</v>
      </c>
      <c r="R49" s="8">
        <f t="shared" si="28"/>
        <v>1.3876387499999998E-2</v>
      </c>
      <c r="S49" s="15">
        <f t="shared" si="29"/>
        <v>0.94065937920394949</v>
      </c>
      <c r="T49" s="2">
        <v>0.01</v>
      </c>
      <c r="U49" s="16">
        <f t="shared" si="30"/>
        <v>9.4065937920394943E-3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3.6506593792039493E-2</v>
      </c>
      <c r="AR49" s="8">
        <f t="shared" si="34"/>
        <v>7.7091041666666671</v>
      </c>
      <c r="AS49" s="1">
        <f t="shared" si="35"/>
        <v>0.18</v>
      </c>
      <c r="AT49" s="1">
        <f t="shared" si="39"/>
        <v>106.71309589041084</v>
      </c>
      <c r="AU49" s="1">
        <f t="shared" si="36"/>
        <v>36219.316864713008</v>
      </c>
    </row>
    <row r="50" spans="1:48" x14ac:dyDescent="0.15">
      <c r="C50" s="7">
        <v>8</v>
      </c>
      <c r="D50" s="11">
        <v>22.352096774193502</v>
      </c>
      <c r="E50" s="10">
        <f t="shared" si="37"/>
        <v>22.7660967741935</v>
      </c>
      <c r="F50" s="7" t="s">
        <v>73</v>
      </c>
      <c r="G50" s="1">
        <v>9</v>
      </c>
      <c r="H50" s="8">
        <f t="shared" si="21"/>
        <v>22.352096774193502</v>
      </c>
      <c r="I50" s="8">
        <f t="shared" si="22"/>
        <v>295.50209677419349</v>
      </c>
      <c r="J50" s="8">
        <f t="shared" si="23"/>
        <v>0.25834864103192762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0.27262091460400639</v>
      </c>
      <c r="P50" s="8">
        <f t="shared" si="26"/>
        <v>7.0431242804826238E-2</v>
      </c>
      <c r="Q50" s="14">
        <f t="shared" si="27"/>
        <v>1.2677623704868723E-2</v>
      </c>
      <c r="R50" s="8">
        <f t="shared" si="28"/>
        <v>1.3876387499999998E-2</v>
      </c>
      <c r="S50" s="15">
        <f t="shared" si="29"/>
        <v>0.91361124823508455</v>
      </c>
      <c r="T50" s="2">
        <v>0.01</v>
      </c>
      <c r="U50" s="16">
        <f t="shared" si="30"/>
        <v>9.1361124823508451E-3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3.6236112482350841E-2</v>
      </c>
      <c r="AR50" s="8">
        <f t="shared" si="34"/>
        <v>7.7091041666666671</v>
      </c>
      <c r="AS50" s="1">
        <f t="shared" si="35"/>
        <v>0.18</v>
      </c>
      <c r="AT50" s="1">
        <f t="shared" si="39"/>
        <v>106.71309589041084</v>
      </c>
      <c r="AU50" s="1">
        <f t="shared" si="36"/>
        <v>35950.964020911626</v>
      </c>
    </row>
    <row r="51" spans="1:48" x14ac:dyDescent="0.15">
      <c r="C51" s="7">
        <v>9</v>
      </c>
      <c r="D51" s="11">
        <v>21.1617</v>
      </c>
      <c r="E51" s="10">
        <f t="shared" si="37"/>
        <v>22.352096774193502</v>
      </c>
      <c r="F51" s="7" t="s">
        <v>73</v>
      </c>
      <c r="G51" s="1">
        <v>10</v>
      </c>
      <c r="H51" s="8">
        <f t="shared" si="21"/>
        <v>21.1617</v>
      </c>
      <c r="I51" s="8">
        <f t="shared" si="22"/>
        <v>294.31169999999997</v>
      </c>
      <c r="J51" s="8">
        <f t="shared" si="23"/>
        <v>0.22611367106754443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0.27928071346584682</v>
      </c>
      <c r="P51" s="8">
        <f t="shared" si="26"/>
        <v>6.3149187380125621E-2</v>
      </c>
      <c r="Q51" s="14">
        <f t="shared" si="27"/>
        <v>1.1366853728422612E-2</v>
      </c>
      <c r="R51" s="8">
        <f t="shared" si="28"/>
        <v>1.3876387499999998E-2</v>
      </c>
      <c r="S51" s="15">
        <f t="shared" si="29"/>
        <v>0.81915078606896885</v>
      </c>
      <c r="T51" s="2">
        <v>0.01</v>
      </c>
      <c r="U51" s="16">
        <f t="shared" si="30"/>
        <v>8.1915078606896886E-3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3.5291507860689686E-2</v>
      </c>
      <c r="AR51" s="8">
        <f t="shared" si="34"/>
        <v>7.7091041666666671</v>
      </c>
      <c r="AS51" s="1">
        <f t="shared" si="35"/>
        <v>0.18</v>
      </c>
      <c r="AT51" s="1">
        <f t="shared" si="39"/>
        <v>106.71309589041084</v>
      </c>
      <c r="AU51" s="1">
        <f t="shared" si="36"/>
        <v>35013.792662260297</v>
      </c>
    </row>
    <row r="52" spans="1:48" x14ac:dyDescent="0.15">
      <c r="C52" s="7">
        <v>10</v>
      </c>
      <c r="D52" s="11">
        <v>20.079612903225801</v>
      </c>
      <c r="E52" s="10">
        <f t="shared" si="37"/>
        <v>21.1617</v>
      </c>
      <c r="F52" s="7" t="s">
        <v>73</v>
      </c>
      <c r="G52" s="1">
        <v>11</v>
      </c>
      <c r="H52" s="8">
        <f t="shared" si="21"/>
        <v>20.079612903225801</v>
      </c>
      <c r="I52" s="8">
        <f t="shared" si="22"/>
        <v>293.22961290322576</v>
      </c>
      <c r="J52" s="8">
        <f t="shared" si="23"/>
        <v>0.20012711745101974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0.20532494978143515</v>
      </c>
      <c r="O52" s="8">
        <f t="shared" si="38"/>
        <v>8.7897617970952718E-2</v>
      </c>
      <c r="P52" s="8">
        <f t="shared" si="26"/>
        <v>1.7590696915337718E-2</v>
      </c>
      <c r="Q52" s="14">
        <f t="shared" si="27"/>
        <v>3.1663254447607892E-3</v>
      </c>
      <c r="R52" s="8">
        <f t="shared" si="28"/>
        <v>1.3876387499999998E-2</v>
      </c>
      <c r="S52" s="15">
        <f t="shared" si="29"/>
        <v>0.2281808175766776</v>
      </c>
      <c r="T52" s="2">
        <v>0.01</v>
      </c>
      <c r="U52" s="16">
        <f t="shared" si="30"/>
        <v>2.2818081757667759E-3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2.9381808175766775E-2</v>
      </c>
      <c r="AR52" s="8">
        <f t="shared" si="34"/>
        <v>7.7091041666666671</v>
      </c>
      <c r="AS52" s="1">
        <f t="shared" si="35"/>
        <v>0.18</v>
      </c>
      <c r="AT52" s="1">
        <f t="shared" si="39"/>
        <v>106.71309589041084</v>
      </c>
      <c r="AU52" s="1">
        <f t="shared" si="36"/>
        <v>29150.597462981215</v>
      </c>
    </row>
    <row r="53" spans="1:48" x14ac:dyDescent="0.15">
      <c r="C53" s="7">
        <v>11</v>
      </c>
      <c r="D53" s="11">
        <v>16.047499999999999</v>
      </c>
      <c r="E53" s="10">
        <f t="shared" si="37"/>
        <v>20.079612903225801</v>
      </c>
      <c r="F53" s="7" t="s">
        <v>75</v>
      </c>
      <c r="G53" s="1">
        <v>12</v>
      </c>
      <c r="H53" s="8">
        <f t="shared" si="21"/>
        <v>16.047499999999999</v>
      </c>
      <c r="I53" s="8">
        <f t="shared" si="22"/>
        <v>289.19749999999999</v>
      </c>
      <c r="J53" s="8">
        <f t="shared" si="23"/>
        <v>0.12596322017850381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0.14739796272228167</v>
      </c>
      <c r="P53" s="8">
        <f t="shared" si="26"/>
        <v>1.8566722032249662E-2</v>
      </c>
      <c r="Q53" s="14">
        <f t="shared" si="27"/>
        <v>3.342009965804939E-3</v>
      </c>
      <c r="R53" s="8">
        <f t="shared" si="28"/>
        <v>1.3876387499999998E-2</v>
      </c>
      <c r="S53" s="15">
        <f t="shared" si="29"/>
        <v>0.2408414989711796</v>
      </c>
      <c r="T53" s="2">
        <v>0.01</v>
      </c>
      <c r="U53" s="16">
        <f t="shared" si="30"/>
        <v>2.4084149897117958E-3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2.9508414989711795E-2</v>
      </c>
      <c r="AR53" s="8">
        <f t="shared" si="34"/>
        <v>7.7091041666666671</v>
      </c>
      <c r="AS53" s="1">
        <f t="shared" si="35"/>
        <v>0.18</v>
      </c>
      <c r="AT53" s="1">
        <f t="shared" si="39"/>
        <v>106.71309589041084</v>
      </c>
      <c r="AU53" s="1">
        <f t="shared" si="36"/>
        <v>29276.207985223537</v>
      </c>
      <c r="AV53" s="1">
        <f>SUM(AU42:AU53)</f>
        <v>317100.79368412413</v>
      </c>
    </row>
    <row r="54" spans="1:48" x14ac:dyDescent="0.15">
      <c r="C54" s="7">
        <v>12</v>
      </c>
      <c r="D54" s="11">
        <v>12.617290322580599</v>
      </c>
      <c r="E54" s="10">
        <f t="shared" si="37"/>
        <v>16.047499999999999</v>
      </c>
      <c r="F54" s="7" t="s">
        <v>73</v>
      </c>
    </row>
    <row r="56" spans="1:4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</row>
    <row r="57" spans="1:4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</row>
    <row r="58" spans="1:48" x14ac:dyDescent="0.15">
      <c r="A58" s="1" t="s">
        <v>71</v>
      </c>
      <c r="B58" s="1">
        <f>F7</f>
        <v>122.786</v>
      </c>
      <c r="C58" s="7" t="s">
        <v>72</v>
      </c>
      <c r="D58" s="7">
        <v>5</v>
      </c>
      <c r="E58" s="7"/>
      <c r="F58" s="7"/>
      <c r="G58" s="1">
        <v>1</v>
      </c>
      <c r="H58" s="8">
        <f t="shared" ref="H58:H69" si="40">E59</f>
        <v>5</v>
      </c>
      <c r="I58" s="8">
        <f t="shared" ref="I58:I69" si="41">H58+273.15</f>
        <v>278.14999999999998</v>
      </c>
      <c r="J58" s="8">
        <f t="shared" ref="J58:J69" si="42">EXP(($C$16*(I58-$C$14))/($C$17*I58*$C$14))</f>
        <v>3.3074406338125473E-2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9.1374166274244148E-2</v>
      </c>
      <c r="Q58" s="14">
        <f t="shared" ref="Q58:Q69" si="46">P58*$B$60</f>
        <v>2.64985082195308E-2</v>
      </c>
      <c r="R58" s="8">
        <f t="shared" ref="R58:R69" si="47">L58*$B$60</f>
        <v>0.80117864999999977</v>
      </c>
      <c r="S58" s="15">
        <f t="shared" ref="S58:S69" si="48">Q58/R58</f>
        <v>3.3074406338125473E-2</v>
      </c>
      <c r="T58" s="2">
        <v>0.27</v>
      </c>
      <c r="U58" s="16">
        <f t="shared" ref="U58:U69" si="49">S58*T58</f>
        <v>8.9300897112938784E-3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>U58*0.67*AD58+(V58+W58+X58+Y58+Z58+AA58)/1000</f>
        <v>0.22813511643090442</v>
      </c>
      <c r="AC58" s="8">
        <f t="shared" ref="AC58:AC69" si="50">$B$58/12</f>
        <v>10.232166666666666</v>
      </c>
      <c r="AD58" s="1">
        <f t="shared" ref="AD58:AD69" si="51">$B$60</f>
        <v>0.28999999999999998</v>
      </c>
      <c r="AE58" s="17">
        <f>$E$7/12</f>
        <v>273.34929426324999</v>
      </c>
      <c r="AF58" s="1">
        <f>AE58*10000*AC58*AB58</f>
        <v>6380837.7711231448</v>
      </c>
    </row>
    <row r="59" spans="1:48" x14ac:dyDescent="0.15">
      <c r="A59" s="1" t="s">
        <v>74</v>
      </c>
      <c r="B59" s="1">
        <v>27</v>
      </c>
      <c r="C59" s="7">
        <v>1</v>
      </c>
      <c r="D59" s="9">
        <v>11.1815161290323</v>
      </c>
      <c r="E59" s="10">
        <f t="shared" ref="E59:E70" si="52">D58</f>
        <v>5</v>
      </c>
      <c r="F59" s="7" t="s">
        <v>73</v>
      </c>
      <c r="G59" s="1">
        <v>2</v>
      </c>
      <c r="H59" s="8">
        <f t="shared" si="40"/>
        <v>11.1815161290323</v>
      </c>
      <c r="I59" s="8">
        <f t="shared" si="41"/>
        <v>284.33151612903225</v>
      </c>
      <c r="J59" s="8">
        <f t="shared" si="42"/>
        <v>7.0795709485316383E-2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3">L59+O58-P58-N59</f>
        <v>5.4339958337257546</v>
      </c>
      <c r="P59" s="8">
        <f t="shared" si="45"/>
        <v>0.38470359038886809</v>
      </c>
      <c r="Q59" s="14">
        <f t="shared" si="46"/>
        <v>0.11156404121277173</v>
      </c>
      <c r="R59" s="8">
        <f t="shared" si="47"/>
        <v>0.80117864999999977</v>
      </c>
      <c r="S59" s="15">
        <f t="shared" si="48"/>
        <v>0.13924989290811951</v>
      </c>
      <c r="T59" s="2">
        <v>0.27</v>
      </c>
      <c r="U59" s="16">
        <f t="shared" si="49"/>
        <v>3.759747108519227E-2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ref="AB59:AB69" si="54">U59*0.67*AD59+(V59+W59+X59+Y59+Z59+AA59)/1000</f>
        <v>0.23370518863185288</v>
      </c>
      <c r="AC59" s="8">
        <f t="shared" si="50"/>
        <v>10.232166666666666</v>
      </c>
      <c r="AD59" s="1">
        <f t="shared" si="51"/>
        <v>0.28999999999999998</v>
      </c>
      <c r="AE59" s="17">
        <f t="shared" ref="AE59:AE69" si="55">$E$7/12</f>
        <v>273.34929426324999</v>
      </c>
      <c r="AF59" s="1">
        <f t="shared" ref="AF59:AF69" si="56">AE59*10000*AC59*AB59</f>
        <v>6536630.2139690034</v>
      </c>
    </row>
    <row r="60" spans="1:48" x14ac:dyDescent="0.15">
      <c r="A60" s="1" t="s">
        <v>36</v>
      </c>
      <c r="B60" s="1">
        <v>0.28999999999999998</v>
      </c>
      <c r="C60" s="7">
        <v>2</v>
      </c>
      <c r="D60" s="11">
        <v>9.3251785714285695</v>
      </c>
      <c r="E60" s="10">
        <f t="shared" si="52"/>
        <v>11.1815161290323</v>
      </c>
      <c r="F60" s="7" t="s">
        <v>73</v>
      </c>
      <c r="G60" s="1">
        <v>3</v>
      </c>
      <c r="H60" s="8">
        <f t="shared" si="40"/>
        <v>9.3251785714285695</v>
      </c>
      <c r="I60" s="8">
        <f t="shared" si="41"/>
        <v>282.47517857142856</v>
      </c>
      <c r="J60" s="8">
        <f t="shared" si="42"/>
        <v>5.6529035355276751E-2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3"/>
        <v>7.8119772433368855</v>
      </c>
      <c r="P60" s="8">
        <f t="shared" si="45"/>
        <v>0.44160353778320821</v>
      </c>
      <c r="Q60" s="14">
        <f t="shared" si="46"/>
        <v>0.12806502595713037</v>
      </c>
      <c r="R60" s="8">
        <f t="shared" si="47"/>
        <v>0.80117864999999977</v>
      </c>
      <c r="S60" s="15">
        <f t="shared" si="48"/>
        <v>0.15984577966116598</v>
      </c>
      <c r="T60" s="2">
        <v>0.27</v>
      </c>
      <c r="U60" s="16">
        <f t="shared" si="49"/>
        <v>4.3158360508514813E-2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4"/>
        <v>0.23478566944680446</v>
      </c>
      <c r="AC60" s="8">
        <f t="shared" si="50"/>
        <v>10.232166666666666</v>
      </c>
      <c r="AD60" s="1">
        <f t="shared" si="51"/>
        <v>0.28999999999999998</v>
      </c>
      <c r="AE60" s="17">
        <f t="shared" si="55"/>
        <v>273.34929426324999</v>
      </c>
      <c r="AF60" s="1">
        <f t="shared" si="56"/>
        <v>6566850.7819502819</v>
      </c>
    </row>
    <row r="61" spans="1:48" x14ac:dyDescent="0.15">
      <c r="C61" s="7">
        <v>3</v>
      </c>
      <c r="D61" s="11">
        <v>8.6156129032258093</v>
      </c>
      <c r="E61" s="10">
        <f t="shared" si="52"/>
        <v>9.3251785714285695</v>
      </c>
      <c r="F61" s="7" t="s">
        <v>73</v>
      </c>
      <c r="G61" s="1">
        <v>4</v>
      </c>
      <c r="H61" s="8">
        <f t="shared" si="40"/>
        <v>8.6156129032258093</v>
      </c>
      <c r="I61" s="8">
        <f t="shared" si="41"/>
        <v>281.76561290322581</v>
      </c>
      <c r="J61" s="8">
        <f t="shared" si="42"/>
        <v>5.182902593442415E-2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3"/>
        <v>10.133058705553676</v>
      </c>
      <c r="P61" s="8">
        <f t="shared" si="45"/>
        <v>0.52518656244518391</v>
      </c>
      <c r="Q61" s="14">
        <f t="shared" si="46"/>
        <v>0.15230410310910333</v>
      </c>
      <c r="R61" s="8">
        <f t="shared" si="47"/>
        <v>0.80117864999999977</v>
      </c>
      <c r="S61" s="15">
        <f t="shared" si="48"/>
        <v>0.19010005210336467</v>
      </c>
      <c r="T61" s="2">
        <v>0.27</v>
      </c>
      <c r="U61" s="16">
        <f t="shared" si="49"/>
        <v>5.1327014067908461E-2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4"/>
        <v>0.23637283883339463</v>
      </c>
      <c r="AC61" s="8">
        <f t="shared" si="50"/>
        <v>10.232166666666666</v>
      </c>
      <c r="AD61" s="1">
        <f t="shared" si="51"/>
        <v>0.28999999999999998</v>
      </c>
      <c r="AE61" s="17">
        <f t="shared" si="55"/>
        <v>273.34929426324999</v>
      </c>
      <c r="AF61" s="1">
        <f t="shared" si="56"/>
        <v>6611243.2039919458</v>
      </c>
    </row>
    <row r="62" spans="1:48" x14ac:dyDescent="0.15">
      <c r="C62" s="7">
        <v>4</v>
      </c>
      <c r="D62" s="11">
        <v>11.788033333333299</v>
      </c>
      <c r="E62" s="10">
        <f t="shared" si="52"/>
        <v>8.6156129032258093</v>
      </c>
      <c r="F62" s="7" t="s">
        <v>73</v>
      </c>
      <c r="G62" s="1">
        <v>5</v>
      </c>
      <c r="H62" s="8">
        <f t="shared" si="40"/>
        <v>11.788033333333299</v>
      </c>
      <c r="I62" s="8">
        <f t="shared" si="41"/>
        <v>284.93803333333329</v>
      </c>
      <c r="J62" s="8">
        <f t="shared" si="42"/>
        <v>7.6148928054091042E-2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9.1274785359530668</v>
      </c>
      <c r="O62" s="8">
        <f t="shared" si="53"/>
        <v>3.2430786071554252</v>
      </c>
      <c r="P62" s="8">
        <f t="shared" si="45"/>
        <v>0.24695695953004027</v>
      </c>
      <c r="Q62" s="14">
        <f t="shared" si="46"/>
        <v>7.1617518263711669E-2</v>
      </c>
      <c r="R62" s="8">
        <f t="shared" si="47"/>
        <v>0.80117864999999977</v>
      </c>
      <c r="S62" s="15">
        <f t="shared" si="48"/>
        <v>8.9390198133352264E-2</v>
      </c>
      <c r="T62" s="2">
        <v>0.27</v>
      </c>
      <c r="U62" s="16">
        <f t="shared" si="49"/>
        <v>2.4135353496005114E-2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4"/>
        <v>0.23108949918427382</v>
      </c>
      <c r="AC62" s="8">
        <f t="shared" si="50"/>
        <v>10.232166666666666</v>
      </c>
      <c r="AD62" s="1">
        <f t="shared" si="51"/>
        <v>0.28999999999999998</v>
      </c>
      <c r="AE62" s="17">
        <f t="shared" si="55"/>
        <v>273.34929426324999</v>
      </c>
      <c r="AF62" s="1">
        <f t="shared" si="56"/>
        <v>6463470.5431311484</v>
      </c>
    </row>
    <row r="63" spans="1:48" x14ac:dyDescent="0.15">
      <c r="C63" s="7">
        <v>5</v>
      </c>
      <c r="D63" s="11">
        <v>13.1127419354839</v>
      </c>
      <c r="E63" s="10">
        <f t="shared" si="52"/>
        <v>11.788033333333299</v>
      </c>
      <c r="F63" s="7" t="s">
        <v>75</v>
      </c>
      <c r="G63" s="1">
        <v>6</v>
      </c>
      <c r="H63" s="8">
        <f t="shared" si="40"/>
        <v>13.1127419354839</v>
      </c>
      <c r="I63" s="8">
        <f t="shared" si="41"/>
        <v>286.26274193548386</v>
      </c>
      <c r="J63" s="8">
        <f t="shared" si="42"/>
        <v>8.9194859224027381E-2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3"/>
        <v>5.7588066476253843</v>
      </c>
      <c r="P63" s="8">
        <f t="shared" si="45"/>
        <v>0.51365594823333927</v>
      </c>
      <c r="Q63" s="14">
        <f t="shared" si="46"/>
        <v>0.14896022498766837</v>
      </c>
      <c r="R63" s="8">
        <f t="shared" si="47"/>
        <v>0.80117864999999977</v>
      </c>
      <c r="S63" s="15">
        <f t="shared" si="48"/>
        <v>0.18592635361372697</v>
      </c>
      <c r="T63" s="2">
        <v>0.27</v>
      </c>
      <c r="U63" s="16">
        <f t="shared" si="49"/>
        <v>5.0200115475706283E-2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4"/>
        <v>0.28495388243692971</v>
      </c>
      <c r="AC63" s="8">
        <f t="shared" si="50"/>
        <v>10.232166666666666</v>
      </c>
      <c r="AD63" s="1">
        <f t="shared" si="51"/>
        <v>0.28999999999999998</v>
      </c>
      <c r="AE63" s="17">
        <f t="shared" si="55"/>
        <v>273.34929426324999</v>
      </c>
      <c r="AF63" s="1">
        <f t="shared" si="56"/>
        <v>7970033.3930503828</v>
      </c>
    </row>
    <row r="64" spans="1:48" x14ac:dyDescent="0.15">
      <c r="C64" s="7">
        <v>6</v>
      </c>
      <c r="D64" s="11">
        <v>17.287600000000001</v>
      </c>
      <c r="E64" s="10">
        <f t="shared" si="52"/>
        <v>13.1127419354839</v>
      </c>
      <c r="F64" s="7" t="s">
        <v>73</v>
      </c>
      <c r="G64" s="1">
        <v>7</v>
      </c>
      <c r="H64" s="8">
        <f t="shared" si="40"/>
        <v>17.287600000000001</v>
      </c>
      <c r="I64" s="8">
        <f t="shared" si="41"/>
        <v>290.43759999999997</v>
      </c>
      <c r="J64" s="8">
        <f t="shared" si="42"/>
        <v>0.14543738773406864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3"/>
        <v>8.0078356993920448</v>
      </c>
      <c r="P64" s="8">
        <f t="shared" si="45"/>
        <v>1.1646387055231975</v>
      </c>
      <c r="Q64" s="14">
        <f t="shared" si="46"/>
        <v>0.33774522460172723</v>
      </c>
      <c r="R64" s="8">
        <f t="shared" si="47"/>
        <v>0.80117864999999977</v>
      </c>
      <c r="S64" s="15">
        <f t="shared" si="48"/>
        <v>0.42156044048568608</v>
      </c>
      <c r="T64" s="2">
        <v>0.27</v>
      </c>
      <c r="U64" s="16">
        <f t="shared" si="49"/>
        <v>0.11382131893113524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4"/>
        <v>0.29731548226831955</v>
      </c>
      <c r="AC64" s="8">
        <f t="shared" si="50"/>
        <v>10.232166666666666</v>
      </c>
      <c r="AD64" s="1">
        <f t="shared" si="51"/>
        <v>0.28999999999999998</v>
      </c>
      <c r="AE64" s="17">
        <f t="shared" si="55"/>
        <v>273.34929426324999</v>
      </c>
      <c r="AF64" s="1">
        <f t="shared" si="56"/>
        <v>8315781.8440107219</v>
      </c>
    </row>
    <row r="65" spans="1:82" x14ac:dyDescent="0.15">
      <c r="C65" s="7">
        <v>7</v>
      </c>
      <c r="D65" s="11">
        <v>22.7660967741935</v>
      </c>
      <c r="E65" s="10">
        <f t="shared" si="52"/>
        <v>17.287600000000001</v>
      </c>
      <c r="F65" s="7" t="s">
        <v>73</v>
      </c>
      <c r="G65" s="1">
        <v>8</v>
      </c>
      <c r="H65" s="8">
        <f t="shared" si="40"/>
        <v>22.7660967741935</v>
      </c>
      <c r="I65" s="8">
        <f t="shared" si="41"/>
        <v>295.91609677419348</v>
      </c>
      <c r="J65" s="8">
        <f t="shared" si="42"/>
        <v>0.27053690214961684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3"/>
        <v>9.6058819938688469</v>
      </c>
      <c r="P65" s="8">
        <f t="shared" si="45"/>
        <v>2.5987455570360627</v>
      </c>
      <c r="Q65" s="14">
        <f t="shared" si="46"/>
        <v>0.75363621154045812</v>
      </c>
      <c r="R65" s="8">
        <f t="shared" si="47"/>
        <v>0.80117864999999977</v>
      </c>
      <c r="S65" s="15">
        <f t="shared" si="48"/>
        <v>0.94065937920394949</v>
      </c>
      <c r="T65" s="2">
        <v>0.27</v>
      </c>
      <c r="U65" s="16">
        <f t="shared" si="49"/>
        <v>0.25397803238506639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4"/>
        <v>0.32454793169241841</v>
      </c>
      <c r="AC65" s="8">
        <f t="shared" si="50"/>
        <v>10.232166666666666</v>
      </c>
      <c r="AD65" s="1">
        <f t="shared" si="51"/>
        <v>0.28999999999999998</v>
      </c>
      <c r="AE65" s="17">
        <f t="shared" si="55"/>
        <v>273.34929426324999</v>
      </c>
      <c r="AF65" s="1">
        <f t="shared" si="56"/>
        <v>9077461.3460707199</v>
      </c>
    </row>
    <row r="66" spans="1:82" x14ac:dyDescent="0.15">
      <c r="C66" s="7">
        <v>8</v>
      </c>
      <c r="D66" s="11">
        <v>22.352096774193502</v>
      </c>
      <c r="E66" s="10">
        <f t="shared" si="52"/>
        <v>22.7660967741935</v>
      </c>
      <c r="F66" s="7" t="s">
        <v>73</v>
      </c>
      <c r="G66" s="1">
        <v>9</v>
      </c>
      <c r="H66" s="8">
        <f t="shared" si="40"/>
        <v>22.352096774193502</v>
      </c>
      <c r="I66" s="8">
        <f t="shared" si="41"/>
        <v>295.50209677419349</v>
      </c>
      <c r="J66" s="8">
        <f t="shared" si="42"/>
        <v>0.25834864103192762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3"/>
        <v>9.7698214368327836</v>
      </c>
      <c r="P66" s="8">
        <f t="shared" si="45"/>
        <v>2.5240200913303439</v>
      </c>
      <c r="Q66" s="14">
        <f t="shared" si="46"/>
        <v>0.73196582648579966</v>
      </c>
      <c r="R66" s="8">
        <f t="shared" si="47"/>
        <v>0.80117864999999977</v>
      </c>
      <c r="S66" s="15">
        <f t="shared" si="48"/>
        <v>0.91361124823508444</v>
      </c>
      <c r="T66" s="2">
        <v>0.27</v>
      </c>
      <c r="U66" s="16">
        <f t="shared" si="49"/>
        <v>0.24667503702347282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4"/>
        <v>0.32312895969366079</v>
      </c>
      <c r="AC66" s="8">
        <f t="shared" si="50"/>
        <v>10.232166666666666</v>
      </c>
      <c r="AD66" s="1">
        <f t="shared" si="51"/>
        <v>0.28999999999999998</v>
      </c>
      <c r="AE66" s="17">
        <f t="shared" si="55"/>
        <v>273.34929426324999</v>
      </c>
      <c r="AF66" s="1">
        <f t="shared" si="56"/>
        <v>9037773.3301813249</v>
      </c>
    </row>
    <row r="67" spans="1:82" x14ac:dyDescent="0.15">
      <c r="C67" s="7">
        <v>9</v>
      </c>
      <c r="D67" s="11">
        <v>21.1617</v>
      </c>
      <c r="E67" s="10">
        <f t="shared" si="52"/>
        <v>22.352096774193502</v>
      </c>
      <c r="F67" s="7" t="s">
        <v>73</v>
      </c>
      <c r="G67" s="1">
        <v>10</v>
      </c>
      <c r="H67" s="8">
        <f t="shared" si="40"/>
        <v>21.1617</v>
      </c>
      <c r="I67" s="8">
        <f t="shared" si="41"/>
        <v>294.31169999999997</v>
      </c>
      <c r="J67" s="8">
        <f t="shared" si="42"/>
        <v>0.22611367106754443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3"/>
        <v>10.008486345502439</v>
      </c>
      <c r="P67" s="8">
        <f t="shared" si="45"/>
        <v>2.2630555894109481</v>
      </c>
      <c r="Q67" s="14">
        <f t="shared" si="46"/>
        <v>0.65628612092917493</v>
      </c>
      <c r="R67" s="8">
        <f t="shared" si="47"/>
        <v>0.80117864999999977</v>
      </c>
      <c r="S67" s="15">
        <f t="shared" si="48"/>
        <v>0.81915078606896863</v>
      </c>
      <c r="T67" s="2">
        <v>0.27</v>
      </c>
      <c r="U67" s="16">
        <f t="shared" si="49"/>
        <v>0.22117071223862153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4"/>
        <v>0.31817346938796415</v>
      </c>
      <c r="AC67" s="8">
        <f t="shared" si="50"/>
        <v>10.232166666666666</v>
      </c>
      <c r="AD67" s="1">
        <f t="shared" si="51"/>
        <v>0.28999999999999998</v>
      </c>
      <c r="AE67" s="17">
        <f t="shared" si="55"/>
        <v>273.34929426324999</v>
      </c>
      <c r="AF67" s="1">
        <f t="shared" si="56"/>
        <v>8899170.4696848318</v>
      </c>
    </row>
    <row r="68" spans="1:82" x14ac:dyDescent="0.15">
      <c r="C68" s="7">
        <v>10</v>
      </c>
      <c r="D68" s="11">
        <v>20.079612903225801</v>
      </c>
      <c r="E68" s="10">
        <f t="shared" si="52"/>
        <v>21.1617</v>
      </c>
      <c r="F68" s="7" t="s">
        <v>73</v>
      </c>
      <c r="G68" s="1">
        <v>11</v>
      </c>
      <c r="H68" s="8">
        <f t="shared" si="40"/>
        <v>20.079612903225801</v>
      </c>
      <c r="I68" s="8">
        <f t="shared" si="41"/>
        <v>293.22961290322576</v>
      </c>
      <c r="J68" s="8">
        <f t="shared" si="42"/>
        <v>0.20012711745101974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7.3581592182869153</v>
      </c>
      <c r="O68" s="8">
        <f t="shared" si="53"/>
        <v>3.1499565378045746</v>
      </c>
      <c r="P68" s="8">
        <f t="shared" si="45"/>
        <v>0.63039172200682358</v>
      </c>
      <c r="Q68" s="14">
        <f t="shared" si="46"/>
        <v>0.18281359938197883</v>
      </c>
      <c r="R68" s="8">
        <f t="shared" si="47"/>
        <v>0.80117864999999977</v>
      </c>
      <c r="S68" s="15">
        <f t="shared" si="48"/>
        <v>0.22818081757667766</v>
      </c>
      <c r="T68" s="2">
        <v>0.27</v>
      </c>
      <c r="U68" s="16">
        <f t="shared" si="49"/>
        <v>6.1608820745702973E-2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4"/>
        <v>0.28717059387089011</v>
      </c>
      <c r="AC68" s="8">
        <f t="shared" si="50"/>
        <v>10.232166666666666</v>
      </c>
      <c r="AD68" s="1">
        <f t="shared" si="51"/>
        <v>0.28999999999999998</v>
      </c>
      <c r="AE68" s="17">
        <f t="shared" si="55"/>
        <v>273.34929426324999</v>
      </c>
      <c r="AF68" s="1">
        <f t="shared" si="56"/>
        <v>8032033.8262444502</v>
      </c>
    </row>
    <row r="69" spans="1:82" x14ac:dyDescent="0.15">
      <c r="C69" s="7">
        <v>11</v>
      </c>
      <c r="D69" s="11">
        <v>16.047499999999999</v>
      </c>
      <c r="E69" s="10">
        <f t="shared" si="52"/>
        <v>20.079612903225801</v>
      </c>
      <c r="F69" s="7" t="s">
        <v>75</v>
      </c>
      <c r="G69" s="1">
        <v>12</v>
      </c>
      <c r="H69" s="8">
        <f t="shared" si="40"/>
        <v>16.047499999999999</v>
      </c>
      <c r="I69" s="8">
        <f t="shared" si="41"/>
        <v>289.19749999999999</v>
      </c>
      <c r="J69" s="8">
        <f t="shared" si="42"/>
        <v>0.12596322017850381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3"/>
        <v>5.2822498157977504</v>
      </c>
      <c r="P69" s="8">
        <f t="shared" si="45"/>
        <v>0.66536919658519322</v>
      </c>
      <c r="Q69" s="14">
        <f t="shared" si="46"/>
        <v>0.19295706700970602</v>
      </c>
      <c r="R69" s="8">
        <f t="shared" si="47"/>
        <v>0.80117864999999977</v>
      </c>
      <c r="S69" s="15">
        <f t="shared" si="48"/>
        <v>0.24084149897117962</v>
      </c>
      <c r="T69" s="2">
        <v>0.27</v>
      </c>
      <c r="U69" s="16">
        <f t="shared" si="49"/>
        <v>6.5027204722218498E-2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4"/>
        <v>0.23903478587752708</v>
      </c>
      <c r="AC69" s="8">
        <f t="shared" si="50"/>
        <v>10.232166666666666</v>
      </c>
      <c r="AD69" s="1">
        <f t="shared" si="51"/>
        <v>0.28999999999999998</v>
      </c>
      <c r="AE69" s="17">
        <f t="shared" si="55"/>
        <v>273.34929426324999</v>
      </c>
      <c r="AF69" s="1">
        <f t="shared" si="56"/>
        <v>6685696.6792379385</v>
      </c>
      <c r="AG69" s="1">
        <f>SUM(AF58:AF69)</f>
        <v>90576983.402645871</v>
      </c>
    </row>
    <row r="70" spans="1:82" x14ac:dyDescent="0.15">
      <c r="C70" s="7">
        <v>12</v>
      </c>
      <c r="D70" s="11">
        <v>12.617290322580599</v>
      </c>
      <c r="E70" s="10">
        <f t="shared" si="52"/>
        <v>16.047499999999999</v>
      </c>
      <c r="F70" s="7" t="s">
        <v>73</v>
      </c>
    </row>
    <row r="71" spans="1:82" x14ac:dyDescent="0.15"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</row>
    <row r="72" spans="1:82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</row>
    <row r="73" spans="1:82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</row>
    <row r="74" spans="1:82" x14ac:dyDescent="0.15">
      <c r="A74" s="1" t="s">
        <v>71</v>
      </c>
      <c r="B74" s="1">
        <f>F8</f>
        <v>625.46400000000006</v>
      </c>
      <c r="C74" s="7" t="s">
        <v>72</v>
      </c>
      <c r="D74" s="7">
        <v>5</v>
      </c>
      <c r="E74" s="7"/>
      <c r="F74" s="7"/>
      <c r="G74" s="1">
        <v>1</v>
      </c>
      <c r="H74" s="8">
        <f t="shared" ref="H74:H85" si="57">E75</f>
        <v>5</v>
      </c>
      <c r="I74" s="8">
        <f t="shared" ref="I74:I85" si="58">H74+273.15</f>
        <v>278.14999999999998</v>
      </c>
      <c r="J74" s="8">
        <f t="shared" ref="J74:J85" si="59">EXP(($C$16*(I74-$C$14))/($C$17*I74*$C$14))</f>
        <v>3.3074406338125473E-2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1.7239042071557759E-2</v>
      </c>
      <c r="Q74" s="14">
        <f t="shared" ref="Q74:Q85" si="63">P74*$B$76</f>
        <v>4.4821509386050173E-3</v>
      </c>
      <c r="R74" s="8">
        <f t="shared" ref="R74:R85" si="64">L74*$B$76</f>
        <v>0.1355172</v>
      </c>
      <c r="S74" s="15">
        <f t="shared" ref="S74:S85" si="65">Q74/R74</f>
        <v>3.3074406338125473E-2</v>
      </c>
      <c r="T74" s="2">
        <v>0.01</v>
      </c>
      <c r="U74" s="16">
        <f t="shared" ref="U74:U85" si="66">S74*T74</f>
        <v>3.3074406338125473E-4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5.8207440633812552E-3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0.7244166666666666</v>
      </c>
      <c r="AX74" s="1">
        <f t="shared" ref="AX74:AX85" si="72">AW74*10000*AV74*0.67*AU74*AT74</f>
        <v>382.85661922724563</v>
      </c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</row>
    <row r="75" spans="1:82" x14ac:dyDescent="0.15">
      <c r="A75" s="1" t="s">
        <v>74</v>
      </c>
      <c r="B75" s="1">
        <v>1</v>
      </c>
      <c r="C75" s="7">
        <v>1</v>
      </c>
      <c r="D75" s="9">
        <v>11.1815161290323</v>
      </c>
      <c r="E75" s="10">
        <f t="shared" ref="E75:E86" si="73">D74</f>
        <v>5</v>
      </c>
      <c r="F75" s="7" t="s">
        <v>73</v>
      </c>
      <c r="G75" s="1">
        <v>2</v>
      </c>
      <c r="H75" s="8">
        <f t="shared" si="57"/>
        <v>11.1815161290323</v>
      </c>
      <c r="I75" s="8">
        <f t="shared" si="58"/>
        <v>284.33151612903225</v>
      </c>
      <c r="J75" s="8">
        <f t="shared" si="59"/>
        <v>7.0795709485316383E-2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1.0252009579284422</v>
      </c>
      <c r="P75" s="8">
        <f t="shared" si="62"/>
        <v>7.2579829181570063E-2</v>
      </c>
      <c r="Q75" s="14">
        <f t="shared" si="63"/>
        <v>1.8870755587208216E-2</v>
      </c>
      <c r="R75" s="8">
        <f t="shared" si="64"/>
        <v>0.1355172</v>
      </c>
      <c r="S75" s="15">
        <f t="shared" si="65"/>
        <v>0.13924989290811951</v>
      </c>
      <c r="T75" s="2">
        <v>0.01</v>
      </c>
      <c r="U75" s="16">
        <f t="shared" si="66"/>
        <v>1.3924989290811951E-3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6.8824989290811956E-3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0.7244166666666666</v>
      </c>
      <c r="AX75" s="1">
        <f t="shared" si="72"/>
        <v>452.69303084466742</v>
      </c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</row>
    <row r="76" spans="1:82" x14ac:dyDescent="0.15">
      <c r="A76" s="1" t="s">
        <v>36</v>
      </c>
      <c r="B76" s="1">
        <v>0.26</v>
      </c>
      <c r="C76" s="7">
        <v>2</v>
      </c>
      <c r="D76" s="11">
        <v>9.3251785714285695</v>
      </c>
      <c r="E76" s="10">
        <f t="shared" si="73"/>
        <v>11.1815161290323</v>
      </c>
      <c r="F76" s="7" t="s">
        <v>73</v>
      </c>
      <c r="G76" s="1">
        <v>3</v>
      </c>
      <c r="H76" s="8">
        <f t="shared" si="57"/>
        <v>9.3251785714285695</v>
      </c>
      <c r="I76" s="8">
        <f t="shared" si="58"/>
        <v>282.47517857142856</v>
      </c>
      <c r="J76" s="8">
        <f t="shared" si="59"/>
        <v>5.6529035355276751E-2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1.4738411287468722</v>
      </c>
      <c r="P76" s="8">
        <f t="shared" si="62"/>
        <v>8.3314817274992931E-2</v>
      </c>
      <c r="Q76" s="14">
        <f t="shared" si="63"/>
        <v>2.1661852491498164E-2</v>
      </c>
      <c r="R76" s="8">
        <f t="shared" si="64"/>
        <v>0.1355172</v>
      </c>
      <c r="S76" s="15">
        <f t="shared" si="65"/>
        <v>0.15984577966116598</v>
      </c>
      <c r="T76" s="2">
        <v>0.01</v>
      </c>
      <c r="U76" s="16">
        <f t="shared" si="66"/>
        <v>1.5984577966116598E-3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7.0884577966116597E-3</v>
      </c>
      <c r="AU76" s="8">
        <f t="shared" si="70"/>
        <v>52.122000000000007</v>
      </c>
      <c r="AV76" s="1">
        <f t="shared" si="71"/>
        <v>0.26</v>
      </c>
      <c r="AW76" s="1">
        <f t="shared" si="75"/>
        <v>0.7244166666666666</v>
      </c>
      <c r="AX76" s="1">
        <f t="shared" si="72"/>
        <v>466.23987552018821</v>
      </c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</row>
    <row r="77" spans="1:82" x14ac:dyDescent="0.15">
      <c r="C77" s="7">
        <v>3</v>
      </c>
      <c r="D77" s="11">
        <v>8.6156129032258093</v>
      </c>
      <c r="E77" s="10">
        <f t="shared" si="73"/>
        <v>9.3251785714285695</v>
      </c>
      <c r="F77" s="7" t="s">
        <v>73</v>
      </c>
      <c r="G77" s="1">
        <v>4</v>
      </c>
      <c r="H77" s="8">
        <f t="shared" si="57"/>
        <v>8.6156129032258093</v>
      </c>
      <c r="I77" s="8">
        <f t="shared" si="58"/>
        <v>281.76561290322581</v>
      </c>
      <c r="J77" s="8">
        <f t="shared" si="59"/>
        <v>5.182902593442415E-2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1.9117463114718793</v>
      </c>
      <c r="P77" s="8">
        <f t="shared" si="62"/>
        <v>9.9083949157315748E-2</v>
      </c>
      <c r="Q77" s="14">
        <f t="shared" si="63"/>
        <v>2.5761826780902095E-2</v>
      </c>
      <c r="R77" s="8">
        <f t="shared" si="64"/>
        <v>0.1355172</v>
      </c>
      <c r="S77" s="15">
        <f t="shared" si="65"/>
        <v>0.1901000521033647</v>
      </c>
      <c r="T77" s="2">
        <v>0.01</v>
      </c>
      <c r="U77" s="16">
        <f t="shared" si="66"/>
        <v>1.9010005210336469E-3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7.3910005210336468E-3</v>
      </c>
      <c r="AU77" s="8">
        <f t="shared" si="70"/>
        <v>52.122000000000007</v>
      </c>
      <c r="AV77" s="1">
        <f t="shared" si="71"/>
        <v>0.26</v>
      </c>
      <c r="AW77" s="1">
        <f t="shared" si="75"/>
        <v>0.7244166666666666</v>
      </c>
      <c r="AX77" s="1">
        <f t="shared" si="72"/>
        <v>486.13947656478672</v>
      </c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</row>
    <row r="78" spans="1:82" x14ac:dyDescent="0.15">
      <c r="C78" s="7">
        <v>4</v>
      </c>
      <c r="D78" s="11">
        <v>11.788033333333299</v>
      </c>
      <c r="E78" s="10">
        <f t="shared" si="73"/>
        <v>8.6156129032258093</v>
      </c>
      <c r="F78" s="7" t="s">
        <v>73</v>
      </c>
      <c r="G78" s="1">
        <v>5</v>
      </c>
      <c r="H78" s="8">
        <f t="shared" si="57"/>
        <v>11.788033333333299</v>
      </c>
      <c r="I78" s="8">
        <f t="shared" si="58"/>
        <v>284.93803333333329</v>
      </c>
      <c r="J78" s="8">
        <f t="shared" si="59"/>
        <v>7.6148928054091042E-2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1.7220292441988354</v>
      </c>
      <c r="O78" s="8">
        <f t="shared" si="74"/>
        <v>0.61185311811572829</v>
      </c>
      <c r="P78" s="8">
        <f t="shared" si="62"/>
        <v>4.6591959071065864E-2</v>
      </c>
      <c r="Q78" s="14">
        <f t="shared" si="63"/>
        <v>1.2113909358477126E-2</v>
      </c>
      <c r="R78" s="8">
        <f t="shared" si="64"/>
        <v>0.1355172</v>
      </c>
      <c r="S78" s="15">
        <f t="shared" si="65"/>
        <v>8.9390198133352264E-2</v>
      </c>
      <c r="T78" s="2">
        <v>0.01</v>
      </c>
      <c r="U78" s="16">
        <f t="shared" si="66"/>
        <v>8.9390198133352269E-4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1.0843901981333521E-2</v>
      </c>
      <c r="AU78" s="8">
        <f t="shared" si="70"/>
        <v>52.122000000000007</v>
      </c>
      <c r="AV78" s="1">
        <f t="shared" si="71"/>
        <v>0.26</v>
      </c>
      <c r="AW78" s="1">
        <f t="shared" si="75"/>
        <v>0.7244166666666666</v>
      </c>
      <c r="AX78" s="1">
        <f t="shared" si="72"/>
        <v>713.25239636001004</v>
      </c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</row>
    <row r="79" spans="1:82" x14ac:dyDescent="0.15">
      <c r="C79" s="7">
        <v>5</v>
      </c>
      <c r="D79" s="11">
        <v>13.1127419354839</v>
      </c>
      <c r="E79" s="10">
        <f t="shared" si="73"/>
        <v>11.788033333333299</v>
      </c>
      <c r="F79" s="7" t="s">
        <v>75</v>
      </c>
      <c r="G79" s="1">
        <v>6</v>
      </c>
      <c r="H79" s="8">
        <f t="shared" si="57"/>
        <v>13.1127419354839</v>
      </c>
      <c r="I79" s="8">
        <f t="shared" si="58"/>
        <v>286.26274193548386</v>
      </c>
      <c r="J79" s="8">
        <f t="shared" si="59"/>
        <v>8.9194859224027381E-2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1.0864811590446624</v>
      </c>
      <c r="P79" s="8">
        <f t="shared" si="62"/>
        <v>9.6908534030546764E-2</v>
      </c>
      <c r="Q79" s="14">
        <f t="shared" si="63"/>
        <v>2.519621884794216E-2</v>
      </c>
      <c r="R79" s="8">
        <f t="shared" si="64"/>
        <v>0.1355172</v>
      </c>
      <c r="S79" s="15">
        <f t="shared" si="65"/>
        <v>0.18592635361372697</v>
      </c>
      <c r="T79" s="2">
        <v>0.01</v>
      </c>
      <c r="U79" s="16">
        <f t="shared" si="66"/>
        <v>1.8592635361372699E-3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1.180926353613727E-2</v>
      </c>
      <c r="AU79" s="8">
        <f t="shared" si="70"/>
        <v>52.122000000000007</v>
      </c>
      <c r="AV79" s="1">
        <f t="shared" si="71"/>
        <v>0.26</v>
      </c>
      <c r="AW79" s="1">
        <f t="shared" si="75"/>
        <v>0.7244166666666666</v>
      </c>
      <c r="AX79" s="1">
        <f t="shared" si="72"/>
        <v>776.748584678832</v>
      </c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</row>
    <row r="80" spans="1:82" x14ac:dyDescent="0.15">
      <c r="C80" s="7">
        <v>6</v>
      </c>
      <c r="D80" s="11">
        <v>17.287600000000001</v>
      </c>
      <c r="E80" s="10">
        <f t="shared" si="73"/>
        <v>13.1127419354839</v>
      </c>
      <c r="F80" s="7" t="s">
        <v>73</v>
      </c>
      <c r="G80" s="1">
        <v>7</v>
      </c>
      <c r="H80" s="8">
        <f t="shared" si="57"/>
        <v>17.287600000000001</v>
      </c>
      <c r="I80" s="8">
        <f t="shared" si="58"/>
        <v>290.43759999999997</v>
      </c>
      <c r="J80" s="8">
        <f t="shared" si="59"/>
        <v>0.14543738773406864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1.5107926250141157</v>
      </c>
      <c r="P80" s="8">
        <f t="shared" si="62"/>
        <v>0.21972573278994931</v>
      </c>
      <c r="Q80" s="14">
        <f t="shared" si="63"/>
        <v>5.712869052538682E-2</v>
      </c>
      <c r="R80" s="8">
        <f t="shared" si="64"/>
        <v>0.1355172</v>
      </c>
      <c r="S80" s="15">
        <f t="shared" si="65"/>
        <v>0.42156044048568608</v>
      </c>
      <c r="T80" s="2">
        <v>0.01</v>
      </c>
      <c r="U80" s="16">
        <f t="shared" si="66"/>
        <v>4.2156044048568611E-3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1.4165604404856862E-2</v>
      </c>
      <c r="AU80" s="8">
        <f t="shared" si="70"/>
        <v>52.122000000000007</v>
      </c>
      <c r="AV80" s="1">
        <f t="shared" si="71"/>
        <v>0.26</v>
      </c>
      <c r="AW80" s="1">
        <f t="shared" si="75"/>
        <v>0.7244166666666666</v>
      </c>
      <c r="AX80" s="1">
        <f t="shared" si="72"/>
        <v>931.73576310854673</v>
      </c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</row>
    <row r="81" spans="1:82" x14ac:dyDescent="0.15">
      <c r="C81" s="7">
        <v>7</v>
      </c>
      <c r="D81" s="11">
        <v>22.7660967741935</v>
      </c>
      <c r="E81" s="10">
        <f t="shared" si="73"/>
        <v>17.287600000000001</v>
      </c>
      <c r="F81" s="7" t="s">
        <v>73</v>
      </c>
      <c r="G81" s="1">
        <v>8</v>
      </c>
      <c r="H81" s="8">
        <f t="shared" si="57"/>
        <v>22.7660967741935</v>
      </c>
      <c r="I81" s="8">
        <f t="shared" si="58"/>
        <v>295.91609677419348</v>
      </c>
      <c r="J81" s="8">
        <f t="shared" si="59"/>
        <v>0.27053690214961684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1.8122868922241666</v>
      </c>
      <c r="P81" s="8">
        <f t="shared" si="62"/>
        <v>0.49029048162868255</v>
      </c>
      <c r="Q81" s="14">
        <f t="shared" si="63"/>
        <v>0.12747552522345748</v>
      </c>
      <c r="R81" s="8">
        <f t="shared" si="64"/>
        <v>0.1355172</v>
      </c>
      <c r="S81" s="15">
        <f t="shared" si="65"/>
        <v>0.9406593792039496</v>
      </c>
      <c r="T81" s="2">
        <v>0.01</v>
      </c>
      <c r="U81" s="16">
        <f t="shared" si="66"/>
        <v>9.406593792039496E-3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1.9356593792039495E-2</v>
      </c>
      <c r="AU81" s="8">
        <f t="shared" si="70"/>
        <v>52.122000000000007</v>
      </c>
      <c r="AV81" s="1">
        <f t="shared" si="71"/>
        <v>0.26</v>
      </c>
      <c r="AW81" s="1">
        <f t="shared" si="75"/>
        <v>0.7244166666666666</v>
      </c>
      <c r="AX81" s="1">
        <f t="shared" si="72"/>
        <v>1273.1705737754801</v>
      </c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</row>
    <row r="82" spans="1:82" x14ac:dyDescent="0.15">
      <c r="C82" s="7">
        <v>8</v>
      </c>
      <c r="D82" s="11">
        <v>22.352096774193502</v>
      </c>
      <c r="E82" s="10">
        <f t="shared" si="73"/>
        <v>22.7660967741935</v>
      </c>
      <c r="F82" s="7" t="s">
        <v>73</v>
      </c>
      <c r="G82" s="1">
        <v>9</v>
      </c>
      <c r="H82" s="8">
        <f t="shared" si="57"/>
        <v>22.352096774193502</v>
      </c>
      <c r="I82" s="8">
        <f t="shared" si="58"/>
        <v>295.50209677419349</v>
      </c>
      <c r="J82" s="8">
        <f t="shared" si="59"/>
        <v>0.25834864103192762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1.8432164105954838</v>
      </c>
      <c r="P82" s="8">
        <f t="shared" si="62"/>
        <v>0.47619245480509076</v>
      </c>
      <c r="Q82" s="14">
        <f t="shared" si="63"/>
        <v>0.1238100382493236</v>
      </c>
      <c r="R82" s="8">
        <f t="shared" si="64"/>
        <v>0.1355172</v>
      </c>
      <c r="S82" s="15">
        <f t="shared" si="65"/>
        <v>0.91361124823508455</v>
      </c>
      <c r="T82" s="2">
        <v>0.01</v>
      </c>
      <c r="U82" s="16">
        <f t="shared" si="66"/>
        <v>9.1361124823508451E-3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1.9086112482350846E-2</v>
      </c>
      <c r="AU82" s="8">
        <f t="shared" si="70"/>
        <v>52.122000000000007</v>
      </c>
      <c r="AV82" s="1">
        <f t="shared" si="71"/>
        <v>0.26</v>
      </c>
      <c r="AW82" s="1">
        <f t="shared" si="75"/>
        <v>0.7244166666666666</v>
      </c>
      <c r="AX82" s="1">
        <f t="shared" si="72"/>
        <v>1255.3797967435487</v>
      </c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</row>
    <row r="83" spans="1:82" x14ac:dyDescent="0.15">
      <c r="C83" s="7">
        <v>9</v>
      </c>
      <c r="D83" s="11">
        <v>21.1617</v>
      </c>
      <c r="E83" s="10">
        <f t="shared" si="73"/>
        <v>22.352096774193502</v>
      </c>
      <c r="F83" s="7" t="s">
        <v>73</v>
      </c>
      <c r="G83" s="1">
        <v>10</v>
      </c>
      <c r="H83" s="8">
        <f t="shared" si="57"/>
        <v>21.1617</v>
      </c>
      <c r="I83" s="8">
        <f t="shared" si="58"/>
        <v>294.31169999999997</v>
      </c>
      <c r="J83" s="8">
        <f t="shared" si="59"/>
        <v>0.22611367106754443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1.8882439557903932</v>
      </c>
      <c r="P83" s="8">
        <f t="shared" si="62"/>
        <v>0.42695777271486784</v>
      </c>
      <c r="Q83" s="14">
        <f t="shared" si="63"/>
        <v>0.11100902090586565</v>
      </c>
      <c r="R83" s="8">
        <f t="shared" si="64"/>
        <v>0.1355172</v>
      </c>
      <c r="S83" s="15">
        <f t="shared" si="65"/>
        <v>0.81915078606896863</v>
      </c>
      <c r="T83" s="2">
        <v>0.01</v>
      </c>
      <c r="U83" s="16">
        <f t="shared" si="66"/>
        <v>8.1915078606896868E-3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1.8141507860689687E-2</v>
      </c>
      <c r="AU83" s="8">
        <f t="shared" si="70"/>
        <v>52.122000000000007</v>
      </c>
      <c r="AV83" s="1">
        <f t="shared" si="71"/>
        <v>0.26</v>
      </c>
      <c r="AW83" s="1">
        <f t="shared" si="75"/>
        <v>0.7244166666666666</v>
      </c>
      <c r="AX83" s="1">
        <f t="shared" si="72"/>
        <v>1193.2488856404857</v>
      </c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</row>
    <row r="84" spans="1:82" x14ac:dyDescent="0.15">
      <c r="C84" s="7">
        <v>10</v>
      </c>
      <c r="D84" s="11">
        <v>20.079612903225801</v>
      </c>
      <c r="E84" s="10">
        <f t="shared" si="73"/>
        <v>21.1617</v>
      </c>
      <c r="F84" s="7" t="s">
        <v>73</v>
      </c>
      <c r="G84" s="1">
        <v>11</v>
      </c>
      <c r="H84" s="8">
        <f t="shared" si="57"/>
        <v>20.079612903225801</v>
      </c>
      <c r="I84" s="8">
        <f t="shared" si="58"/>
        <v>293.22961290322576</v>
      </c>
      <c r="J84" s="8">
        <f t="shared" si="59"/>
        <v>0.20012711745101974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1.3882218739217489</v>
      </c>
      <c r="O84" s="8">
        <f t="shared" si="74"/>
        <v>0.59428430915377639</v>
      </c>
      <c r="P84" s="8">
        <f t="shared" si="62"/>
        <v>0.11893240573731594</v>
      </c>
      <c r="Q84" s="14">
        <f t="shared" si="63"/>
        <v>3.0922425491702144E-2</v>
      </c>
      <c r="R84" s="8">
        <f t="shared" si="64"/>
        <v>0.1355172</v>
      </c>
      <c r="S84" s="15">
        <f t="shared" si="65"/>
        <v>0.22818081757667766</v>
      </c>
      <c r="T84" s="2">
        <v>0.01</v>
      </c>
      <c r="U84" s="16">
        <f t="shared" si="66"/>
        <v>2.2818081757667768E-3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1.2231808175766776E-2</v>
      </c>
      <c r="AU84" s="8">
        <f t="shared" si="70"/>
        <v>52.122000000000007</v>
      </c>
      <c r="AV84" s="1">
        <f t="shared" si="71"/>
        <v>0.26</v>
      </c>
      <c r="AW84" s="1">
        <f t="shared" si="75"/>
        <v>0.7244166666666666</v>
      </c>
      <c r="AX84" s="1">
        <f t="shared" si="72"/>
        <v>804.54125352659673</v>
      </c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</row>
    <row r="85" spans="1:82" x14ac:dyDescent="0.15">
      <c r="C85" s="7">
        <v>11</v>
      </c>
      <c r="D85" s="11">
        <v>16.047499999999999</v>
      </c>
      <c r="E85" s="10">
        <f t="shared" si="73"/>
        <v>20.079612903225801</v>
      </c>
      <c r="F85" s="7" t="s">
        <v>75</v>
      </c>
      <c r="G85" s="1">
        <v>12</v>
      </c>
      <c r="H85" s="8">
        <f t="shared" si="57"/>
        <v>16.047499999999999</v>
      </c>
      <c r="I85" s="8">
        <f t="shared" si="58"/>
        <v>289.19749999999999</v>
      </c>
      <c r="J85" s="8">
        <f t="shared" si="59"/>
        <v>0.12596322017850381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0.99657190341646051</v>
      </c>
      <c r="P85" s="8">
        <f t="shared" si="62"/>
        <v>0.12553140609375824</v>
      </c>
      <c r="Q85" s="14">
        <f t="shared" si="63"/>
        <v>3.2638165584377141E-2</v>
      </c>
      <c r="R85" s="8">
        <f t="shared" si="64"/>
        <v>0.1355172</v>
      </c>
      <c r="S85" s="15">
        <f t="shared" si="65"/>
        <v>0.2408414989711796</v>
      </c>
      <c r="T85" s="2">
        <v>0.01</v>
      </c>
      <c r="U85" s="16">
        <f t="shared" si="66"/>
        <v>2.4084149897117958E-3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1.2358414989711797E-2</v>
      </c>
      <c r="AU85" s="8">
        <f t="shared" si="70"/>
        <v>52.122000000000007</v>
      </c>
      <c r="AV85" s="1">
        <f t="shared" si="71"/>
        <v>0.26</v>
      </c>
      <c r="AW85" s="1">
        <f t="shared" si="75"/>
        <v>0.7244166666666666</v>
      </c>
      <c r="AX85" s="1">
        <f t="shared" si="72"/>
        <v>812.86875534257001</v>
      </c>
      <c r="AY85" s="1">
        <f>SUM(AX74:AX85)</f>
        <v>9548.875011332957</v>
      </c>
    </row>
    <row r="86" spans="1:82" x14ac:dyDescent="0.15">
      <c r="C86" s="7">
        <v>12</v>
      </c>
      <c r="D86" s="11">
        <v>12.617290322580599</v>
      </c>
      <c r="E86" s="10">
        <f t="shared" si="73"/>
        <v>16.047499999999999</v>
      </c>
      <c r="F86" s="7" t="s">
        <v>73</v>
      </c>
    </row>
    <row r="88" spans="1:82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82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82" x14ac:dyDescent="0.15">
      <c r="A90" s="1" t="s">
        <v>71</v>
      </c>
      <c r="B90" s="1">
        <f>F9</f>
        <v>341.64</v>
      </c>
      <c r="C90" s="7" t="s">
        <v>72</v>
      </c>
      <c r="D90" s="7">
        <v>5</v>
      </c>
      <c r="E90" s="7"/>
      <c r="F90" s="7"/>
      <c r="G90" s="1">
        <v>1</v>
      </c>
      <c r="H90" s="8">
        <f t="shared" ref="H90:H101" si="76">E91</f>
        <v>5</v>
      </c>
      <c r="I90" s="8">
        <f t="shared" ref="I90:I101" si="77">H90+273.15</f>
        <v>278.14999999999998</v>
      </c>
      <c r="J90" s="8">
        <f t="shared" ref="J90:J101" si="78">EXP(($C$16*(I90-$C$14))/($C$17*I90*$C$14))</f>
        <v>3.3074406338125473E-2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9.4162834844643221E-3</v>
      </c>
      <c r="Q90" s="14">
        <f t="shared" ref="Q90:Q101" si="82">P90*$B$76</f>
        <v>2.4482337059607237E-3</v>
      </c>
      <c r="R90" s="8">
        <f t="shared" ref="R90:R101" si="83">L90*$B$76</f>
        <v>7.4022000000000004E-2</v>
      </c>
      <c r="S90" s="15">
        <f t="shared" ref="S90:S101" si="84">Q90/R90</f>
        <v>3.3074406338125473E-2</v>
      </c>
      <c r="T90" s="2">
        <v>0.01</v>
      </c>
      <c r="U90" s="16">
        <f t="shared" ref="U90:U101" si="85">S90*T90</f>
        <v>3.3074406338125473E-4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5.8207440633812552E-3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8.7908333333333335</v>
      </c>
      <c r="AX90" s="1">
        <f t="shared" ref="AX90:AX101" si="91">AW90*10000*AV90*0.67*AU90*AT90</f>
        <v>2537.7227205395038</v>
      </c>
      <c r="AZ90" s="1">
        <f>$E$10/12</f>
        <v>0.62076954332183754</v>
      </c>
      <c r="BA90" s="1">
        <f t="shared" ref="BA90:BA101" si="92">AZ90*10000*AV90*0.67*AU90*AT90</f>
        <v>179.20268927558158</v>
      </c>
    </row>
    <row r="91" spans="1:82" x14ac:dyDescent="0.15">
      <c r="A91" s="1" t="s">
        <v>74</v>
      </c>
      <c r="B91" s="1">
        <v>1</v>
      </c>
      <c r="C91" s="7">
        <v>1</v>
      </c>
      <c r="D91" s="9">
        <v>11.1815161290323</v>
      </c>
      <c r="E91" s="10">
        <f t="shared" ref="E91:E102" si="93">D90</f>
        <v>5</v>
      </c>
      <c r="F91" s="7" t="s">
        <v>73</v>
      </c>
      <c r="G91" s="1">
        <v>2</v>
      </c>
      <c r="H91" s="8">
        <f t="shared" si="76"/>
        <v>11.1815161290323</v>
      </c>
      <c r="I91" s="8">
        <f t="shared" si="77"/>
        <v>284.33151612903225</v>
      </c>
      <c r="J91" s="8">
        <f t="shared" si="78"/>
        <v>7.0795709485316383E-2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0.55998371651553569</v>
      </c>
      <c r="P91" s="8">
        <f t="shared" si="81"/>
        <v>3.964444451094163E-2</v>
      </c>
      <c r="Q91" s="14">
        <f t="shared" si="82"/>
        <v>1.0307555572844825E-2</v>
      </c>
      <c r="R91" s="8">
        <f t="shared" si="83"/>
        <v>7.4022000000000004E-2</v>
      </c>
      <c r="S91" s="15">
        <f t="shared" si="84"/>
        <v>0.13924989290811954</v>
      </c>
      <c r="T91" s="2">
        <v>0.01</v>
      </c>
      <c r="U91" s="16">
        <f t="shared" si="85"/>
        <v>1.3924989290811955E-3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6.8824989290811956E-3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8.7908333333333335</v>
      </c>
      <c r="AX91" s="1">
        <f t="shared" si="91"/>
        <v>3000.6256444596656</v>
      </c>
      <c r="AZ91" s="1">
        <f t="shared" ref="AZ91:AZ101" si="96">$E$10/12</f>
        <v>0.62076954332183754</v>
      </c>
      <c r="BA91" s="1">
        <f t="shared" si="92"/>
        <v>211.89083450461891</v>
      </c>
    </row>
    <row r="92" spans="1:82" x14ac:dyDescent="0.15">
      <c r="A92" s="1" t="s">
        <v>36</v>
      </c>
      <c r="B92" s="1">
        <v>0.33</v>
      </c>
      <c r="C92" s="7">
        <v>2</v>
      </c>
      <c r="D92" s="11">
        <v>9.3251785714285695</v>
      </c>
      <c r="E92" s="10">
        <f t="shared" si="93"/>
        <v>11.1815161290323</v>
      </c>
      <c r="F92" s="7" t="s">
        <v>73</v>
      </c>
      <c r="G92" s="1">
        <v>3</v>
      </c>
      <c r="H92" s="8">
        <f t="shared" si="76"/>
        <v>9.3251785714285695</v>
      </c>
      <c r="I92" s="8">
        <f t="shared" si="77"/>
        <v>282.47517857142856</v>
      </c>
      <c r="J92" s="8">
        <f t="shared" si="78"/>
        <v>5.6529035355276751E-2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0.80503927200459402</v>
      </c>
      <c r="P92" s="8">
        <f t="shared" si="81"/>
        <v>4.5508093469533953E-2</v>
      </c>
      <c r="Q92" s="14">
        <f t="shared" si="82"/>
        <v>1.1832104302078829E-2</v>
      </c>
      <c r="R92" s="8">
        <f t="shared" si="83"/>
        <v>7.4022000000000004E-2</v>
      </c>
      <c r="S92" s="15">
        <f t="shared" si="84"/>
        <v>0.15984577966116598</v>
      </c>
      <c r="T92" s="2">
        <v>0.01</v>
      </c>
      <c r="U92" s="16">
        <f t="shared" si="85"/>
        <v>1.5984577966116598E-3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7.0884577966116597E-3</v>
      </c>
      <c r="AU92" s="8">
        <f t="shared" si="89"/>
        <v>28.47</v>
      </c>
      <c r="AV92" s="1">
        <f t="shared" si="90"/>
        <v>0.26</v>
      </c>
      <c r="AW92" s="1">
        <f t="shared" si="95"/>
        <v>8.7908333333333335</v>
      </c>
      <c r="AX92" s="1">
        <f t="shared" si="91"/>
        <v>3090.4194048341819</v>
      </c>
      <c r="AZ92" s="1">
        <f t="shared" si="96"/>
        <v>0.62076954332183754</v>
      </c>
      <c r="BA92" s="1">
        <f t="shared" si="92"/>
        <v>218.23167040802272</v>
      </c>
    </row>
    <row r="93" spans="1:82" x14ac:dyDescent="0.15">
      <c r="C93" s="7">
        <v>3</v>
      </c>
      <c r="D93" s="11">
        <v>8.6156129032258093</v>
      </c>
      <c r="E93" s="10">
        <f t="shared" si="93"/>
        <v>9.3251785714285695</v>
      </c>
      <c r="F93" s="7" t="s">
        <v>73</v>
      </c>
      <c r="G93" s="1">
        <v>4</v>
      </c>
      <c r="H93" s="8">
        <f t="shared" si="76"/>
        <v>8.6156129032258093</v>
      </c>
      <c r="I93" s="8">
        <f t="shared" si="77"/>
        <v>281.76561290322581</v>
      </c>
      <c r="J93" s="8">
        <f t="shared" si="78"/>
        <v>5.182902593442415E-2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1.04423117853506</v>
      </c>
      <c r="P93" s="8">
        <f t="shared" si="81"/>
        <v>5.4121484833827921E-2</v>
      </c>
      <c r="Q93" s="14">
        <f t="shared" si="82"/>
        <v>1.407158605679526E-2</v>
      </c>
      <c r="R93" s="8">
        <f t="shared" si="83"/>
        <v>7.4022000000000004E-2</v>
      </c>
      <c r="S93" s="15">
        <f t="shared" si="84"/>
        <v>0.19010005210336467</v>
      </c>
      <c r="T93" s="2">
        <v>0.01</v>
      </c>
      <c r="U93" s="16">
        <f t="shared" si="85"/>
        <v>1.9010005210336467E-3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7.3910005210336468E-3</v>
      </c>
      <c r="AU93" s="8">
        <f t="shared" si="89"/>
        <v>28.47</v>
      </c>
      <c r="AV93" s="1">
        <f t="shared" si="90"/>
        <v>0.26</v>
      </c>
      <c r="AW93" s="1">
        <f t="shared" si="95"/>
        <v>8.7908333333333335</v>
      </c>
      <c r="AX93" s="1">
        <f t="shared" si="91"/>
        <v>3222.3217075878274</v>
      </c>
      <c r="AZ93" s="1">
        <f t="shared" si="96"/>
        <v>0.62076954332183754</v>
      </c>
      <c r="BA93" s="1">
        <f t="shared" si="92"/>
        <v>227.54602425124719</v>
      </c>
    </row>
    <row r="94" spans="1:82" x14ac:dyDescent="0.15">
      <c r="C94" s="7">
        <v>4</v>
      </c>
      <c r="D94" s="11">
        <v>11.788033333333299</v>
      </c>
      <c r="E94" s="10">
        <f t="shared" si="93"/>
        <v>8.6156129032258093</v>
      </c>
      <c r="F94" s="7" t="s">
        <v>73</v>
      </c>
      <c r="G94" s="1">
        <v>5</v>
      </c>
      <c r="H94" s="8">
        <f t="shared" si="76"/>
        <v>11.788033333333299</v>
      </c>
      <c r="I94" s="8">
        <f t="shared" si="77"/>
        <v>284.93803333333329</v>
      </c>
      <c r="J94" s="8">
        <f t="shared" si="78"/>
        <v>7.6148928054091042E-2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0.94060420901617037</v>
      </c>
      <c r="O94" s="8">
        <f t="shared" si="94"/>
        <v>0.33420548468506173</v>
      </c>
      <c r="P94" s="8">
        <f t="shared" si="81"/>
        <v>2.5449389408565393E-2</v>
      </c>
      <c r="Q94" s="14">
        <f t="shared" si="82"/>
        <v>6.6168412462270024E-3</v>
      </c>
      <c r="R94" s="8">
        <f t="shared" si="83"/>
        <v>7.4022000000000004E-2</v>
      </c>
      <c r="S94" s="15">
        <f t="shared" si="84"/>
        <v>8.9390198133352278E-2</v>
      </c>
      <c r="T94" s="2">
        <v>0.01</v>
      </c>
      <c r="U94" s="16">
        <f t="shared" si="85"/>
        <v>8.939019813335228E-4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1.0843901981333521E-2</v>
      </c>
      <c r="AU94" s="8">
        <f t="shared" si="89"/>
        <v>28.47</v>
      </c>
      <c r="AV94" s="1">
        <f t="shared" si="90"/>
        <v>0.26</v>
      </c>
      <c r="AW94" s="1">
        <f t="shared" si="95"/>
        <v>8.7908333333333335</v>
      </c>
      <c r="AX94" s="1">
        <f t="shared" si="91"/>
        <v>4727.7145563668382</v>
      </c>
      <c r="AZ94" s="1">
        <f t="shared" si="96"/>
        <v>0.62076954332183754</v>
      </c>
      <c r="BA94" s="1">
        <f t="shared" si="92"/>
        <v>333.85017037958232</v>
      </c>
    </row>
    <row r="95" spans="1:82" x14ac:dyDescent="0.15">
      <c r="C95" s="7">
        <v>5</v>
      </c>
      <c r="D95" s="11">
        <v>13.1127419354839</v>
      </c>
      <c r="E95" s="10">
        <f t="shared" si="93"/>
        <v>11.788033333333299</v>
      </c>
      <c r="F95" s="7" t="s">
        <v>75</v>
      </c>
      <c r="G95" s="1">
        <v>6</v>
      </c>
      <c r="H95" s="8">
        <f t="shared" si="76"/>
        <v>13.1127419354839</v>
      </c>
      <c r="I95" s="8">
        <f t="shared" si="77"/>
        <v>286.26274193548386</v>
      </c>
      <c r="J95" s="8">
        <f t="shared" si="78"/>
        <v>8.9194859224027381E-2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0.59345609527649623</v>
      </c>
      <c r="P95" s="8">
        <f t="shared" si="81"/>
        <v>5.2933232873828062E-2</v>
      </c>
      <c r="Q95" s="14">
        <f t="shared" si="82"/>
        <v>1.3762640547195297E-2</v>
      </c>
      <c r="R95" s="8">
        <f t="shared" si="83"/>
        <v>7.4022000000000004E-2</v>
      </c>
      <c r="S95" s="15">
        <f t="shared" si="84"/>
        <v>0.18592635361372695</v>
      </c>
      <c r="T95" s="2">
        <v>0.01</v>
      </c>
      <c r="U95" s="16">
        <f t="shared" si="85"/>
        <v>1.8592635361372695E-3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1.180926353613727E-2</v>
      </c>
      <c r="AU95" s="8">
        <f t="shared" si="89"/>
        <v>28.47</v>
      </c>
      <c r="AV95" s="1">
        <f t="shared" si="90"/>
        <v>0.26</v>
      </c>
      <c r="AW95" s="1">
        <f t="shared" si="95"/>
        <v>8.7908333333333335</v>
      </c>
      <c r="AX95" s="1">
        <f t="shared" si="91"/>
        <v>5148.5920119781958</v>
      </c>
      <c r="AZ95" s="1">
        <f t="shared" si="96"/>
        <v>0.62076954332183754</v>
      </c>
      <c r="BA95" s="1">
        <f t="shared" si="92"/>
        <v>363.57066399008409</v>
      </c>
    </row>
    <row r="96" spans="1:82" x14ac:dyDescent="0.15">
      <c r="C96" s="7">
        <v>6</v>
      </c>
      <c r="D96" s="11">
        <v>17.287600000000001</v>
      </c>
      <c r="E96" s="10">
        <f t="shared" si="93"/>
        <v>13.1127419354839</v>
      </c>
      <c r="F96" s="7" t="s">
        <v>73</v>
      </c>
      <c r="G96" s="1">
        <v>7</v>
      </c>
      <c r="H96" s="8">
        <f t="shared" si="76"/>
        <v>17.287600000000001</v>
      </c>
      <c r="I96" s="8">
        <f t="shared" si="77"/>
        <v>290.43759999999997</v>
      </c>
      <c r="J96" s="8">
        <f t="shared" si="78"/>
        <v>0.14543738773406864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0.82522286240266807</v>
      </c>
      <c r="P96" s="8">
        <f t="shared" si="81"/>
        <v>0.12001825740627481</v>
      </c>
      <c r="Q96" s="14">
        <f t="shared" si="82"/>
        <v>3.1204746925631452E-2</v>
      </c>
      <c r="R96" s="8">
        <f t="shared" si="83"/>
        <v>7.4022000000000004E-2</v>
      </c>
      <c r="S96" s="15">
        <f t="shared" si="84"/>
        <v>0.42156044048568603</v>
      </c>
      <c r="T96" s="2">
        <v>0.01</v>
      </c>
      <c r="U96" s="16">
        <f t="shared" si="85"/>
        <v>4.2156044048568602E-3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1.4165604404856862E-2</v>
      </c>
      <c r="AU96" s="8">
        <f t="shared" si="89"/>
        <v>28.47</v>
      </c>
      <c r="AV96" s="1">
        <f t="shared" si="90"/>
        <v>0.26</v>
      </c>
      <c r="AW96" s="1">
        <f t="shared" si="95"/>
        <v>8.7908333333333335</v>
      </c>
      <c r="AX96" s="1">
        <f t="shared" si="91"/>
        <v>6175.9073680173824</v>
      </c>
      <c r="AZ96" s="1">
        <f t="shared" si="96"/>
        <v>0.62076954332183754</v>
      </c>
      <c r="BA96" s="1">
        <f t="shared" si="92"/>
        <v>436.1151043445393</v>
      </c>
    </row>
    <row r="97" spans="3:54" x14ac:dyDescent="0.15">
      <c r="C97" s="7">
        <v>7</v>
      </c>
      <c r="D97" s="11">
        <v>22.7660967741935</v>
      </c>
      <c r="E97" s="10">
        <f t="shared" si="93"/>
        <v>17.287600000000001</v>
      </c>
      <c r="F97" s="7" t="s">
        <v>73</v>
      </c>
      <c r="G97" s="1">
        <v>8</v>
      </c>
      <c r="H97" s="8">
        <f t="shared" si="76"/>
        <v>22.7660967741935</v>
      </c>
      <c r="I97" s="8">
        <f t="shared" si="77"/>
        <v>295.91609677419348</v>
      </c>
      <c r="J97" s="8">
        <f t="shared" si="78"/>
        <v>0.27053690214961684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0.98990460499639321</v>
      </c>
      <c r="P97" s="8">
        <f t="shared" si="81"/>
        <v>0.26780572525936436</v>
      </c>
      <c r="Q97" s="14">
        <f t="shared" si="82"/>
        <v>6.9629488567434741E-2</v>
      </c>
      <c r="R97" s="8">
        <f t="shared" si="83"/>
        <v>7.4022000000000004E-2</v>
      </c>
      <c r="S97" s="15">
        <f t="shared" si="84"/>
        <v>0.94065937920394938</v>
      </c>
      <c r="T97" s="2">
        <v>0.01</v>
      </c>
      <c r="U97" s="16">
        <f t="shared" si="85"/>
        <v>9.4065937920394943E-3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1.9356593792039495E-2</v>
      </c>
      <c r="AU97" s="8">
        <f t="shared" si="89"/>
        <v>28.47</v>
      </c>
      <c r="AV97" s="1">
        <f t="shared" si="90"/>
        <v>0.26</v>
      </c>
      <c r="AW97" s="1">
        <f t="shared" si="95"/>
        <v>8.7908333333333335</v>
      </c>
      <c r="AX97" s="1">
        <f t="shared" si="91"/>
        <v>8439.0702156689367</v>
      </c>
      <c r="AZ97" s="1">
        <f t="shared" si="96"/>
        <v>0.62076954332183754</v>
      </c>
      <c r="BA97" s="1">
        <f t="shared" si="92"/>
        <v>595.92959679685953</v>
      </c>
    </row>
    <row r="98" spans="3:54" x14ac:dyDescent="0.15">
      <c r="C98" s="7">
        <v>8</v>
      </c>
      <c r="D98" s="11">
        <v>22.352096774193502</v>
      </c>
      <c r="E98" s="10">
        <f t="shared" si="93"/>
        <v>22.7660967741935</v>
      </c>
      <c r="F98" s="7" t="s">
        <v>73</v>
      </c>
      <c r="G98" s="1">
        <v>9</v>
      </c>
      <c r="H98" s="8">
        <f t="shared" si="76"/>
        <v>22.352096774193502</v>
      </c>
      <c r="I98" s="8">
        <f t="shared" si="77"/>
        <v>295.50209677419349</v>
      </c>
      <c r="J98" s="8">
        <f t="shared" si="78"/>
        <v>0.25834864103192762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1.0067988797370289</v>
      </c>
      <c r="P98" s="8">
        <f t="shared" si="81"/>
        <v>0.26010512237252853</v>
      </c>
      <c r="Q98" s="14">
        <f t="shared" si="82"/>
        <v>6.7627331816857414E-2</v>
      </c>
      <c r="R98" s="8">
        <f t="shared" si="83"/>
        <v>7.4022000000000004E-2</v>
      </c>
      <c r="S98" s="15">
        <f t="shared" si="84"/>
        <v>0.91361124823508433</v>
      </c>
      <c r="T98" s="2">
        <v>0.01</v>
      </c>
      <c r="U98" s="16">
        <f t="shared" si="85"/>
        <v>9.1361124823508433E-3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1.9086112482350842E-2</v>
      </c>
      <c r="AU98" s="8">
        <f t="shared" si="89"/>
        <v>28.47</v>
      </c>
      <c r="AV98" s="1">
        <f t="shared" si="90"/>
        <v>0.26</v>
      </c>
      <c r="AW98" s="1">
        <f t="shared" si="95"/>
        <v>8.7908333333333335</v>
      </c>
      <c r="AX98" s="1">
        <f t="shared" si="91"/>
        <v>8321.1460194486608</v>
      </c>
      <c r="AZ98" s="1">
        <f t="shared" si="96"/>
        <v>0.62076954332183754</v>
      </c>
      <c r="BA98" s="1">
        <f t="shared" si="92"/>
        <v>587.60231465437153</v>
      </c>
    </row>
    <row r="99" spans="3:54" x14ac:dyDescent="0.15">
      <c r="C99" s="7">
        <v>9</v>
      </c>
      <c r="D99" s="11">
        <v>21.1617</v>
      </c>
      <c r="E99" s="10">
        <f t="shared" si="93"/>
        <v>22.352096774193502</v>
      </c>
      <c r="F99" s="7" t="s">
        <v>73</v>
      </c>
      <c r="G99" s="1">
        <v>10</v>
      </c>
      <c r="H99" s="8">
        <f t="shared" si="76"/>
        <v>21.1617</v>
      </c>
      <c r="I99" s="8">
        <f t="shared" si="77"/>
        <v>294.31169999999997</v>
      </c>
      <c r="J99" s="8">
        <f t="shared" si="78"/>
        <v>0.22611367106754443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1.0313937573645002</v>
      </c>
      <c r="P99" s="8">
        <f t="shared" si="81"/>
        <v>0.23321222879383532</v>
      </c>
      <c r="Q99" s="14">
        <f t="shared" si="82"/>
        <v>6.0635179486397184E-2</v>
      </c>
      <c r="R99" s="8">
        <f t="shared" si="83"/>
        <v>7.4022000000000004E-2</v>
      </c>
      <c r="S99" s="15">
        <f t="shared" si="84"/>
        <v>0.81915078606896841</v>
      </c>
      <c r="T99" s="2">
        <v>0.01</v>
      </c>
      <c r="U99" s="16">
        <f t="shared" si="85"/>
        <v>8.1915078606896834E-3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1.8141507860689684E-2</v>
      </c>
      <c r="AU99" s="8">
        <f t="shared" si="89"/>
        <v>28.47</v>
      </c>
      <c r="AV99" s="1">
        <f t="shared" si="90"/>
        <v>0.26</v>
      </c>
      <c r="AW99" s="1">
        <f t="shared" si="95"/>
        <v>8.7908333333333335</v>
      </c>
      <c r="AX99" s="1">
        <f t="shared" si="91"/>
        <v>7909.3181527336892</v>
      </c>
      <c r="AZ99" s="1">
        <f t="shared" si="96"/>
        <v>0.62076954332183754</v>
      </c>
      <c r="BA99" s="1">
        <f t="shared" si="92"/>
        <v>558.52086275396084</v>
      </c>
    </row>
    <row r="100" spans="3:54" x14ac:dyDescent="0.15">
      <c r="C100" s="7">
        <v>10</v>
      </c>
      <c r="D100" s="11">
        <v>20.079612903225801</v>
      </c>
      <c r="E100" s="10">
        <f t="shared" si="93"/>
        <v>21.1617</v>
      </c>
      <c r="F100" s="7" t="s">
        <v>73</v>
      </c>
      <c r="G100" s="1">
        <v>11</v>
      </c>
      <c r="H100" s="8">
        <f t="shared" si="76"/>
        <v>20.079612903225801</v>
      </c>
      <c r="I100" s="8">
        <f t="shared" si="77"/>
        <v>293.22961290322576</v>
      </c>
      <c r="J100" s="8">
        <f t="shared" si="78"/>
        <v>0.20012711745101974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0.75827245214213168</v>
      </c>
      <c r="O100" s="8">
        <f t="shared" si="94"/>
        <v>0.32460907642853309</v>
      </c>
      <c r="P100" s="8">
        <f t="shared" si="81"/>
        <v>6.4963078764080084E-2</v>
      </c>
      <c r="Q100" s="14">
        <f t="shared" si="82"/>
        <v>1.6890400478660823E-2</v>
      </c>
      <c r="R100" s="8">
        <f t="shared" si="83"/>
        <v>7.4022000000000004E-2</v>
      </c>
      <c r="S100" s="15">
        <f t="shared" si="84"/>
        <v>0.22818081757667749</v>
      </c>
      <c r="T100" s="2">
        <v>0.01</v>
      </c>
      <c r="U100" s="16">
        <f t="shared" si="85"/>
        <v>2.281808175766775E-3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1.2231808175766776E-2</v>
      </c>
      <c r="AU100" s="8">
        <f t="shared" si="89"/>
        <v>28.47</v>
      </c>
      <c r="AV100" s="1">
        <f t="shared" si="90"/>
        <v>0.26</v>
      </c>
      <c r="AW100" s="1">
        <f t="shared" si="95"/>
        <v>8.7908333333333335</v>
      </c>
      <c r="AX100" s="1">
        <f t="shared" si="91"/>
        <v>5332.8126409482793</v>
      </c>
      <c r="AZ100" s="1">
        <f t="shared" si="96"/>
        <v>0.62076954332183754</v>
      </c>
      <c r="BA100" s="1">
        <f t="shared" si="92"/>
        <v>376.57950528873459</v>
      </c>
    </row>
    <row r="101" spans="3:54" x14ac:dyDescent="0.15">
      <c r="C101" s="7">
        <v>11</v>
      </c>
      <c r="D101" s="11">
        <v>16.047499999999999</v>
      </c>
      <c r="E101" s="10">
        <f t="shared" si="93"/>
        <v>20.079612903225801</v>
      </c>
      <c r="F101" s="7" t="s">
        <v>75</v>
      </c>
      <c r="G101" s="1">
        <v>12</v>
      </c>
      <c r="H101" s="8">
        <f t="shared" si="76"/>
        <v>16.047499999999999</v>
      </c>
      <c r="I101" s="8">
        <f t="shared" si="77"/>
        <v>289.19749999999999</v>
      </c>
      <c r="J101" s="8">
        <f t="shared" si="78"/>
        <v>0.12596322017850381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0.54434599766445313</v>
      </c>
      <c r="P101" s="8">
        <f t="shared" si="81"/>
        <v>6.8567574757094824E-2</v>
      </c>
      <c r="Q101" s="14">
        <f t="shared" si="82"/>
        <v>1.7827569436844656E-2</v>
      </c>
      <c r="R101" s="8">
        <f t="shared" si="83"/>
        <v>7.4022000000000004E-2</v>
      </c>
      <c r="S101" s="15">
        <f t="shared" si="84"/>
        <v>0.24084149897117957</v>
      </c>
      <c r="T101" s="2">
        <v>0.01</v>
      </c>
      <c r="U101" s="16">
        <f t="shared" si="85"/>
        <v>2.4084149897117958E-3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1.2358414989711797E-2</v>
      </c>
      <c r="AU101" s="8">
        <f t="shared" si="89"/>
        <v>28.47</v>
      </c>
      <c r="AV101" s="1">
        <f t="shared" si="90"/>
        <v>0.26</v>
      </c>
      <c r="AW101" s="1">
        <f t="shared" si="95"/>
        <v>8.7908333333333335</v>
      </c>
      <c r="AX101" s="1">
        <f t="shared" si="91"/>
        <v>5388.0105649292827</v>
      </c>
      <c r="AY101" s="1">
        <f>SUM(AX90:AX101)</f>
        <v>63293.661007512434</v>
      </c>
      <c r="AZ101" s="1">
        <f t="shared" si="96"/>
        <v>0.62076954332183754</v>
      </c>
      <c r="BA101" s="1">
        <f t="shared" si="92"/>
        <v>380.47733712818871</v>
      </c>
      <c r="BB101" s="1">
        <f>SUM(BA90:BA101)</f>
        <v>4469.516773775792</v>
      </c>
    </row>
    <row r="102" spans="3:54" x14ac:dyDescent="0.15">
      <c r="C102" s="7">
        <v>12</v>
      </c>
      <c r="D102" s="11">
        <v>12.617290322580599</v>
      </c>
      <c r="E102" s="10">
        <f t="shared" si="93"/>
        <v>16.047499999999999</v>
      </c>
      <c r="F102" s="7" t="s">
        <v>73</v>
      </c>
    </row>
  </sheetData>
  <mergeCells count="52">
    <mergeCell ref="G2:G4"/>
    <mergeCell ref="G5:G6"/>
    <mergeCell ref="G14:G15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Z102"/>
  <sheetViews>
    <sheetView workbookViewId="0">
      <pane xSplit="4" topLeftCell="E1" activePane="topRight" state="frozen"/>
      <selection activeCell="K16" sqref="K16"/>
      <selection pane="topRight"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H1" s="1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576.54244908644</v>
      </c>
      <c r="F2" s="2">
        <v>769.42</v>
      </c>
      <c r="G2" s="33">
        <f>(F2+F3+F4)/3</f>
        <v>1205.7166666666665</v>
      </c>
      <c r="H2" s="1">
        <v>0.18</v>
      </c>
      <c r="I2" s="33">
        <f>(H3+H2+H4)/3</f>
        <v>0.13666666666666669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33"/>
      <c r="H3" s="1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33"/>
      <c r="H4" s="1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1046.2635616438399</v>
      </c>
      <c r="F5" s="2">
        <v>91.103999999999999</v>
      </c>
      <c r="G5" s="33">
        <f>(F5+F6)/2</f>
        <v>92.509250000000009</v>
      </c>
      <c r="H5" s="1">
        <v>0.13</v>
      </c>
      <c r="I5" s="33">
        <f>(H5+H6)/2</f>
        <v>0.16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33"/>
      <c r="H6" s="1">
        <v>0.19</v>
      </c>
      <c r="I6" s="33"/>
    </row>
    <row r="7" spans="1:12" x14ac:dyDescent="0.15">
      <c r="A7" s="33" t="s">
        <v>11</v>
      </c>
      <c r="B7" s="34"/>
      <c r="C7" s="2"/>
      <c r="D7" s="2"/>
      <c r="E7" s="5">
        <v>2258.4702541093402</v>
      </c>
      <c r="F7" s="2">
        <v>122.786</v>
      </c>
      <c r="H7" s="1">
        <v>0.28999999999999998</v>
      </c>
    </row>
    <row r="8" spans="1:12" x14ac:dyDescent="0.15">
      <c r="A8" s="33" t="s">
        <v>12</v>
      </c>
      <c r="B8" s="34"/>
      <c r="C8" s="2"/>
      <c r="D8" s="2"/>
      <c r="E8" s="5">
        <v>1.0961585886327401</v>
      </c>
      <c r="F8" s="2">
        <v>625.46400000000006</v>
      </c>
      <c r="H8" s="1">
        <v>0.26</v>
      </c>
    </row>
    <row r="9" spans="1:12" x14ac:dyDescent="0.15">
      <c r="A9" s="33" t="s">
        <v>13</v>
      </c>
      <c r="B9" s="34"/>
      <c r="C9" s="2"/>
      <c r="D9" s="2"/>
      <c r="E9" s="5">
        <v>0.93292814829308701</v>
      </c>
      <c r="F9" s="2">
        <v>341.64</v>
      </c>
      <c r="H9" s="1">
        <v>0.26</v>
      </c>
    </row>
    <row r="10" spans="1:12" x14ac:dyDescent="0.15">
      <c r="A10" s="33" t="s">
        <v>14</v>
      </c>
      <c r="B10" s="34"/>
      <c r="C10" s="2"/>
      <c r="D10" s="2"/>
      <c r="E10" s="5">
        <v>0.11603875241898901</v>
      </c>
      <c r="F10" s="2">
        <v>341.64</v>
      </c>
      <c r="H10" s="1">
        <v>0.26</v>
      </c>
    </row>
    <row r="11" spans="1:12" x14ac:dyDescent="0.15">
      <c r="A11" s="33" t="s">
        <v>15</v>
      </c>
      <c r="B11" s="34"/>
      <c r="C11" s="2"/>
      <c r="D11" s="2"/>
      <c r="E11" s="5">
        <v>0</v>
      </c>
      <c r="F11" s="2">
        <v>910.85749999999996</v>
      </c>
      <c r="H11" s="1">
        <v>0.21</v>
      </c>
    </row>
    <row r="14" spans="1:12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AV38+AV53+AY69+AY85+AY101+BB101+AG69</f>
        <v>60092098.695666879</v>
      </c>
      <c r="J14" s="6" t="s">
        <v>20</v>
      </c>
      <c r="K14" s="6">
        <f>I14/(10000*1000)</f>
        <v>6.0092098695666882</v>
      </c>
      <c r="L14" s="6" t="s">
        <v>21</v>
      </c>
    </row>
    <row r="15" spans="1:12" x14ac:dyDescent="0.15">
      <c r="A15" s="1" t="s">
        <v>22</v>
      </c>
      <c r="B15" s="1" t="s">
        <v>17</v>
      </c>
      <c r="G15" s="43"/>
      <c r="H15" s="6" t="s">
        <v>23</v>
      </c>
      <c r="I15" s="6">
        <v>43738854.046939</v>
      </c>
      <c r="J15" s="6" t="s">
        <v>20</v>
      </c>
      <c r="K15" s="6">
        <f>I15/(10000*1000)</f>
        <v>4.3738854046939002</v>
      </c>
      <c r="L15" s="6" t="s">
        <v>21</v>
      </c>
    </row>
    <row r="16" spans="1:12" x14ac:dyDescent="0.15">
      <c r="A16" s="1" t="s">
        <v>24</v>
      </c>
      <c r="B16" s="1" t="s">
        <v>25</v>
      </c>
      <c r="C16" s="1">
        <v>19347</v>
      </c>
      <c r="K16" s="1">
        <v>6.0205622140431068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1205.7166666666665</v>
      </c>
      <c r="C27" s="7" t="s">
        <v>72</v>
      </c>
      <c r="D27" s="7">
        <v>3</v>
      </c>
      <c r="E27" s="7"/>
      <c r="F27" s="7"/>
      <c r="G27" s="1">
        <v>1</v>
      </c>
      <c r="H27" s="8">
        <f t="shared" ref="H27:H38" si="0">E28</f>
        <v>3</v>
      </c>
      <c r="I27" s="8">
        <f t="shared" ref="I27:I38" si="1">H27+273.15</f>
        <v>276.14999999999998</v>
      </c>
      <c r="J27" s="8">
        <f t="shared" ref="J27:J38" si="2">EXP(($C$16*(I27-$C$14))/($C$17*I27*$C$14))</f>
        <v>2.5667722292058517E-2</v>
      </c>
      <c r="K27" s="8">
        <f t="shared" ref="K27:K38" si="3">$B$27/12</f>
        <v>100.47638888888888</v>
      </c>
      <c r="L27" s="8">
        <f t="shared" ref="L27:L38" si="4">K27*$B$28/100</f>
        <v>1.0047638888888888</v>
      </c>
      <c r="M27" s="1" t="s">
        <v>73</v>
      </c>
      <c r="O27" s="8">
        <f>L27</f>
        <v>1.0047638888888888</v>
      </c>
      <c r="P27" s="8">
        <f t="shared" ref="P27:P38" si="5">O27*J27</f>
        <v>2.5790000469088737E-2</v>
      </c>
      <c r="Q27" s="14">
        <f t="shared" ref="Q27:Q38" si="6">P27*$B$29</f>
        <v>3.5246333974421279E-3</v>
      </c>
      <c r="R27" s="8">
        <f t="shared" ref="R27:R38" si="7">L27*$B$29</f>
        <v>0.13731773148148149</v>
      </c>
      <c r="S27" s="15">
        <f t="shared" ref="S27:S38" si="8">Q27/R27</f>
        <v>2.5667722292058517E-2</v>
      </c>
      <c r="T27" s="2">
        <v>0.01</v>
      </c>
      <c r="U27" s="16">
        <f t="shared" ref="U27:U38" si="9">S27*T27</f>
        <v>2.5667722292058517E-4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2.2156677222920584E-2</v>
      </c>
      <c r="AR27" s="8">
        <f t="shared" ref="AR27:AR38" si="15">$B$27/12</f>
        <v>100.47638888888888</v>
      </c>
      <c r="AS27" s="1">
        <f t="shared" ref="AS27:AS38" si="16">$B$29</f>
        <v>0.13666666666666669</v>
      </c>
      <c r="AT27" s="1">
        <f>$E$2/12</f>
        <v>48.045204090536664</v>
      </c>
      <c r="AU27" s="1">
        <f t="shared" ref="AU27:AU38" si="17">AT27*10000*AS27*0.67*AR27*AQ27</f>
        <v>97939.09720334434</v>
      </c>
    </row>
    <row r="28" spans="1:47" x14ac:dyDescent="0.15">
      <c r="A28" s="1" t="s">
        <v>74</v>
      </c>
      <c r="B28" s="1">
        <v>1</v>
      </c>
      <c r="C28" s="7">
        <v>1</v>
      </c>
      <c r="D28" s="9">
        <v>4.0195806451612901</v>
      </c>
      <c r="E28" s="10">
        <f t="shared" ref="E28:E39" si="18">D27</f>
        <v>3</v>
      </c>
      <c r="F28" s="7" t="s">
        <v>73</v>
      </c>
      <c r="G28" s="1">
        <v>2</v>
      </c>
      <c r="H28" s="8">
        <f t="shared" si="0"/>
        <v>4.0195806451612901</v>
      </c>
      <c r="I28" s="8">
        <f t="shared" si="1"/>
        <v>277.16958064516126</v>
      </c>
      <c r="J28" s="8">
        <f t="shared" si="2"/>
        <v>2.9222421642600149E-2</v>
      </c>
      <c r="K28" s="8">
        <f t="shared" si="3"/>
        <v>100.47638888888888</v>
      </c>
      <c r="L28" s="8">
        <f t="shared" si="4"/>
        <v>1.0047638888888888</v>
      </c>
      <c r="M28" s="1" t="s">
        <v>73</v>
      </c>
      <c r="O28" s="8">
        <f t="shared" ref="O28:O38" si="19">L28+O27-P27-N28</f>
        <v>1.9837377773086888</v>
      </c>
      <c r="P28" s="8">
        <f t="shared" si="5"/>
        <v>5.7969621756868941E-2</v>
      </c>
      <c r="Q28" s="14">
        <f t="shared" si="6"/>
        <v>7.922514973438757E-3</v>
      </c>
      <c r="R28" s="8">
        <f t="shared" si="7"/>
        <v>0.13731773148148149</v>
      </c>
      <c r="S28" s="15">
        <f t="shared" si="8"/>
        <v>5.7694770281776595E-2</v>
      </c>
      <c r="T28" s="2">
        <v>0.01</v>
      </c>
      <c r="U28" s="16">
        <f t="shared" si="9"/>
        <v>5.7694770281776597E-4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2.2476947702817766E-2</v>
      </c>
      <c r="AR28" s="8">
        <f t="shared" si="15"/>
        <v>100.47638888888888</v>
      </c>
      <c r="AS28" s="1">
        <f t="shared" si="16"/>
        <v>0.13666666666666669</v>
      </c>
      <c r="AT28" s="1">
        <f t="shared" ref="AT28:AT38" si="20">$E$2/12</f>
        <v>48.045204090536664</v>
      </c>
      <c r="AU28" s="1">
        <f t="shared" si="17"/>
        <v>99354.787893172295</v>
      </c>
    </row>
    <row r="29" spans="1:47" x14ac:dyDescent="0.15">
      <c r="A29" s="1" t="s">
        <v>36</v>
      </c>
      <c r="B29" s="1">
        <f>I2</f>
        <v>0.13666666666666669</v>
      </c>
      <c r="C29" s="7">
        <v>2</v>
      </c>
      <c r="D29" s="11">
        <v>2.4841428571428601</v>
      </c>
      <c r="E29" s="10">
        <f t="shared" si="18"/>
        <v>4.0195806451612901</v>
      </c>
      <c r="F29" s="7" t="s">
        <v>73</v>
      </c>
      <c r="G29" s="1">
        <v>3</v>
      </c>
      <c r="H29" s="8">
        <f t="shared" si="0"/>
        <v>2.4841428571428601</v>
      </c>
      <c r="I29" s="8">
        <f t="shared" si="1"/>
        <v>275.63414285714282</v>
      </c>
      <c r="J29" s="8">
        <f t="shared" si="2"/>
        <v>2.4028627410994711E-2</v>
      </c>
      <c r="K29" s="8">
        <f t="shared" si="3"/>
        <v>100.47638888888888</v>
      </c>
      <c r="L29" s="8">
        <f t="shared" si="4"/>
        <v>1.0047638888888888</v>
      </c>
      <c r="M29" s="1" t="s">
        <v>73</v>
      </c>
      <c r="O29" s="8">
        <f t="shared" si="19"/>
        <v>2.9305320444407084</v>
      </c>
      <c r="P29" s="8">
        <f t="shared" si="5"/>
        <v>7.041666261184637E-2</v>
      </c>
      <c r="Q29" s="14">
        <f t="shared" si="6"/>
        <v>9.6236105569523379E-3</v>
      </c>
      <c r="R29" s="8">
        <f t="shared" si="7"/>
        <v>0.13731773148148149</v>
      </c>
      <c r="S29" s="15">
        <f t="shared" si="8"/>
        <v>7.0082795958875621E-2</v>
      </c>
      <c r="T29" s="2">
        <v>0.01</v>
      </c>
      <c r="U29" s="16">
        <f t="shared" si="9"/>
        <v>7.0082795958875622E-4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2.2600827959588756E-2</v>
      </c>
      <c r="AR29" s="8">
        <f t="shared" si="15"/>
        <v>100.47638888888888</v>
      </c>
      <c r="AS29" s="1">
        <f t="shared" si="16"/>
        <v>0.13666666666666669</v>
      </c>
      <c r="AT29" s="1">
        <f t="shared" si="20"/>
        <v>48.045204090536664</v>
      </c>
      <c r="AU29" s="1">
        <f t="shared" si="17"/>
        <v>99902.375439238007</v>
      </c>
    </row>
    <row r="30" spans="1:47" x14ac:dyDescent="0.15">
      <c r="C30" s="7">
        <v>3</v>
      </c>
      <c r="D30" s="11">
        <v>1.85187096774194</v>
      </c>
      <c r="E30" s="10">
        <f t="shared" si="18"/>
        <v>2.4841428571428601</v>
      </c>
      <c r="F30" s="7" t="s">
        <v>73</v>
      </c>
      <c r="G30" s="1">
        <v>4</v>
      </c>
      <c r="H30" s="8">
        <f t="shared" si="0"/>
        <v>1.85187096774194</v>
      </c>
      <c r="I30" s="8">
        <f t="shared" si="1"/>
        <v>275.00187096774192</v>
      </c>
      <c r="J30" s="8">
        <f t="shared" si="2"/>
        <v>2.2154223909632689E-2</v>
      </c>
      <c r="K30" s="8">
        <f t="shared" si="3"/>
        <v>100.47638888888888</v>
      </c>
      <c r="L30" s="8">
        <f t="shared" si="4"/>
        <v>1.0047638888888888</v>
      </c>
      <c r="M30" s="1" t="s">
        <v>73</v>
      </c>
      <c r="O30" s="8">
        <f t="shared" si="19"/>
        <v>3.8648792707177506</v>
      </c>
      <c r="P30" s="8">
        <f t="shared" si="5"/>
        <v>8.5623400747178946E-2</v>
      </c>
      <c r="Q30" s="14">
        <f t="shared" si="6"/>
        <v>1.1701864768781125E-2</v>
      </c>
      <c r="R30" s="8">
        <f t="shared" si="7"/>
        <v>0.13731773148148149</v>
      </c>
      <c r="S30" s="15">
        <f t="shared" si="8"/>
        <v>8.5217434358498878E-2</v>
      </c>
      <c r="T30" s="2">
        <v>0.01</v>
      </c>
      <c r="U30" s="16">
        <f t="shared" si="9"/>
        <v>8.5217434358498883E-4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2.2752174343584987E-2</v>
      </c>
      <c r="AR30" s="8">
        <f t="shared" si="15"/>
        <v>100.47638888888888</v>
      </c>
      <c r="AS30" s="1">
        <f t="shared" si="16"/>
        <v>0.13666666666666669</v>
      </c>
      <c r="AT30" s="1">
        <f t="shared" si="20"/>
        <v>48.045204090536664</v>
      </c>
      <c r="AU30" s="1">
        <f t="shared" si="17"/>
        <v>100571.37142922552</v>
      </c>
    </row>
    <row r="31" spans="1:47" x14ac:dyDescent="0.15">
      <c r="C31" s="7">
        <v>4</v>
      </c>
      <c r="D31" s="11">
        <v>5.2020666666666697</v>
      </c>
      <c r="E31" s="10">
        <f t="shared" si="18"/>
        <v>1.85187096774194</v>
      </c>
      <c r="F31" s="7" t="s">
        <v>73</v>
      </c>
      <c r="G31" s="1">
        <v>5</v>
      </c>
      <c r="H31" s="8">
        <f t="shared" si="0"/>
        <v>5.2020666666666697</v>
      </c>
      <c r="I31" s="8">
        <f t="shared" si="1"/>
        <v>278.35206666666664</v>
      </c>
      <c r="J31" s="8">
        <f t="shared" si="2"/>
        <v>3.3925659605392497E-2</v>
      </c>
      <c r="K31" s="8">
        <f t="shared" si="3"/>
        <v>100.47638888888888</v>
      </c>
      <c r="L31" s="8">
        <f t="shared" si="4"/>
        <v>1.0047638888888888</v>
      </c>
      <c r="M31" s="1" t="s">
        <v>75</v>
      </c>
      <c r="N31" s="8">
        <f>(O30-P30)*C22/100</f>
        <v>3.5902930764720429</v>
      </c>
      <c r="O31" s="8">
        <f t="shared" si="19"/>
        <v>1.1937266823874175</v>
      </c>
      <c r="P31" s="8">
        <f t="shared" si="5"/>
        <v>4.0497965088550011E-2</v>
      </c>
      <c r="Q31" s="14">
        <f t="shared" si="6"/>
        <v>5.534721895435169E-3</v>
      </c>
      <c r="R31" s="8">
        <f t="shared" si="7"/>
        <v>0.13731773148148149</v>
      </c>
      <c r="S31" s="15">
        <f t="shared" si="8"/>
        <v>4.0305952011605833E-2</v>
      </c>
      <c r="T31" s="2">
        <v>0.01</v>
      </c>
      <c r="U31" s="16">
        <f t="shared" si="9"/>
        <v>4.0305952011605834E-4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2.9853059520116056E-2</v>
      </c>
      <c r="AR31" s="8">
        <f t="shared" si="15"/>
        <v>100.47638888888888</v>
      </c>
      <c r="AS31" s="1">
        <f t="shared" si="16"/>
        <v>0.13666666666666669</v>
      </c>
      <c r="AT31" s="1">
        <f t="shared" si="20"/>
        <v>48.045204090536664</v>
      </c>
      <c r="AU31" s="1">
        <f t="shared" si="17"/>
        <v>131959.39394438098</v>
      </c>
    </row>
    <row r="32" spans="1:47" x14ac:dyDescent="0.15">
      <c r="C32" s="7">
        <v>5</v>
      </c>
      <c r="D32" s="11">
        <v>7.0443870967741899</v>
      </c>
      <c r="E32" s="10">
        <f t="shared" si="18"/>
        <v>5.2020666666666697</v>
      </c>
      <c r="F32" s="7" t="s">
        <v>75</v>
      </c>
      <c r="G32" s="1">
        <v>6</v>
      </c>
      <c r="H32" s="8">
        <f t="shared" si="0"/>
        <v>7.0443870967741899</v>
      </c>
      <c r="I32" s="8">
        <f t="shared" si="1"/>
        <v>280.19438709677416</v>
      </c>
      <c r="J32" s="8">
        <f t="shared" si="2"/>
        <v>4.2698817773607775E-2</v>
      </c>
      <c r="K32" s="8">
        <f t="shared" si="3"/>
        <v>100.47638888888888</v>
      </c>
      <c r="L32" s="8">
        <f t="shared" si="4"/>
        <v>1.0047638888888888</v>
      </c>
      <c r="M32" s="1" t="s">
        <v>73</v>
      </c>
      <c r="O32" s="8">
        <f t="shared" si="19"/>
        <v>2.1579926061877561</v>
      </c>
      <c r="P32" s="8">
        <f t="shared" si="5"/>
        <v>9.2143733048403925E-2</v>
      </c>
      <c r="Q32" s="14">
        <f t="shared" si="6"/>
        <v>1.2592976849948537E-2</v>
      </c>
      <c r="R32" s="8">
        <f t="shared" si="7"/>
        <v>0.13731773148148149</v>
      </c>
      <c r="S32" s="15">
        <f t="shared" si="8"/>
        <v>9.1706851796097513E-2</v>
      </c>
      <c r="T32" s="2">
        <v>0.01</v>
      </c>
      <c r="U32" s="16">
        <f t="shared" si="9"/>
        <v>9.1706851796097516E-4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3.0367068517960973E-2</v>
      </c>
      <c r="AR32" s="8">
        <f t="shared" si="15"/>
        <v>100.47638888888888</v>
      </c>
      <c r="AS32" s="1">
        <f t="shared" si="16"/>
        <v>0.13666666666666669</v>
      </c>
      <c r="AT32" s="1">
        <f t="shared" si="20"/>
        <v>48.045204090536664</v>
      </c>
      <c r="AU32" s="1">
        <f t="shared" si="17"/>
        <v>134231.46645312564</v>
      </c>
    </row>
    <row r="33" spans="1:48" x14ac:dyDescent="0.15">
      <c r="C33" s="7">
        <v>6</v>
      </c>
      <c r="D33" s="11">
        <v>11.700533333333301</v>
      </c>
      <c r="E33" s="10">
        <f t="shared" si="18"/>
        <v>7.0443870967741899</v>
      </c>
      <c r="F33" s="7" t="s">
        <v>73</v>
      </c>
      <c r="G33" s="1">
        <v>7</v>
      </c>
      <c r="H33" s="8">
        <f t="shared" si="0"/>
        <v>11.700533333333301</v>
      </c>
      <c r="I33" s="8">
        <f t="shared" si="1"/>
        <v>284.85053333333326</v>
      </c>
      <c r="J33" s="8">
        <f t="shared" si="2"/>
        <v>7.5353789525147805E-2</v>
      </c>
      <c r="K33" s="8">
        <f t="shared" si="3"/>
        <v>100.47638888888888</v>
      </c>
      <c r="L33" s="8">
        <f t="shared" si="4"/>
        <v>1.0047638888888888</v>
      </c>
      <c r="M33" s="1" t="s">
        <v>73</v>
      </c>
      <c r="O33" s="8">
        <f t="shared" si="19"/>
        <v>3.0706127620282411</v>
      </c>
      <c r="P33" s="8">
        <f t="shared" si="5"/>
        <v>0.23138230778310884</v>
      </c>
      <c r="Q33" s="14">
        <f t="shared" si="6"/>
        <v>3.162224873035821E-2</v>
      </c>
      <c r="R33" s="8">
        <f t="shared" si="7"/>
        <v>0.13731773148148149</v>
      </c>
      <c r="S33" s="15">
        <f t="shared" si="8"/>
        <v>0.23028525441831049</v>
      </c>
      <c r="T33" s="2">
        <v>0.01</v>
      </c>
      <c r="U33" s="16">
        <f t="shared" si="9"/>
        <v>2.302852544183105E-3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3.1752852544183099E-2</v>
      </c>
      <c r="AR33" s="8">
        <f t="shared" si="15"/>
        <v>100.47638888888888</v>
      </c>
      <c r="AS33" s="1">
        <f t="shared" si="16"/>
        <v>0.13666666666666669</v>
      </c>
      <c r="AT33" s="1">
        <f t="shared" si="20"/>
        <v>48.045204090536664</v>
      </c>
      <c r="AU33" s="1">
        <f t="shared" si="17"/>
        <v>140357.04363608919</v>
      </c>
    </row>
    <row r="34" spans="1:48" x14ac:dyDescent="0.15">
      <c r="C34" s="7">
        <v>7</v>
      </c>
      <c r="D34" s="11">
        <v>18.620290322580601</v>
      </c>
      <c r="E34" s="10">
        <f t="shared" si="18"/>
        <v>11.700533333333301</v>
      </c>
      <c r="F34" s="7" t="s">
        <v>73</v>
      </c>
      <c r="G34" s="1">
        <v>8</v>
      </c>
      <c r="H34" s="8">
        <f t="shared" si="0"/>
        <v>18.620290322580601</v>
      </c>
      <c r="I34" s="8">
        <f t="shared" si="1"/>
        <v>291.77029032258059</v>
      </c>
      <c r="J34" s="8">
        <f t="shared" si="2"/>
        <v>0.16950330617412784</v>
      </c>
      <c r="K34" s="8">
        <f t="shared" si="3"/>
        <v>100.47638888888888</v>
      </c>
      <c r="L34" s="8">
        <f t="shared" si="4"/>
        <v>1.0047638888888888</v>
      </c>
      <c r="M34" s="1" t="s">
        <v>73</v>
      </c>
      <c r="O34" s="8">
        <f t="shared" si="19"/>
        <v>3.8439943431340216</v>
      </c>
      <c r="P34" s="8">
        <f t="shared" si="5"/>
        <v>0.65156975007586149</v>
      </c>
      <c r="Q34" s="14">
        <f t="shared" si="6"/>
        <v>8.9047865843701085E-2</v>
      </c>
      <c r="R34" s="8">
        <f t="shared" si="7"/>
        <v>0.13731773148148149</v>
      </c>
      <c r="S34" s="15">
        <f t="shared" si="8"/>
        <v>0.64848046121203196</v>
      </c>
      <c r="T34" s="2">
        <v>0.01</v>
      </c>
      <c r="U34" s="16">
        <f t="shared" si="9"/>
        <v>6.48480461212032E-3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3.5934804612120314E-2</v>
      </c>
      <c r="AR34" s="8">
        <f t="shared" si="15"/>
        <v>100.47638888888888</v>
      </c>
      <c r="AS34" s="1">
        <f t="shared" si="16"/>
        <v>0.13666666666666669</v>
      </c>
      <c r="AT34" s="1">
        <f t="shared" si="20"/>
        <v>48.045204090536664</v>
      </c>
      <c r="AU34" s="1">
        <f t="shared" si="17"/>
        <v>158842.51444746752</v>
      </c>
    </row>
    <row r="35" spans="1:48" x14ac:dyDescent="0.15">
      <c r="C35" s="7">
        <v>8</v>
      </c>
      <c r="D35" s="11">
        <v>19.524645161290302</v>
      </c>
      <c r="E35" s="10">
        <f t="shared" si="18"/>
        <v>18.620290322580601</v>
      </c>
      <c r="F35" s="7" t="s">
        <v>73</v>
      </c>
      <c r="G35" s="1">
        <v>9</v>
      </c>
      <c r="H35" s="8">
        <f t="shared" si="0"/>
        <v>19.524645161290302</v>
      </c>
      <c r="I35" s="8">
        <f t="shared" si="1"/>
        <v>292.6746451612903</v>
      </c>
      <c r="J35" s="8">
        <f t="shared" si="2"/>
        <v>0.18791486286936254</v>
      </c>
      <c r="K35" s="8">
        <f t="shared" si="3"/>
        <v>100.47638888888888</v>
      </c>
      <c r="L35" s="8">
        <f t="shared" si="4"/>
        <v>1.0047638888888888</v>
      </c>
      <c r="M35" s="1" t="s">
        <v>73</v>
      </c>
      <c r="O35" s="8">
        <f t="shared" si="19"/>
        <v>4.1971884819470491</v>
      </c>
      <c r="P35" s="8">
        <f t="shared" si="5"/>
        <v>0.7887140980219477</v>
      </c>
      <c r="Q35" s="14">
        <f t="shared" si="6"/>
        <v>0.1077909267296662</v>
      </c>
      <c r="R35" s="8">
        <f t="shared" si="7"/>
        <v>0.13731773148148149</v>
      </c>
      <c r="S35" s="15">
        <f t="shared" si="8"/>
        <v>0.78497456640698116</v>
      </c>
      <c r="T35" s="2">
        <v>0.01</v>
      </c>
      <c r="U35" s="16">
        <f t="shared" si="9"/>
        <v>7.8497456640698113E-3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3.7299745664069808E-2</v>
      </c>
      <c r="AR35" s="8">
        <f t="shared" si="15"/>
        <v>100.47638888888888</v>
      </c>
      <c r="AS35" s="1">
        <f t="shared" si="16"/>
        <v>0.13666666666666669</v>
      </c>
      <c r="AT35" s="1">
        <f t="shared" si="20"/>
        <v>48.045204090536664</v>
      </c>
      <c r="AU35" s="1">
        <f t="shared" si="17"/>
        <v>164875.95949063613</v>
      </c>
    </row>
    <row r="36" spans="1:48" x14ac:dyDescent="0.15">
      <c r="C36" s="7">
        <v>9</v>
      </c>
      <c r="D36" s="11">
        <v>17.391866666666701</v>
      </c>
      <c r="E36" s="10">
        <f t="shared" si="18"/>
        <v>19.524645161290302</v>
      </c>
      <c r="F36" s="7" t="s">
        <v>73</v>
      </c>
      <c r="G36" s="1">
        <v>10</v>
      </c>
      <c r="H36" s="8">
        <f t="shared" si="0"/>
        <v>17.391866666666701</v>
      </c>
      <c r="I36" s="8">
        <f t="shared" si="1"/>
        <v>290.54186666666669</v>
      </c>
      <c r="J36" s="8">
        <f t="shared" si="2"/>
        <v>0.14719770465346016</v>
      </c>
      <c r="K36" s="8">
        <f t="shared" si="3"/>
        <v>100.47638888888888</v>
      </c>
      <c r="L36" s="8">
        <f t="shared" si="4"/>
        <v>1.0047638888888888</v>
      </c>
      <c r="M36" s="1" t="s">
        <v>73</v>
      </c>
      <c r="O36" s="8">
        <f t="shared" si="19"/>
        <v>4.4132382728139907</v>
      </c>
      <c r="P36" s="8">
        <f t="shared" si="5"/>
        <v>0.64961854384702045</v>
      </c>
      <c r="Q36" s="14">
        <f t="shared" si="6"/>
        <v>8.8781200992426146E-2</v>
      </c>
      <c r="R36" s="8">
        <f t="shared" si="7"/>
        <v>0.13731773148148149</v>
      </c>
      <c r="S36" s="15">
        <f t="shared" si="8"/>
        <v>0.6465385062409007</v>
      </c>
      <c r="T36" s="2">
        <v>0.01</v>
      </c>
      <c r="U36" s="16">
        <f t="shared" si="9"/>
        <v>6.4653850624090074E-3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3.5915385062409003E-2</v>
      </c>
      <c r="AR36" s="8">
        <f t="shared" si="15"/>
        <v>100.47638888888888</v>
      </c>
      <c r="AS36" s="1">
        <f t="shared" si="16"/>
        <v>0.13666666666666669</v>
      </c>
      <c r="AT36" s="1">
        <f t="shared" si="20"/>
        <v>48.045204090536664</v>
      </c>
      <c r="AU36" s="1">
        <f t="shared" si="17"/>
        <v>158756.67426720558</v>
      </c>
    </row>
    <row r="37" spans="1:48" x14ac:dyDescent="0.15">
      <c r="C37" s="7">
        <v>10</v>
      </c>
      <c r="D37" s="11">
        <v>15.0182258064516</v>
      </c>
      <c r="E37" s="10">
        <f t="shared" si="18"/>
        <v>17.391866666666701</v>
      </c>
      <c r="F37" s="7" t="s">
        <v>73</v>
      </c>
      <c r="G37" s="1">
        <v>11</v>
      </c>
      <c r="H37" s="8">
        <f t="shared" si="0"/>
        <v>15.0182258064516</v>
      </c>
      <c r="I37" s="8">
        <f t="shared" si="1"/>
        <v>288.16822580645157</v>
      </c>
      <c r="J37" s="8">
        <f t="shared" si="2"/>
        <v>0.1116907742239666</v>
      </c>
      <c r="K37" s="8">
        <f t="shared" si="3"/>
        <v>100.47638888888888</v>
      </c>
      <c r="L37" s="8">
        <f t="shared" si="4"/>
        <v>1.0047638888888888</v>
      </c>
      <c r="M37" s="1" t="s">
        <v>75</v>
      </c>
      <c r="N37" s="8">
        <f>(O36-P36)*C22/100</f>
        <v>3.5754387425186218</v>
      </c>
      <c r="O37" s="8">
        <f t="shared" si="19"/>
        <v>1.192944875337238</v>
      </c>
      <c r="P37" s="8">
        <f t="shared" si="5"/>
        <v>0.13324093673292944</v>
      </c>
      <c r="Q37" s="14">
        <f t="shared" si="6"/>
        <v>1.8209594686833693E-2</v>
      </c>
      <c r="R37" s="8">
        <f t="shared" si="7"/>
        <v>0.13731773148148149</v>
      </c>
      <c r="S37" s="15">
        <f t="shared" si="8"/>
        <v>0.13260920123261297</v>
      </c>
      <c r="T37" s="2">
        <v>0.01</v>
      </c>
      <c r="U37" s="16">
        <f t="shared" si="9"/>
        <v>1.3260920123261298E-3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3.0776092012326128E-2</v>
      </c>
      <c r="AR37" s="8">
        <f t="shared" si="15"/>
        <v>100.47638888888888</v>
      </c>
      <c r="AS37" s="1">
        <f t="shared" si="16"/>
        <v>0.13666666666666669</v>
      </c>
      <c r="AT37" s="1">
        <f t="shared" si="20"/>
        <v>48.045204090536664</v>
      </c>
      <c r="AU37" s="1">
        <f t="shared" si="17"/>
        <v>136039.471839946</v>
      </c>
    </row>
    <row r="38" spans="1:48" x14ac:dyDescent="0.15">
      <c r="C38" s="7">
        <v>11</v>
      </c>
      <c r="D38" s="11">
        <v>11.0923</v>
      </c>
      <c r="E38" s="10">
        <f t="shared" si="18"/>
        <v>15.0182258064516</v>
      </c>
      <c r="F38" s="7" t="s">
        <v>75</v>
      </c>
      <c r="G38" s="1">
        <v>12</v>
      </c>
      <c r="H38" s="8">
        <f t="shared" si="0"/>
        <v>11.0923</v>
      </c>
      <c r="I38" s="8">
        <f t="shared" si="1"/>
        <v>284.2423</v>
      </c>
      <c r="J38" s="8">
        <f t="shared" si="2"/>
        <v>7.0038840924174506E-2</v>
      </c>
      <c r="K38" s="8">
        <f t="shared" si="3"/>
        <v>100.47638888888888</v>
      </c>
      <c r="L38" s="8">
        <f t="shared" si="4"/>
        <v>1.0047638888888888</v>
      </c>
      <c r="M38" s="1" t="s">
        <v>73</v>
      </c>
      <c r="O38" s="8">
        <f t="shared" si="19"/>
        <v>2.0644678274931976</v>
      </c>
      <c r="P38" s="8">
        <f t="shared" si="5"/>
        <v>0.14459293376287219</v>
      </c>
      <c r="Q38" s="14">
        <f t="shared" si="6"/>
        <v>1.976103428092587E-2</v>
      </c>
      <c r="R38" s="8">
        <f t="shared" si="7"/>
        <v>0.13731773148148149</v>
      </c>
      <c r="S38" s="15">
        <f t="shared" si="8"/>
        <v>0.1439073750179948</v>
      </c>
      <c r="T38" s="2">
        <v>0.01</v>
      </c>
      <c r="U38" s="16">
        <f t="shared" si="9"/>
        <v>1.439073750179948E-3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3.0889073750179945E-2</v>
      </c>
      <c r="AR38" s="8">
        <f t="shared" si="15"/>
        <v>100.47638888888888</v>
      </c>
      <c r="AS38" s="1">
        <f t="shared" si="16"/>
        <v>0.13666666666666669</v>
      </c>
      <c r="AT38" s="1">
        <f t="shared" si="20"/>
        <v>48.045204090536664</v>
      </c>
      <c r="AU38" s="1">
        <f t="shared" si="17"/>
        <v>136538.88469389238</v>
      </c>
      <c r="AV38" s="1">
        <f>SUM(AU27:AU38)</f>
        <v>1559369.0407377237</v>
      </c>
    </row>
    <row r="39" spans="1:48" x14ac:dyDescent="0.15">
      <c r="C39" s="7">
        <v>12</v>
      </c>
      <c r="D39" s="11">
        <v>7.1833548387096799</v>
      </c>
      <c r="E39" s="10">
        <f t="shared" si="18"/>
        <v>11.0923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3</v>
      </c>
      <c r="E42" s="7"/>
      <c r="F42" s="7"/>
      <c r="G42" s="1">
        <v>1</v>
      </c>
      <c r="H42" s="8">
        <f t="shared" ref="H42:H53" si="21">E43</f>
        <v>3</v>
      </c>
      <c r="I42" s="8">
        <f t="shared" ref="I42:I53" si="22">H42+273.15</f>
        <v>276.14999999999998</v>
      </c>
      <c r="J42" s="8">
        <f t="shared" ref="J42:J53" si="23">EXP(($C$16*(I42-$C$14))/($C$17*I42*$C$14))</f>
        <v>2.5667722292058517E-2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1.9787514487055119E-3</v>
      </c>
      <c r="Q42" s="14">
        <f t="shared" ref="Q42:Q53" si="27">P42*$B$44</f>
        <v>3.1660023179288192E-4</v>
      </c>
      <c r="R42" s="8">
        <f t="shared" ref="R42:R53" si="28">L42*$B$44</f>
        <v>1.2334566666666666E-2</v>
      </c>
      <c r="S42" s="15">
        <f t="shared" ref="S42:S53" si="29">Q42/R42</f>
        <v>2.566772229205852E-2</v>
      </c>
      <c r="T42" s="2">
        <v>0.01</v>
      </c>
      <c r="U42" s="16">
        <f t="shared" ref="U42:U53" si="30">S42*T42</f>
        <v>2.5667722292058523E-4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1.5056677222920586E-2</v>
      </c>
      <c r="AR42" s="8">
        <f t="shared" ref="AR42:AR53" si="34">$B$42/12</f>
        <v>7.7091041666666671</v>
      </c>
      <c r="AS42" s="1">
        <f t="shared" ref="AS42:AS53" si="35">$B$44</f>
        <v>0.16</v>
      </c>
      <c r="AT42" s="1">
        <f>$E$5/12</f>
        <v>87.18863013698666</v>
      </c>
      <c r="AU42" s="1">
        <f t="shared" ref="AU42:AU53" si="36">AT42*10000*AS42*0.67*AR42*AQ42</f>
        <v>10848.949657860241</v>
      </c>
    </row>
    <row r="43" spans="1:48" x14ac:dyDescent="0.15">
      <c r="A43" s="1" t="s">
        <v>74</v>
      </c>
      <c r="B43" s="1">
        <v>1</v>
      </c>
      <c r="C43" s="7">
        <v>1</v>
      </c>
      <c r="D43" s="9">
        <v>4.0195806451612901</v>
      </c>
      <c r="E43" s="10">
        <f t="shared" ref="E43:E54" si="37">D42</f>
        <v>3</v>
      </c>
      <c r="F43" s="7" t="s">
        <v>73</v>
      </c>
      <c r="G43" s="1">
        <v>2</v>
      </c>
      <c r="H43" s="8">
        <f t="shared" si="21"/>
        <v>4.0195806451612901</v>
      </c>
      <c r="I43" s="8">
        <f t="shared" si="22"/>
        <v>277.16958064516126</v>
      </c>
      <c r="J43" s="8">
        <f t="shared" si="23"/>
        <v>2.9222421642600149E-2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0.15220333188462781</v>
      </c>
      <c r="P43" s="8">
        <f t="shared" si="26"/>
        <v>4.4477499397412006E-3</v>
      </c>
      <c r="Q43" s="14">
        <f t="shared" si="27"/>
        <v>7.1163999035859214E-4</v>
      </c>
      <c r="R43" s="8">
        <f t="shared" si="28"/>
        <v>1.2334566666666666E-2</v>
      </c>
      <c r="S43" s="15">
        <f t="shared" si="29"/>
        <v>5.7694770281776595E-2</v>
      </c>
      <c r="T43" s="2">
        <v>0.01</v>
      </c>
      <c r="U43" s="16">
        <f t="shared" si="30"/>
        <v>5.7694770281776597E-4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1.5376947702817766E-2</v>
      </c>
      <c r="AR43" s="8">
        <f t="shared" si="34"/>
        <v>7.7091041666666671</v>
      </c>
      <c r="AS43" s="1">
        <f t="shared" si="35"/>
        <v>0.16</v>
      </c>
      <c r="AT43" s="1">
        <f t="shared" ref="AT43:AT53" si="39">$E$5/12</f>
        <v>87.18863013698666</v>
      </c>
      <c r="AU43" s="1">
        <f t="shared" si="36"/>
        <v>11079.717593033474</v>
      </c>
    </row>
    <row r="44" spans="1:48" x14ac:dyDescent="0.15">
      <c r="A44" s="1" t="s">
        <v>36</v>
      </c>
      <c r="B44" s="1">
        <f>I5</f>
        <v>0.16</v>
      </c>
      <c r="C44" s="7">
        <v>2</v>
      </c>
      <c r="D44" s="11">
        <v>2.4841428571428601</v>
      </c>
      <c r="E44" s="10">
        <f t="shared" si="37"/>
        <v>4.0195806451612901</v>
      </c>
      <c r="F44" s="7" t="s">
        <v>73</v>
      </c>
      <c r="G44" s="1">
        <v>3</v>
      </c>
      <c r="H44" s="8">
        <f t="shared" si="21"/>
        <v>2.4841428571428601</v>
      </c>
      <c r="I44" s="8">
        <f t="shared" si="22"/>
        <v>275.63414285714282</v>
      </c>
      <c r="J44" s="8">
        <f t="shared" si="23"/>
        <v>2.4028627410994711E-2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0.22484662361155328</v>
      </c>
      <c r="P44" s="8">
        <f t="shared" si="26"/>
        <v>5.40275574338218E-3</v>
      </c>
      <c r="Q44" s="14">
        <f t="shared" si="27"/>
        <v>8.6444091894114883E-4</v>
      </c>
      <c r="R44" s="8">
        <f t="shared" si="28"/>
        <v>1.2334566666666666E-2</v>
      </c>
      <c r="S44" s="15">
        <f t="shared" si="29"/>
        <v>7.0082795958875635E-2</v>
      </c>
      <c r="T44" s="2">
        <v>0.01</v>
      </c>
      <c r="U44" s="16">
        <f t="shared" si="30"/>
        <v>7.0082795958875633E-4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1.5500827959588757E-2</v>
      </c>
      <c r="AR44" s="8">
        <f t="shared" si="34"/>
        <v>7.7091041666666671</v>
      </c>
      <c r="AS44" s="1">
        <f t="shared" si="35"/>
        <v>0.16</v>
      </c>
      <c r="AT44" s="1">
        <f t="shared" si="39"/>
        <v>87.18863013698666</v>
      </c>
      <c r="AU44" s="1">
        <f t="shared" si="36"/>
        <v>11168.978367466852</v>
      </c>
    </row>
    <row r="45" spans="1:48" x14ac:dyDescent="0.15">
      <c r="C45" s="7">
        <v>3</v>
      </c>
      <c r="D45" s="11">
        <v>1.85187096774194</v>
      </c>
      <c r="E45" s="10">
        <f t="shared" si="37"/>
        <v>2.4841428571428601</v>
      </c>
      <c r="F45" s="7" t="s">
        <v>73</v>
      </c>
      <c r="G45" s="1">
        <v>4</v>
      </c>
      <c r="H45" s="8">
        <f t="shared" si="21"/>
        <v>1.85187096774194</v>
      </c>
      <c r="I45" s="8">
        <f t="shared" si="22"/>
        <v>275.00187096774192</v>
      </c>
      <c r="J45" s="8">
        <f t="shared" si="23"/>
        <v>2.2154223909632689E-2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0.2965349095348378</v>
      </c>
      <c r="P45" s="8">
        <f t="shared" si="26"/>
        <v>6.5695007828574705E-3</v>
      </c>
      <c r="Q45" s="14">
        <f t="shared" si="27"/>
        <v>1.0511201252571952E-3</v>
      </c>
      <c r="R45" s="8">
        <f t="shared" si="28"/>
        <v>1.2334566666666666E-2</v>
      </c>
      <c r="S45" s="15">
        <f t="shared" si="29"/>
        <v>8.5217434358498906E-2</v>
      </c>
      <c r="T45" s="2">
        <v>0.01</v>
      </c>
      <c r="U45" s="16">
        <f t="shared" si="30"/>
        <v>8.5217434358498905E-4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1.5652174343584988E-2</v>
      </c>
      <c r="AR45" s="8">
        <f t="shared" si="34"/>
        <v>7.7091041666666671</v>
      </c>
      <c r="AS45" s="1">
        <f t="shared" si="35"/>
        <v>0.16</v>
      </c>
      <c r="AT45" s="1">
        <f t="shared" si="39"/>
        <v>87.18863013698666</v>
      </c>
      <c r="AU45" s="1">
        <f t="shared" si="36"/>
        <v>11278.029606101016</v>
      </c>
    </row>
    <row r="46" spans="1:48" x14ac:dyDescent="0.15">
      <c r="C46" s="7">
        <v>4</v>
      </c>
      <c r="D46" s="11">
        <v>5.2020666666666697</v>
      </c>
      <c r="E46" s="10">
        <f t="shared" si="37"/>
        <v>1.85187096774194</v>
      </c>
      <c r="F46" s="7" t="s">
        <v>73</v>
      </c>
      <c r="G46" s="1">
        <v>5</v>
      </c>
      <c r="H46" s="8">
        <f t="shared" si="21"/>
        <v>5.2020666666666697</v>
      </c>
      <c r="I46" s="8">
        <f t="shared" si="22"/>
        <v>278.35206666666664</v>
      </c>
      <c r="J46" s="8">
        <f t="shared" si="23"/>
        <v>3.3925659605392497E-2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0.27546713831438135</v>
      </c>
      <c r="O46" s="8">
        <f t="shared" si="38"/>
        <v>9.158931210426563E-2</v>
      </c>
      <c r="P46" s="8">
        <f t="shared" si="26"/>
        <v>3.1072278259413706E-3</v>
      </c>
      <c r="Q46" s="14">
        <f t="shared" si="27"/>
        <v>4.9715645215061925E-4</v>
      </c>
      <c r="R46" s="8">
        <f t="shared" si="28"/>
        <v>1.2334566666666666E-2</v>
      </c>
      <c r="S46" s="15">
        <f t="shared" si="29"/>
        <v>4.0305952011605806E-2</v>
      </c>
      <c r="T46" s="2">
        <v>0.01</v>
      </c>
      <c r="U46" s="16">
        <f t="shared" si="30"/>
        <v>4.0305952011605807E-4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2.7503059520116058E-2</v>
      </c>
      <c r="AR46" s="8">
        <f t="shared" si="34"/>
        <v>7.7091041666666671</v>
      </c>
      <c r="AS46" s="1">
        <f t="shared" si="35"/>
        <v>0.16</v>
      </c>
      <c r="AT46" s="1">
        <f t="shared" si="39"/>
        <v>87.18863013698666</v>
      </c>
      <c r="AU46" s="1">
        <f t="shared" si="36"/>
        <v>19817.075424626488</v>
      </c>
    </row>
    <row r="47" spans="1:48" x14ac:dyDescent="0.15">
      <c r="C47" s="7">
        <v>5</v>
      </c>
      <c r="D47" s="11">
        <v>7.0443870967741899</v>
      </c>
      <c r="E47" s="10">
        <f t="shared" si="37"/>
        <v>5.2020666666666697</v>
      </c>
      <c r="F47" s="7" t="s">
        <v>75</v>
      </c>
      <c r="G47" s="1">
        <v>6</v>
      </c>
      <c r="H47" s="8">
        <f t="shared" si="21"/>
        <v>7.0443870967741899</v>
      </c>
      <c r="I47" s="8">
        <f t="shared" si="22"/>
        <v>280.19438709677416</v>
      </c>
      <c r="J47" s="8">
        <f t="shared" si="23"/>
        <v>4.2698817773607775E-2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0.16557312594499093</v>
      </c>
      <c r="P47" s="8">
        <f t="shared" si="26"/>
        <v>7.0697767329317776E-3</v>
      </c>
      <c r="Q47" s="14">
        <f t="shared" si="27"/>
        <v>1.1311642772690845E-3</v>
      </c>
      <c r="R47" s="8">
        <f t="shared" si="28"/>
        <v>1.2334566666666666E-2</v>
      </c>
      <c r="S47" s="15">
        <f t="shared" si="29"/>
        <v>9.1706851796097513E-2</v>
      </c>
      <c r="T47" s="2">
        <v>0.01</v>
      </c>
      <c r="U47" s="16">
        <f t="shared" si="30"/>
        <v>9.1706851796097516E-4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2.8017068517960975E-2</v>
      </c>
      <c r="AR47" s="8">
        <f t="shared" si="34"/>
        <v>7.7091041666666671</v>
      </c>
      <c r="AS47" s="1">
        <f t="shared" si="35"/>
        <v>0.16</v>
      </c>
      <c r="AT47" s="1">
        <f t="shared" si="39"/>
        <v>87.18863013698666</v>
      </c>
      <c r="AU47" s="1">
        <f t="shared" si="36"/>
        <v>20187.439858873491</v>
      </c>
    </row>
    <row r="48" spans="1:48" x14ac:dyDescent="0.15">
      <c r="C48" s="7">
        <v>6</v>
      </c>
      <c r="D48" s="11">
        <v>11.700533333333301</v>
      </c>
      <c r="E48" s="10">
        <f t="shared" si="37"/>
        <v>7.0443870967741899</v>
      </c>
      <c r="F48" s="7" t="s">
        <v>73</v>
      </c>
      <c r="G48" s="1">
        <v>7</v>
      </c>
      <c r="H48" s="8">
        <f t="shared" si="21"/>
        <v>11.700533333333301</v>
      </c>
      <c r="I48" s="8">
        <f t="shared" si="22"/>
        <v>284.85053333333326</v>
      </c>
      <c r="J48" s="8">
        <f t="shared" si="23"/>
        <v>7.5353789525147805E-2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0.23559439087872583</v>
      </c>
      <c r="P48" s="8">
        <f t="shared" si="26"/>
        <v>1.7752930143580908E-2</v>
      </c>
      <c r="Q48" s="14">
        <f t="shared" si="27"/>
        <v>2.8404688229729451E-3</v>
      </c>
      <c r="R48" s="8">
        <f t="shared" si="28"/>
        <v>1.2334566666666666E-2</v>
      </c>
      <c r="S48" s="15">
        <f t="shared" si="29"/>
        <v>0.23028525441831049</v>
      </c>
      <c r="T48" s="2">
        <v>0.01</v>
      </c>
      <c r="U48" s="16">
        <f t="shared" si="30"/>
        <v>2.302852544183105E-3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2.9402852544183105E-2</v>
      </c>
      <c r="AR48" s="8">
        <f t="shared" si="34"/>
        <v>7.7091041666666671</v>
      </c>
      <c r="AS48" s="1">
        <f t="shared" si="35"/>
        <v>0.16</v>
      </c>
      <c r="AT48" s="1">
        <f t="shared" si="39"/>
        <v>87.18863013698666</v>
      </c>
      <c r="AU48" s="1">
        <f t="shared" si="36"/>
        <v>21185.953735113344</v>
      </c>
    </row>
    <row r="49" spans="1:78" x14ac:dyDescent="0.15">
      <c r="C49" s="7">
        <v>7</v>
      </c>
      <c r="D49" s="11">
        <v>18.620290322580601</v>
      </c>
      <c r="E49" s="10">
        <f t="shared" si="37"/>
        <v>11.700533333333301</v>
      </c>
      <c r="F49" s="7" t="s">
        <v>73</v>
      </c>
      <c r="G49" s="1">
        <v>8</v>
      </c>
      <c r="H49" s="8">
        <f t="shared" si="21"/>
        <v>18.620290322580601</v>
      </c>
      <c r="I49" s="8">
        <f t="shared" si="22"/>
        <v>291.77029032258059</v>
      </c>
      <c r="J49" s="8">
        <f t="shared" si="23"/>
        <v>0.16950330617412784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0.29493250240181157</v>
      </c>
      <c r="P49" s="8">
        <f t="shared" si="26"/>
        <v>4.9992034255315961E-2</v>
      </c>
      <c r="Q49" s="14">
        <f t="shared" si="27"/>
        <v>7.9987254808505538E-3</v>
      </c>
      <c r="R49" s="8">
        <f t="shared" si="28"/>
        <v>1.2334566666666666E-2</v>
      </c>
      <c r="S49" s="15">
        <f t="shared" si="29"/>
        <v>0.64848046121203184</v>
      </c>
      <c r="T49" s="2">
        <v>0.01</v>
      </c>
      <c r="U49" s="16">
        <f t="shared" si="30"/>
        <v>6.4848046121203182E-3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3.3584804612120316E-2</v>
      </c>
      <c r="AR49" s="8">
        <f t="shared" si="34"/>
        <v>7.7091041666666671</v>
      </c>
      <c r="AS49" s="1">
        <f t="shared" si="35"/>
        <v>0.16</v>
      </c>
      <c r="AT49" s="1">
        <f t="shared" si="39"/>
        <v>87.18863013698666</v>
      </c>
      <c r="AU49" s="1">
        <f t="shared" si="36"/>
        <v>24199.220658812119</v>
      </c>
    </row>
    <row r="50" spans="1:78" x14ac:dyDescent="0.15">
      <c r="C50" s="7">
        <v>8</v>
      </c>
      <c r="D50" s="11">
        <v>19.524645161290302</v>
      </c>
      <c r="E50" s="10">
        <f t="shared" si="37"/>
        <v>18.620290322580601</v>
      </c>
      <c r="F50" s="7" t="s">
        <v>73</v>
      </c>
      <c r="G50" s="1">
        <v>9</v>
      </c>
      <c r="H50" s="8">
        <f t="shared" si="21"/>
        <v>19.524645161290302</v>
      </c>
      <c r="I50" s="8">
        <f t="shared" si="22"/>
        <v>292.6746451612903</v>
      </c>
      <c r="J50" s="8">
        <f t="shared" si="23"/>
        <v>0.18791486286936254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0.32203150981316231</v>
      </c>
      <c r="P50" s="8">
        <f t="shared" si="26"/>
        <v>6.0514507006154176E-2</v>
      </c>
      <c r="Q50" s="14">
        <f t="shared" si="27"/>
        <v>9.6823211209846691E-3</v>
      </c>
      <c r="R50" s="8">
        <f t="shared" si="28"/>
        <v>1.2334566666666666E-2</v>
      </c>
      <c r="S50" s="15">
        <f t="shared" si="29"/>
        <v>0.78497456640698116</v>
      </c>
      <c r="T50" s="2">
        <v>0.01</v>
      </c>
      <c r="U50" s="16">
        <f t="shared" si="30"/>
        <v>7.8497456640698113E-3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3.494974566406981E-2</v>
      </c>
      <c r="AR50" s="8">
        <f t="shared" si="34"/>
        <v>7.7091041666666671</v>
      </c>
      <c r="AS50" s="1">
        <f t="shared" si="35"/>
        <v>0.16</v>
      </c>
      <c r="AT50" s="1">
        <f t="shared" si="39"/>
        <v>87.18863013698666</v>
      </c>
      <c r="AU50" s="1">
        <f t="shared" si="36"/>
        <v>25182.71632251703</v>
      </c>
    </row>
    <row r="51" spans="1:78" x14ac:dyDescent="0.15">
      <c r="C51" s="7">
        <v>9</v>
      </c>
      <c r="D51" s="11">
        <v>17.391866666666701</v>
      </c>
      <c r="E51" s="10">
        <f t="shared" si="37"/>
        <v>19.524645161290302</v>
      </c>
      <c r="F51" s="7" t="s">
        <v>73</v>
      </c>
      <c r="G51" s="1">
        <v>10</v>
      </c>
      <c r="H51" s="8">
        <f t="shared" si="21"/>
        <v>17.391866666666701</v>
      </c>
      <c r="I51" s="8">
        <f t="shared" si="22"/>
        <v>290.54186666666669</v>
      </c>
      <c r="J51" s="8">
        <f t="shared" si="23"/>
        <v>0.14719770465346016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0.33860804447367482</v>
      </c>
      <c r="P51" s="8">
        <f t="shared" si="26"/>
        <v>4.9842326923721689E-2</v>
      </c>
      <c r="Q51" s="14">
        <f t="shared" si="27"/>
        <v>7.9747723077954712E-3</v>
      </c>
      <c r="R51" s="8">
        <f t="shared" si="28"/>
        <v>1.2334566666666666E-2</v>
      </c>
      <c r="S51" s="15">
        <f t="shared" si="29"/>
        <v>0.64653850624090059</v>
      </c>
      <c r="T51" s="2">
        <v>0.01</v>
      </c>
      <c r="U51" s="16">
        <f t="shared" si="30"/>
        <v>6.4653850624090056E-3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3.3565385062409005E-2</v>
      </c>
      <c r="AR51" s="8">
        <f t="shared" si="34"/>
        <v>7.7091041666666671</v>
      </c>
      <c r="AS51" s="1">
        <f t="shared" si="35"/>
        <v>0.16</v>
      </c>
      <c r="AT51" s="1">
        <f t="shared" si="39"/>
        <v>87.18863013698666</v>
      </c>
      <c r="AU51" s="1">
        <f t="shared" si="36"/>
        <v>24185.228081693203</v>
      </c>
    </row>
    <row r="52" spans="1:78" x14ac:dyDescent="0.15">
      <c r="C52" s="7">
        <v>10</v>
      </c>
      <c r="D52" s="11">
        <v>15.0182258064516</v>
      </c>
      <c r="E52" s="10">
        <f t="shared" si="37"/>
        <v>17.391866666666701</v>
      </c>
      <c r="F52" s="7" t="s">
        <v>73</v>
      </c>
      <c r="G52" s="1">
        <v>11</v>
      </c>
      <c r="H52" s="8">
        <f t="shared" si="21"/>
        <v>15.0182258064516</v>
      </c>
      <c r="I52" s="8">
        <f t="shared" si="22"/>
        <v>288.16822580645157</v>
      </c>
      <c r="J52" s="8">
        <f t="shared" si="23"/>
        <v>0.1116907742239666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0.27432743167245549</v>
      </c>
      <c r="O52" s="8">
        <f t="shared" si="38"/>
        <v>9.1529327544164263E-2</v>
      </c>
      <c r="P52" s="8">
        <f t="shared" si="26"/>
        <v>1.0222981457606738E-2</v>
      </c>
      <c r="Q52" s="14">
        <f t="shared" si="27"/>
        <v>1.6356770332170781E-3</v>
      </c>
      <c r="R52" s="8">
        <f t="shared" si="28"/>
        <v>1.2334566666666666E-2</v>
      </c>
      <c r="S52" s="15">
        <f t="shared" si="29"/>
        <v>0.1326092012326128</v>
      </c>
      <c r="T52" s="2">
        <v>0.01</v>
      </c>
      <c r="U52" s="16">
        <f t="shared" si="30"/>
        <v>1.326092012326128E-3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2.8426092012326126E-2</v>
      </c>
      <c r="AR52" s="8">
        <f t="shared" si="34"/>
        <v>7.7091041666666671</v>
      </c>
      <c r="AS52" s="1">
        <f t="shared" si="35"/>
        <v>0.16</v>
      </c>
      <c r="AT52" s="1">
        <f t="shared" si="39"/>
        <v>87.18863013698666</v>
      </c>
      <c r="AU52" s="1">
        <f t="shared" si="36"/>
        <v>20482.157958594355</v>
      </c>
    </row>
    <row r="53" spans="1:78" x14ac:dyDescent="0.15">
      <c r="C53" s="7">
        <v>11</v>
      </c>
      <c r="D53" s="11">
        <v>11.0923</v>
      </c>
      <c r="E53" s="10">
        <f t="shared" si="37"/>
        <v>15.0182258064516</v>
      </c>
      <c r="F53" s="7" t="s">
        <v>75</v>
      </c>
      <c r="G53" s="1">
        <v>12</v>
      </c>
      <c r="H53" s="8">
        <f t="shared" si="21"/>
        <v>11.0923</v>
      </c>
      <c r="I53" s="8">
        <f t="shared" si="22"/>
        <v>284.2423</v>
      </c>
      <c r="J53" s="8">
        <f t="shared" si="23"/>
        <v>7.0038840924174506E-2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0.15839738775322418</v>
      </c>
      <c r="P53" s="8">
        <f t="shared" si="26"/>
        <v>1.1093969443652854E-2</v>
      </c>
      <c r="Q53" s="14">
        <f t="shared" si="27"/>
        <v>1.7750351109844568E-3</v>
      </c>
      <c r="R53" s="8">
        <f t="shared" si="28"/>
        <v>1.2334566666666666E-2</v>
      </c>
      <c r="S53" s="15">
        <f t="shared" si="29"/>
        <v>0.14390737501799469</v>
      </c>
      <c r="T53" s="2">
        <v>0.01</v>
      </c>
      <c r="U53" s="16">
        <f t="shared" si="30"/>
        <v>1.4390737501799469E-3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2.8539073750179948E-2</v>
      </c>
      <c r="AR53" s="8">
        <f t="shared" si="34"/>
        <v>7.7091041666666671</v>
      </c>
      <c r="AS53" s="1">
        <f t="shared" si="35"/>
        <v>0.16</v>
      </c>
      <c r="AT53" s="1">
        <f t="shared" si="39"/>
        <v>87.18863013698666</v>
      </c>
      <c r="AU53" s="1">
        <f t="shared" si="36"/>
        <v>20563.565905918069</v>
      </c>
      <c r="AV53" s="1">
        <f>SUM(AU42:AU53)</f>
        <v>220179.03317060971</v>
      </c>
    </row>
    <row r="54" spans="1:78" x14ac:dyDescent="0.15">
      <c r="C54" s="7">
        <v>12</v>
      </c>
      <c r="D54" s="11">
        <v>7.1833548387096799</v>
      </c>
      <c r="E54" s="10">
        <f t="shared" si="37"/>
        <v>11.0923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3</v>
      </c>
      <c r="E58" s="7"/>
      <c r="F58" s="7"/>
      <c r="G58" s="1">
        <v>1</v>
      </c>
      <c r="H58" s="8">
        <f t="shared" ref="H58:H69" si="40">E59</f>
        <v>3</v>
      </c>
      <c r="I58" s="8">
        <f t="shared" ref="I58:I69" si="41">H58+273.15</f>
        <v>276.14999999999998</v>
      </c>
      <c r="J58" s="8">
        <f t="shared" ref="J58:J69" si="42">EXP(($C$16*(I58-$C$14))/($C$17*I58*$C$14))</f>
        <v>2.5667722292058517E-2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7.0911831360435662E-2</v>
      </c>
      <c r="Q58" s="14">
        <f t="shared" ref="Q58:Q69" si="46">P58*$B$60</f>
        <v>2.0564431094526339E-2</v>
      </c>
      <c r="R58" s="8">
        <f t="shared" ref="R58:R69" si="47">L58*$B$60</f>
        <v>0.80117864999999977</v>
      </c>
      <c r="S58" s="15">
        <f t="shared" ref="S58:S69" si="48">Q58/R58</f>
        <v>2.5667722292058513E-2</v>
      </c>
      <c r="T58" s="2">
        <v>0.27</v>
      </c>
      <c r="U58" s="16">
        <f t="shared" ref="U58:U69" si="49">S58*T58</f>
        <v>6.9302850188557993E-3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0.22774655437916369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188.20585450911167</v>
      </c>
      <c r="AF58" s="1">
        <f t="shared" ref="AF58:AF69" si="54">AE58*10000*AC58*AB58</f>
        <v>4385837.6314864065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pans="1:78" x14ac:dyDescent="0.15">
      <c r="A59" s="1" t="s">
        <v>74</v>
      </c>
      <c r="B59" s="1">
        <v>27</v>
      </c>
      <c r="C59" s="7">
        <v>1</v>
      </c>
      <c r="D59" s="9">
        <v>4.0195806451612901</v>
      </c>
      <c r="E59" s="10">
        <f t="shared" ref="E59:E70" si="55">D58</f>
        <v>3</v>
      </c>
      <c r="F59" s="7" t="s">
        <v>73</v>
      </c>
      <c r="G59" s="1">
        <v>2</v>
      </c>
      <c r="H59" s="8">
        <f t="shared" si="40"/>
        <v>4.0195806451612901</v>
      </c>
      <c r="I59" s="8">
        <f t="shared" si="41"/>
        <v>277.16958064516126</v>
      </c>
      <c r="J59" s="8">
        <f t="shared" si="42"/>
        <v>2.9222421642600149E-2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5.4544581686395635</v>
      </c>
      <c r="P59" s="8">
        <f t="shared" si="45"/>
        <v>0.15939247643590995</v>
      </c>
      <c r="Q59" s="14">
        <f t="shared" si="46"/>
        <v>4.6223818166413883E-2</v>
      </c>
      <c r="R59" s="8">
        <f t="shared" si="47"/>
        <v>0.80117864999999977</v>
      </c>
      <c r="S59" s="15">
        <f t="shared" si="48"/>
        <v>5.7694770281776601E-2</v>
      </c>
      <c r="T59" s="2">
        <v>0.27</v>
      </c>
      <c r="U59" s="16">
        <f t="shared" si="49"/>
        <v>1.5577587976079683E-2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0.2294267253437523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188.20585450911167</v>
      </c>
      <c r="AF59" s="1">
        <f t="shared" si="54"/>
        <v>4418193.5855157059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2.4841428571428601</v>
      </c>
      <c r="E60" s="10">
        <f t="shared" si="55"/>
        <v>4.0195806451612901</v>
      </c>
      <c r="F60" s="7" t="s">
        <v>73</v>
      </c>
      <c r="G60" s="1">
        <v>3</v>
      </c>
      <c r="H60" s="8">
        <f t="shared" si="40"/>
        <v>2.4841428571428601</v>
      </c>
      <c r="I60" s="8">
        <f t="shared" si="41"/>
        <v>275.63414285714282</v>
      </c>
      <c r="J60" s="8">
        <f t="shared" si="42"/>
        <v>2.4028627410994711E-2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8.057750692203653</v>
      </c>
      <c r="P60" s="8">
        <f t="shared" si="45"/>
        <v>0.1936166891536463</v>
      </c>
      <c r="Q60" s="14">
        <f t="shared" si="46"/>
        <v>5.6148839854557424E-2</v>
      </c>
      <c r="R60" s="8">
        <f t="shared" si="47"/>
        <v>0.80117864999999977</v>
      </c>
      <c r="S60" s="15">
        <f t="shared" si="48"/>
        <v>7.0082795958875635E-2</v>
      </c>
      <c r="T60" s="2">
        <v>0.27</v>
      </c>
      <c r="U60" s="16">
        <f t="shared" si="49"/>
        <v>1.8922354908896422E-2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0.2300766135587986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188.20585450911167</v>
      </c>
      <c r="AF60" s="1">
        <f t="shared" si="54"/>
        <v>4430708.8316742247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pans="1:78" x14ac:dyDescent="0.15">
      <c r="C61" s="7">
        <v>3</v>
      </c>
      <c r="D61" s="11">
        <v>1.85187096774194</v>
      </c>
      <c r="E61" s="10">
        <f t="shared" si="55"/>
        <v>2.4841428571428601</v>
      </c>
      <c r="F61" s="7" t="s">
        <v>73</v>
      </c>
      <c r="G61" s="1">
        <v>4</v>
      </c>
      <c r="H61" s="8">
        <f t="shared" si="40"/>
        <v>1.85187096774194</v>
      </c>
      <c r="I61" s="8">
        <f t="shared" si="41"/>
        <v>275.00187096774192</v>
      </c>
      <c r="J61" s="8">
        <f t="shared" si="42"/>
        <v>2.2154223909632689E-2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10.626819003050006</v>
      </c>
      <c r="P61" s="8">
        <f t="shared" si="45"/>
        <v>0.23542892764070947</v>
      </c>
      <c r="Q61" s="14">
        <f t="shared" si="46"/>
        <v>6.8274389015805736E-2</v>
      </c>
      <c r="R61" s="8">
        <f t="shared" si="47"/>
        <v>0.80117864999999977</v>
      </c>
      <c r="S61" s="15">
        <f t="shared" si="48"/>
        <v>8.5217434358498892E-2</v>
      </c>
      <c r="T61" s="2">
        <v>0.27</v>
      </c>
      <c r="U61" s="16">
        <f t="shared" si="49"/>
        <v>2.3008707276794702E-2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0.23087059182388123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188.20585450911167</v>
      </c>
      <c r="AF61" s="1">
        <f t="shared" si="54"/>
        <v>4445998.8972608335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pans="1:78" x14ac:dyDescent="0.15">
      <c r="C62" s="7">
        <v>4</v>
      </c>
      <c r="D62" s="11">
        <v>5.2020666666666697</v>
      </c>
      <c r="E62" s="10">
        <f t="shared" si="55"/>
        <v>1.85187096774194</v>
      </c>
      <c r="F62" s="7" t="s">
        <v>73</v>
      </c>
      <c r="G62" s="1">
        <v>5</v>
      </c>
      <c r="H62" s="8">
        <f t="shared" si="40"/>
        <v>5.2020666666666697</v>
      </c>
      <c r="I62" s="8">
        <f t="shared" si="41"/>
        <v>278.35206666666664</v>
      </c>
      <c r="J62" s="8">
        <f t="shared" si="42"/>
        <v>3.3925659605392497E-2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9.8718205716388301</v>
      </c>
      <c r="O62" s="8">
        <f t="shared" si="56"/>
        <v>3.2822545037704653</v>
      </c>
      <c r="P62" s="8">
        <f t="shared" si="45"/>
        <v>0.11135264903318327</v>
      </c>
      <c r="Q62" s="14">
        <f t="shared" si="46"/>
        <v>3.2292268219623145E-2</v>
      </c>
      <c r="R62" s="8">
        <f t="shared" si="47"/>
        <v>0.80117864999999977</v>
      </c>
      <c r="S62" s="15">
        <f t="shared" si="48"/>
        <v>4.0305952011605847E-2</v>
      </c>
      <c r="T62" s="2">
        <v>0.27</v>
      </c>
      <c r="U62" s="16">
        <f t="shared" si="49"/>
        <v>1.0882607043133579E-2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0.22851449054848089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188.20585450911167</v>
      </c>
      <c r="AF62" s="1">
        <f t="shared" si="54"/>
        <v>4400626.1904578134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pans="1:78" x14ac:dyDescent="0.15">
      <c r="C63" s="7">
        <v>5</v>
      </c>
      <c r="D63" s="11">
        <v>7.0443870967741899</v>
      </c>
      <c r="E63" s="10">
        <f t="shared" si="55"/>
        <v>5.2020666666666697</v>
      </c>
      <c r="F63" s="7" t="s">
        <v>75</v>
      </c>
      <c r="G63" s="1">
        <v>6</v>
      </c>
      <c r="H63" s="8">
        <f t="shared" si="40"/>
        <v>7.0443870967741899</v>
      </c>
      <c r="I63" s="8">
        <f t="shared" si="41"/>
        <v>280.19438709677416</v>
      </c>
      <c r="J63" s="8">
        <f t="shared" si="42"/>
        <v>4.2698817773607775E-2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5.9335868547372819</v>
      </c>
      <c r="P63" s="8">
        <f t="shared" si="45"/>
        <v>0.25335714385430169</v>
      </c>
      <c r="Q63" s="14">
        <f t="shared" si="46"/>
        <v>7.3473571717747488E-2</v>
      </c>
      <c r="R63" s="8">
        <f t="shared" si="47"/>
        <v>0.80117864999999977</v>
      </c>
      <c r="S63" s="15">
        <f t="shared" si="48"/>
        <v>9.1706851796097555E-2</v>
      </c>
      <c r="T63" s="2">
        <v>0.27</v>
      </c>
      <c r="U63" s="16">
        <f t="shared" si="49"/>
        <v>2.4760849984946341E-2</v>
      </c>
      <c r="V63" s="2">
        <v>180.9</v>
      </c>
      <c r="W63" s="2">
        <v>6</v>
      </c>
      <c r="X63" s="2">
        <v>3</v>
      </c>
      <c r="Y63" s="2">
        <v>0.3</v>
      </c>
      <c r="Z63" s="2">
        <v>6</v>
      </c>
      <c r="AA63" s="2">
        <v>30.2</v>
      </c>
      <c r="AB63" s="1">
        <f t="shared" si="50"/>
        <v>0.23121103315207508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188.20585450911167</v>
      </c>
      <c r="AF63" s="1">
        <f t="shared" si="54"/>
        <v>4452554.9586360585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pans="1:78" x14ac:dyDescent="0.15">
      <c r="C64" s="7">
        <v>6</v>
      </c>
      <c r="D64" s="11">
        <v>11.700533333333301</v>
      </c>
      <c r="E64" s="10">
        <f t="shared" si="55"/>
        <v>7.0443870967741899</v>
      </c>
      <c r="F64" s="7" t="s">
        <v>73</v>
      </c>
      <c r="G64" s="1">
        <v>7</v>
      </c>
      <c r="H64" s="8">
        <f t="shared" si="40"/>
        <v>11.700533333333301</v>
      </c>
      <c r="I64" s="8">
        <f t="shared" si="41"/>
        <v>284.85053333333326</v>
      </c>
      <c r="J64" s="8">
        <f t="shared" si="42"/>
        <v>7.5353789525147805E-2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8.4429147108829792</v>
      </c>
      <c r="P64" s="8">
        <f t="shared" si="45"/>
        <v>0.63620561810265019</v>
      </c>
      <c r="Q64" s="14">
        <f t="shared" si="46"/>
        <v>0.18449962924976854</v>
      </c>
      <c r="R64" s="8">
        <f t="shared" si="47"/>
        <v>0.80117864999999977</v>
      </c>
      <c r="S64" s="15">
        <f t="shared" si="48"/>
        <v>0.23028525441831055</v>
      </c>
      <c r="T64" s="2">
        <v>0.27</v>
      </c>
      <c r="U64" s="16">
        <f t="shared" si="49"/>
        <v>6.2177018692943849E-2</v>
      </c>
      <c r="V64" s="2">
        <v>180.9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0.24808099473203898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188.20585450911167</v>
      </c>
      <c r="AF64" s="1">
        <f t="shared" si="54"/>
        <v>4777428.8630550699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pans="1:78" x14ac:dyDescent="0.15">
      <c r="C65" s="7">
        <v>7</v>
      </c>
      <c r="D65" s="11">
        <v>18.620290322580601</v>
      </c>
      <c r="E65" s="10">
        <f t="shared" si="55"/>
        <v>11.700533333333301</v>
      </c>
      <c r="F65" s="7" t="s">
        <v>73</v>
      </c>
      <c r="G65" s="1">
        <v>8</v>
      </c>
      <c r="H65" s="8">
        <f t="shared" si="40"/>
        <v>18.620290322580601</v>
      </c>
      <c r="I65" s="8">
        <f t="shared" si="41"/>
        <v>291.77029032258059</v>
      </c>
      <c r="J65" s="8">
        <f t="shared" si="42"/>
        <v>0.16950330617412784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10.569394092780328</v>
      </c>
      <c r="P65" s="8">
        <f t="shared" si="45"/>
        <v>1.7915472429835622</v>
      </c>
      <c r="Q65" s="14">
        <f t="shared" si="46"/>
        <v>0.51954870046523294</v>
      </c>
      <c r="R65" s="8">
        <f t="shared" si="47"/>
        <v>0.80117864999999977</v>
      </c>
      <c r="S65" s="15">
        <f t="shared" si="48"/>
        <v>0.64848046121203196</v>
      </c>
      <c r="T65" s="2">
        <v>0.27</v>
      </c>
      <c r="U65" s="16">
        <f t="shared" si="49"/>
        <v>0.17508972452724864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0.30921993347564442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188.20585450911167</v>
      </c>
      <c r="AF65" s="1">
        <f t="shared" si="54"/>
        <v>5954814.2203080505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pans="1:78" x14ac:dyDescent="0.15">
      <c r="C66" s="7">
        <v>8</v>
      </c>
      <c r="D66" s="11">
        <v>19.524645161290302</v>
      </c>
      <c r="E66" s="10">
        <f t="shared" si="55"/>
        <v>18.620290322580601</v>
      </c>
      <c r="F66" s="7" t="s">
        <v>73</v>
      </c>
      <c r="G66" s="1">
        <v>9</v>
      </c>
      <c r="H66" s="8">
        <f t="shared" si="40"/>
        <v>19.524645161290302</v>
      </c>
      <c r="I66" s="8">
        <f t="shared" si="41"/>
        <v>292.6746451612903</v>
      </c>
      <c r="J66" s="8">
        <f t="shared" si="42"/>
        <v>0.18791486286936254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11.540531849796766</v>
      </c>
      <c r="P66" s="8">
        <f t="shared" si="45"/>
        <v>2.1686374599940703</v>
      </c>
      <c r="Q66" s="14">
        <f t="shared" si="46"/>
        <v>0.62890486339828033</v>
      </c>
      <c r="R66" s="8">
        <f t="shared" si="47"/>
        <v>0.80117864999999977</v>
      </c>
      <c r="S66" s="15">
        <f t="shared" si="48"/>
        <v>0.78497456640698116</v>
      </c>
      <c r="T66" s="2">
        <v>0.27</v>
      </c>
      <c r="U66" s="16">
        <f t="shared" si="49"/>
        <v>0.21194313292988493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0.31638055072827664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188.20585450911167</v>
      </c>
      <c r="AF66" s="1">
        <f t="shared" si="54"/>
        <v>6092710.0699154176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pans="1:78" x14ac:dyDescent="0.15">
      <c r="C67" s="7">
        <v>9</v>
      </c>
      <c r="D67" s="11">
        <v>17.391866666666701</v>
      </c>
      <c r="E67" s="10">
        <f t="shared" si="55"/>
        <v>19.524645161290302</v>
      </c>
      <c r="F67" s="7" t="s">
        <v>73</v>
      </c>
      <c r="G67" s="1">
        <v>10</v>
      </c>
      <c r="H67" s="8">
        <f t="shared" si="40"/>
        <v>17.391866666666701</v>
      </c>
      <c r="I67" s="8">
        <f t="shared" si="41"/>
        <v>290.54186666666669</v>
      </c>
      <c r="J67" s="8">
        <f t="shared" si="42"/>
        <v>0.14719770465346016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12.134579389802695</v>
      </c>
      <c r="P67" s="8">
        <f t="shared" si="45"/>
        <v>1.7861822331141419</v>
      </c>
      <c r="Q67" s="14">
        <f t="shared" si="46"/>
        <v>0.51799284760310116</v>
      </c>
      <c r="R67" s="8">
        <f t="shared" si="47"/>
        <v>0.80117864999999977</v>
      </c>
      <c r="S67" s="15">
        <f t="shared" si="48"/>
        <v>0.64653850624090059</v>
      </c>
      <c r="T67" s="2">
        <v>0.27</v>
      </c>
      <c r="U67" s="16">
        <f t="shared" si="49"/>
        <v>0.17456539668504317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0.30911805657590391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188.20585450911167</v>
      </c>
      <c r="AF67" s="1">
        <f t="shared" si="54"/>
        <v>5952852.3221714171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pans="1:78" x14ac:dyDescent="0.15">
      <c r="C68" s="7">
        <v>10</v>
      </c>
      <c r="D68" s="11">
        <v>15.0182258064516</v>
      </c>
      <c r="E68" s="10">
        <f t="shared" si="55"/>
        <v>17.391866666666701</v>
      </c>
      <c r="F68" s="7" t="s">
        <v>73</v>
      </c>
      <c r="G68" s="1">
        <v>11</v>
      </c>
      <c r="H68" s="8">
        <f t="shared" si="40"/>
        <v>15.0182258064516</v>
      </c>
      <c r="I68" s="8">
        <f t="shared" si="41"/>
        <v>288.16822580645157</v>
      </c>
      <c r="J68" s="8">
        <f t="shared" si="42"/>
        <v>0.1116907742239666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9.8309772988541262</v>
      </c>
      <c r="O68" s="8">
        <f t="shared" si="56"/>
        <v>3.2801048578344272</v>
      </c>
      <c r="P68" s="8">
        <f t="shared" si="45"/>
        <v>0.3663574511073211</v>
      </c>
      <c r="Q68" s="14">
        <f t="shared" si="46"/>
        <v>0.10624366082112312</v>
      </c>
      <c r="R68" s="8">
        <f t="shared" si="47"/>
        <v>0.80117864999999977</v>
      </c>
      <c r="S68" s="15">
        <f t="shared" si="48"/>
        <v>0.13260920123261291</v>
      </c>
      <c r="T68" s="2">
        <v>0.27</v>
      </c>
      <c r="U68" s="16">
        <f t="shared" si="49"/>
        <v>3.5804484332805489E-2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0.23335681130586414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188.20585450911167</v>
      </c>
      <c r="AF68" s="1">
        <f t="shared" si="54"/>
        <v>4493877.3602037309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6"/>
      <c r="BC68" s="15"/>
      <c r="BD68" s="2"/>
      <c r="BE68" s="2"/>
      <c r="BF68" s="2"/>
      <c r="BG68" s="2"/>
      <c r="BH68" s="2"/>
      <c r="BI68" s="2"/>
      <c r="BJ68" s="2"/>
      <c r="BK68" s="2"/>
      <c r="BL68" s="15"/>
      <c r="BM68" s="2"/>
      <c r="BN68" s="16"/>
      <c r="BO68" s="19"/>
      <c r="BP68" s="2"/>
      <c r="BQ68" s="16"/>
      <c r="BR68" s="15"/>
      <c r="BS68" s="2"/>
      <c r="BT68" s="2"/>
      <c r="BU68" s="15"/>
      <c r="BV68" s="2"/>
      <c r="BW68" s="16"/>
      <c r="BX68" s="2"/>
      <c r="BY68" s="2"/>
      <c r="BZ68" s="2"/>
    </row>
    <row r="69" spans="1:78" x14ac:dyDescent="0.15">
      <c r="C69" s="7">
        <v>11</v>
      </c>
      <c r="D69" s="11">
        <v>11.0923</v>
      </c>
      <c r="E69" s="10">
        <f t="shared" si="55"/>
        <v>15.0182258064516</v>
      </c>
      <c r="F69" s="7" t="s">
        <v>75</v>
      </c>
      <c r="G69" s="1">
        <v>12</v>
      </c>
      <c r="H69" s="8">
        <f t="shared" si="40"/>
        <v>11.0923</v>
      </c>
      <c r="I69" s="8">
        <f t="shared" si="41"/>
        <v>284.2423</v>
      </c>
      <c r="J69" s="8">
        <f t="shared" si="42"/>
        <v>7.0038840924174506E-2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5.6764324067271055</v>
      </c>
      <c r="P69" s="8">
        <f t="shared" si="45"/>
        <v>0.39757074635158879</v>
      </c>
      <c r="Q69" s="14">
        <f t="shared" si="46"/>
        <v>0.11529551644196075</v>
      </c>
      <c r="R69" s="8">
        <f t="shared" si="47"/>
        <v>0.80117864999999977</v>
      </c>
      <c r="S69" s="15">
        <f t="shared" si="48"/>
        <v>0.14390737501799478</v>
      </c>
      <c r="T69" s="2">
        <v>0.27</v>
      </c>
      <c r="U69" s="16">
        <f t="shared" si="49"/>
        <v>3.8854991254858591E-2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0.23394952480081904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188.20585450911167</v>
      </c>
      <c r="AF69" s="1">
        <f t="shared" si="54"/>
        <v>4505291.5620912164</v>
      </c>
      <c r="AG69" s="1">
        <f>SUM(AF58:AF69)</f>
        <v>58310894.492775947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s="16"/>
      <c r="BC69" s="15"/>
      <c r="BD69" s="2"/>
      <c r="BE69" s="2"/>
      <c r="BF69" s="2"/>
      <c r="BG69" s="2"/>
      <c r="BH69" s="2"/>
      <c r="BI69" s="2"/>
      <c r="BJ69" s="2"/>
      <c r="BK69" s="2"/>
      <c r="BL69" s="15"/>
      <c r="BM69" s="2"/>
      <c r="BN69" s="16"/>
      <c r="BO69" s="19"/>
      <c r="BP69" s="2"/>
      <c r="BQ69" s="16"/>
      <c r="BR69" s="15"/>
      <c r="BS69" s="2"/>
      <c r="BT69" s="2"/>
      <c r="BU69" s="15"/>
      <c r="BV69" s="2"/>
      <c r="BW69" s="16"/>
      <c r="BX69" s="2"/>
      <c r="BY69" s="2"/>
      <c r="BZ69" s="2"/>
    </row>
    <row r="70" spans="1:78" x14ac:dyDescent="0.15">
      <c r="C70" s="7">
        <v>12</v>
      </c>
      <c r="D70" s="11">
        <v>7.1833548387096799</v>
      </c>
      <c r="E70" s="10">
        <f t="shared" si="55"/>
        <v>11.0923</v>
      </c>
      <c r="F70" s="7" t="s">
        <v>73</v>
      </c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3</v>
      </c>
      <c r="E74" s="7"/>
      <c r="F74" s="7"/>
      <c r="G74" s="1">
        <v>1</v>
      </c>
      <c r="H74" s="8">
        <f t="shared" ref="H74:H85" si="57">E75</f>
        <v>3</v>
      </c>
      <c r="I74" s="8">
        <f t="shared" ref="I74:I85" si="58">H74+273.15</f>
        <v>276.14999999999998</v>
      </c>
      <c r="J74" s="8">
        <f t="shared" ref="J74:J85" si="59">EXP(($C$16*(I74-$C$14))/($C$17*I74*$C$14))</f>
        <v>2.5667722292058517E-2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1.3378530213066741E-2</v>
      </c>
      <c r="Q74" s="14">
        <f t="shared" ref="Q74:Q85" si="63">P74*$B$76</f>
        <v>3.4784178553973529E-3</v>
      </c>
      <c r="R74" s="8">
        <f t="shared" ref="R74:R85" si="64">L74*$B$76</f>
        <v>0.1355172</v>
      </c>
      <c r="S74" s="15">
        <f t="shared" ref="S74:S85" si="65">Q74/R74</f>
        <v>2.566772229205852E-2</v>
      </c>
      <c r="T74" s="2">
        <v>0.01</v>
      </c>
      <c r="U74" s="16">
        <f t="shared" ref="U74:U85" si="66">S74*T74</f>
        <v>2.5667722292058523E-4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5.7466772229205852E-3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9.1346549052728335E-2</v>
      </c>
      <c r="AX74" s="1">
        <f t="shared" ref="AX74:AX85" si="72">AW74*10000*AV74*0.67*AU74*AT74</f>
        <v>47.662648572875312</v>
      </c>
    </row>
    <row r="75" spans="1:78" x14ac:dyDescent="0.15">
      <c r="A75" s="1" t="s">
        <v>74</v>
      </c>
      <c r="B75" s="1">
        <v>1</v>
      </c>
      <c r="C75" s="7">
        <v>1</v>
      </c>
      <c r="D75" s="9">
        <v>4.0195806451612901</v>
      </c>
      <c r="E75" s="10">
        <f t="shared" ref="E75:E86" si="73">D74</f>
        <v>3</v>
      </c>
      <c r="F75" s="7" t="s">
        <v>73</v>
      </c>
      <c r="G75" s="1">
        <v>2</v>
      </c>
      <c r="H75" s="8">
        <f t="shared" si="57"/>
        <v>4.0195806451612901</v>
      </c>
      <c r="I75" s="8">
        <f t="shared" si="58"/>
        <v>277.16958064516126</v>
      </c>
      <c r="J75" s="8">
        <f t="shared" si="59"/>
        <v>2.9222421642600149E-2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1.0290614697869334</v>
      </c>
      <c r="P75" s="8">
        <f t="shared" si="62"/>
        <v>3.00716681662676E-2</v>
      </c>
      <c r="Q75" s="14">
        <f t="shared" si="63"/>
        <v>7.8186337232295754E-3</v>
      </c>
      <c r="R75" s="8">
        <f t="shared" si="64"/>
        <v>0.1355172</v>
      </c>
      <c r="S75" s="15">
        <f t="shared" si="65"/>
        <v>5.7694770281776595E-2</v>
      </c>
      <c r="T75" s="2">
        <v>0.01</v>
      </c>
      <c r="U75" s="16">
        <f t="shared" si="66"/>
        <v>5.7694770281776597E-4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6.0669477028177663E-3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9.1346549052728335E-2</v>
      </c>
      <c r="AX75" s="1">
        <f t="shared" si="72"/>
        <v>50.318955642066769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2.4841428571428601</v>
      </c>
      <c r="E76" s="10">
        <f t="shared" si="73"/>
        <v>4.0195806451612901</v>
      </c>
      <c r="F76" s="7" t="s">
        <v>73</v>
      </c>
      <c r="G76" s="1">
        <v>3</v>
      </c>
      <c r="H76" s="8">
        <f t="shared" si="57"/>
        <v>2.4841428571428601</v>
      </c>
      <c r="I76" s="8">
        <f t="shared" si="58"/>
        <v>275.63414285714282</v>
      </c>
      <c r="J76" s="8">
        <f t="shared" si="59"/>
        <v>2.4028627410994711E-2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1.5202098016206658</v>
      </c>
      <c r="P76" s="8">
        <f t="shared" si="62"/>
        <v>3.6528554909685158E-2</v>
      </c>
      <c r="Q76" s="14">
        <f t="shared" si="63"/>
        <v>9.4974242765181408E-3</v>
      </c>
      <c r="R76" s="8">
        <f t="shared" si="64"/>
        <v>0.1355172</v>
      </c>
      <c r="S76" s="15">
        <f t="shared" si="65"/>
        <v>7.0082795958875635E-2</v>
      </c>
      <c r="T76" s="2">
        <v>0.01</v>
      </c>
      <c r="U76" s="16">
        <f t="shared" si="66"/>
        <v>7.0082795958875633E-4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6.190827959588756E-3</v>
      </c>
      <c r="AU76" s="8">
        <f t="shared" si="70"/>
        <v>52.122000000000007</v>
      </c>
      <c r="AV76" s="1">
        <f t="shared" si="71"/>
        <v>0.26</v>
      </c>
      <c r="AW76" s="1">
        <f t="shared" si="75"/>
        <v>9.1346549052728335E-2</v>
      </c>
      <c r="AX76" s="1">
        <f t="shared" si="72"/>
        <v>51.346412190355814</v>
      </c>
    </row>
    <row r="77" spans="1:78" x14ac:dyDescent="0.15">
      <c r="C77" s="7">
        <v>3</v>
      </c>
      <c r="D77" s="11">
        <v>1.85187096774194</v>
      </c>
      <c r="E77" s="10">
        <f t="shared" si="73"/>
        <v>2.4841428571428601</v>
      </c>
      <c r="F77" s="7" t="s">
        <v>73</v>
      </c>
      <c r="G77" s="1">
        <v>4</v>
      </c>
      <c r="H77" s="8">
        <f t="shared" si="57"/>
        <v>1.85187096774194</v>
      </c>
      <c r="I77" s="8">
        <f t="shared" si="58"/>
        <v>275.00187096774192</v>
      </c>
      <c r="J77" s="8">
        <f t="shared" si="59"/>
        <v>2.2154223909632689E-2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2.0049012467109808</v>
      </c>
      <c r="P77" s="8">
        <f t="shared" si="62"/>
        <v>4.4417031136336799E-2</v>
      </c>
      <c r="Q77" s="14">
        <f t="shared" si="63"/>
        <v>1.1548428095447568E-2</v>
      </c>
      <c r="R77" s="8">
        <f t="shared" si="64"/>
        <v>0.1355172</v>
      </c>
      <c r="S77" s="15">
        <f t="shared" si="65"/>
        <v>8.5217434358498906E-2</v>
      </c>
      <c r="T77" s="2">
        <v>0.01</v>
      </c>
      <c r="U77" s="16">
        <f t="shared" si="66"/>
        <v>8.5217434358498905E-4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6.3421743435849894E-3</v>
      </c>
      <c r="AU77" s="8">
        <f t="shared" si="70"/>
        <v>52.122000000000007</v>
      </c>
      <c r="AV77" s="1">
        <f t="shared" si="71"/>
        <v>0.26</v>
      </c>
      <c r="AW77" s="1">
        <f t="shared" si="75"/>
        <v>9.1346549052728335E-2</v>
      </c>
      <c r="AX77" s="1">
        <f t="shared" si="72"/>
        <v>52.601671400742056</v>
      </c>
    </row>
    <row r="78" spans="1:78" x14ac:dyDescent="0.15">
      <c r="C78" s="7">
        <v>4</v>
      </c>
      <c r="D78" s="11">
        <v>5.2020666666666697</v>
      </c>
      <c r="E78" s="10">
        <f t="shared" si="73"/>
        <v>1.85187096774194</v>
      </c>
      <c r="F78" s="7" t="s">
        <v>73</v>
      </c>
      <c r="G78" s="1">
        <v>5</v>
      </c>
      <c r="H78" s="8">
        <f t="shared" si="57"/>
        <v>5.2020666666666697</v>
      </c>
      <c r="I78" s="8">
        <f t="shared" si="58"/>
        <v>278.35206666666664</v>
      </c>
      <c r="J78" s="8">
        <f t="shared" si="59"/>
        <v>3.3925659605392497E-2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1.8624600047959117</v>
      </c>
      <c r="O78" s="8">
        <f t="shared" si="74"/>
        <v>0.61924421077873237</v>
      </c>
      <c r="P78" s="8">
        <f t="shared" si="62"/>
        <v>2.1008268307489197E-2</v>
      </c>
      <c r="Q78" s="14">
        <f t="shared" si="63"/>
        <v>5.4621497599471915E-3</v>
      </c>
      <c r="R78" s="8">
        <f t="shared" si="64"/>
        <v>0.1355172</v>
      </c>
      <c r="S78" s="15">
        <f t="shared" si="65"/>
        <v>4.030595201160584E-2</v>
      </c>
      <c r="T78" s="2">
        <v>0.01</v>
      </c>
      <c r="U78" s="16">
        <f t="shared" si="66"/>
        <v>4.0305952011605839E-4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1.0353059520116059E-2</v>
      </c>
      <c r="AU78" s="8">
        <f t="shared" si="70"/>
        <v>52.122000000000007</v>
      </c>
      <c r="AV78" s="1">
        <f t="shared" si="71"/>
        <v>0.26</v>
      </c>
      <c r="AW78" s="1">
        <f t="shared" si="75"/>
        <v>9.1346549052728335E-2</v>
      </c>
      <c r="AX78" s="1">
        <f t="shared" si="72"/>
        <v>85.867749034731546</v>
      </c>
    </row>
    <row r="79" spans="1:78" x14ac:dyDescent="0.15">
      <c r="C79" s="7">
        <v>5</v>
      </c>
      <c r="D79" s="11">
        <v>7.0443870967741899</v>
      </c>
      <c r="E79" s="10">
        <f t="shared" si="73"/>
        <v>5.2020666666666697</v>
      </c>
      <c r="F79" s="7" t="s">
        <v>75</v>
      </c>
      <c r="G79" s="1">
        <v>6</v>
      </c>
      <c r="H79" s="8">
        <f t="shared" si="57"/>
        <v>7.0443870967741899</v>
      </c>
      <c r="I79" s="8">
        <f t="shared" si="58"/>
        <v>280.19438709677416</v>
      </c>
      <c r="J79" s="8">
        <f t="shared" si="59"/>
        <v>4.2698817773607775E-2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1.1194559424712431</v>
      </c>
      <c r="P79" s="8">
        <f t="shared" si="62"/>
        <v>4.7799445293161963E-2</v>
      </c>
      <c r="Q79" s="14">
        <f t="shared" si="63"/>
        <v>1.2427855776222111E-2</v>
      </c>
      <c r="R79" s="8">
        <f t="shared" si="64"/>
        <v>0.1355172</v>
      </c>
      <c r="S79" s="15">
        <f t="shared" si="65"/>
        <v>9.1706851796097541E-2</v>
      </c>
      <c r="T79" s="2">
        <v>0.01</v>
      </c>
      <c r="U79" s="16">
        <f t="shared" si="66"/>
        <v>9.1706851796097538E-4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1.0867068517960977E-2</v>
      </c>
      <c r="AU79" s="8">
        <f t="shared" si="70"/>
        <v>52.122000000000007</v>
      </c>
      <c r="AV79" s="1">
        <f t="shared" si="71"/>
        <v>0.26</v>
      </c>
      <c r="AW79" s="1">
        <f t="shared" si="75"/>
        <v>9.1346549052728335E-2</v>
      </c>
      <c r="AX79" s="1">
        <f t="shared" si="72"/>
        <v>90.130913516958586</v>
      </c>
    </row>
    <row r="80" spans="1:78" x14ac:dyDescent="0.15">
      <c r="C80" s="7">
        <v>6</v>
      </c>
      <c r="D80" s="11">
        <v>11.700533333333301</v>
      </c>
      <c r="E80" s="10">
        <f t="shared" si="73"/>
        <v>7.0443870967741899</v>
      </c>
      <c r="F80" s="7" t="s">
        <v>73</v>
      </c>
      <c r="G80" s="1">
        <v>7</v>
      </c>
      <c r="H80" s="8">
        <f t="shared" si="57"/>
        <v>11.700533333333301</v>
      </c>
      <c r="I80" s="8">
        <f t="shared" si="58"/>
        <v>284.85053333333326</v>
      </c>
      <c r="J80" s="8">
        <f t="shared" si="59"/>
        <v>7.5353789525147805E-2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1.5928764971780811</v>
      </c>
      <c r="P80" s="8">
        <f t="shared" si="62"/>
        <v>0.12002928030791181</v>
      </c>
      <c r="Q80" s="14">
        <f t="shared" si="63"/>
        <v>3.1207612880057072E-2</v>
      </c>
      <c r="R80" s="8">
        <f t="shared" si="64"/>
        <v>0.1355172</v>
      </c>
      <c r="S80" s="15">
        <f t="shared" si="65"/>
        <v>0.23028525441831052</v>
      </c>
      <c r="T80" s="2">
        <v>0.01</v>
      </c>
      <c r="U80" s="16">
        <f t="shared" si="66"/>
        <v>2.3028525441831055E-3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1.2252852544183106E-2</v>
      </c>
      <c r="AU80" s="8">
        <f t="shared" si="70"/>
        <v>52.122000000000007</v>
      </c>
      <c r="AV80" s="1">
        <f t="shared" si="71"/>
        <v>0.26</v>
      </c>
      <c r="AW80" s="1">
        <f t="shared" si="75"/>
        <v>9.1346549052728335E-2</v>
      </c>
      <c r="AX80" s="1">
        <f t="shared" si="72"/>
        <v>101.62453574029993</v>
      </c>
    </row>
    <row r="81" spans="1:53" x14ac:dyDescent="0.15">
      <c r="C81" s="7">
        <v>7</v>
      </c>
      <c r="D81" s="11">
        <v>18.620290322580601</v>
      </c>
      <c r="E81" s="10">
        <f t="shared" si="73"/>
        <v>11.700533333333301</v>
      </c>
      <c r="F81" s="7" t="s">
        <v>73</v>
      </c>
      <c r="G81" s="1">
        <v>8</v>
      </c>
      <c r="H81" s="8">
        <f t="shared" si="57"/>
        <v>18.620290322580601</v>
      </c>
      <c r="I81" s="8">
        <f t="shared" si="58"/>
        <v>291.77029032258059</v>
      </c>
      <c r="J81" s="8">
        <f t="shared" si="59"/>
        <v>0.16950330617412784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1.9940672168701692</v>
      </c>
      <c r="P81" s="8">
        <f t="shared" si="62"/>
        <v>0.33800098599293527</v>
      </c>
      <c r="Q81" s="14">
        <f t="shared" si="63"/>
        <v>8.788025635816317E-2</v>
      </c>
      <c r="R81" s="8">
        <f t="shared" si="64"/>
        <v>0.1355172</v>
      </c>
      <c r="S81" s="15">
        <f t="shared" si="65"/>
        <v>0.64848046121203184</v>
      </c>
      <c r="T81" s="2">
        <v>0.01</v>
      </c>
      <c r="U81" s="16">
        <f t="shared" si="66"/>
        <v>6.4848046121203182E-3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1.6434804612120317E-2</v>
      </c>
      <c r="AU81" s="8">
        <f t="shared" si="70"/>
        <v>52.122000000000007</v>
      </c>
      <c r="AV81" s="1">
        <f t="shared" si="71"/>
        <v>0.26</v>
      </c>
      <c r="AW81" s="1">
        <f t="shared" si="75"/>
        <v>9.1346549052728335E-2</v>
      </c>
      <c r="AX81" s="1">
        <f t="shared" si="72"/>
        <v>136.30943347001795</v>
      </c>
    </row>
    <row r="82" spans="1:53" x14ac:dyDescent="0.15">
      <c r="C82" s="7">
        <v>8</v>
      </c>
      <c r="D82" s="11">
        <v>19.524645161290302</v>
      </c>
      <c r="E82" s="10">
        <f t="shared" si="73"/>
        <v>18.620290322580601</v>
      </c>
      <c r="F82" s="7" t="s">
        <v>73</v>
      </c>
      <c r="G82" s="1">
        <v>9</v>
      </c>
      <c r="H82" s="8">
        <f t="shared" si="57"/>
        <v>19.524645161290302</v>
      </c>
      <c r="I82" s="8">
        <f t="shared" si="58"/>
        <v>292.6746451612903</v>
      </c>
      <c r="J82" s="8">
        <f t="shared" si="59"/>
        <v>0.18791486286936254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2.1772862308772338</v>
      </c>
      <c r="P82" s="8">
        <f t="shared" si="62"/>
        <v>0.40914444350264662</v>
      </c>
      <c r="Q82" s="14">
        <f t="shared" si="63"/>
        <v>0.10637755531068813</v>
      </c>
      <c r="R82" s="8">
        <f t="shared" si="64"/>
        <v>0.1355172</v>
      </c>
      <c r="S82" s="15">
        <f t="shared" si="65"/>
        <v>0.78497456640698093</v>
      </c>
      <c r="T82" s="2">
        <v>0.01</v>
      </c>
      <c r="U82" s="16">
        <f t="shared" si="66"/>
        <v>7.8497456640698095E-3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1.7799745664069808E-2</v>
      </c>
      <c r="AU82" s="8">
        <f t="shared" si="70"/>
        <v>52.122000000000007</v>
      </c>
      <c r="AV82" s="1">
        <f t="shared" si="71"/>
        <v>0.26</v>
      </c>
      <c r="AW82" s="1">
        <f t="shared" si="75"/>
        <v>9.1346549052728335E-2</v>
      </c>
      <c r="AX82" s="1">
        <f t="shared" si="72"/>
        <v>147.63018512495364</v>
      </c>
    </row>
    <row r="83" spans="1:53" x14ac:dyDescent="0.15">
      <c r="C83" s="7">
        <v>9</v>
      </c>
      <c r="D83" s="11">
        <v>17.391866666666701</v>
      </c>
      <c r="E83" s="10">
        <f t="shared" si="73"/>
        <v>19.524645161290302</v>
      </c>
      <c r="F83" s="7" t="s">
        <v>73</v>
      </c>
      <c r="G83" s="1">
        <v>10</v>
      </c>
      <c r="H83" s="8">
        <f t="shared" si="57"/>
        <v>17.391866666666701</v>
      </c>
      <c r="I83" s="8">
        <f t="shared" si="58"/>
        <v>290.54186666666669</v>
      </c>
      <c r="J83" s="8">
        <f t="shared" si="59"/>
        <v>0.14719770465346016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2.2893617873745873</v>
      </c>
      <c r="P83" s="8">
        <f t="shared" si="62"/>
        <v>0.33698880022288213</v>
      </c>
      <c r="Q83" s="14">
        <f t="shared" si="63"/>
        <v>8.7617088057949363E-2</v>
      </c>
      <c r="R83" s="8">
        <f t="shared" si="64"/>
        <v>0.1355172</v>
      </c>
      <c r="S83" s="15">
        <f t="shared" si="65"/>
        <v>0.64653850624090048</v>
      </c>
      <c r="T83" s="2">
        <v>0.01</v>
      </c>
      <c r="U83" s="16">
        <f t="shared" si="66"/>
        <v>6.4653850624090048E-3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1.6415385062409006E-2</v>
      </c>
      <c r="AU83" s="8">
        <f t="shared" si="70"/>
        <v>52.122000000000007</v>
      </c>
      <c r="AV83" s="1">
        <f t="shared" si="71"/>
        <v>0.26</v>
      </c>
      <c r="AW83" s="1">
        <f t="shared" si="75"/>
        <v>9.1346549052728335E-2</v>
      </c>
      <c r="AX83" s="1">
        <f t="shared" si="72"/>
        <v>136.14836871251913</v>
      </c>
    </row>
    <row r="84" spans="1:53" x14ac:dyDescent="0.15">
      <c r="C84" s="7">
        <v>10</v>
      </c>
      <c r="D84" s="11">
        <v>15.0182258064516</v>
      </c>
      <c r="E84" s="10">
        <f t="shared" si="73"/>
        <v>17.391866666666701</v>
      </c>
      <c r="F84" s="7" t="s">
        <v>73</v>
      </c>
      <c r="G84" s="1">
        <v>11</v>
      </c>
      <c r="H84" s="8">
        <f t="shared" si="57"/>
        <v>15.0182258064516</v>
      </c>
      <c r="I84" s="8">
        <f t="shared" si="58"/>
        <v>288.16822580645157</v>
      </c>
      <c r="J84" s="8">
        <f t="shared" si="59"/>
        <v>0.1116907742239666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1.8547543377941198</v>
      </c>
      <c r="O84" s="8">
        <f t="shared" si="74"/>
        <v>0.61883864935758548</v>
      </c>
      <c r="P84" s="8">
        <f t="shared" si="62"/>
        <v>6.9118567866462519E-2</v>
      </c>
      <c r="Q84" s="14">
        <f t="shared" si="63"/>
        <v>1.7970827645280255E-2</v>
      </c>
      <c r="R84" s="8">
        <f t="shared" si="64"/>
        <v>0.1355172</v>
      </c>
      <c r="S84" s="15">
        <f t="shared" si="65"/>
        <v>0.13260920123261294</v>
      </c>
      <c r="T84" s="2">
        <v>0.01</v>
      </c>
      <c r="U84" s="16">
        <f t="shared" si="66"/>
        <v>1.3260920123261293E-3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1.1276092012326128E-2</v>
      </c>
      <c r="AU84" s="8">
        <f t="shared" si="70"/>
        <v>52.122000000000007</v>
      </c>
      <c r="AV84" s="1">
        <f t="shared" si="71"/>
        <v>0.26</v>
      </c>
      <c r="AW84" s="1">
        <f t="shared" si="75"/>
        <v>9.1346549052728335E-2</v>
      </c>
      <c r="AX84" s="1">
        <f t="shared" si="72"/>
        <v>93.523333573581809</v>
      </c>
    </row>
    <row r="85" spans="1:53" x14ac:dyDescent="0.15">
      <c r="C85" s="7">
        <v>11</v>
      </c>
      <c r="D85" s="11">
        <v>11.0923</v>
      </c>
      <c r="E85" s="10">
        <f t="shared" si="73"/>
        <v>15.0182258064516</v>
      </c>
      <c r="F85" s="7" t="s">
        <v>75</v>
      </c>
      <c r="G85" s="1">
        <v>12</v>
      </c>
      <c r="H85" s="8">
        <f t="shared" si="57"/>
        <v>11.0923</v>
      </c>
      <c r="I85" s="8">
        <f t="shared" si="58"/>
        <v>284.2423</v>
      </c>
      <c r="J85" s="8">
        <f t="shared" si="59"/>
        <v>7.0038840924174506E-2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1.070940081491123</v>
      </c>
      <c r="P85" s="8">
        <f t="shared" si="62"/>
        <v>7.5007402006879248E-2</v>
      </c>
      <c r="Q85" s="14">
        <f t="shared" si="63"/>
        <v>1.9501924521788606E-2</v>
      </c>
      <c r="R85" s="8">
        <f t="shared" si="64"/>
        <v>0.1355172</v>
      </c>
      <c r="S85" s="15">
        <f t="shared" si="65"/>
        <v>0.1439073750179948</v>
      </c>
      <c r="T85" s="2">
        <v>0.01</v>
      </c>
      <c r="U85" s="16">
        <f t="shared" si="66"/>
        <v>1.439073750179948E-3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1.1389073750179949E-2</v>
      </c>
      <c r="AU85" s="8">
        <f t="shared" si="70"/>
        <v>52.122000000000007</v>
      </c>
      <c r="AV85" s="1">
        <f t="shared" si="71"/>
        <v>0.26</v>
      </c>
      <c r="AW85" s="1">
        <f t="shared" si="75"/>
        <v>9.1346549052728335E-2</v>
      </c>
      <c r="AX85" s="1">
        <f t="shared" si="72"/>
        <v>94.460398360342637</v>
      </c>
      <c r="AY85" s="1">
        <f>SUM(AX74:AX85)</f>
        <v>1087.6246053394452</v>
      </c>
    </row>
    <row r="86" spans="1:53" x14ac:dyDescent="0.15">
      <c r="C86" s="7">
        <v>12</v>
      </c>
      <c r="D86" s="11">
        <v>7.1833548387096799</v>
      </c>
      <c r="E86" s="10">
        <f t="shared" si="73"/>
        <v>11.0923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3</v>
      </c>
      <c r="E90" s="7"/>
      <c r="F90" s="7"/>
      <c r="G90" s="1">
        <v>1</v>
      </c>
      <c r="H90" s="8">
        <f t="shared" ref="H90:H101" si="76">E91</f>
        <v>3</v>
      </c>
      <c r="I90" s="8">
        <f t="shared" ref="I90:I101" si="77">H90+273.15</f>
        <v>276.14999999999998</v>
      </c>
      <c r="J90" s="8">
        <f t="shared" ref="J90:J101" si="78">EXP(($C$16*(I90-$C$14))/($C$17*I90*$C$14))</f>
        <v>2.5667722292058517E-2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7.3076005365490596E-3</v>
      </c>
      <c r="Q90" s="14">
        <f t="shared" ref="Q90:Q101" si="82">P90*$B$76</f>
        <v>1.8999761395027555E-3</v>
      </c>
      <c r="R90" s="8">
        <f t="shared" ref="R90:R101" si="83">L90*$B$76</f>
        <v>7.4022000000000004E-2</v>
      </c>
      <c r="S90" s="15">
        <f t="shared" ref="S90:S101" si="84">Q90/R90</f>
        <v>2.5667722292058517E-2</v>
      </c>
      <c r="T90" s="2">
        <v>0.01</v>
      </c>
      <c r="U90" s="16">
        <f t="shared" ref="U90:U101" si="85">S90*T90</f>
        <v>2.5667722292058517E-4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5.7466772229205852E-3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7.7744012357757256E-2</v>
      </c>
      <c r="AX90" s="1">
        <f t="shared" ref="AX90:AX101" si="91">AW90*10000*AV90*0.67*AU90*AT90</f>
        <v>22.157429344866216</v>
      </c>
      <c r="AZ90" s="1">
        <f>$E$10/12</f>
        <v>9.6698960349157499E-3</v>
      </c>
      <c r="BA90" s="1">
        <f t="shared" ref="BA90:BA101" si="92">AZ90*10000*AV90*0.67*AU90*AT90</f>
        <v>2.7559683590792821</v>
      </c>
    </row>
    <row r="91" spans="1:53" x14ac:dyDescent="0.15">
      <c r="A91" s="1" t="s">
        <v>74</v>
      </c>
      <c r="B91" s="1">
        <v>1</v>
      </c>
      <c r="C91" s="7">
        <v>1</v>
      </c>
      <c r="D91" s="9">
        <v>4.0195806451612901</v>
      </c>
      <c r="E91" s="10">
        <f t="shared" ref="E91:E102" si="93">D90</f>
        <v>3</v>
      </c>
      <c r="F91" s="7" t="s">
        <v>73</v>
      </c>
      <c r="G91" s="1">
        <v>2</v>
      </c>
      <c r="H91" s="8">
        <f t="shared" si="76"/>
        <v>4.0195806451612901</v>
      </c>
      <c r="I91" s="8">
        <f t="shared" si="77"/>
        <v>277.16958064516126</v>
      </c>
      <c r="J91" s="8">
        <f t="shared" si="78"/>
        <v>2.9222421642600149E-2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0.56209239946345091</v>
      </c>
      <c r="P91" s="8">
        <f t="shared" si="81"/>
        <v>1.6425701099221795E-2</v>
      </c>
      <c r="Q91" s="14">
        <f t="shared" si="82"/>
        <v>4.2706822857976664E-3</v>
      </c>
      <c r="R91" s="8">
        <f t="shared" si="83"/>
        <v>7.4022000000000004E-2</v>
      </c>
      <c r="S91" s="15">
        <f t="shared" si="84"/>
        <v>5.7694770281776581E-2</v>
      </c>
      <c r="T91" s="2">
        <v>0.01</v>
      </c>
      <c r="U91" s="16">
        <f t="shared" si="85"/>
        <v>5.7694770281776586E-4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6.0669477028177663E-3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7.7744012357757256E-2</v>
      </c>
      <c r="AX91" s="1">
        <f t="shared" si="91"/>
        <v>23.392294338025106</v>
      </c>
      <c r="AZ91" s="1">
        <f t="shared" ref="AZ91:AZ101" si="96">$E$10/12</f>
        <v>9.6698960349157499E-3</v>
      </c>
      <c r="BA91" s="1">
        <f t="shared" si="92"/>
        <v>2.9095623882381325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2.4841428571428601</v>
      </c>
      <c r="E92" s="10">
        <f t="shared" si="93"/>
        <v>4.0195806451612901</v>
      </c>
      <c r="F92" s="7" t="s">
        <v>73</v>
      </c>
      <c r="G92" s="1">
        <v>3</v>
      </c>
      <c r="H92" s="8">
        <f t="shared" si="76"/>
        <v>2.4841428571428601</v>
      </c>
      <c r="I92" s="8">
        <f t="shared" si="77"/>
        <v>275.63414285714282</v>
      </c>
      <c r="J92" s="8">
        <f t="shared" si="78"/>
        <v>2.4028627410994711E-2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0.83036669836422916</v>
      </c>
      <c r="P92" s="8">
        <f t="shared" si="81"/>
        <v>1.9952572009491895E-2</v>
      </c>
      <c r="Q92" s="14">
        <f t="shared" si="82"/>
        <v>5.1876687224678931E-3</v>
      </c>
      <c r="R92" s="8">
        <f t="shared" si="83"/>
        <v>7.4022000000000004E-2</v>
      </c>
      <c r="S92" s="15">
        <f t="shared" si="84"/>
        <v>7.0082795958875649E-2</v>
      </c>
      <c r="T92" s="2">
        <v>0.01</v>
      </c>
      <c r="U92" s="16">
        <f t="shared" si="85"/>
        <v>7.0082795958875655E-4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6.1908279595887569E-3</v>
      </c>
      <c r="AU92" s="8">
        <f t="shared" si="89"/>
        <v>28.47</v>
      </c>
      <c r="AV92" s="1">
        <f t="shared" si="90"/>
        <v>0.26</v>
      </c>
      <c r="AW92" s="1">
        <f t="shared" si="95"/>
        <v>7.7744012357757256E-2</v>
      </c>
      <c r="AX92" s="1">
        <f t="shared" si="91"/>
        <v>23.869938710616491</v>
      </c>
      <c r="AZ92" s="1">
        <f t="shared" si="96"/>
        <v>9.6698960349157499E-3</v>
      </c>
      <c r="BA92" s="1">
        <f t="shared" si="92"/>
        <v>2.9689723837419266</v>
      </c>
    </row>
    <row r="93" spans="1:53" x14ac:dyDescent="0.15">
      <c r="C93" s="7">
        <v>3</v>
      </c>
      <c r="D93" s="11">
        <v>1.85187096774194</v>
      </c>
      <c r="E93" s="10">
        <f t="shared" si="93"/>
        <v>2.4841428571428601</v>
      </c>
      <c r="F93" s="7" t="s">
        <v>73</v>
      </c>
      <c r="G93" s="1">
        <v>4</v>
      </c>
      <c r="H93" s="8">
        <f t="shared" si="76"/>
        <v>1.85187096774194</v>
      </c>
      <c r="I93" s="8">
        <f t="shared" si="77"/>
        <v>275.00187096774192</v>
      </c>
      <c r="J93" s="8">
        <f t="shared" si="78"/>
        <v>2.2154223909632689E-2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1.0951141263547373</v>
      </c>
      <c r="P93" s="8">
        <f t="shared" si="81"/>
        <v>2.4261403561864636E-2</v>
      </c>
      <c r="Q93" s="14">
        <f t="shared" si="82"/>
        <v>6.3079649260848053E-3</v>
      </c>
      <c r="R93" s="8">
        <f t="shared" si="83"/>
        <v>7.4022000000000004E-2</v>
      </c>
      <c r="S93" s="15">
        <f t="shared" si="84"/>
        <v>8.5217434358498892E-2</v>
      </c>
      <c r="T93" s="2">
        <v>0.01</v>
      </c>
      <c r="U93" s="16">
        <f t="shared" si="85"/>
        <v>8.5217434358498894E-4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6.3421743435849894E-3</v>
      </c>
      <c r="AU93" s="8">
        <f t="shared" si="89"/>
        <v>28.47</v>
      </c>
      <c r="AV93" s="1">
        <f t="shared" si="90"/>
        <v>0.26</v>
      </c>
      <c r="AW93" s="1">
        <f t="shared" si="95"/>
        <v>7.7744012357757256E-2</v>
      </c>
      <c r="AX93" s="1">
        <f t="shared" si="91"/>
        <v>24.453484067335381</v>
      </c>
      <c r="AZ93" s="1">
        <f t="shared" si="96"/>
        <v>9.6698960349157499E-3</v>
      </c>
      <c r="BA93" s="1">
        <f t="shared" si="92"/>
        <v>3.0415544741177452</v>
      </c>
    </row>
    <row r="94" spans="1:53" x14ac:dyDescent="0.15">
      <c r="C94" s="7">
        <v>4</v>
      </c>
      <c r="D94" s="11">
        <v>5.2020666666666697</v>
      </c>
      <c r="E94" s="10">
        <f t="shared" si="93"/>
        <v>1.85187096774194</v>
      </c>
      <c r="F94" s="7" t="s">
        <v>73</v>
      </c>
      <c r="G94" s="1">
        <v>5</v>
      </c>
      <c r="H94" s="8">
        <f t="shared" si="76"/>
        <v>5.2020666666666697</v>
      </c>
      <c r="I94" s="8">
        <f t="shared" si="77"/>
        <v>278.35206666666664</v>
      </c>
      <c r="J94" s="8">
        <f t="shared" si="78"/>
        <v>3.3925659605392497E-2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1.017310086653229</v>
      </c>
      <c r="O94" s="8">
        <f t="shared" si="94"/>
        <v>0.33824263613964356</v>
      </c>
      <c r="P94" s="8">
        <f t="shared" si="81"/>
        <v>1.1475104537704178E-2</v>
      </c>
      <c r="Q94" s="14">
        <f t="shared" si="82"/>
        <v>2.9835271798030862E-3</v>
      </c>
      <c r="R94" s="8">
        <f t="shared" si="83"/>
        <v>7.4022000000000004E-2</v>
      </c>
      <c r="S94" s="15">
        <f t="shared" si="84"/>
        <v>4.030595201160582E-2</v>
      </c>
      <c r="T94" s="2">
        <v>0.01</v>
      </c>
      <c r="U94" s="16">
        <f t="shared" si="85"/>
        <v>4.0305952011605818E-4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1.0353059520116059E-2</v>
      </c>
      <c r="AU94" s="8">
        <f t="shared" si="89"/>
        <v>28.47</v>
      </c>
      <c r="AV94" s="1">
        <f t="shared" si="90"/>
        <v>0.26</v>
      </c>
      <c r="AW94" s="1">
        <f t="shared" si="95"/>
        <v>7.7744012357757256E-2</v>
      </c>
      <c r="AX94" s="1">
        <f t="shared" si="91"/>
        <v>39.918230295798921</v>
      </c>
      <c r="AZ94" s="1">
        <f t="shared" si="96"/>
        <v>9.6698960349157499E-3</v>
      </c>
      <c r="BA94" s="1">
        <f t="shared" si="92"/>
        <v>4.9650786620313188</v>
      </c>
    </row>
    <row r="95" spans="1:53" x14ac:dyDescent="0.15">
      <c r="C95" s="7">
        <v>5</v>
      </c>
      <c r="D95" s="11">
        <v>7.0443870967741899</v>
      </c>
      <c r="E95" s="10">
        <f t="shared" si="93"/>
        <v>5.2020666666666697</v>
      </c>
      <c r="F95" s="7" t="s">
        <v>75</v>
      </c>
      <c r="G95" s="1">
        <v>6</v>
      </c>
      <c r="H95" s="8">
        <f t="shared" si="76"/>
        <v>7.0443870967741899</v>
      </c>
      <c r="I95" s="8">
        <f t="shared" si="77"/>
        <v>280.19438709677416</v>
      </c>
      <c r="J95" s="8">
        <f t="shared" si="78"/>
        <v>4.2698817773607775E-2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0.61146753160193934</v>
      </c>
      <c r="P95" s="8">
        <f t="shared" si="81"/>
        <v>2.6108940706348963E-2</v>
      </c>
      <c r="Q95" s="14">
        <f t="shared" si="82"/>
        <v>6.7883245836507303E-3</v>
      </c>
      <c r="R95" s="8">
        <f t="shared" si="83"/>
        <v>7.4022000000000004E-2</v>
      </c>
      <c r="S95" s="15">
        <f t="shared" si="84"/>
        <v>9.1706851796097513E-2</v>
      </c>
      <c r="T95" s="2">
        <v>0.01</v>
      </c>
      <c r="U95" s="16">
        <f t="shared" si="85"/>
        <v>9.1706851796097516E-4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1.0867068517960973E-2</v>
      </c>
      <c r="AU95" s="8">
        <f t="shared" si="89"/>
        <v>28.47</v>
      </c>
      <c r="AV95" s="1">
        <f t="shared" si="90"/>
        <v>0.26</v>
      </c>
      <c r="AW95" s="1">
        <f t="shared" si="95"/>
        <v>7.7744012357757256E-2</v>
      </c>
      <c r="AX95" s="1">
        <f t="shared" si="91"/>
        <v>41.900091745568318</v>
      </c>
      <c r="AZ95" s="1">
        <f t="shared" si="96"/>
        <v>9.6698960349157499E-3</v>
      </c>
      <c r="BA95" s="1">
        <f t="shared" si="92"/>
        <v>5.2115850307364484</v>
      </c>
    </row>
    <row r="96" spans="1:53" x14ac:dyDescent="0.15">
      <c r="C96" s="7">
        <v>6</v>
      </c>
      <c r="D96" s="11">
        <v>11.700533333333301</v>
      </c>
      <c r="E96" s="10">
        <f t="shared" si="93"/>
        <v>7.0443870967741899</v>
      </c>
      <c r="F96" s="7" t="s">
        <v>73</v>
      </c>
      <c r="G96" s="1">
        <v>7</v>
      </c>
      <c r="H96" s="8">
        <f t="shared" si="76"/>
        <v>11.700533333333301</v>
      </c>
      <c r="I96" s="8">
        <f t="shared" si="77"/>
        <v>284.85053333333326</v>
      </c>
      <c r="J96" s="8">
        <f t="shared" si="78"/>
        <v>7.5353789525147805E-2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0.87005859089559034</v>
      </c>
      <c r="P96" s="8">
        <f t="shared" si="81"/>
        <v>6.5562211932892994E-2</v>
      </c>
      <c r="Q96" s="14">
        <f t="shared" si="82"/>
        <v>1.7046175102552179E-2</v>
      </c>
      <c r="R96" s="8">
        <f t="shared" si="83"/>
        <v>7.4022000000000004E-2</v>
      </c>
      <c r="S96" s="15">
        <f t="shared" si="84"/>
        <v>0.23028525441831046</v>
      </c>
      <c r="T96" s="2">
        <v>0.01</v>
      </c>
      <c r="U96" s="16">
        <f t="shared" si="85"/>
        <v>2.3028525441831046E-3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1.2252852544183103E-2</v>
      </c>
      <c r="AU96" s="8">
        <f t="shared" si="89"/>
        <v>28.47</v>
      </c>
      <c r="AV96" s="1">
        <f t="shared" si="90"/>
        <v>0.26</v>
      </c>
      <c r="AW96" s="1">
        <f t="shared" si="95"/>
        <v>7.7744012357757256E-2</v>
      </c>
      <c r="AX96" s="1">
        <f t="shared" si="91"/>
        <v>47.243251010855175</v>
      </c>
      <c r="AZ96" s="1">
        <f t="shared" si="96"/>
        <v>9.6698960349157499E-3</v>
      </c>
      <c r="BA96" s="1">
        <f t="shared" si="92"/>
        <v>5.8761737627349886</v>
      </c>
    </row>
    <row r="97" spans="3:54" x14ac:dyDescent="0.15">
      <c r="C97" s="7">
        <v>7</v>
      </c>
      <c r="D97" s="11">
        <v>18.620290322580601</v>
      </c>
      <c r="E97" s="10">
        <f t="shared" si="93"/>
        <v>11.700533333333301</v>
      </c>
      <c r="F97" s="7" t="s">
        <v>73</v>
      </c>
      <c r="G97" s="1">
        <v>8</v>
      </c>
      <c r="H97" s="8">
        <f t="shared" si="76"/>
        <v>18.620290322580601</v>
      </c>
      <c r="I97" s="8">
        <f t="shared" si="77"/>
        <v>291.77029032258059</v>
      </c>
      <c r="J97" s="8">
        <f t="shared" si="78"/>
        <v>0.16950330617412784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1.0891963789626975</v>
      </c>
      <c r="P97" s="8">
        <f t="shared" si="81"/>
        <v>0.18462238730706548</v>
      </c>
      <c r="Q97" s="14">
        <f t="shared" si="82"/>
        <v>4.8001820699837029E-2</v>
      </c>
      <c r="R97" s="8">
        <f t="shared" si="83"/>
        <v>7.4022000000000004E-2</v>
      </c>
      <c r="S97" s="15">
        <f t="shared" si="84"/>
        <v>0.64848046121203196</v>
      </c>
      <c r="T97" s="2">
        <v>0.01</v>
      </c>
      <c r="U97" s="16">
        <f t="shared" si="85"/>
        <v>6.48480461212032E-3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1.643480461212032E-2</v>
      </c>
      <c r="AU97" s="8">
        <f t="shared" si="89"/>
        <v>28.47</v>
      </c>
      <c r="AV97" s="1">
        <f t="shared" si="90"/>
        <v>0.26</v>
      </c>
      <c r="AW97" s="1">
        <f t="shared" si="95"/>
        <v>7.7744012357757256E-2</v>
      </c>
      <c r="AX97" s="1">
        <f t="shared" si="91"/>
        <v>63.367578839701558</v>
      </c>
      <c r="AZ97" s="1">
        <f t="shared" si="96"/>
        <v>9.6698960349157499E-3</v>
      </c>
      <c r="BA97" s="1">
        <f t="shared" si="92"/>
        <v>7.8817375226852517</v>
      </c>
    </row>
    <row r="98" spans="3:54" x14ac:dyDescent="0.15">
      <c r="C98" s="7">
        <v>8</v>
      </c>
      <c r="D98" s="11">
        <v>19.524645161290302</v>
      </c>
      <c r="E98" s="10">
        <f t="shared" si="93"/>
        <v>18.620290322580601</v>
      </c>
      <c r="F98" s="7" t="s">
        <v>73</v>
      </c>
      <c r="G98" s="1">
        <v>9</v>
      </c>
      <c r="H98" s="8">
        <f t="shared" si="76"/>
        <v>19.524645161290302</v>
      </c>
      <c r="I98" s="8">
        <f t="shared" si="77"/>
        <v>292.6746451612903</v>
      </c>
      <c r="J98" s="8">
        <f t="shared" si="78"/>
        <v>0.18791486286936254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1.1892739916556319</v>
      </c>
      <c r="P98" s="8">
        <f t="shared" si="81"/>
        <v>0.22348225905606747</v>
      </c>
      <c r="Q98" s="14">
        <f t="shared" si="82"/>
        <v>5.8105387354577542E-2</v>
      </c>
      <c r="R98" s="8">
        <f t="shared" si="83"/>
        <v>7.4022000000000004E-2</v>
      </c>
      <c r="S98" s="15">
        <f t="shared" si="84"/>
        <v>0.78497456640698093</v>
      </c>
      <c r="T98" s="2">
        <v>0.01</v>
      </c>
      <c r="U98" s="16">
        <f t="shared" si="85"/>
        <v>7.8497456640698095E-3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1.7799745664069808E-2</v>
      </c>
      <c r="AU98" s="8">
        <f t="shared" si="89"/>
        <v>28.47</v>
      </c>
      <c r="AV98" s="1">
        <f t="shared" si="90"/>
        <v>0.26</v>
      </c>
      <c r="AW98" s="1">
        <f t="shared" si="95"/>
        <v>7.7744012357757256E-2</v>
      </c>
      <c r="AX98" s="1">
        <f t="shared" si="91"/>
        <v>68.630373972487476</v>
      </c>
      <c r="AZ98" s="1">
        <f t="shared" si="96"/>
        <v>9.6698960349157499E-3</v>
      </c>
      <c r="BA98" s="1">
        <f t="shared" si="92"/>
        <v>8.5363304648775724</v>
      </c>
    </row>
    <row r="99" spans="3:54" x14ac:dyDescent="0.15">
      <c r="C99" s="7">
        <v>9</v>
      </c>
      <c r="D99" s="11">
        <v>17.391866666666701</v>
      </c>
      <c r="E99" s="10">
        <f t="shared" si="93"/>
        <v>19.524645161290302</v>
      </c>
      <c r="F99" s="7" t="s">
        <v>73</v>
      </c>
      <c r="G99" s="1">
        <v>10</v>
      </c>
      <c r="H99" s="8">
        <f t="shared" si="76"/>
        <v>17.391866666666701</v>
      </c>
      <c r="I99" s="8">
        <f t="shared" si="77"/>
        <v>290.54186666666669</v>
      </c>
      <c r="J99" s="8">
        <f t="shared" si="78"/>
        <v>0.14719770465346016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1.2504917325995644</v>
      </c>
      <c r="P99" s="8">
        <f t="shared" si="81"/>
        <v>0.18406951272678435</v>
      </c>
      <c r="Q99" s="14">
        <f t="shared" si="82"/>
        <v>4.7858073308963932E-2</v>
      </c>
      <c r="R99" s="8">
        <f t="shared" si="83"/>
        <v>7.4022000000000004E-2</v>
      </c>
      <c r="S99" s="15">
        <f t="shared" si="84"/>
        <v>0.64653850624090037</v>
      </c>
      <c r="T99" s="2">
        <v>0.01</v>
      </c>
      <c r="U99" s="16">
        <f t="shared" si="85"/>
        <v>6.4653850624090039E-3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1.6415385062409003E-2</v>
      </c>
      <c r="AU99" s="8">
        <f t="shared" si="89"/>
        <v>28.47</v>
      </c>
      <c r="AV99" s="1">
        <f t="shared" si="90"/>
        <v>0.26</v>
      </c>
      <c r="AW99" s="1">
        <f t="shared" si="95"/>
        <v>7.7744012357757256E-2</v>
      </c>
      <c r="AX99" s="1">
        <f t="shared" si="91"/>
        <v>63.292702996854246</v>
      </c>
      <c r="AZ99" s="1">
        <f t="shared" si="96"/>
        <v>9.6698960349157499E-3</v>
      </c>
      <c r="BA99" s="1">
        <f t="shared" si="92"/>
        <v>7.8724243731075276</v>
      </c>
    </row>
    <row r="100" spans="3:54" x14ac:dyDescent="0.15">
      <c r="C100" s="7">
        <v>10</v>
      </c>
      <c r="D100" s="11">
        <v>15.0182258064516</v>
      </c>
      <c r="E100" s="10">
        <f t="shared" si="93"/>
        <v>17.391866666666701</v>
      </c>
      <c r="F100" s="7" t="s">
        <v>73</v>
      </c>
      <c r="G100" s="1">
        <v>11</v>
      </c>
      <c r="H100" s="8">
        <f t="shared" si="76"/>
        <v>15.0182258064516</v>
      </c>
      <c r="I100" s="8">
        <f t="shared" si="77"/>
        <v>288.16822580645157</v>
      </c>
      <c r="J100" s="8">
        <f t="shared" si="78"/>
        <v>0.1116907742239666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1.0131011088791408</v>
      </c>
      <c r="O100" s="8">
        <f t="shared" si="94"/>
        <v>0.33802111099363907</v>
      </c>
      <c r="P100" s="8">
        <f t="shared" si="81"/>
        <v>3.7753839590924897E-2</v>
      </c>
      <c r="Q100" s="14">
        <f t="shared" si="82"/>
        <v>9.8159982936404742E-3</v>
      </c>
      <c r="R100" s="8">
        <f t="shared" si="83"/>
        <v>7.4022000000000004E-2</v>
      </c>
      <c r="S100" s="15">
        <f t="shared" si="84"/>
        <v>0.13260920123261291</v>
      </c>
      <c r="T100" s="2">
        <v>0.01</v>
      </c>
      <c r="U100" s="16">
        <f t="shared" si="85"/>
        <v>1.3260920123261291E-3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1.1276092012326128E-2</v>
      </c>
      <c r="AU100" s="8">
        <f t="shared" si="89"/>
        <v>28.47</v>
      </c>
      <c r="AV100" s="1">
        <f t="shared" si="90"/>
        <v>0.26</v>
      </c>
      <c r="AW100" s="1">
        <f t="shared" si="95"/>
        <v>7.7744012357757256E-2</v>
      </c>
      <c r="AX100" s="1">
        <f t="shared" si="91"/>
        <v>43.477161211143809</v>
      </c>
      <c r="AZ100" s="1">
        <f t="shared" si="96"/>
        <v>9.6698960349157499E-3</v>
      </c>
      <c r="BA100" s="1">
        <f t="shared" si="92"/>
        <v>5.4077428737582141</v>
      </c>
    </row>
    <row r="101" spans="3:54" x14ac:dyDescent="0.15">
      <c r="C101" s="7">
        <v>11</v>
      </c>
      <c r="D101" s="11">
        <v>11.0923</v>
      </c>
      <c r="E101" s="10">
        <f t="shared" si="93"/>
        <v>15.0182258064516</v>
      </c>
      <c r="F101" s="7" t="s">
        <v>75</v>
      </c>
      <c r="G101" s="1">
        <v>12</v>
      </c>
      <c r="H101" s="8">
        <f t="shared" si="76"/>
        <v>11.0923</v>
      </c>
      <c r="I101" s="8">
        <f t="shared" si="77"/>
        <v>284.2423</v>
      </c>
      <c r="J101" s="8">
        <f t="shared" si="78"/>
        <v>7.0038840924174506E-2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0.5849672714027141</v>
      </c>
      <c r="P101" s="8">
        <f t="shared" si="81"/>
        <v>4.0970429667623105E-2</v>
      </c>
      <c r="Q101" s="14">
        <f t="shared" si="82"/>
        <v>1.0652311713582007E-2</v>
      </c>
      <c r="R101" s="8">
        <f t="shared" si="83"/>
        <v>7.4022000000000004E-2</v>
      </c>
      <c r="S101" s="15">
        <f t="shared" si="84"/>
        <v>0.14390737501799475</v>
      </c>
      <c r="T101" s="2">
        <v>0.01</v>
      </c>
      <c r="U101" s="16">
        <f t="shared" si="85"/>
        <v>1.4390737501799476E-3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1.1389073750179949E-2</v>
      </c>
      <c r="AU101" s="8">
        <f t="shared" si="89"/>
        <v>28.47</v>
      </c>
      <c r="AV101" s="1">
        <f t="shared" si="90"/>
        <v>0.26</v>
      </c>
      <c r="AW101" s="1">
        <f t="shared" si="95"/>
        <v>7.7744012357757256E-2</v>
      </c>
      <c r="AX101" s="1">
        <f t="shared" si="91"/>
        <v>43.912784228871601</v>
      </c>
      <c r="AY101" s="1">
        <f>SUM(AX90:AX101)</f>
        <v>505.61532076212433</v>
      </c>
      <c r="AZ101" s="1">
        <f t="shared" si="96"/>
        <v>9.6698960349157499E-3</v>
      </c>
      <c r="BA101" s="1">
        <f t="shared" si="92"/>
        <v>5.4619262013752596</v>
      </c>
      <c r="BB101" s="1">
        <f>SUM(BA90:BA101)</f>
        <v>62.889056496483676</v>
      </c>
    </row>
    <row r="102" spans="3:54" x14ac:dyDescent="0.15">
      <c r="C102" s="7">
        <v>12</v>
      </c>
      <c r="D102" s="11">
        <v>7.1833548387096799</v>
      </c>
      <c r="E102" s="10">
        <f t="shared" si="93"/>
        <v>11.0923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A102"/>
  <sheetViews>
    <sheetView workbookViewId="0">
      <pane xSplit="4" topLeftCell="E1" activePane="topRight" state="frozen"/>
      <selection activeCell="K16" sqref="K16"/>
      <selection pane="topRight"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765.81</v>
      </c>
      <c r="F2" s="2">
        <v>769.42</v>
      </c>
      <c r="G2" s="44">
        <f>(F2+F3+F4)/3</f>
        <v>1286.3208333333332</v>
      </c>
      <c r="H2" s="2">
        <v>0.18</v>
      </c>
      <c r="I2" s="33">
        <f>(H2+H3+H4)/3</f>
        <v>0.17333333333333334</v>
      </c>
    </row>
    <row r="3" spans="1:12" x14ac:dyDescent="0.15">
      <c r="A3" s="33"/>
      <c r="B3" s="3" t="s">
        <v>6</v>
      </c>
      <c r="C3" s="2"/>
      <c r="D3" s="2"/>
      <c r="E3" s="41"/>
      <c r="F3" s="2">
        <v>1433.9024999999999</v>
      </c>
      <c r="G3" s="45"/>
      <c r="H3" s="2">
        <v>0.24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1555.22301369863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0.16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0.19</v>
      </c>
      <c r="I6" s="33"/>
    </row>
    <row r="7" spans="1:12" x14ac:dyDescent="0.15">
      <c r="A7" s="33" t="s">
        <v>11</v>
      </c>
      <c r="B7" s="34"/>
      <c r="C7" s="2"/>
      <c r="D7" s="2"/>
      <c r="E7" s="5">
        <v>3230.4166861086501</v>
      </c>
      <c r="F7" s="2">
        <v>122.786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5">
        <v>18.265281939498401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5">
        <v>5.2911133019337901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5">
        <v>1.34981254094096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AV38+AV53+AY69+AY85+AY101+BB101+AG69</f>
        <v>81928869.989667565</v>
      </c>
      <c r="J14" s="6" t="s">
        <v>20</v>
      </c>
      <c r="K14" s="6">
        <f>I14/(10000*1000)</f>
        <v>8.1928869989667561</v>
      </c>
      <c r="L14" s="6" t="s">
        <v>21</v>
      </c>
    </row>
    <row r="15" spans="1:12" x14ac:dyDescent="0.15">
      <c r="A15" s="1" t="s">
        <v>22</v>
      </c>
      <c r="B15" s="1" t="s">
        <v>17</v>
      </c>
      <c r="G15" s="43"/>
      <c r="H15" s="6" t="s">
        <v>23</v>
      </c>
      <c r="I15" s="6">
        <v>64169144.037628502</v>
      </c>
      <c r="J15" s="6" t="s">
        <v>20</v>
      </c>
      <c r="K15" s="6">
        <f>I15/(10000*1000)</f>
        <v>6.41691440376285</v>
      </c>
      <c r="L15" s="6" t="s">
        <v>21</v>
      </c>
    </row>
    <row r="16" spans="1:12" x14ac:dyDescent="0.15">
      <c r="A16" s="1" t="s">
        <v>24</v>
      </c>
      <c r="B16" s="1" t="s">
        <v>25</v>
      </c>
      <c r="C16" s="1">
        <v>19347</v>
      </c>
      <c r="K16" s="1">
        <v>8.2227673810213542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1286.3208333333332</v>
      </c>
      <c r="C27" s="7" t="s">
        <v>72</v>
      </c>
      <c r="D27" s="7">
        <v>-9</v>
      </c>
      <c r="E27" s="7"/>
      <c r="F27" s="7"/>
      <c r="G27" s="1">
        <v>1</v>
      </c>
      <c r="H27" s="8">
        <f t="shared" ref="H27:H38" si="0">E28</f>
        <v>-9</v>
      </c>
      <c r="I27" s="8">
        <f t="shared" ref="I27:I38" si="1">H27+273.15</f>
        <v>264.14999999999998</v>
      </c>
      <c r="J27" s="8">
        <f t="shared" ref="J27:J38" si="2">EXP(($C$16*(I27-$C$14))/($C$17*I27*$C$14))</f>
        <v>5.1730365778654029E-3</v>
      </c>
      <c r="K27" s="8">
        <f t="shared" ref="K27:K38" si="3">$B$27/12</f>
        <v>107.19340277777776</v>
      </c>
      <c r="L27" s="8">
        <f t="shared" ref="L27:L38" si="4">K27*$B$28/100</f>
        <v>1.0719340277777776</v>
      </c>
      <c r="M27" s="1" t="s">
        <v>73</v>
      </c>
      <c r="O27" s="8">
        <f>L27</f>
        <v>1.0719340277777776</v>
      </c>
      <c r="P27" s="8">
        <f t="shared" ref="P27:P38" si="5">O27*J27</f>
        <v>5.5451539347530325E-3</v>
      </c>
      <c r="Q27" s="14">
        <f t="shared" ref="Q27:Q38" si="6">P27*$B$29</f>
        <v>9.6116001535719237E-4</v>
      </c>
      <c r="R27" s="8">
        <f t="shared" ref="R27:R38" si="7">L27*$B$29</f>
        <v>0.18580189814814813</v>
      </c>
      <c r="S27" s="15">
        <f t="shared" ref="S27:S38" si="8">Q27/R27</f>
        <v>5.1730365778654029E-3</v>
      </c>
      <c r="T27" s="2">
        <v>0.01</v>
      </c>
      <c r="U27" s="16">
        <f t="shared" ref="U27:U38" si="9">S27*T27</f>
        <v>5.173036577865403E-5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2.1951730365778653E-2</v>
      </c>
      <c r="AR27" s="8">
        <f t="shared" ref="AR27:AR38" si="15">$B$27/12</f>
        <v>107.19340277777776</v>
      </c>
      <c r="AS27" s="1">
        <f t="shared" ref="AS27:AS38" si="16">$B$29</f>
        <v>0.17333333333333334</v>
      </c>
      <c r="AT27" s="1">
        <f>$E$2/12</f>
        <v>63.817499999999995</v>
      </c>
      <c r="AU27" s="1">
        <f t="shared" ref="AU27:AU38" si="17">AT27*10000*AS27*0.67*AR27*AQ27</f>
        <v>174394.78575055033</v>
      </c>
    </row>
    <row r="28" spans="1:47" x14ac:dyDescent="0.15">
      <c r="A28" s="1" t="s">
        <v>74</v>
      </c>
      <c r="B28" s="1">
        <v>1</v>
      </c>
      <c r="C28" s="7">
        <v>1</v>
      </c>
      <c r="D28" s="9">
        <v>-2.8777419354838698</v>
      </c>
      <c r="E28" s="10">
        <f t="shared" ref="E28:E39" si="18">D27</f>
        <v>-9</v>
      </c>
      <c r="F28" s="7" t="s">
        <v>73</v>
      </c>
      <c r="G28" s="1">
        <v>2</v>
      </c>
      <c r="H28" s="8">
        <f t="shared" si="0"/>
        <v>-2.8777419354838698</v>
      </c>
      <c r="I28" s="8">
        <f t="shared" si="1"/>
        <v>270.27225806451611</v>
      </c>
      <c r="J28" s="8">
        <f t="shared" si="2"/>
        <v>1.1922631461576688E-2</v>
      </c>
      <c r="K28" s="8">
        <f t="shared" si="3"/>
        <v>107.19340277777776</v>
      </c>
      <c r="L28" s="8">
        <f t="shared" si="4"/>
        <v>1.0719340277777776</v>
      </c>
      <c r="M28" s="1" t="s">
        <v>73</v>
      </c>
      <c r="O28" s="8">
        <f t="shared" ref="O28:O38" si="19">L28+O27-P27-N28</f>
        <v>2.1383229016208021</v>
      </c>
      <c r="P28" s="8">
        <f t="shared" si="5"/>
        <v>2.5494435901874127E-2</v>
      </c>
      <c r="Q28" s="14">
        <f t="shared" si="6"/>
        <v>4.419035556324849E-3</v>
      </c>
      <c r="R28" s="8">
        <f t="shared" si="7"/>
        <v>0.18580189814814813</v>
      </c>
      <c r="S28" s="15">
        <f t="shared" si="8"/>
        <v>2.378358671449823E-2</v>
      </c>
      <c r="T28" s="2">
        <v>0.01</v>
      </c>
      <c r="U28" s="16">
        <f t="shared" si="9"/>
        <v>2.378358671449823E-4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2.2137835867144982E-2</v>
      </c>
      <c r="AR28" s="8">
        <f t="shared" si="15"/>
        <v>107.19340277777776</v>
      </c>
      <c r="AS28" s="1">
        <f t="shared" si="16"/>
        <v>0.17333333333333334</v>
      </c>
      <c r="AT28" s="1">
        <f t="shared" ref="AT28:AT38" si="20">$E$2/12</f>
        <v>63.817499999999995</v>
      </c>
      <c r="AU28" s="1">
        <f t="shared" si="17"/>
        <v>175873.29466519953</v>
      </c>
    </row>
    <row r="29" spans="1:47" x14ac:dyDescent="0.15">
      <c r="A29" s="1" t="s">
        <v>36</v>
      </c>
      <c r="B29" s="1">
        <f>I2</f>
        <v>0.17333333333333334</v>
      </c>
      <c r="C29" s="7">
        <v>2</v>
      </c>
      <c r="D29" s="11">
        <v>-4.6478214285714303</v>
      </c>
      <c r="E29" s="10">
        <f t="shared" si="18"/>
        <v>-2.8777419354838698</v>
      </c>
      <c r="F29" s="7" t="s">
        <v>73</v>
      </c>
      <c r="G29" s="1">
        <v>3</v>
      </c>
      <c r="H29" s="8">
        <f t="shared" si="0"/>
        <v>-4.6478214285714303</v>
      </c>
      <c r="I29" s="8">
        <f t="shared" si="1"/>
        <v>268.50217857142854</v>
      </c>
      <c r="J29" s="8">
        <f t="shared" si="2"/>
        <v>9.4021725342610975E-3</v>
      </c>
      <c r="K29" s="8">
        <f t="shared" si="3"/>
        <v>107.19340277777776</v>
      </c>
      <c r="L29" s="8">
        <f t="shared" si="4"/>
        <v>1.0719340277777776</v>
      </c>
      <c r="M29" s="1" t="s">
        <v>73</v>
      </c>
      <c r="O29" s="8">
        <f t="shared" si="19"/>
        <v>3.1847624934967054</v>
      </c>
      <c r="P29" s="8">
        <f t="shared" si="5"/>
        <v>2.9943686444499611E-2</v>
      </c>
      <c r="Q29" s="14">
        <f t="shared" si="6"/>
        <v>5.190238983713266E-3</v>
      </c>
      <c r="R29" s="8">
        <f t="shared" si="7"/>
        <v>0.18580189814814813</v>
      </c>
      <c r="S29" s="15">
        <f t="shared" si="8"/>
        <v>2.7934262434578885E-2</v>
      </c>
      <c r="T29" s="2">
        <v>0.01</v>
      </c>
      <c r="U29" s="16">
        <f t="shared" si="9"/>
        <v>2.7934262434578885E-4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2.2179342624345788E-2</v>
      </c>
      <c r="AR29" s="8">
        <f t="shared" si="15"/>
        <v>107.19340277777776</v>
      </c>
      <c r="AS29" s="1">
        <f t="shared" si="16"/>
        <v>0.17333333333333334</v>
      </c>
      <c r="AT29" s="1">
        <f t="shared" si="20"/>
        <v>63.817499999999995</v>
      </c>
      <c r="AU29" s="1">
        <f t="shared" si="17"/>
        <v>176203.04370587284</v>
      </c>
    </row>
    <row r="30" spans="1:47" x14ac:dyDescent="0.15">
      <c r="C30" s="7">
        <v>3</v>
      </c>
      <c r="D30" s="11">
        <v>-4.2042580645161296</v>
      </c>
      <c r="E30" s="10">
        <f t="shared" si="18"/>
        <v>-4.6478214285714303</v>
      </c>
      <c r="F30" s="7" t="s">
        <v>73</v>
      </c>
      <c r="G30" s="1">
        <v>4</v>
      </c>
      <c r="H30" s="8">
        <f t="shared" si="0"/>
        <v>-4.2042580645161296</v>
      </c>
      <c r="I30" s="8">
        <f t="shared" si="1"/>
        <v>268.94574193548385</v>
      </c>
      <c r="J30" s="8">
        <f t="shared" si="2"/>
        <v>9.9816532943547594E-3</v>
      </c>
      <c r="K30" s="8">
        <f t="shared" si="3"/>
        <v>107.19340277777776</v>
      </c>
      <c r="L30" s="8">
        <f t="shared" si="4"/>
        <v>1.0719340277777776</v>
      </c>
      <c r="M30" s="1" t="s">
        <v>73</v>
      </c>
      <c r="O30" s="8">
        <f t="shared" si="19"/>
        <v>4.2267528348299832</v>
      </c>
      <c r="P30" s="8">
        <f t="shared" si="5"/>
        <v>4.2189981358204023E-2</v>
      </c>
      <c r="Q30" s="14">
        <f t="shared" si="6"/>
        <v>7.3129301020886973E-3</v>
      </c>
      <c r="R30" s="8">
        <f t="shared" si="7"/>
        <v>0.18580189814814813</v>
      </c>
      <c r="S30" s="15">
        <f t="shared" si="8"/>
        <v>3.9358748080483938E-2</v>
      </c>
      <c r="T30" s="2">
        <v>0.01</v>
      </c>
      <c r="U30" s="16">
        <f t="shared" si="9"/>
        <v>3.9358748080483939E-4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2.2293587480804837E-2</v>
      </c>
      <c r="AR30" s="8">
        <f t="shared" si="15"/>
        <v>107.19340277777776</v>
      </c>
      <c r="AS30" s="1">
        <f t="shared" si="16"/>
        <v>0.17333333333333334</v>
      </c>
      <c r="AT30" s="1">
        <f t="shared" si="20"/>
        <v>63.817499999999995</v>
      </c>
      <c r="AU30" s="1">
        <f t="shared" si="17"/>
        <v>177110.65813686722</v>
      </c>
    </row>
    <row r="31" spans="1:47" x14ac:dyDescent="0.15">
      <c r="C31" s="7">
        <v>4</v>
      </c>
      <c r="D31" s="11">
        <v>0.481333333333333</v>
      </c>
      <c r="E31" s="10">
        <f t="shared" si="18"/>
        <v>-4.2042580645161296</v>
      </c>
      <c r="F31" s="7" t="s">
        <v>73</v>
      </c>
      <c r="G31" s="1">
        <v>5</v>
      </c>
      <c r="H31" s="8">
        <f t="shared" si="0"/>
        <v>0.481333333333333</v>
      </c>
      <c r="I31" s="8">
        <f t="shared" si="1"/>
        <v>273.63133333333332</v>
      </c>
      <c r="J31" s="8">
        <f t="shared" si="2"/>
        <v>1.8554062462871387E-2</v>
      </c>
      <c r="K31" s="8">
        <f t="shared" si="3"/>
        <v>107.19340277777776</v>
      </c>
      <c r="L31" s="8">
        <f t="shared" si="4"/>
        <v>1.0719340277777776</v>
      </c>
      <c r="M31" s="1" t="s">
        <v>75</v>
      </c>
      <c r="N31" s="8">
        <f>(O30-P30)*C22/100</f>
        <v>3.9753347107981902</v>
      </c>
      <c r="O31" s="8">
        <f t="shared" si="19"/>
        <v>1.2811621704513669</v>
      </c>
      <c r="P31" s="8">
        <f t="shared" si="5"/>
        <v>2.3770762935622542E-2</v>
      </c>
      <c r="Q31" s="14">
        <f t="shared" si="6"/>
        <v>4.1202655755079075E-3</v>
      </c>
      <c r="R31" s="8">
        <f t="shared" si="7"/>
        <v>0.18580189814814813</v>
      </c>
      <c r="S31" s="15">
        <f t="shared" si="8"/>
        <v>2.2175583869561099E-2</v>
      </c>
      <c r="T31" s="2">
        <v>0.01</v>
      </c>
      <c r="U31" s="16">
        <f t="shared" si="9"/>
        <v>2.21755838695611E-4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2.9671755838695607E-2</v>
      </c>
      <c r="AR31" s="8">
        <f t="shared" si="15"/>
        <v>107.19340277777776</v>
      </c>
      <c r="AS31" s="1">
        <f t="shared" si="16"/>
        <v>0.17333333333333334</v>
      </c>
      <c r="AT31" s="1">
        <f t="shared" si="20"/>
        <v>63.817499999999995</v>
      </c>
      <c r="AU31" s="1">
        <f t="shared" si="17"/>
        <v>235726.26923291804</v>
      </c>
    </row>
    <row r="32" spans="1:47" x14ac:dyDescent="0.15">
      <c r="C32" s="7">
        <v>5</v>
      </c>
      <c r="D32" s="11">
        <v>3.0165483870967802</v>
      </c>
      <c r="E32" s="10">
        <f t="shared" si="18"/>
        <v>0.481333333333333</v>
      </c>
      <c r="F32" s="7" t="s">
        <v>75</v>
      </c>
      <c r="G32" s="1">
        <v>6</v>
      </c>
      <c r="H32" s="8">
        <f t="shared" si="0"/>
        <v>3.0165483870967802</v>
      </c>
      <c r="I32" s="8">
        <f t="shared" si="1"/>
        <v>276.16654838709678</v>
      </c>
      <c r="J32" s="8">
        <f t="shared" si="2"/>
        <v>2.5722010001055125E-2</v>
      </c>
      <c r="K32" s="8">
        <f t="shared" si="3"/>
        <v>107.19340277777776</v>
      </c>
      <c r="L32" s="8">
        <f t="shared" si="4"/>
        <v>1.0719340277777776</v>
      </c>
      <c r="M32" s="1" t="s">
        <v>73</v>
      </c>
      <c r="O32" s="8">
        <f t="shared" si="19"/>
        <v>2.329325435293522</v>
      </c>
      <c r="P32" s="8">
        <f t="shared" si="5"/>
        <v>5.9914932142332053E-2</v>
      </c>
      <c r="Q32" s="14">
        <f t="shared" si="6"/>
        <v>1.038525490467089E-2</v>
      </c>
      <c r="R32" s="8">
        <f t="shared" si="7"/>
        <v>0.18580189814814813</v>
      </c>
      <c r="S32" s="15">
        <f t="shared" si="8"/>
        <v>5.5894234710079573E-2</v>
      </c>
      <c r="T32" s="2">
        <v>0.01</v>
      </c>
      <c r="U32" s="16">
        <f t="shared" si="9"/>
        <v>5.5894234710079569E-4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3.0008942347100793E-2</v>
      </c>
      <c r="AR32" s="8">
        <f t="shared" si="15"/>
        <v>107.19340277777776</v>
      </c>
      <c r="AS32" s="1">
        <f t="shared" si="16"/>
        <v>0.17333333333333334</v>
      </c>
      <c r="AT32" s="1">
        <f t="shared" si="20"/>
        <v>63.817499999999995</v>
      </c>
      <c r="AU32" s="1">
        <f t="shared" si="17"/>
        <v>238405.03614156088</v>
      </c>
    </row>
    <row r="33" spans="1:48" x14ac:dyDescent="0.15">
      <c r="C33" s="7">
        <v>6</v>
      </c>
      <c r="D33" s="11">
        <v>7.7760999999999996</v>
      </c>
      <c r="E33" s="10">
        <f t="shared" si="18"/>
        <v>3.0165483870967802</v>
      </c>
      <c r="F33" s="7" t="s">
        <v>73</v>
      </c>
      <c r="G33" s="1">
        <v>7</v>
      </c>
      <c r="H33" s="8">
        <f t="shared" si="0"/>
        <v>7.7760999999999996</v>
      </c>
      <c r="I33" s="8">
        <f t="shared" si="1"/>
        <v>280.92609999999996</v>
      </c>
      <c r="J33" s="8">
        <f t="shared" si="2"/>
        <v>4.6743863356348066E-2</v>
      </c>
      <c r="K33" s="8">
        <f t="shared" si="3"/>
        <v>107.19340277777776</v>
      </c>
      <c r="L33" s="8">
        <f t="shared" si="4"/>
        <v>1.0719340277777776</v>
      </c>
      <c r="M33" s="1" t="s">
        <v>73</v>
      </c>
      <c r="O33" s="8">
        <f t="shared" si="19"/>
        <v>3.3413445309289673</v>
      </c>
      <c r="P33" s="8">
        <f t="shared" si="5"/>
        <v>0.15618735218022456</v>
      </c>
      <c r="Q33" s="14">
        <f t="shared" si="6"/>
        <v>2.7072474377905591E-2</v>
      </c>
      <c r="R33" s="8">
        <f t="shared" si="7"/>
        <v>0.18580189814814813</v>
      </c>
      <c r="S33" s="15">
        <f t="shared" si="8"/>
        <v>0.14570612382183254</v>
      </c>
      <c r="T33" s="2">
        <v>0.01</v>
      </c>
      <c r="U33" s="16">
        <f t="shared" si="9"/>
        <v>1.4570612382183254E-3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3.0907061238218323E-2</v>
      </c>
      <c r="AR33" s="8">
        <f t="shared" si="15"/>
        <v>107.19340277777776</v>
      </c>
      <c r="AS33" s="1">
        <f t="shared" si="16"/>
        <v>0.17333333333333334</v>
      </c>
      <c r="AT33" s="1">
        <f t="shared" si="20"/>
        <v>63.817499999999995</v>
      </c>
      <c r="AU33" s="1">
        <f t="shared" si="17"/>
        <v>245540.11155407302</v>
      </c>
    </row>
    <row r="34" spans="1:48" x14ac:dyDescent="0.15">
      <c r="C34" s="7">
        <v>7</v>
      </c>
      <c r="D34" s="11">
        <v>14.9646774193548</v>
      </c>
      <c r="E34" s="10">
        <f t="shared" si="18"/>
        <v>7.7760999999999996</v>
      </c>
      <c r="F34" s="7" t="s">
        <v>73</v>
      </c>
      <c r="G34" s="1">
        <v>8</v>
      </c>
      <c r="H34" s="8">
        <f t="shared" si="0"/>
        <v>14.9646774193548</v>
      </c>
      <c r="I34" s="8">
        <f t="shared" si="1"/>
        <v>288.11467741935479</v>
      </c>
      <c r="J34" s="8">
        <f t="shared" si="2"/>
        <v>0.11099156839282906</v>
      </c>
      <c r="K34" s="8">
        <f t="shared" si="3"/>
        <v>107.19340277777776</v>
      </c>
      <c r="L34" s="8">
        <f t="shared" si="4"/>
        <v>1.0719340277777776</v>
      </c>
      <c r="M34" s="1" t="s">
        <v>73</v>
      </c>
      <c r="O34" s="8">
        <f t="shared" si="19"/>
        <v>4.2570912065265203</v>
      </c>
      <c r="P34" s="8">
        <f t="shared" si="5"/>
        <v>0.47250122980369946</v>
      </c>
      <c r="Q34" s="14">
        <f t="shared" si="6"/>
        <v>8.1900213165974581E-2</v>
      </c>
      <c r="R34" s="8">
        <f t="shared" si="7"/>
        <v>0.18580189814814813</v>
      </c>
      <c r="S34" s="15">
        <f t="shared" si="8"/>
        <v>0.44079319954348312</v>
      </c>
      <c r="T34" s="2">
        <v>0.01</v>
      </c>
      <c r="U34" s="16">
        <f t="shared" si="9"/>
        <v>4.4079319954348313E-3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3.3857931995434826E-2</v>
      </c>
      <c r="AR34" s="8">
        <f t="shared" si="15"/>
        <v>107.19340277777776</v>
      </c>
      <c r="AS34" s="1">
        <f t="shared" si="16"/>
        <v>0.17333333333333334</v>
      </c>
      <c r="AT34" s="1">
        <f t="shared" si="20"/>
        <v>63.817499999999995</v>
      </c>
      <c r="AU34" s="1">
        <f t="shared" si="17"/>
        <v>268983.20532879391</v>
      </c>
    </row>
    <row r="35" spans="1:48" x14ac:dyDescent="0.15">
      <c r="C35" s="7">
        <v>8</v>
      </c>
      <c r="D35" s="11">
        <v>15.5253870967742</v>
      </c>
      <c r="E35" s="10">
        <f t="shared" si="18"/>
        <v>14.9646774193548</v>
      </c>
      <c r="F35" s="7" t="s">
        <v>73</v>
      </c>
      <c r="G35" s="1">
        <v>9</v>
      </c>
      <c r="H35" s="8">
        <f t="shared" si="0"/>
        <v>15.5253870967742</v>
      </c>
      <c r="I35" s="8">
        <f t="shared" si="1"/>
        <v>288.67538709677416</v>
      </c>
      <c r="J35" s="8">
        <f t="shared" si="2"/>
        <v>0.11852166432237402</v>
      </c>
      <c r="K35" s="8">
        <f t="shared" si="3"/>
        <v>107.19340277777776</v>
      </c>
      <c r="L35" s="8">
        <f t="shared" si="4"/>
        <v>1.0719340277777776</v>
      </c>
      <c r="M35" s="1" t="s">
        <v>73</v>
      </c>
      <c r="O35" s="8">
        <f t="shared" si="19"/>
        <v>4.8565240045005993</v>
      </c>
      <c r="P35" s="8">
        <f t="shared" si="5"/>
        <v>0.57560330783497171</v>
      </c>
      <c r="Q35" s="14">
        <f t="shared" si="6"/>
        <v>9.9771240024728439E-2</v>
      </c>
      <c r="R35" s="8">
        <f t="shared" si="7"/>
        <v>0.18580189814814813</v>
      </c>
      <c r="S35" s="15">
        <f t="shared" si="8"/>
        <v>0.53697643037627307</v>
      </c>
      <c r="T35" s="2">
        <v>0.01</v>
      </c>
      <c r="U35" s="16">
        <f t="shared" si="9"/>
        <v>5.3697643037627311E-3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3.4819764303762726E-2</v>
      </c>
      <c r="AR35" s="8">
        <f t="shared" si="15"/>
        <v>107.19340277777776</v>
      </c>
      <c r="AS35" s="1">
        <f t="shared" si="16"/>
        <v>0.17333333333333334</v>
      </c>
      <c r="AT35" s="1">
        <f t="shared" si="20"/>
        <v>63.817499999999995</v>
      </c>
      <c r="AU35" s="1">
        <f t="shared" si="17"/>
        <v>276624.44984773599</v>
      </c>
    </row>
    <row r="36" spans="1:48" x14ac:dyDescent="0.15">
      <c r="C36" s="7">
        <v>9</v>
      </c>
      <c r="D36" s="11">
        <v>12.8497</v>
      </c>
      <c r="E36" s="10">
        <f t="shared" si="18"/>
        <v>15.5253870967742</v>
      </c>
      <c r="F36" s="7" t="s">
        <v>73</v>
      </c>
      <c r="G36" s="1">
        <v>10</v>
      </c>
      <c r="H36" s="8">
        <f t="shared" si="0"/>
        <v>12.8497</v>
      </c>
      <c r="I36" s="8">
        <f t="shared" si="1"/>
        <v>285.99969999999996</v>
      </c>
      <c r="J36" s="8">
        <f t="shared" si="2"/>
        <v>8.6447756895052311E-2</v>
      </c>
      <c r="K36" s="8">
        <f t="shared" si="3"/>
        <v>107.19340277777776</v>
      </c>
      <c r="L36" s="8">
        <f t="shared" si="4"/>
        <v>1.0719340277777776</v>
      </c>
      <c r="M36" s="1" t="s">
        <v>73</v>
      </c>
      <c r="O36" s="8">
        <f t="shared" si="19"/>
        <v>5.3528547244434046</v>
      </c>
      <c r="P36" s="8">
        <f t="shared" si="5"/>
        <v>0.46274228391321565</v>
      </c>
      <c r="Q36" s="14">
        <f t="shared" si="6"/>
        <v>8.0208662544957385E-2</v>
      </c>
      <c r="R36" s="8">
        <f t="shared" si="7"/>
        <v>0.18580189814814813</v>
      </c>
      <c r="S36" s="15">
        <f t="shared" si="8"/>
        <v>0.43168914496774113</v>
      </c>
      <c r="T36" s="2">
        <v>0.01</v>
      </c>
      <c r="U36" s="16">
        <f t="shared" si="9"/>
        <v>4.3168914496774114E-3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3.3766891449677407E-2</v>
      </c>
      <c r="AR36" s="8">
        <f t="shared" si="15"/>
        <v>107.19340277777776</v>
      </c>
      <c r="AS36" s="1">
        <f t="shared" si="16"/>
        <v>0.17333333333333334</v>
      </c>
      <c r="AT36" s="1">
        <f t="shared" si="20"/>
        <v>63.817499999999995</v>
      </c>
      <c r="AU36" s="1">
        <f t="shared" si="17"/>
        <v>268259.93676602357</v>
      </c>
    </row>
    <row r="37" spans="1:48" x14ac:dyDescent="0.15">
      <c r="C37" s="7">
        <v>10</v>
      </c>
      <c r="D37" s="11">
        <v>9.4488387096774193</v>
      </c>
      <c r="E37" s="10">
        <f t="shared" si="18"/>
        <v>12.8497</v>
      </c>
      <c r="F37" s="7" t="s">
        <v>73</v>
      </c>
      <c r="G37" s="1">
        <v>11</v>
      </c>
      <c r="H37" s="8">
        <f t="shared" si="0"/>
        <v>9.4488387096774193</v>
      </c>
      <c r="I37" s="8">
        <f t="shared" si="1"/>
        <v>282.59883870967741</v>
      </c>
      <c r="J37" s="8">
        <f t="shared" si="2"/>
        <v>5.7388139479978229E-2</v>
      </c>
      <c r="K37" s="8">
        <f t="shared" si="3"/>
        <v>107.19340277777776</v>
      </c>
      <c r="L37" s="8">
        <f t="shared" si="4"/>
        <v>1.0719340277777776</v>
      </c>
      <c r="M37" s="1" t="s">
        <v>75</v>
      </c>
      <c r="N37" s="8">
        <f>(O36-P36)*C22/100</f>
        <v>4.645606818503679</v>
      </c>
      <c r="O37" s="8">
        <f t="shared" si="19"/>
        <v>1.3164396498042876</v>
      </c>
      <c r="P37" s="8">
        <f t="shared" si="5"/>
        <v>7.5548022239942156E-2</v>
      </c>
      <c r="Q37" s="14">
        <f t="shared" si="6"/>
        <v>1.3094990521589973E-2</v>
      </c>
      <c r="R37" s="8">
        <f t="shared" si="7"/>
        <v>0.18580189814814813</v>
      </c>
      <c r="S37" s="15">
        <f t="shared" si="8"/>
        <v>7.0478238662280798E-2</v>
      </c>
      <c r="T37" s="2">
        <v>0.01</v>
      </c>
      <c r="U37" s="16">
        <f t="shared" si="9"/>
        <v>7.0478238662280803E-4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3.0154782386622805E-2</v>
      </c>
      <c r="AR37" s="8">
        <f t="shared" si="15"/>
        <v>107.19340277777776</v>
      </c>
      <c r="AS37" s="1">
        <f t="shared" si="16"/>
        <v>0.17333333333333334</v>
      </c>
      <c r="AT37" s="1">
        <f t="shared" si="20"/>
        <v>63.817499999999995</v>
      </c>
      <c r="AU37" s="1">
        <f t="shared" si="17"/>
        <v>239563.65744487019</v>
      </c>
    </row>
    <row r="38" spans="1:48" x14ac:dyDescent="0.15">
      <c r="C38" s="7">
        <v>11</v>
      </c>
      <c r="D38" s="11">
        <v>4.5537999999999998</v>
      </c>
      <c r="E38" s="10">
        <f t="shared" si="18"/>
        <v>9.4488387096774193</v>
      </c>
      <c r="F38" s="7" t="s">
        <v>75</v>
      </c>
      <c r="G38" s="1">
        <v>12</v>
      </c>
      <c r="H38" s="8">
        <f t="shared" si="0"/>
        <v>4.5537999999999998</v>
      </c>
      <c r="I38" s="8">
        <f t="shared" si="1"/>
        <v>277.7038</v>
      </c>
      <c r="J38" s="8">
        <f t="shared" si="2"/>
        <v>3.1265482490858074E-2</v>
      </c>
      <c r="K38" s="8">
        <f t="shared" si="3"/>
        <v>107.19340277777776</v>
      </c>
      <c r="L38" s="8">
        <f t="shared" si="4"/>
        <v>1.0719340277777776</v>
      </c>
      <c r="M38" s="1" t="s">
        <v>73</v>
      </c>
      <c r="O38" s="8">
        <f t="shared" si="19"/>
        <v>2.3128256553421229</v>
      </c>
      <c r="P38" s="8">
        <f t="shared" si="5"/>
        <v>7.231161003150649E-2</v>
      </c>
      <c r="Q38" s="14">
        <f t="shared" si="6"/>
        <v>1.2534012405461125E-2</v>
      </c>
      <c r="R38" s="8">
        <f t="shared" si="7"/>
        <v>0.18580189814814813</v>
      </c>
      <c r="S38" s="15">
        <f t="shared" si="8"/>
        <v>6.745901161605572E-2</v>
      </c>
      <c r="T38" s="2">
        <v>0.01</v>
      </c>
      <c r="U38" s="16">
        <f t="shared" si="9"/>
        <v>6.7459011616055717E-4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3.0124590116160553E-2</v>
      </c>
      <c r="AR38" s="8">
        <f t="shared" si="15"/>
        <v>107.19340277777776</v>
      </c>
      <c r="AS38" s="1">
        <f t="shared" si="16"/>
        <v>0.17333333333333334</v>
      </c>
      <c r="AT38" s="1">
        <f t="shared" si="20"/>
        <v>63.817499999999995</v>
      </c>
      <c r="AU38" s="1">
        <f t="shared" si="17"/>
        <v>239323.79596466565</v>
      </c>
      <c r="AV38" s="1">
        <f>SUM(AU27:AU38)</f>
        <v>2716008.2445391309</v>
      </c>
    </row>
    <row r="39" spans="1:48" x14ac:dyDescent="0.15">
      <c r="C39" s="7">
        <v>12</v>
      </c>
      <c r="D39" s="11">
        <v>1.1015161290322599</v>
      </c>
      <c r="E39" s="10">
        <f t="shared" si="18"/>
        <v>4.5537999999999998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-9</v>
      </c>
      <c r="E42" s="7"/>
      <c r="F42" s="7"/>
      <c r="G42" s="1">
        <v>1</v>
      </c>
      <c r="H42" s="8">
        <f t="shared" ref="H42:H53" si="21">E43</f>
        <v>-9</v>
      </c>
      <c r="I42" s="8">
        <f t="shared" ref="I42:I53" si="22">H42+273.15</f>
        <v>264.14999999999998</v>
      </c>
      <c r="J42" s="8">
        <f t="shared" ref="J42:J53" si="23">EXP(($C$16*(I42-$C$14))/($C$17*I42*$C$14))</f>
        <v>5.1730365778654029E-3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3.9879477836741252E-4</v>
      </c>
      <c r="Q42" s="14">
        <f t="shared" ref="Q42:Q53" si="27">P42*$B$44</f>
        <v>6.3807164538786005E-5</v>
      </c>
      <c r="R42" s="8">
        <f t="shared" ref="R42:R53" si="28">L42*$B$44</f>
        <v>1.2334566666666666E-2</v>
      </c>
      <c r="S42" s="15">
        <f t="shared" ref="S42:S53" si="29">Q42/R42</f>
        <v>5.1730365778654029E-3</v>
      </c>
      <c r="T42" s="2">
        <v>0.01</v>
      </c>
      <c r="U42" s="16">
        <f t="shared" ref="U42:U53" si="30">S42*T42</f>
        <v>5.173036577865403E-5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1.4851730365778654E-2</v>
      </c>
      <c r="AR42" s="8">
        <f t="shared" ref="AR42:AR53" si="34">$B$42/12</f>
        <v>7.7091041666666671</v>
      </c>
      <c r="AS42" s="1">
        <f t="shared" ref="AS42:AS53" si="35">$B$44</f>
        <v>0.16</v>
      </c>
      <c r="AT42" s="1">
        <f>$E$5/12</f>
        <v>129.60191780821916</v>
      </c>
      <c r="AU42" s="1">
        <f t="shared" ref="AU42:AU53" si="36">AT42*10000*AS42*0.67*AR42*AQ42</f>
        <v>15906.959796716012</v>
      </c>
    </row>
    <row r="43" spans="1:48" x14ac:dyDescent="0.15">
      <c r="A43" s="1" t="s">
        <v>74</v>
      </c>
      <c r="B43" s="1">
        <v>1</v>
      </c>
      <c r="C43" s="7">
        <v>1</v>
      </c>
      <c r="D43" s="9">
        <v>-2.8777419354838698</v>
      </c>
      <c r="E43" s="10">
        <f t="shared" ref="E43:E54" si="37">D42</f>
        <v>-9</v>
      </c>
      <c r="F43" s="7" t="s">
        <v>73</v>
      </c>
      <c r="G43" s="1">
        <v>2</v>
      </c>
      <c r="H43" s="8">
        <f t="shared" si="21"/>
        <v>-2.8777419354838698</v>
      </c>
      <c r="I43" s="8">
        <f t="shared" si="22"/>
        <v>270.27225806451611</v>
      </c>
      <c r="J43" s="8">
        <f t="shared" si="23"/>
        <v>1.1922631461576688E-2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0.15378328855496592</v>
      </c>
      <c r="P43" s="8">
        <f t="shared" si="26"/>
        <v>1.833501474390163E-3</v>
      </c>
      <c r="Q43" s="14">
        <f t="shared" si="27"/>
        <v>2.9336023590242606E-4</v>
      </c>
      <c r="R43" s="8">
        <f t="shared" si="28"/>
        <v>1.2334566666666666E-2</v>
      </c>
      <c r="S43" s="15">
        <f t="shared" si="29"/>
        <v>2.378358671449823E-2</v>
      </c>
      <c r="T43" s="2">
        <v>0.01</v>
      </c>
      <c r="U43" s="16">
        <f t="shared" si="30"/>
        <v>2.378358671449823E-4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1.5037835867144984E-2</v>
      </c>
      <c r="AR43" s="8">
        <f t="shared" si="34"/>
        <v>7.7091041666666671</v>
      </c>
      <c r="AS43" s="1">
        <f t="shared" si="35"/>
        <v>0.16</v>
      </c>
      <c r="AT43" s="1">
        <f t="shared" ref="AT43:AT53" si="39">$E$5/12</f>
        <v>129.60191780821916</v>
      </c>
      <c r="AU43" s="1">
        <f t="shared" si="36"/>
        <v>16106.288269242226</v>
      </c>
    </row>
    <row r="44" spans="1:48" x14ac:dyDescent="0.15">
      <c r="A44" s="1" t="s">
        <v>36</v>
      </c>
      <c r="B44" s="1">
        <f>I5</f>
        <v>0.16</v>
      </c>
      <c r="C44" s="7">
        <v>2</v>
      </c>
      <c r="D44" s="11">
        <v>-4.6478214285714303</v>
      </c>
      <c r="E44" s="10">
        <f t="shared" si="37"/>
        <v>-2.8777419354838698</v>
      </c>
      <c r="F44" s="7" t="s">
        <v>73</v>
      </c>
      <c r="G44" s="1">
        <v>3</v>
      </c>
      <c r="H44" s="8">
        <f t="shared" si="21"/>
        <v>-4.6478214285714303</v>
      </c>
      <c r="I44" s="8">
        <f t="shared" si="22"/>
        <v>268.50217857142854</v>
      </c>
      <c r="J44" s="8">
        <f t="shared" si="23"/>
        <v>9.4021725342610975E-3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0.22904082874724244</v>
      </c>
      <c r="P44" s="8">
        <f t="shared" si="26"/>
        <v>2.1534813892717226E-3</v>
      </c>
      <c r="Q44" s="14">
        <f t="shared" si="27"/>
        <v>3.4455702228347563E-4</v>
      </c>
      <c r="R44" s="8">
        <f t="shared" si="28"/>
        <v>1.2334566666666666E-2</v>
      </c>
      <c r="S44" s="15">
        <f t="shared" si="29"/>
        <v>2.7934262434578892E-2</v>
      </c>
      <c r="T44" s="2">
        <v>0.01</v>
      </c>
      <c r="U44" s="16">
        <f t="shared" si="30"/>
        <v>2.7934262434578891E-4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1.5079342624345789E-2</v>
      </c>
      <c r="AR44" s="8">
        <f t="shared" si="34"/>
        <v>7.7091041666666671</v>
      </c>
      <c r="AS44" s="1">
        <f t="shared" si="35"/>
        <v>0.16</v>
      </c>
      <c r="AT44" s="1">
        <f t="shared" si="39"/>
        <v>129.60191780821916</v>
      </c>
      <c r="AU44" s="1">
        <f t="shared" si="36"/>
        <v>16150.744120636258</v>
      </c>
    </row>
    <row r="45" spans="1:48" x14ac:dyDescent="0.15">
      <c r="C45" s="7">
        <v>3</v>
      </c>
      <c r="D45" s="11">
        <v>-4.2042580645161296</v>
      </c>
      <c r="E45" s="10">
        <f t="shared" si="37"/>
        <v>-4.6478214285714303</v>
      </c>
      <c r="F45" s="7" t="s">
        <v>73</v>
      </c>
      <c r="G45" s="1">
        <v>4</v>
      </c>
      <c r="H45" s="8">
        <f t="shared" si="21"/>
        <v>-4.2042580645161296</v>
      </c>
      <c r="I45" s="8">
        <f t="shared" si="22"/>
        <v>268.94574193548385</v>
      </c>
      <c r="J45" s="8">
        <f t="shared" si="23"/>
        <v>9.9816532943547594E-3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0.30397838902463736</v>
      </c>
      <c r="P45" s="8">
        <f t="shared" si="26"/>
        <v>3.0342068882204241E-3</v>
      </c>
      <c r="Q45" s="14">
        <f t="shared" si="27"/>
        <v>4.8547310211526784E-4</v>
      </c>
      <c r="R45" s="8">
        <f t="shared" si="28"/>
        <v>1.2334566666666666E-2</v>
      </c>
      <c r="S45" s="15">
        <f t="shared" si="29"/>
        <v>3.9358748080483938E-2</v>
      </c>
      <c r="T45" s="2">
        <v>0.01</v>
      </c>
      <c r="U45" s="16">
        <f t="shared" si="30"/>
        <v>3.9358748080483939E-4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1.519358748080484E-2</v>
      </c>
      <c r="AR45" s="8">
        <f t="shared" si="34"/>
        <v>7.7091041666666671</v>
      </c>
      <c r="AS45" s="1">
        <f t="shared" si="35"/>
        <v>0.16</v>
      </c>
      <c r="AT45" s="1">
        <f t="shared" si="39"/>
        <v>129.60191780821916</v>
      </c>
      <c r="AU45" s="1">
        <f t="shared" si="36"/>
        <v>16273.106181750907</v>
      </c>
    </row>
    <row r="46" spans="1:48" x14ac:dyDescent="0.15">
      <c r="C46" s="7">
        <v>4</v>
      </c>
      <c r="D46" s="11">
        <v>0.481333333333333</v>
      </c>
      <c r="E46" s="10">
        <f t="shared" si="37"/>
        <v>-4.2042580645161296</v>
      </c>
      <c r="F46" s="7" t="s">
        <v>73</v>
      </c>
      <c r="G46" s="1">
        <v>5</v>
      </c>
      <c r="H46" s="8">
        <f t="shared" si="21"/>
        <v>0.481333333333333</v>
      </c>
      <c r="I46" s="8">
        <f t="shared" si="22"/>
        <v>273.63133333333332</v>
      </c>
      <c r="J46" s="8">
        <f t="shared" si="23"/>
        <v>1.8554062462871387E-2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0.2858969730295961</v>
      </c>
      <c r="O46" s="8">
        <f t="shared" si="38"/>
        <v>9.2138250773487529E-2</v>
      </c>
      <c r="P46" s="8">
        <f t="shared" si="26"/>
        <v>1.7095388600709956E-3</v>
      </c>
      <c r="Q46" s="14">
        <f t="shared" si="27"/>
        <v>2.7352621761135928E-4</v>
      </c>
      <c r="R46" s="8">
        <f t="shared" si="28"/>
        <v>1.2334566666666666E-2</v>
      </c>
      <c r="S46" s="15">
        <f t="shared" si="29"/>
        <v>2.2175583869561095E-2</v>
      </c>
      <c r="T46" s="2">
        <v>0.01</v>
      </c>
      <c r="U46" s="16">
        <f t="shared" si="30"/>
        <v>2.2175583869561095E-4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2.7321755838695609E-2</v>
      </c>
      <c r="AR46" s="8">
        <f t="shared" si="34"/>
        <v>7.7091041666666671</v>
      </c>
      <c r="AS46" s="1">
        <f t="shared" si="35"/>
        <v>0.16</v>
      </c>
      <c r="AT46" s="1">
        <f t="shared" si="39"/>
        <v>129.60191780821916</v>
      </c>
      <c r="AU46" s="1">
        <f t="shared" si="36"/>
        <v>29262.992324668172</v>
      </c>
    </row>
    <row r="47" spans="1:48" x14ac:dyDescent="0.15">
      <c r="C47" s="7">
        <v>5</v>
      </c>
      <c r="D47" s="11">
        <v>3.0165483870967802</v>
      </c>
      <c r="E47" s="10">
        <f t="shared" si="37"/>
        <v>0.481333333333333</v>
      </c>
      <c r="F47" s="7" t="s">
        <v>75</v>
      </c>
      <c r="G47" s="1">
        <v>6</v>
      </c>
      <c r="H47" s="8">
        <f t="shared" si="21"/>
        <v>3.0165483870967802</v>
      </c>
      <c r="I47" s="8">
        <f t="shared" si="22"/>
        <v>276.16654838709678</v>
      </c>
      <c r="J47" s="8">
        <f t="shared" si="23"/>
        <v>2.5722010001055125E-2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0.1675197535800832</v>
      </c>
      <c r="P47" s="8">
        <f t="shared" si="26"/>
        <v>4.3089447769611901E-3</v>
      </c>
      <c r="Q47" s="14">
        <f t="shared" si="27"/>
        <v>6.8943116431379044E-4</v>
      </c>
      <c r="R47" s="8">
        <f t="shared" si="28"/>
        <v>1.2334566666666666E-2</v>
      </c>
      <c r="S47" s="15">
        <f t="shared" si="29"/>
        <v>5.5894234710079573E-2</v>
      </c>
      <c r="T47" s="2">
        <v>0.01</v>
      </c>
      <c r="U47" s="16">
        <f t="shared" si="30"/>
        <v>5.5894234710079569E-4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2.7658942347100795E-2</v>
      </c>
      <c r="AR47" s="8">
        <f t="shared" si="34"/>
        <v>7.7091041666666671</v>
      </c>
      <c r="AS47" s="1">
        <f t="shared" si="35"/>
        <v>0.16</v>
      </c>
      <c r="AT47" s="1">
        <f t="shared" si="39"/>
        <v>129.60191780821916</v>
      </c>
      <c r="AU47" s="1">
        <f t="shared" si="36"/>
        <v>29624.136252082528</v>
      </c>
    </row>
    <row r="48" spans="1:48" x14ac:dyDescent="0.15">
      <c r="C48" s="7">
        <v>6</v>
      </c>
      <c r="D48" s="11">
        <v>7.7760999999999996</v>
      </c>
      <c r="E48" s="10">
        <f t="shared" si="37"/>
        <v>3.0165483870967802</v>
      </c>
      <c r="F48" s="7" t="s">
        <v>73</v>
      </c>
      <c r="G48" s="1">
        <v>7</v>
      </c>
      <c r="H48" s="8">
        <f t="shared" si="21"/>
        <v>7.7760999999999996</v>
      </c>
      <c r="I48" s="8">
        <f t="shared" si="22"/>
        <v>280.92609999999996</v>
      </c>
      <c r="J48" s="8">
        <f t="shared" si="23"/>
        <v>4.6743863356348066E-2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0.24030185046978866</v>
      </c>
      <c r="P48" s="8">
        <f t="shared" si="26"/>
        <v>1.1232636862637386E-2</v>
      </c>
      <c r="Q48" s="14">
        <f t="shared" si="27"/>
        <v>1.7972218980219818E-3</v>
      </c>
      <c r="R48" s="8">
        <f t="shared" si="28"/>
        <v>1.2334566666666666E-2</v>
      </c>
      <c r="S48" s="15">
        <f t="shared" si="29"/>
        <v>0.14570612382183257</v>
      </c>
      <c r="T48" s="2">
        <v>0.01</v>
      </c>
      <c r="U48" s="16">
        <f t="shared" si="30"/>
        <v>1.4570612382183257E-3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2.8557061238218325E-2</v>
      </c>
      <c r="AR48" s="8">
        <f t="shared" si="34"/>
        <v>7.7091041666666671</v>
      </c>
      <c r="AS48" s="1">
        <f t="shared" si="35"/>
        <v>0.16</v>
      </c>
      <c r="AT48" s="1">
        <f t="shared" si="39"/>
        <v>129.60191780821916</v>
      </c>
      <c r="AU48" s="1">
        <f t="shared" si="36"/>
        <v>30586.067336328193</v>
      </c>
    </row>
    <row r="49" spans="1:79" x14ac:dyDescent="0.15">
      <c r="C49" s="7">
        <v>7</v>
      </c>
      <c r="D49" s="11">
        <v>14.9646774193548</v>
      </c>
      <c r="E49" s="10">
        <f t="shared" si="37"/>
        <v>7.7760999999999996</v>
      </c>
      <c r="F49" s="7" t="s">
        <v>73</v>
      </c>
      <c r="G49" s="1">
        <v>8</v>
      </c>
      <c r="H49" s="8">
        <f t="shared" si="21"/>
        <v>14.9646774193548</v>
      </c>
      <c r="I49" s="8">
        <f t="shared" si="22"/>
        <v>288.11467741935479</v>
      </c>
      <c r="J49" s="8">
        <f t="shared" si="23"/>
        <v>0.11099156839282906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0.30616025527381796</v>
      </c>
      <c r="P49" s="8">
        <f t="shared" si="26"/>
        <v>3.3981206912389969E-2</v>
      </c>
      <c r="Q49" s="14">
        <f t="shared" si="27"/>
        <v>5.4369931059823949E-3</v>
      </c>
      <c r="R49" s="8">
        <f t="shared" si="28"/>
        <v>1.2334566666666666E-2</v>
      </c>
      <c r="S49" s="15">
        <f t="shared" si="29"/>
        <v>0.44079319954348312</v>
      </c>
      <c r="T49" s="2">
        <v>0.01</v>
      </c>
      <c r="U49" s="16">
        <f t="shared" si="30"/>
        <v>4.4079319954348313E-3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3.1507931995434828E-2</v>
      </c>
      <c r="AR49" s="8">
        <f t="shared" si="34"/>
        <v>7.7091041666666671</v>
      </c>
      <c r="AS49" s="1">
        <f t="shared" si="35"/>
        <v>0.16</v>
      </c>
      <c r="AT49" s="1">
        <f t="shared" si="39"/>
        <v>129.60191780821916</v>
      </c>
      <c r="AU49" s="1">
        <f t="shared" si="36"/>
        <v>33746.600240191401</v>
      </c>
    </row>
    <row r="50" spans="1:79" x14ac:dyDescent="0.15">
      <c r="C50" s="7">
        <v>8</v>
      </c>
      <c r="D50" s="11">
        <v>15.5253870967742</v>
      </c>
      <c r="E50" s="10">
        <f t="shared" si="37"/>
        <v>14.9646774193548</v>
      </c>
      <c r="F50" s="7" t="s">
        <v>73</v>
      </c>
      <c r="G50" s="1">
        <v>9</v>
      </c>
      <c r="H50" s="8">
        <f t="shared" si="21"/>
        <v>15.5253870967742</v>
      </c>
      <c r="I50" s="8">
        <f t="shared" si="22"/>
        <v>288.67538709677416</v>
      </c>
      <c r="J50" s="8">
        <f t="shared" si="23"/>
        <v>0.11852166432237402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0.34927009002809467</v>
      </c>
      <c r="P50" s="8">
        <f t="shared" si="26"/>
        <v>4.1396072368155186E-2</v>
      </c>
      <c r="Q50" s="14">
        <f t="shared" si="27"/>
        <v>6.6233715789048297E-3</v>
      </c>
      <c r="R50" s="8">
        <f t="shared" si="28"/>
        <v>1.2334566666666666E-2</v>
      </c>
      <c r="S50" s="15">
        <f t="shared" si="29"/>
        <v>0.53697643037627296</v>
      </c>
      <c r="T50" s="2">
        <v>0.01</v>
      </c>
      <c r="U50" s="16">
        <f t="shared" si="30"/>
        <v>5.3697643037627293E-3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3.2469764303762728E-2</v>
      </c>
      <c r="AR50" s="8">
        <f t="shared" si="34"/>
        <v>7.7091041666666671</v>
      </c>
      <c r="AS50" s="1">
        <f t="shared" si="35"/>
        <v>0.16</v>
      </c>
      <c r="AT50" s="1">
        <f t="shared" si="39"/>
        <v>129.60191780821916</v>
      </c>
      <c r="AU50" s="1">
        <f t="shared" si="36"/>
        <v>34776.771639950202</v>
      </c>
    </row>
    <row r="51" spans="1:79" x14ac:dyDescent="0.15">
      <c r="C51" s="7">
        <v>9</v>
      </c>
      <c r="D51" s="11">
        <v>12.8497</v>
      </c>
      <c r="E51" s="10">
        <f t="shared" si="37"/>
        <v>15.5253870967742</v>
      </c>
      <c r="F51" s="7" t="s">
        <v>73</v>
      </c>
      <c r="G51" s="1">
        <v>10</v>
      </c>
      <c r="H51" s="8">
        <f t="shared" si="21"/>
        <v>12.8497</v>
      </c>
      <c r="I51" s="8">
        <f t="shared" si="22"/>
        <v>285.99969999999996</v>
      </c>
      <c r="J51" s="8">
        <f t="shared" si="23"/>
        <v>8.6447756895052311E-2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0.38496505932660613</v>
      </c>
      <c r="P51" s="8">
        <f t="shared" si="26"/>
        <v>3.3279365861755839E-2</v>
      </c>
      <c r="Q51" s="14">
        <f t="shared" si="27"/>
        <v>5.3246985378809343E-3</v>
      </c>
      <c r="R51" s="8">
        <f t="shared" si="28"/>
        <v>1.2334566666666666E-2</v>
      </c>
      <c r="S51" s="15">
        <f t="shared" si="29"/>
        <v>0.43168914496774113</v>
      </c>
      <c r="T51" s="2">
        <v>0.01</v>
      </c>
      <c r="U51" s="16">
        <f t="shared" si="30"/>
        <v>4.3168914496774114E-3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3.1416891449677409E-2</v>
      </c>
      <c r="AR51" s="8">
        <f t="shared" si="34"/>
        <v>7.7091041666666671</v>
      </c>
      <c r="AS51" s="1">
        <f t="shared" si="35"/>
        <v>0.16</v>
      </c>
      <c r="AT51" s="1">
        <f t="shared" si="39"/>
        <v>129.60191780821916</v>
      </c>
      <c r="AU51" s="1">
        <f t="shared" si="36"/>
        <v>33649.091177909257</v>
      </c>
    </row>
    <row r="52" spans="1:79" x14ac:dyDescent="0.15">
      <c r="C52" s="7">
        <v>10</v>
      </c>
      <c r="D52" s="11">
        <v>9.4488387096774193</v>
      </c>
      <c r="E52" s="10">
        <f t="shared" si="37"/>
        <v>12.8497</v>
      </c>
      <c r="F52" s="7" t="s">
        <v>73</v>
      </c>
      <c r="G52" s="1">
        <v>11</v>
      </c>
      <c r="H52" s="8">
        <f t="shared" si="21"/>
        <v>9.4488387096774193</v>
      </c>
      <c r="I52" s="8">
        <f t="shared" si="22"/>
        <v>282.59883870967741</v>
      </c>
      <c r="J52" s="8">
        <f t="shared" si="23"/>
        <v>5.7388139479978229E-2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0.33410140879160777</v>
      </c>
      <c r="O52" s="8">
        <f t="shared" si="38"/>
        <v>9.467532633990916E-2</v>
      </c>
      <c r="P52" s="8">
        <f t="shared" si="26"/>
        <v>5.4332408333071635E-3</v>
      </c>
      <c r="Q52" s="14">
        <f t="shared" si="27"/>
        <v>8.6931853332914615E-4</v>
      </c>
      <c r="R52" s="8">
        <f t="shared" si="28"/>
        <v>1.2334566666666666E-2</v>
      </c>
      <c r="S52" s="15">
        <f t="shared" si="29"/>
        <v>7.0478238662280757E-2</v>
      </c>
      <c r="T52" s="2">
        <v>0.01</v>
      </c>
      <c r="U52" s="16">
        <f t="shared" si="30"/>
        <v>7.047823866228076E-4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2.7804782386622807E-2</v>
      </c>
      <c r="AR52" s="8">
        <f t="shared" si="34"/>
        <v>7.7091041666666671</v>
      </c>
      <c r="AS52" s="1">
        <f t="shared" si="35"/>
        <v>0.16</v>
      </c>
      <c r="AT52" s="1">
        <f t="shared" si="39"/>
        <v>129.60191780821916</v>
      </c>
      <c r="AU52" s="1">
        <f t="shared" si="36"/>
        <v>29780.338363775423</v>
      </c>
    </row>
    <row r="53" spans="1:79" x14ac:dyDescent="0.15">
      <c r="C53" s="7">
        <v>11</v>
      </c>
      <c r="D53" s="11">
        <v>4.5537999999999998</v>
      </c>
      <c r="E53" s="10">
        <f t="shared" si="37"/>
        <v>9.4488387096774193</v>
      </c>
      <c r="F53" s="7" t="s">
        <v>75</v>
      </c>
      <c r="G53" s="1">
        <v>12</v>
      </c>
      <c r="H53" s="8">
        <f t="shared" si="21"/>
        <v>4.5537999999999998</v>
      </c>
      <c r="I53" s="8">
        <f t="shared" si="22"/>
        <v>277.7038</v>
      </c>
      <c r="J53" s="8">
        <f t="shared" si="23"/>
        <v>3.1265482490858074E-2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0.16633312717326867</v>
      </c>
      <c r="P53" s="8">
        <f t="shared" si="26"/>
        <v>5.2004854752855014E-3</v>
      </c>
      <c r="Q53" s="14">
        <f t="shared" si="27"/>
        <v>8.3207767604568023E-4</v>
      </c>
      <c r="R53" s="8">
        <f t="shared" si="28"/>
        <v>1.2334566666666666E-2</v>
      </c>
      <c r="S53" s="15">
        <f t="shared" si="29"/>
        <v>6.745901161605572E-2</v>
      </c>
      <c r="T53" s="2">
        <v>0.01</v>
      </c>
      <c r="U53" s="16">
        <f t="shared" si="30"/>
        <v>6.7459011616055717E-4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2.7774590116160555E-2</v>
      </c>
      <c r="AR53" s="8">
        <f t="shared" si="34"/>
        <v>7.7091041666666671</v>
      </c>
      <c r="AS53" s="1">
        <f t="shared" si="35"/>
        <v>0.16</v>
      </c>
      <c r="AT53" s="1">
        <f t="shared" si="39"/>
        <v>129.60191780821916</v>
      </c>
      <c r="AU53" s="1">
        <f t="shared" si="36"/>
        <v>29748.000904059532</v>
      </c>
      <c r="AV53" s="1">
        <f>SUM(AU42:AU53)</f>
        <v>315611.09660731012</v>
      </c>
    </row>
    <row r="54" spans="1:79" x14ac:dyDescent="0.15">
      <c r="C54" s="7">
        <v>12</v>
      </c>
      <c r="D54" s="11">
        <v>1.1015161290322599</v>
      </c>
      <c r="E54" s="10">
        <f t="shared" si="37"/>
        <v>4.5537999999999998</v>
      </c>
      <c r="F54" s="7" t="s">
        <v>73</v>
      </c>
    </row>
    <row r="56" spans="1:79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pans="1:79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pans="1:79" x14ac:dyDescent="0.15">
      <c r="A58" s="1" t="s">
        <v>71</v>
      </c>
      <c r="B58" s="1">
        <f>F7</f>
        <v>122.786</v>
      </c>
      <c r="C58" s="7" t="s">
        <v>72</v>
      </c>
      <c r="D58" s="7">
        <v>-9</v>
      </c>
      <c r="E58" s="7"/>
      <c r="F58" s="7"/>
      <c r="G58" s="1">
        <v>1</v>
      </c>
      <c r="H58" s="8">
        <f t="shared" ref="H58:H69" si="40">E59</f>
        <v>-9</v>
      </c>
      <c r="I58" s="8">
        <f t="shared" ref="I58:I69" si="41">H58+273.15</f>
        <v>264.14999999999998</v>
      </c>
      <c r="J58" s="8">
        <f t="shared" ref="J58:J69" si="42">EXP(($C$16*(I58-$C$14))/($C$17*I58*$C$14))</f>
        <v>5.1730365778654029E-3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1.4291470558120077E-2</v>
      </c>
      <c r="Q58" s="14">
        <f t="shared" ref="Q58:Q69" si="46">P58*$B$60</f>
        <v>4.1445264618548217E-3</v>
      </c>
      <c r="R58" s="8">
        <f t="shared" ref="R58:R69" si="47">L58*$B$60</f>
        <v>0.80117864999999977</v>
      </c>
      <c r="S58" s="15">
        <f t="shared" ref="S58:S69" si="48">Q58/R58</f>
        <v>5.173036577865402E-3</v>
      </c>
      <c r="T58" s="2">
        <v>0.27</v>
      </c>
      <c r="U58" s="16">
        <f t="shared" ref="U58:U69" si="49">S58*T58</f>
        <v>1.3967198760236586E-3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0.22667138267191142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269.20139050905419</v>
      </c>
      <c r="AF58" s="1">
        <f t="shared" ref="AF58:AF69" si="54">AE58*10000*AC58*AB58</f>
        <v>6243693.8240648769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pans="1:79" x14ac:dyDescent="0.15">
      <c r="A59" s="1" t="s">
        <v>74</v>
      </c>
      <c r="B59" s="1">
        <v>27</v>
      </c>
      <c r="C59" s="7">
        <v>1</v>
      </c>
      <c r="D59" s="9">
        <v>-2.8777419354838698</v>
      </c>
      <c r="E59" s="10">
        <f t="shared" ref="E59:E70" si="55">D58</f>
        <v>-9</v>
      </c>
      <c r="F59" s="7" t="s">
        <v>73</v>
      </c>
      <c r="G59" s="1">
        <v>2</v>
      </c>
      <c r="H59" s="8">
        <f t="shared" si="40"/>
        <v>-2.8777419354838698</v>
      </c>
      <c r="I59" s="8">
        <f t="shared" si="41"/>
        <v>270.27225806451611</v>
      </c>
      <c r="J59" s="8">
        <f t="shared" si="42"/>
        <v>1.1922631461576688E-2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5.5110785294418791</v>
      </c>
      <c r="P59" s="8">
        <f t="shared" si="45"/>
        <v>6.5706558262343534E-2</v>
      </c>
      <c r="Q59" s="14">
        <f t="shared" si="46"/>
        <v>1.9054901896079623E-2</v>
      </c>
      <c r="R59" s="8">
        <f t="shared" si="47"/>
        <v>0.80117864999999977</v>
      </c>
      <c r="S59" s="15">
        <f t="shared" si="48"/>
        <v>2.378358671449823E-2</v>
      </c>
      <c r="T59" s="2">
        <v>0.27</v>
      </c>
      <c r="U59" s="16">
        <f t="shared" si="49"/>
        <v>6.4215684129145228E-3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0.22764771074262932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269.20139050905419</v>
      </c>
      <c r="AF59" s="1">
        <f t="shared" si="54"/>
        <v>6270586.9125242429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pans="1:79" x14ac:dyDescent="0.15">
      <c r="A60" s="1" t="s">
        <v>36</v>
      </c>
      <c r="B60" s="1">
        <f>H7</f>
        <v>0.28999999999999998</v>
      </c>
      <c r="C60" s="7">
        <v>2</v>
      </c>
      <c r="D60" s="11">
        <v>-4.6478214285714303</v>
      </c>
      <c r="E60" s="10">
        <f t="shared" si="55"/>
        <v>-2.8777419354838698</v>
      </c>
      <c r="F60" s="7" t="s">
        <v>73</v>
      </c>
      <c r="G60" s="1">
        <v>3</v>
      </c>
      <c r="H60" s="8">
        <f t="shared" si="40"/>
        <v>-4.6478214285714303</v>
      </c>
      <c r="I60" s="8">
        <f t="shared" si="41"/>
        <v>268.50217857142854</v>
      </c>
      <c r="J60" s="8">
        <f t="shared" si="42"/>
        <v>9.4021725342610975E-3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8.2080569711795359</v>
      </c>
      <c r="P60" s="8">
        <f t="shared" si="45"/>
        <v>7.717356781407457E-2</v>
      </c>
      <c r="Q60" s="14">
        <f t="shared" si="46"/>
        <v>2.2380334666081622E-2</v>
      </c>
      <c r="R60" s="8">
        <f t="shared" si="47"/>
        <v>0.80117864999999977</v>
      </c>
      <c r="S60" s="15">
        <f t="shared" si="48"/>
        <v>2.7934262434578892E-2</v>
      </c>
      <c r="T60" s="2">
        <v>0.27</v>
      </c>
      <c r="U60" s="16">
        <f t="shared" si="49"/>
        <v>7.5422508573363013E-3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0.22786545934158045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269.20139050905419</v>
      </c>
      <c r="AF60" s="1">
        <f t="shared" si="54"/>
        <v>6276584.8270666255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pans="1:79" x14ac:dyDescent="0.15">
      <c r="C61" s="7">
        <v>3</v>
      </c>
      <c r="D61" s="11">
        <v>-4.2042580645161296</v>
      </c>
      <c r="E61" s="10">
        <f t="shared" si="55"/>
        <v>-4.6478214285714303</v>
      </c>
      <c r="F61" s="7" t="s">
        <v>73</v>
      </c>
      <c r="G61" s="1">
        <v>4</v>
      </c>
      <c r="H61" s="8">
        <f t="shared" si="40"/>
        <v>-4.2042580645161296</v>
      </c>
      <c r="I61" s="8">
        <f t="shared" si="41"/>
        <v>268.94574193548385</v>
      </c>
      <c r="J61" s="8">
        <f t="shared" si="42"/>
        <v>9.9816532943547594E-3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10.89356840336546</v>
      </c>
      <c r="P61" s="8">
        <f t="shared" si="45"/>
        <v>0.10873582294073177</v>
      </c>
      <c r="Q61" s="14">
        <f t="shared" si="46"/>
        <v>3.153338865281221E-2</v>
      </c>
      <c r="R61" s="8">
        <f t="shared" si="47"/>
        <v>0.80117864999999977</v>
      </c>
      <c r="S61" s="15">
        <f t="shared" si="48"/>
        <v>3.9358748080483945E-2</v>
      </c>
      <c r="T61" s="2">
        <v>0.27</v>
      </c>
      <c r="U61" s="16">
        <f t="shared" si="49"/>
        <v>1.0626861981730665E-2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0.22846479928305027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269.20139050905419</v>
      </c>
      <c r="AF61" s="1">
        <f t="shared" si="54"/>
        <v>6293093.7266328624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pans="1:79" x14ac:dyDescent="0.15">
      <c r="C62" s="7">
        <v>4</v>
      </c>
      <c r="D62" s="11">
        <v>0.481333333333333</v>
      </c>
      <c r="E62" s="10">
        <f t="shared" si="55"/>
        <v>-4.2042580645161296</v>
      </c>
      <c r="F62" s="7" t="s">
        <v>73</v>
      </c>
      <c r="G62" s="1">
        <v>5</v>
      </c>
      <c r="H62" s="8">
        <f t="shared" si="40"/>
        <v>0.481333333333333</v>
      </c>
      <c r="I62" s="8">
        <f t="shared" si="41"/>
        <v>273.63133333333332</v>
      </c>
      <c r="J62" s="8">
        <f t="shared" si="42"/>
        <v>1.8554062462871387E-2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10.245590951403493</v>
      </c>
      <c r="O62" s="8">
        <f t="shared" si="56"/>
        <v>3.301926629021235</v>
      </c>
      <c r="P62" s="8">
        <f t="shared" si="45"/>
        <v>6.1264152922678353E-2</v>
      </c>
      <c r="Q62" s="14">
        <f t="shared" si="46"/>
        <v>1.7766604347576723E-2</v>
      </c>
      <c r="R62" s="8">
        <f t="shared" si="47"/>
        <v>0.80117864999999977</v>
      </c>
      <c r="S62" s="15">
        <f t="shared" si="48"/>
        <v>2.2175583869561089E-2</v>
      </c>
      <c r="T62" s="2">
        <v>0.27</v>
      </c>
      <c r="U62" s="16">
        <f t="shared" si="49"/>
        <v>5.987407644781494E-3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0.22756335330538105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269.20139050905419</v>
      </c>
      <c r="AF62" s="1">
        <f t="shared" si="54"/>
        <v>6268263.2755315509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pans="1:79" x14ac:dyDescent="0.15">
      <c r="C63" s="7">
        <v>5</v>
      </c>
      <c r="D63" s="11">
        <v>3.0165483870967802</v>
      </c>
      <c r="E63" s="10">
        <f t="shared" si="55"/>
        <v>0.481333333333333</v>
      </c>
      <c r="F63" s="7" t="s">
        <v>75</v>
      </c>
      <c r="G63" s="1">
        <v>6</v>
      </c>
      <c r="H63" s="8">
        <f t="shared" si="40"/>
        <v>3.0165483870967802</v>
      </c>
      <c r="I63" s="8">
        <f t="shared" si="41"/>
        <v>276.16654838709678</v>
      </c>
      <c r="J63" s="8">
        <f t="shared" si="42"/>
        <v>2.5722010001055125E-2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6.0033474760985559</v>
      </c>
      <c r="P63" s="8">
        <f t="shared" si="45"/>
        <v>0.15441816382001611</v>
      </c>
      <c r="Q63" s="14">
        <f t="shared" si="46"/>
        <v>4.4781267507804666E-2</v>
      </c>
      <c r="R63" s="8">
        <f t="shared" si="47"/>
        <v>0.80117864999999977</v>
      </c>
      <c r="S63" s="15">
        <f t="shared" si="48"/>
        <v>5.5894234710079552E-2</v>
      </c>
      <c r="T63" s="2">
        <v>0.27</v>
      </c>
      <c r="U63" s="16">
        <f t="shared" si="49"/>
        <v>1.509144337172148E-2</v>
      </c>
      <c r="V63" s="2">
        <v>180.9</v>
      </c>
      <c r="W63" s="2">
        <v>6</v>
      </c>
      <c r="X63" s="2">
        <v>3</v>
      </c>
      <c r="Y63" s="2">
        <v>0.3</v>
      </c>
      <c r="Z63" s="2">
        <v>6</v>
      </c>
      <c r="AA63" s="2">
        <v>30.2</v>
      </c>
      <c r="AB63" s="1">
        <f t="shared" si="50"/>
        <v>0.22933226744712551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269.20139050905419</v>
      </c>
      <c r="AF63" s="1">
        <f t="shared" si="54"/>
        <v>6316988.2542735618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pans="1:79" x14ac:dyDescent="0.15">
      <c r="C64" s="7">
        <v>6</v>
      </c>
      <c r="D64" s="11">
        <v>7.7760999999999996</v>
      </c>
      <c r="E64" s="10">
        <f t="shared" si="55"/>
        <v>3.0165483870967802</v>
      </c>
      <c r="F64" s="7" t="s">
        <v>73</v>
      </c>
      <c r="G64" s="1">
        <v>7</v>
      </c>
      <c r="H64" s="8">
        <f t="shared" si="40"/>
        <v>7.7760999999999996</v>
      </c>
      <c r="I64" s="8">
        <f t="shared" si="41"/>
        <v>280.92609999999996</v>
      </c>
      <c r="J64" s="8">
        <f t="shared" si="42"/>
        <v>4.6743863356348066E-2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8.6116143122785385</v>
      </c>
      <c r="P64" s="8">
        <f t="shared" si="45"/>
        <v>0.40254012269071932</v>
      </c>
      <c r="Q64" s="14">
        <f t="shared" si="46"/>
        <v>0.1167366355803086</v>
      </c>
      <c r="R64" s="8">
        <f t="shared" si="47"/>
        <v>0.80117864999999977</v>
      </c>
      <c r="S64" s="15">
        <f t="shared" si="48"/>
        <v>0.14570612382183254</v>
      </c>
      <c r="T64" s="2">
        <v>0.27</v>
      </c>
      <c r="U64" s="16">
        <f t="shared" si="49"/>
        <v>3.9340653431894787E-2</v>
      </c>
      <c r="V64" s="2">
        <v>180.9</v>
      </c>
      <c r="W64" s="2">
        <v>6</v>
      </c>
      <c r="X64" s="2">
        <v>3</v>
      </c>
      <c r="Y64" s="2">
        <v>0.3</v>
      </c>
      <c r="Z64" s="2">
        <v>6</v>
      </c>
      <c r="AA64" s="2">
        <v>30.2</v>
      </c>
      <c r="AB64" s="1">
        <f t="shared" si="50"/>
        <v>0.23404388896181719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269.20139050905419</v>
      </c>
      <c r="AF64" s="1">
        <f t="shared" si="54"/>
        <v>6446770.5047096107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pans="1:79" x14ac:dyDescent="0.15">
      <c r="C65" s="7">
        <v>7</v>
      </c>
      <c r="D65" s="11">
        <v>14.9646774193548</v>
      </c>
      <c r="E65" s="10">
        <f t="shared" si="55"/>
        <v>7.7760999999999996</v>
      </c>
      <c r="F65" s="7" t="s">
        <v>73</v>
      </c>
      <c r="G65" s="1">
        <v>8</v>
      </c>
      <c r="H65" s="8">
        <f t="shared" si="40"/>
        <v>14.9646774193548</v>
      </c>
      <c r="I65" s="8">
        <f t="shared" si="41"/>
        <v>288.11467741935479</v>
      </c>
      <c r="J65" s="8">
        <f t="shared" si="42"/>
        <v>0.11099156839282906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10.971759189587818</v>
      </c>
      <c r="P65" s="8">
        <f t="shared" si="45"/>
        <v>1.2177727604807871</v>
      </c>
      <c r="Q65" s="14">
        <f t="shared" si="46"/>
        <v>0.35315410053942825</v>
      </c>
      <c r="R65" s="8">
        <f t="shared" si="47"/>
        <v>0.80117864999999977</v>
      </c>
      <c r="S65" s="15">
        <f t="shared" si="48"/>
        <v>0.44079319954348301</v>
      </c>
      <c r="T65" s="2">
        <v>0.27</v>
      </c>
      <c r="U65" s="16">
        <f t="shared" si="49"/>
        <v>0.11901416387674042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0.29832445204125069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269.20139050905419</v>
      </c>
      <c r="AF65" s="1">
        <f t="shared" si="54"/>
        <v>8217387.2891291548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pans="1:79" x14ac:dyDescent="0.15">
      <c r="C66" s="7">
        <v>8</v>
      </c>
      <c r="D66" s="11">
        <v>15.5253870967742</v>
      </c>
      <c r="E66" s="10">
        <f t="shared" si="55"/>
        <v>14.9646774193548</v>
      </c>
      <c r="F66" s="7" t="s">
        <v>73</v>
      </c>
      <c r="G66" s="1">
        <v>9</v>
      </c>
      <c r="H66" s="8">
        <f t="shared" si="40"/>
        <v>15.5253870967742</v>
      </c>
      <c r="I66" s="8">
        <f t="shared" si="41"/>
        <v>288.67538709677416</v>
      </c>
      <c r="J66" s="8">
        <f t="shared" si="42"/>
        <v>0.11852166432237402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12.51667142910703</v>
      </c>
      <c r="P66" s="8">
        <f t="shared" si="45"/>
        <v>1.4834967295540729</v>
      </c>
      <c r="Q66" s="14">
        <f t="shared" si="46"/>
        <v>0.4302140515706811</v>
      </c>
      <c r="R66" s="8">
        <f t="shared" si="47"/>
        <v>0.80117864999999977</v>
      </c>
      <c r="S66" s="15">
        <f t="shared" si="48"/>
        <v>0.53697643037627274</v>
      </c>
      <c r="T66" s="2">
        <v>0.27</v>
      </c>
      <c r="U66" s="16">
        <f t="shared" si="49"/>
        <v>0.14498363620159366</v>
      </c>
      <c r="V66" s="2">
        <v>180.9</v>
      </c>
      <c r="W66" s="2">
        <v>6</v>
      </c>
      <c r="X66" s="2">
        <v>3</v>
      </c>
      <c r="Y66" s="2">
        <v>0.3</v>
      </c>
      <c r="Z66" s="2">
        <v>6</v>
      </c>
      <c r="AA66" s="2">
        <v>30.2</v>
      </c>
      <c r="AB66" s="1">
        <f t="shared" si="50"/>
        <v>0.25457032051396966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269.20139050905419</v>
      </c>
      <c r="AF66" s="1">
        <f t="shared" si="54"/>
        <v>7012173.8317708271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pans="1:79" x14ac:dyDescent="0.15">
      <c r="C67" s="7">
        <v>9</v>
      </c>
      <c r="D67" s="11">
        <v>12.8497</v>
      </c>
      <c r="E67" s="10">
        <f t="shared" si="55"/>
        <v>15.5253870967742</v>
      </c>
      <c r="F67" s="7" t="s">
        <v>73</v>
      </c>
      <c r="G67" s="1">
        <v>10</v>
      </c>
      <c r="H67" s="8">
        <f t="shared" si="40"/>
        <v>12.8497</v>
      </c>
      <c r="I67" s="8">
        <f t="shared" si="41"/>
        <v>285.99969999999996</v>
      </c>
      <c r="J67" s="8">
        <f t="shared" si="42"/>
        <v>8.6447756895052311E-2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13.795859699552956</v>
      </c>
      <c r="P67" s="8">
        <f t="shared" si="45"/>
        <v>1.1926211254652033</v>
      </c>
      <c r="Q67" s="14">
        <f t="shared" si="46"/>
        <v>0.34586012638490893</v>
      </c>
      <c r="R67" s="8">
        <f t="shared" si="47"/>
        <v>0.80117864999999977</v>
      </c>
      <c r="S67" s="15">
        <f t="shared" si="48"/>
        <v>0.43168914496774102</v>
      </c>
      <c r="T67" s="2">
        <v>0.27</v>
      </c>
      <c r="U67" s="16">
        <f t="shared" si="49"/>
        <v>0.11655606914129009</v>
      </c>
      <c r="V67" s="2">
        <v>180.9</v>
      </c>
      <c r="W67" s="2">
        <v>6</v>
      </c>
      <c r="X67" s="2">
        <v>3</v>
      </c>
      <c r="Y67" s="2">
        <v>0.3</v>
      </c>
      <c r="Z67" s="2">
        <v>6</v>
      </c>
      <c r="AA67" s="2">
        <v>30.2</v>
      </c>
      <c r="AB67" s="1">
        <f t="shared" si="50"/>
        <v>0.24904684423415269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269.20139050905419</v>
      </c>
      <c r="AF67" s="1">
        <f t="shared" si="54"/>
        <v>6860028.932272953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pans="1:79" x14ac:dyDescent="0.15">
      <c r="C68" s="7">
        <v>10</v>
      </c>
      <c r="D68" s="11">
        <v>9.4488387096774193</v>
      </c>
      <c r="E68" s="10">
        <f t="shared" si="55"/>
        <v>12.8497</v>
      </c>
      <c r="F68" s="7" t="s">
        <v>73</v>
      </c>
      <c r="G68" s="1">
        <v>11</v>
      </c>
      <c r="H68" s="8">
        <f t="shared" si="40"/>
        <v>9.4488387096774193</v>
      </c>
      <c r="I68" s="8">
        <f t="shared" si="41"/>
        <v>282.59883870967741</v>
      </c>
      <c r="J68" s="8">
        <f t="shared" si="42"/>
        <v>5.7388139479978229E-2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11.973076645383365</v>
      </c>
      <c r="O68" s="8">
        <f t="shared" si="56"/>
        <v>3.392846928704385</v>
      </c>
      <c r="P68" s="8">
        <f t="shared" si="45"/>
        <v>0.194709172778703</v>
      </c>
      <c r="Q68" s="14">
        <f t="shared" si="46"/>
        <v>5.6465660105823864E-2</v>
      </c>
      <c r="R68" s="8">
        <f t="shared" si="47"/>
        <v>0.80117864999999977</v>
      </c>
      <c r="S68" s="15">
        <f t="shared" si="48"/>
        <v>7.0478238662280729E-2</v>
      </c>
      <c r="T68" s="2">
        <v>0.27</v>
      </c>
      <c r="U68" s="16">
        <f t="shared" si="49"/>
        <v>1.9029124438815798E-2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0.23009735887846192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269.20139050905419</v>
      </c>
      <c r="AF68" s="1">
        <f t="shared" si="54"/>
        <v>6338062.8009956516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pans="1:79" x14ac:dyDescent="0.15">
      <c r="C69" s="7">
        <v>11</v>
      </c>
      <c r="D69" s="11">
        <v>4.5537999999999998</v>
      </c>
      <c r="E69" s="10">
        <f t="shared" si="55"/>
        <v>9.4488387096774193</v>
      </c>
      <c r="F69" s="7" t="s">
        <v>75</v>
      </c>
      <c r="G69" s="1">
        <v>12</v>
      </c>
      <c r="H69" s="8">
        <f t="shared" si="40"/>
        <v>4.5537999999999998</v>
      </c>
      <c r="I69" s="8">
        <f t="shared" si="41"/>
        <v>277.7038</v>
      </c>
      <c r="J69" s="8">
        <f t="shared" si="42"/>
        <v>3.1265482490858074E-2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5.9608227559256814</v>
      </c>
      <c r="P69" s="8">
        <f t="shared" si="45"/>
        <v>0.18636799950650276</v>
      </c>
      <c r="Q69" s="14">
        <f t="shared" si="46"/>
        <v>5.4046719856885798E-2</v>
      </c>
      <c r="R69" s="8">
        <f t="shared" si="47"/>
        <v>0.80117864999999977</v>
      </c>
      <c r="S69" s="15">
        <f t="shared" si="48"/>
        <v>6.7459011616055692E-2</v>
      </c>
      <c r="T69" s="2">
        <v>0.27</v>
      </c>
      <c r="U69" s="16">
        <f t="shared" si="49"/>
        <v>1.8213933136335039E-2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0.22993896720838991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269.20139050905419</v>
      </c>
      <c r="AF69" s="1">
        <f t="shared" si="54"/>
        <v>6333699.8810692169</v>
      </c>
      <c r="AG69" s="1">
        <f>SUM(AF58:AF69)</f>
        <v>78877334.06004113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pans="1:79" x14ac:dyDescent="0.15">
      <c r="C70" s="7">
        <v>12</v>
      </c>
      <c r="D70" s="11">
        <v>1.1015161290322599</v>
      </c>
      <c r="E70" s="10">
        <f t="shared" si="55"/>
        <v>4.5537999999999998</v>
      </c>
      <c r="F70" s="7" t="s">
        <v>73</v>
      </c>
    </row>
    <row r="72" spans="1:79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9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9" x14ac:dyDescent="0.15">
      <c r="A74" s="1" t="s">
        <v>71</v>
      </c>
      <c r="B74" s="1">
        <f>F8</f>
        <v>625.46400000000006</v>
      </c>
      <c r="C74" s="7" t="s">
        <v>72</v>
      </c>
      <c r="D74" s="7">
        <v>-9</v>
      </c>
      <c r="E74" s="7"/>
      <c r="F74" s="7"/>
      <c r="G74" s="1">
        <v>1</v>
      </c>
      <c r="H74" s="8">
        <f t="shared" ref="H74:H85" si="57">E75</f>
        <v>-9</v>
      </c>
      <c r="I74" s="8">
        <f t="shared" ref="I74:I85" si="58">H74+273.15</f>
        <v>264.14999999999998</v>
      </c>
      <c r="J74" s="8">
        <f t="shared" ref="J74:J85" si="59">EXP(($C$16*(I74-$C$14))/($C$17*I74*$C$14))</f>
        <v>5.1730365778654029E-3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2.6962901251150052E-3</v>
      </c>
      <c r="Q74" s="14">
        <f t="shared" ref="Q74:Q85" si="63">P74*$B$76</f>
        <v>7.0103543252990135E-4</v>
      </c>
      <c r="R74" s="8">
        <f t="shared" ref="R74:R85" si="64">L74*$B$76</f>
        <v>0.1355172</v>
      </c>
      <c r="S74" s="15">
        <f t="shared" ref="S74:S85" si="65">Q74/R74</f>
        <v>5.1730365778654029E-3</v>
      </c>
      <c r="T74" s="2">
        <v>0.01</v>
      </c>
      <c r="U74" s="16">
        <f t="shared" ref="U74:U85" si="66">S74*T74</f>
        <v>5.173036577865403E-5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5.5417303657786538E-3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1.5221068282915333</v>
      </c>
      <c r="AX74" s="1">
        <f t="shared" ref="AX74:AX85" si="72">AW74*10000*AV74*0.67*AU74*AT74</f>
        <v>765.87827080427132</v>
      </c>
    </row>
    <row r="75" spans="1:79" x14ac:dyDescent="0.15">
      <c r="A75" s="1" t="s">
        <v>74</v>
      </c>
      <c r="B75" s="1">
        <v>1</v>
      </c>
      <c r="C75" s="7">
        <v>1</v>
      </c>
      <c r="D75" s="9">
        <v>-2.8777419354838698</v>
      </c>
      <c r="E75" s="10">
        <f t="shared" ref="E75:E86" si="73">D74</f>
        <v>-9</v>
      </c>
      <c r="F75" s="7" t="s">
        <v>73</v>
      </c>
      <c r="G75" s="1">
        <v>2</v>
      </c>
      <c r="H75" s="8">
        <f t="shared" si="57"/>
        <v>-2.8777419354838698</v>
      </c>
      <c r="I75" s="8">
        <f t="shared" si="58"/>
        <v>270.27225806451611</v>
      </c>
      <c r="J75" s="8">
        <f t="shared" si="59"/>
        <v>1.1922631461576688E-2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1.039743709874885</v>
      </c>
      <c r="P75" s="8">
        <f t="shared" si="62"/>
        <v>1.2396481067330767E-2</v>
      </c>
      <c r="Q75" s="14">
        <f t="shared" si="63"/>
        <v>3.2230850775059995E-3</v>
      </c>
      <c r="R75" s="8">
        <f t="shared" si="64"/>
        <v>0.1355172</v>
      </c>
      <c r="S75" s="15">
        <f t="shared" si="65"/>
        <v>2.378358671449823E-2</v>
      </c>
      <c r="T75" s="2">
        <v>0.01</v>
      </c>
      <c r="U75" s="16">
        <f t="shared" si="66"/>
        <v>2.378358671449823E-4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5.7278358671449823E-3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1.5221068282915333</v>
      </c>
      <c r="AX75" s="1">
        <f t="shared" si="72"/>
        <v>791.59842500985735</v>
      </c>
    </row>
    <row r="76" spans="1:79" x14ac:dyDescent="0.15">
      <c r="A76" s="1" t="s">
        <v>36</v>
      </c>
      <c r="B76" s="1">
        <f>H8</f>
        <v>0.26</v>
      </c>
      <c r="C76" s="7">
        <v>2</v>
      </c>
      <c r="D76" s="11">
        <v>-4.6478214285714303</v>
      </c>
      <c r="E76" s="10">
        <f t="shared" si="73"/>
        <v>-2.8777419354838698</v>
      </c>
      <c r="F76" s="7" t="s">
        <v>73</v>
      </c>
      <c r="G76" s="1">
        <v>3</v>
      </c>
      <c r="H76" s="8">
        <f t="shared" si="57"/>
        <v>-4.6478214285714303</v>
      </c>
      <c r="I76" s="8">
        <f t="shared" si="58"/>
        <v>268.50217857142854</v>
      </c>
      <c r="J76" s="8">
        <f t="shared" si="59"/>
        <v>9.4021725342610975E-3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1.5485672288075543</v>
      </c>
      <c r="P76" s="8">
        <f t="shared" si="62"/>
        <v>1.4559896266151208E-2</v>
      </c>
      <c r="Q76" s="14">
        <f t="shared" si="63"/>
        <v>3.7855730291993144E-3</v>
      </c>
      <c r="R76" s="8">
        <f t="shared" si="64"/>
        <v>0.1355172</v>
      </c>
      <c r="S76" s="15">
        <f t="shared" si="65"/>
        <v>2.7934262434578888E-2</v>
      </c>
      <c r="T76" s="2">
        <v>0.01</v>
      </c>
      <c r="U76" s="16">
        <f t="shared" si="66"/>
        <v>2.7934262434578891E-4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5.7693426243457888E-3</v>
      </c>
      <c r="AU76" s="8">
        <f t="shared" si="70"/>
        <v>52.122000000000007</v>
      </c>
      <c r="AV76" s="1">
        <f t="shared" si="71"/>
        <v>0.26</v>
      </c>
      <c r="AW76" s="1">
        <f t="shared" si="75"/>
        <v>1.5221068282915333</v>
      </c>
      <c r="AX76" s="1">
        <f t="shared" si="72"/>
        <v>797.33474224895485</v>
      </c>
    </row>
    <row r="77" spans="1:79" x14ac:dyDescent="0.15">
      <c r="C77" s="7">
        <v>3</v>
      </c>
      <c r="D77" s="11">
        <v>-4.2042580645161296</v>
      </c>
      <c r="E77" s="10">
        <f t="shared" si="73"/>
        <v>-4.6478214285714303</v>
      </c>
      <c r="F77" s="7" t="s">
        <v>73</v>
      </c>
      <c r="G77" s="1">
        <v>4</v>
      </c>
      <c r="H77" s="8">
        <f t="shared" si="57"/>
        <v>-4.2042580645161296</v>
      </c>
      <c r="I77" s="8">
        <f t="shared" si="58"/>
        <v>268.94574193548385</v>
      </c>
      <c r="J77" s="8">
        <f t="shared" si="59"/>
        <v>9.9816532943547594E-3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2.0552273325414028</v>
      </c>
      <c r="P77" s="8">
        <f t="shared" si="62"/>
        <v>2.0514566674509838E-2</v>
      </c>
      <c r="Q77" s="14">
        <f t="shared" si="63"/>
        <v>5.3337873353725583E-3</v>
      </c>
      <c r="R77" s="8">
        <f t="shared" si="64"/>
        <v>0.1355172</v>
      </c>
      <c r="S77" s="15">
        <f t="shared" si="65"/>
        <v>3.9358748080483938E-2</v>
      </c>
      <c r="T77" s="2">
        <v>0.01</v>
      </c>
      <c r="U77" s="16">
        <f t="shared" si="66"/>
        <v>3.9358748080483939E-4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5.8835874808048395E-3</v>
      </c>
      <c r="AU77" s="8">
        <f t="shared" si="70"/>
        <v>52.122000000000007</v>
      </c>
      <c r="AV77" s="1">
        <f t="shared" si="71"/>
        <v>0.26</v>
      </c>
      <c r="AW77" s="1">
        <f t="shared" si="75"/>
        <v>1.5221068282915333</v>
      </c>
      <c r="AX77" s="1">
        <f t="shared" si="72"/>
        <v>813.12361094842402</v>
      </c>
    </row>
    <row r="78" spans="1:79" x14ac:dyDescent="0.15">
      <c r="C78" s="7">
        <v>4</v>
      </c>
      <c r="D78" s="11">
        <v>0.481333333333333</v>
      </c>
      <c r="E78" s="10">
        <f t="shared" si="73"/>
        <v>-4.2042580645161296</v>
      </c>
      <c r="F78" s="7" t="s">
        <v>73</v>
      </c>
      <c r="G78" s="1">
        <v>5</v>
      </c>
      <c r="H78" s="8">
        <f t="shared" si="57"/>
        <v>0.481333333333333</v>
      </c>
      <c r="I78" s="8">
        <f t="shared" si="58"/>
        <v>273.63133333333332</v>
      </c>
      <c r="J78" s="8">
        <f t="shared" si="59"/>
        <v>1.8554062462871387E-2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1.9329771275735481</v>
      </c>
      <c r="O78" s="8">
        <f t="shared" si="74"/>
        <v>0.62295563829334477</v>
      </c>
      <c r="P78" s="8">
        <f t="shared" si="62"/>
        <v>1.1558357824492634E-2</v>
      </c>
      <c r="Q78" s="14">
        <f t="shared" si="63"/>
        <v>3.0051730343680851E-3</v>
      </c>
      <c r="R78" s="8">
        <f t="shared" si="64"/>
        <v>0.1355172</v>
      </c>
      <c r="S78" s="15">
        <f t="shared" si="65"/>
        <v>2.2175583869561095E-2</v>
      </c>
      <c r="T78" s="2">
        <v>0.01</v>
      </c>
      <c r="U78" s="16">
        <f t="shared" si="66"/>
        <v>2.2175583869561095E-4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1.0171755838695611E-2</v>
      </c>
      <c r="AU78" s="8">
        <f t="shared" si="70"/>
        <v>52.122000000000007</v>
      </c>
      <c r="AV78" s="1">
        <f t="shared" si="71"/>
        <v>0.26</v>
      </c>
      <c r="AW78" s="1">
        <f t="shared" si="75"/>
        <v>1.5221068282915333</v>
      </c>
      <c r="AX78" s="1">
        <f t="shared" si="72"/>
        <v>1405.7570936490063</v>
      </c>
    </row>
    <row r="79" spans="1:79" x14ac:dyDescent="0.15">
      <c r="C79" s="7">
        <v>5</v>
      </c>
      <c r="D79" s="11">
        <v>3.0165483870967802</v>
      </c>
      <c r="E79" s="10">
        <f t="shared" si="73"/>
        <v>0.481333333333333</v>
      </c>
      <c r="F79" s="7" t="s">
        <v>75</v>
      </c>
      <c r="G79" s="1">
        <v>6</v>
      </c>
      <c r="H79" s="8">
        <f t="shared" si="57"/>
        <v>3.0165483870967802</v>
      </c>
      <c r="I79" s="8">
        <f t="shared" si="58"/>
        <v>276.16654838709678</v>
      </c>
      <c r="J79" s="8">
        <f t="shared" si="59"/>
        <v>2.5722010001055125E-2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1.1326172804688521</v>
      </c>
      <c r="P79" s="8">
        <f t="shared" si="62"/>
        <v>2.9133193015587672E-2</v>
      </c>
      <c r="Q79" s="14">
        <f t="shared" si="63"/>
        <v>7.5746301840527953E-3</v>
      </c>
      <c r="R79" s="8">
        <f t="shared" si="64"/>
        <v>0.1355172</v>
      </c>
      <c r="S79" s="15">
        <f t="shared" si="65"/>
        <v>5.5894234710079573E-2</v>
      </c>
      <c r="T79" s="2">
        <v>0.01</v>
      </c>
      <c r="U79" s="16">
        <f t="shared" si="66"/>
        <v>5.5894234710079569E-4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1.0508942347100796E-2</v>
      </c>
      <c r="AU79" s="8">
        <f t="shared" si="70"/>
        <v>52.122000000000007</v>
      </c>
      <c r="AV79" s="1">
        <f t="shared" si="71"/>
        <v>0.26</v>
      </c>
      <c r="AW79" s="1">
        <f t="shared" si="75"/>
        <v>1.5221068282915333</v>
      </c>
      <c r="AX79" s="1">
        <f t="shared" si="72"/>
        <v>1452.356946574115</v>
      </c>
    </row>
    <row r="80" spans="1:79" x14ac:dyDescent="0.15">
      <c r="C80" s="7">
        <v>6</v>
      </c>
      <c r="D80" s="11">
        <v>7.7760999999999996</v>
      </c>
      <c r="E80" s="10">
        <f t="shared" si="73"/>
        <v>3.0165483870967802</v>
      </c>
      <c r="F80" s="7" t="s">
        <v>73</v>
      </c>
      <c r="G80" s="1">
        <v>7</v>
      </c>
      <c r="H80" s="8">
        <f t="shared" si="57"/>
        <v>7.7760999999999996</v>
      </c>
      <c r="I80" s="8">
        <f t="shared" si="58"/>
        <v>280.92609999999996</v>
      </c>
      <c r="J80" s="8">
        <f t="shared" si="59"/>
        <v>4.6743863356348066E-2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1.6247040874532646</v>
      </c>
      <c r="P80" s="8">
        <f t="shared" si="62"/>
        <v>7.5944945858415575E-2</v>
      </c>
      <c r="Q80" s="14">
        <f t="shared" si="63"/>
        <v>1.9745685923188049E-2</v>
      </c>
      <c r="R80" s="8">
        <f t="shared" si="64"/>
        <v>0.1355172</v>
      </c>
      <c r="S80" s="15">
        <f t="shared" si="65"/>
        <v>0.14570612382183257</v>
      </c>
      <c r="T80" s="2">
        <v>0.01</v>
      </c>
      <c r="U80" s="16">
        <f t="shared" si="66"/>
        <v>1.4570612382183257E-3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1.1407061238218327E-2</v>
      </c>
      <c r="AU80" s="8">
        <f t="shared" si="70"/>
        <v>52.122000000000007</v>
      </c>
      <c r="AV80" s="1">
        <f t="shared" si="71"/>
        <v>0.26</v>
      </c>
      <c r="AW80" s="1">
        <f t="shared" si="75"/>
        <v>1.5221068282915333</v>
      </c>
      <c r="AX80" s="1">
        <f t="shared" si="72"/>
        <v>1576.478781796081</v>
      </c>
    </row>
    <row r="81" spans="1:53" x14ac:dyDescent="0.15">
      <c r="C81" s="7">
        <v>7</v>
      </c>
      <c r="D81" s="11">
        <v>14.9646774193548</v>
      </c>
      <c r="E81" s="10">
        <f t="shared" si="73"/>
        <v>7.7760999999999996</v>
      </c>
      <c r="F81" s="7" t="s">
        <v>73</v>
      </c>
      <c r="G81" s="1">
        <v>8</v>
      </c>
      <c r="H81" s="8">
        <f t="shared" si="57"/>
        <v>14.9646774193548</v>
      </c>
      <c r="I81" s="8">
        <f t="shared" si="58"/>
        <v>288.11467741935479</v>
      </c>
      <c r="J81" s="8">
        <f t="shared" si="59"/>
        <v>0.11099156839282906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2.0699791415948492</v>
      </c>
      <c r="P81" s="8">
        <f t="shared" si="62"/>
        <v>0.22975023146605431</v>
      </c>
      <c r="Q81" s="14">
        <f t="shared" si="63"/>
        <v>5.9735060181174124E-2</v>
      </c>
      <c r="R81" s="8">
        <f t="shared" si="64"/>
        <v>0.1355172</v>
      </c>
      <c r="S81" s="15">
        <f t="shared" si="65"/>
        <v>0.44079319954348323</v>
      </c>
      <c r="T81" s="2">
        <v>0.01</v>
      </c>
      <c r="U81" s="16">
        <f t="shared" si="66"/>
        <v>4.4079319954348321E-3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1.4357931995434833E-2</v>
      </c>
      <c r="AU81" s="8">
        <f t="shared" si="70"/>
        <v>52.122000000000007</v>
      </c>
      <c r="AV81" s="1">
        <f t="shared" si="71"/>
        <v>0.26</v>
      </c>
      <c r="AW81" s="1">
        <f t="shared" si="75"/>
        <v>1.5221068282915333</v>
      </c>
      <c r="AX81" s="1">
        <f t="shared" si="72"/>
        <v>1984.2950492312291</v>
      </c>
    </row>
    <row r="82" spans="1:53" x14ac:dyDescent="0.15">
      <c r="C82" s="7">
        <v>8</v>
      </c>
      <c r="D82" s="11">
        <v>15.5253870967742</v>
      </c>
      <c r="E82" s="10">
        <f t="shared" si="73"/>
        <v>14.9646774193548</v>
      </c>
      <c r="F82" s="7" t="s">
        <v>73</v>
      </c>
      <c r="G82" s="1">
        <v>9</v>
      </c>
      <c r="H82" s="8">
        <f t="shared" si="57"/>
        <v>15.5253870967742</v>
      </c>
      <c r="I82" s="8">
        <f t="shared" si="58"/>
        <v>288.67538709677416</v>
      </c>
      <c r="J82" s="8">
        <f t="shared" si="59"/>
        <v>0.11852166432237402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2.3614489101287948</v>
      </c>
      <c r="P82" s="8">
        <f t="shared" si="62"/>
        <v>0.27988285504072097</v>
      </c>
      <c r="Q82" s="14">
        <f t="shared" si="63"/>
        <v>7.2769542310587451E-2</v>
      </c>
      <c r="R82" s="8">
        <f t="shared" si="64"/>
        <v>0.1355172</v>
      </c>
      <c r="S82" s="15">
        <f t="shared" si="65"/>
        <v>0.53697643037627285</v>
      </c>
      <c r="T82" s="2">
        <v>0.01</v>
      </c>
      <c r="U82" s="16">
        <f t="shared" si="66"/>
        <v>5.3697643037627285E-3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1.531976430376273E-2</v>
      </c>
      <c r="AU82" s="8">
        <f t="shared" si="70"/>
        <v>52.122000000000007</v>
      </c>
      <c r="AV82" s="1">
        <f t="shared" si="71"/>
        <v>0.26</v>
      </c>
      <c r="AW82" s="1">
        <f t="shared" si="75"/>
        <v>1.5221068282915333</v>
      </c>
      <c r="AX82" s="1">
        <f t="shared" si="72"/>
        <v>2117.2222067224698</v>
      </c>
    </row>
    <row r="83" spans="1:53" x14ac:dyDescent="0.15">
      <c r="C83" s="7">
        <v>9</v>
      </c>
      <c r="D83" s="11">
        <v>12.8497</v>
      </c>
      <c r="E83" s="10">
        <f t="shared" si="73"/>
        <v>15.5253870967742</v>
      </c>
      <c r="F83" s="7" t="s">
        <v>73</v>
      </c>
      <c r="G83" s="1">
        <v>10</v>
      </c>
      <c r="H83" s="8">
        <f t="shared" si="57"/>
        <v>12.8497</v>
      </c>
      <c r="I83" s="8">
        <f t="shared" si="58"/>
        <v>285.99969999999996</v>
      </c>
      <c r="J83" s="8">
        <f t="shared" si="59"/>
        <v>8.6447756895052311E-2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2.6027860550880737</v>
      </c>
      <c r="P83" s="8">
        <f t="shared" si="62"/>
        <v>0.22500501614008603</v>
      </c>
      <c r="Q83" s="14">
        <f t="shared" si="63"/>
        <v>5.8501304196422368E-2</v>
      </c>
      <c r="R83" s="8">
        <f t="shared" si="64"/>
        <v>0.1355172</v>
      </c>
      <c r="S83" s="15">
        <f t="shared" si="65"/>
        <v>0.43168914496774113</v>
      </c>
      <c r="T83" s="2">
        <v>0.01</v>
      </c>
      <c r="U83" s="16">
        <f t="shared" si="66"/>
        <v>4.3168914496774114E-3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1.426689144967741E-2</v>
      </c>
      <c r="AU83" s="8">
        <f t="shared" si="70"/>
        <v>52.122000000000007</v>
      </c>
      <c r="AV83" s="1">
        <f t="shared" si="71"/>
        <v>0.26</v>
      </c>
      <c r="AW83" s="1">
        <f t="shared" si="75"/>
        <v>1.5221068282915333</v>
      </c>
      <c r="AX83" s="1">
        <f t="shared" si="72"/>
        <v>1971.7130628920263</v>
      </c>
    </row>
    <row r="84" spans="1:53" x14ac:dyDescent="0.15">
      <c r="C84" s="7">
        <v>10</v>
      </c>
      <c r="D84" s="11">
        <v>9.4488387096774193</v>
      </c>
      <c r="E84" s="10">
        <f t="shared" si="73"/>
        <v>12.8497</v>
      </c>
      <c r="F84" s="7" t="s">
        <v>73</v>
      </c>
      <c r="G84" s="1">
        <v>11</v>
      </c>
      <c r="H84" s="8">
        <f t="shared" si="57"/>
        <v>9.4488387096774193</v>
      </c>
      <c r="I84" s="8">
        <f t="shared" si="58"/>
        <v>282.59883870967741</v>
      </c>
      <c r="J84" s="8">
        <f t="shared" si="59"/>
        <v>5.7388139479978229E-2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2.2588919870005881</v>
      </c>
      <c r="O84" s="8">
        <f t="shared" si="74"/>
        <v>0.64010905194739953</v>
      </c>
      <c r="P84" s="8">
        <f t="shared" si="62"/>
        <v>3.6734667555553997E-2</v>
      </c>
      <c r="Q84" s="14">
        <f t="shared" si="63"/>
        <v>9.5510135644440389E-3</v>
      </c>
      <c r="R84" s="8">
        <f t="shared" si="64"/>
        <v>0.1355172</v>
      </c>
      <c r="S84" s="15">
        <f t="shared" si="65"/>
        <v>7.0478238662280798E-2</v>
      </c>
      <c r="T84" s="2">
        <v>0.01</v>
      </c>
      <c r="U84" s="16">
        <f t="shared" si="66"/>
        <v>7.0478238662280803E-4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1.0654782386622808E-2</v>
      </c>
      <c r="AU84" s="8">
        <f t="shared" si="70"/>
        <v>52.122000000000007</v>
      </c>
      <c r="AV84" s="1">
        <f t="shared" si="71"/>
        <v>0.26</v>
      </c>
      <c r="AW84" s="1">
        <f t="shared" si="75"/>
        <v>1.5221068282915333</v>
      </c>
      <c r="AX84" s="1">
        <f t="shared" si="72"/>
        <v>1472.5123330528381</v>
      </c>
    </row>
    <row r="85" spans="1:53" x14ac:dyDescent="0.15">
      <c r="C85" s="7">
        <v>11</v>
      </c>
      <c r="D85" s="11">
        <v>4.5537999999999998</v>
      </c>
      <c r="E85" s="10">
        <f t="shared" si="73"/>
        <v>9.4488387096774193</v>
      </c>
      <c r="F85" s="7" t="s">
        <v>75</v>
      </c>
      <c r="G85" s="1">
        <v>12</v>
      </c>
      <c r="H85" s="8">
        <f t="shared" si="57"/>
        <v>4.5537999999999998</v>
      </c>
      <c r="I85" s="8">
        <f t="shared" si="58"/>
        <v>277.7038</v>
      </c>
      <c r="J85" s="8">
        <f t="shared" si="59"/>
        <v>3.1265482490858074E-2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1.1245943843918456</v>
      </c>
      <c r="P85" s="8">
        <f t="shared" si="62"/>
        <v>3.5160986034520558E-2</v>
      </c>
      <c r="Q85" s="14">
        <f t="shared" si="63"/>
        <v>9.1418563689753454E-3</v>
      </c>
      <c r="R85" s="8">
        <f t="shared" si="64"/>
        <v>0.1355172</v>
      </c>
      <c r="S85" s="15">
        <f t="shared" si="65"/>
        <v>6.7459011616055706E-2</v>
      </c>
      <c r="T85" s="2">
        <v>0.01</v>
      </c>
      <c r="U85" s="16">
        <f t="shared" si="66"/>
        <v>6.7459011616055706E-4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1.0624590116160557E-2</v>
      </c>
      <c r="AU85" s="8">
        <f t="shared" si="70"/>
        <v>52.122000000000007</v>
      </c>
      <c r="AV85" s="1">
        <f t="shared" si="71"/>
        <v>0.26</v>
      </c>
      <c r="AW85" s="1">
        <f t="shared" si="75"/>
        <v>1.5221068282915333</v>
      </c>
      <c r="AX85" s="1">
        <f t="shared" si="72"/>
        <v>1468.3397006136856</v>
      </c>
      <c r="AY85" s="1">
        <f>SUM(AX74:AX85)</f>
        <v>16616.610223542957</v>
      </c>
    </row>
    <row r="86" spans="1:53" x14ac:dyDescent="0.15">
      <c r="C86" s="7">
        <v>12</v>
      </c>
      <c r="D86" s="11">
        <v>1.1015161290322599</v>
      </c>
      <c r="E86" s="10">
        <f t="shared" si="73"/>
        <v>4.5537999999999998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-9</v>
      </c>
      <c r="E90" s="7"/>
      <c r="F90" s="7"/>
      <c r="G90" s="1">
        <v>1</v>
      </c>
      <c r="H90" s="8">
        <f t="shared" ref="H90:H101" si="76">E91</f>
        <v>-9</v>
      </c>
      <c r="I90" s="8">
        <f t="shared" ref="I90:I101" si="77">H90+273.15</f>
        <v>264.14999999999998</v>
      </c>
      <c r="J90" s="8">
        <f t="shared" ref="J90:J101" si="78">EXP(($C$16*(I90-$C$14))/($C$17*I90*$C$14))</f>
        <v>5.1730365778654029E-3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1.4727635137182804E-3</v>
      </c>
      <c r="Q90" s="14">
        <f t="shared" ref="Q90:Q101" si="82">P90*$B$76</f>
        <v>3.8291851356675292E-4</v>
      </c>
      <c r="R90" s="8">
        <f t="shared" ref="R90:R101" si="83">L90*$B$76</f>
        <v>7.4022000000000004E-2</v>
      </c>
      <c r="S90" s="15">
        <f t="shared" ref="S90:S101" si="84">Q90/R90</f>
        <v>5.1730365778654037E-3</v>
      </c>
      <c r="T90" s="2">
        <v>0.01</v>
      </c>
      <c r="U90" s="16">
        <f t="shared" ref="U90:U101" si="85">S90*T90</f>
        <v>5.1730365778654037E-5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5.5417303657786538E-3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0.44092610849448249</v>
      </c>
      <c r="AX90" s="1">
        <f t="shared" ref="AX90:AX101" si="91">AW90*10000*AV90*0.67*AU90*AT90</f>
        <v>121.18443000726121</v>
      </c>
      <c r="AZ90" s="1">
        <f>$E$10/12</f>
        <v>0.11248437841174667</v>
      </c>
      <c r="BA90" s="1">
        <f t="shared" ref="BA90:BA101" si="92">AZ90*10000*AV90*0.67*AU90*AT90</f>
        <v>30.915282674215192</v>
      </c>
    </row>
    <row r="91" spans="1:53" x14ac:dyDescent="0.15">
      <c r="A91" s="1" t="s">
        <v>74</v>
      </c>
      <c r="B91" s="1">
        <v>1</v>
      </c>
      <c r="C91" s="7">
        <v>1</v>
      </c>
      <c r="D91" s="9">
        <v>-2.8777419354838698</v>
      </c>
      <c r="E91" s="10">
        <f t="shared" ref="E91:E102" si="93">D90</f>
        <v>-9</v>
      </c>
      <c r="F91" s="7" t="s">
        <v>73</v>
      </c>
      <c r="G91" s="1">
        <v>2</v>
      </c>
      <c r="H91" s="8">
        <f t="shared" si="76"/>
        <v>-2.8777419354838698</v>
      </c>
      <c r="I91" s="8">
        <f t="shared" si="77"/>
        <v>270.27225806451611</v>
      </c>
      <c r="J91" s="8">
        <f t="shared" si="78"/>
        <v>1.1922631461576688E-2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0.56792723648628174</v>
      </c>
      <c r="P91" s="8">
        <f t="shared" si="81"/>
        <v>6.7711871376176461E-3</v>
      </c>
      <c r="Q91" s="14">
        <f t="shared" si="82"/>
        <v>1.7605086557805881E-3</v>
      </c>
      <c r="R91" s="8">
        <f t="shared" si="83"/>
        <v>7.4022000000000004E-2</v>
      </c>
      <c r="S91" s="15">
        <f t="shared" si="84"/>
        <v>2.378358671449823E-2</v>
      </c>
      <c r="T91" s="2">
        <v>0.01</v>
      </c>
      <c r="U91" s="16">
        <f t="shared" si="85"/>
        <v>2.378358671449823E-4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5.7278358671449823E-3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0.44092610849448249</v>
      </c>
      <c r="AX91" s="1">
        <f t="shared" si="91"/>
        <v>125.25411359265615</v>
      </c>
      <c r="AZ91" s="1">
        <f t="shared" ref="AZ91:AZ101" si="96">$E$10/12</f>
        <v>0.11248437841174667</v>
      </c>
      <c r="BA91" s="1">
        <f t="shared" si="92"/>
        <v>31.953497058930783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-4.6478214285714303</v>
      </c>
      <c r="E92" s="10">
        <f t="shared" si="93"/>
        <v>-2.8777419354838698</v>
      </c>
      <c r="F92" s="7" t="s">
        <v>73</v>
      </c>
      <c r="G92" s="1">
        <v>3</v>
      </c>
      <c r="H92" s="8">
        <f t="shared" si="76"/>
        <v>-4.6478214285714303</v>
      </c>
      <c r="I92" s="8">
        <f t="shared" si="77"/>
        <v>268.50217857142854</v>
      </c>
      <c r="J92" s="8">
        <f t="shared" si="78"/>
        <v>9.4021725342610975E-3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0.8458560493486641</v>
      </c>
      <c r="P92" s="8">
        <f t="shared" si="81"/>
        <v>7.9528845151246082E-3</v>
      </c>
      <c r="Q92" s="14">
        <f t="shared" si="82"/>
        <v>2.0677499739323981E-3</v>
      </c>
      <c r="R92" s="8">
        <f t="shared" si="83"/>
        <v>7.4022000000000004E-2</v>
      </c>
      <c r="S92" s="15">
        <f t="shared" si="84"/>
        <v>2.7934262434578881E-2</v>
      </c>
      <c r="T92" s="2">
        <v>0.01</v>
      </c>
      <c r="U92" s="16">
        <f t="shared" si="85"/>
        <v>2.793426243457888E-4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5.7693426243457888E-3</v>
      </c>
      <c r="AU92" s="8">
        <f t="shared" si="89"/>
        <v>28.47</v>
      </c>
      <c r="AV92" s="1">
        <f t="shared" si="90"/>
        <v>0.26</v>
      </c>
      <c r="AW92" s="1">
        <f t="shared" si="95"/>
        <v>0.44092610849448249</v>
      </c>
      <c r="AX92" s="1">
        <f t="shared" si="91"/>
        <v>126.16176740849149</v>
      </c>
      <c r="AZ92" s="1">
        <f t="shared" si="96"/>
        <v>0.11248437841174667</v>
      </c>
      <c r="BA92" s="1">
        <f t="shared" si="92"/>
        <v>32.185048045185354</v>
      </c>
    </row>
    <row r="93" spans="1:53" x14ac:dyDescent="0.15">
      <c r="C93" s="7">
        <v>3</v>
      </c>
      <c r="D93" s="11">
        <v>-4.2042580645161296</v>
      </c>
      <c r="E93" s="10">
        <f t="shared" si="93"/>
        <v>-4.6478214285714303</v>
      </c>
      <c r="F93" s="7" t="s">
        <v>73</v>
      </c>
      <c r="G93" s="1">
        <v>4</v>
      </c>
      <c r="H93" s="8">
        <f t="shared" si="76"/>
        <v>-4.2042580645161296</v>
      </c>
      <c r="I93" s="8">
        <f t="shared" si="77"/>
        <v>268.94574193548385</v>
      </c>
      <c r="J93" s="8">
        <f t="shared" si="78"/>
        <v>9.9816532943547594E-3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1.1226031648335395</v>
      </c>
      <c r="P93" s="8">
        <f t="shared" si="81"/>
        <v>1.1205435578513778E-2</v>
      </c>
      <c r="Q93" s="14">
        <f t="shared" si="82"/>
        <v>2.9134132504135823E-3</v>
      </c>
      <c r="R93" s="8">
        <f t="shared" si="83"/>
        <v>7.4022000000000004E-2</v>
      </c>
      <c r="S93" s="15">
        <f t="shared" si="84"/>
        <v>3.9358748080483938E-2</v>
      </c>
      <c r="T93" s="2">
        <v>0.01</v>
      </c>
      <c r="U93" s="16">
        <f t="shared" si="85"/>
        <v>3.9358748080483939E-4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5.8835874808048395E-3</v>
      </c>
      <c r="AU93" s="8">
        <f t="shared" si="89"/>
        <v>28.47</v>
      </c>
      <c r="AV93" s="1">
        <f t="shared" si="90"/>
        <v>0.26</v>
      </c>
      <c r="AW93" s="1">
        <f t="shared" si="95"/>
        <v>0.44092610849448249</v>
      </c>
      <c r="AX93" s="1">
        <f t="shared" si="91"/>
        <v>128.66003002638163</v>
      </c>
      <c r="AZ93" s="1">
        <f t="shared" si="96"/>
        <v>0.11248437841174667</v>
      </c>
      <c r="BA93" s="1">
        <f t="shared" si="92"/>
        <v>32.822378228789553</v>
      </c>
    </row>
    <row r="94" spans="1:53" x14ac:dyDescent="0.15">
      <c r="C94" s="7">
        <v>4</v>
      </c>
      <c r="D94" s="11">
        <v>0.481333333333333</v>
      </c>
      <c r="E94" s="10">
        <f t="shared" si="93"/>
        <v>-4.2042580645161296</v>
      </c>
      <c r="F94" s="7" t="s">
        <v>73</v>
      </c>
      <c r="G94" s="1">
        <v>5</v>
      </c>
      <c r="H94" s="8">
        <f t="shared" si="76"/>
        <v>0.481333333333333</v>
      </c>
      <c r="I94" s="8">
        <f t="shared" si="77"/>
        <v>273.63133333333332</v>
      </c>
      <c r="J94" s="8">
        <f t="shared" si="78"/>
        <v>1.8554062462871387E-2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1.0558278427922745</v>
      </c>
      <c r="O94" s="8">
        <f t="shared" si="94"/>
        <v>0.34026988646275114</v>
      </c>
      <c r="P94" s="8">
        <f t="shared" si="81"/>
        <v>6.3133887276640398E-3</v>
      </c>
      <c r="Q94" s="14">
        <f t="shared" si="82"/>
        <v>1.6414810691926505E-3</v>
      </c>
      <c r="R94" s="8">
        <f t="shared" si="83"/>
        <v>7.4022000000000004E-2</v>
      </c>
      <c r="S94" s="15">
        <f t="shared" si="84"/>
        <v>2.2175583869561082E-2</v>
      </c>
      <c r="T94" s="2">
        <v>0.01</v>
      </c>
      <c r="U94" s="16">
        <f t="shared" si="85"/>
        <v>2.2175583869561081E-4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1.0171755838695611E-2</v>
      </c>
      <c r="AU94" s="8">
        <f t="shared" si="89"/>
        <v>28.47</v>
      </c>
      <c r="AV94" s="1">
        <f t="shared" si="90"/>
        <v>0.26</v>
      </c>
      <c r="AW94" s="1">
        <f t="shared" si="95"/>
        <v>0.44092610849448249</v>
      </c>
      <c r="AX94" s="1">
        <f t="shared" si="91"/>
        <v>222.43204777650007</v>
      </c>
      <c r="AZ94" s="1">
        <f t="shared" si="96"/>
        <v>0.11248437841174667</v>
      </c>
      <c r="BA94" s="1">
        <f t="shared" si="92"/>
        <v>56.744497889728947</v>
      </c>
    </row>
    <row r="95" spans="1:53" x14ac:dyDescent="0.15">
      <c r="C95" s="7">
        <v>5</v>
      </c>
      <c r="D95" s="11">
        <v>3.0165483870967802</v>
      </c>
      <c r="E95" s="10">
        <f t="shared" si="93"/>
        <v>0.481333333333333</v>
      </c>
      <c r="F95" s="7" t="s">
        <v>75</v>
      </c>
      <c r="G95" s="1">
        <v>6</v>
      </c>
      <c r="H95" s="8">
        <f t="shared" si="76"/>
        <v>3.0165483870967802</v>
      </c>
      <c r="I95" s="8">
        <f t="shared" si="77"/>
        <v>276.16654838709678</v>
      </c>
      <c r="J95" s="8">
        <f t="shared" si="78"/>
        <v>2.5722010001055125E-2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0.61865649773508702</v>
      </c>
      <c r="P95" s="8">
        <f t="shared" si="81"/>
        <v>1.5913088621959646E-2</v>
      </c>
      <c r="Q95" s="14">
        <f t="shared" si="82"/>
        <v>4.1374030417095078E-3</v>
      </c>
      <c r="R95" s="8">
        <f t="shared" si="83"/>
        <v>7.4022000000000004E-2</v>
      </c>
      <c r="S95" s="15">
        <f t="shared" si="84"/>
        <v>5.5894234710079538E-2</v>
      </c>
      <c r="T95" s="2">
        <v>0.01</v>
      </c>
      <c r="U95" s="16">
        <f t="shared" si="85"/>
        <v>5.5894234710079536E-4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1.0508942347100796E-2</v>
      </c>
      <c r="AU95" s="8">
        <f t="shared" si="89"/>
        <v>28.47</v>
      </c>
      <c r="AV95" s="1">
        <f t="shared" si="90"/>
        <v>0.26</v>
      </c>
      <c r="AW95" s="1">
        <f t="shared" si="95"/>
        <v>0.44092610849448249</v>
      </c>
      <c r="AX95" s="1">
        <f t="shared" si="91"/>
        <v>229.8055127648999</v>
      </c>
      <c r="AZ95" s="1">
        <f t="shared" si="96"/>
        <v>0.11248437841174667</v>
      </c>
      <c r="BA95" s="1">
        <f t="shared" si="92"/>
        <v>58.625537841735571</v>
      </c>
    </row>
    <row r="96" spans="1:53" x14ac:dyDescent="0.15">
      <c r="C96" s="7">
        <v>6</v>
      </c>
      <c r="D96" s="11">
        <v>7.7760999999999996</v>
      </c>
      <c r="E96" s="10">
        <f t="shared" si="93"/>
        <v>3.0165483870967802</v>
      </c>
      <c r="F96" s="7" t="s">
        <v>73</v>
      </c>
      <c r="G96" s="1">
        <v>7</v>
      </c>
      <c r="H96" s="8">
        <f t="shared" si="76"/>
        <v>7.7760999999999996</v>
      </c>
      <c r="I96" s="8">
        <f t="shared" si="77"/>
        <v>280.92609999999996</v>
      </c>
      <c r="J96" s="8">
        <f t="shared" si="78"/>
        <v>4.6743863356348066E-2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0.88744340911312736</v>
      </c>
      <c r="P96" s="8">
        <f t="shared" si="81"/>
        <v>4.1482533452075719E-2</v>
      </c>
      <c r="Q96" s="14">
        <f t="shared" si="82"/>
        <v>1.0785458697539687E-2</v>
      </c>
      <c r="R96" s="8">
        <f t="shared" si="83"/>
        <v>7.4022000000000004E-2</v>
      </c>
      <c r="S96" s="15">
        <f t="shared" si="84"/>
        <v>0.14570612382183251</v>
      </c>
      <c r="T96" s="2">
        <v>0.01</v>
      </c>
      <c r="U96" s="16">
        <f t="shared" si="85"/>
        <v>1.4570612382183252E-3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1.1407061238218327E-2</v>
      </c>
      <c r="AU96" s="8">
        <f t="shared" si="89"/>
        <v>28.47</v>
      </c>
      <c r="AV96" s="1">
        <f t="shared" si="90"/>
        <v>0.26</v>
      </c>
      <c r="AW96" s="1">
        <f t="shared" si="95"/>
        <v>0.44092610849448249</v>
      </c>
      <c r="AX96" s="1">
        <f t="shared" si="91"/>
        <v>249.44523153774549</v>
      </c>
      <c r="AZ96" s="1">
        <f t="shared" si="96"/>
        <v>0.11248437841174667</v>
      </c>
      <c r="BA96" s="1">
        <f t="shared" si="92"/>
        <v>63.635813975957035</v>
      </c>
    </row>
    <row r="97" spans="3:54" x14ac:dyDescent="0.15">
      <c r="C97" s="7">
        <v>7</v>
      </c>
      <c r="D97" s="11">
        <v>14.9646774193548</v>
      </c>
      <c r="E97" s="10">
        <f t="shared" si="93"/>
        <v>7.7760999999999996</v>
      </c>
      <c r="F97" s="7" t="s">
        <v>73</v>
      </c>
      <c r="G97" s="1">
        <v>8</v>
      </c>
      <c r="H97" s="8">
        <f t="shared" si="76"/>
        <v>14.9646774193548</v>
      </c>
      <c r="I97" s="8">
        <f t="shared" si="77"/>
        <v>288.11467741935479</v>
      </c>
      <c r="J97" s="8">
        <f t="shared" si="78"/>
        <v>0.11099156839282906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1.1306608756610517</v>
      </c>
      <c r="P97" s="8">
        <f t="shared" si="81"/>
        <v>0.12549382391002961</v>
      </c>
      <c r="Q97" s="14">
        <f t="shared" si="82"/>
        <v>3.2628394216607702E-2</v>
      </c>
      <c r="R97" s="8">
        <f t="shared" si="83"/>
        <v>7.4022000000000004E-2</v>
      </c>
      <c r="S97" s="15">
        <f t="shared" si="84"/>
        <v>0.44079319954348301</v>
      </c>
      <c r="T97" s="2">
        <v>0.01</v>
      </c>
      <c r="U97" s="16">
        <f t="shared" si="85"/>
        <v>4.4079319954348304E-3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1.4357931995434829E-2</v>
      </c>
      <c r="AU97" s="8">
        <f t="shared" si="89"/>
        <v>28.47</v>
      </c>
      <c r="AV97" s="1">
        <f t="shared" si="90"/>
        <v>0.26</v>
      </c>
      <c r="AW97" s="1">
        <f t="shared" si="95"/>
        <v>0.44092610849448249</v>
      </c>
      <c r="AX97" s="1">
        <f t="shared" si="91"/>
        <v>313.97373926641984</v>
      </c>
      <c r="AZ97" s="1">
        <f t="shared" si="96"/>
        <v>0.11248437841174667</v>
      </c>
      <c r="BA97" s="1">
        <f t="shared" si="92"/>
        <v>80.097640440443556</v>
      </c>
    </row>
    <row r="98" spans="3:54" x14ac:dyDescent="0.15">
      <c r="C98" s="7">
        <v>8</v>
      </c>
      <c r="D98" s="11">
        <v>15.5253870967742</v>
      </c>
      <c r="E98" s="10">
        <f t="shared" si="93"/>
        <v>14.9646774193548</v>
      </c>
      <c r="F98" s="7" t="s">
        <v>73</v>
      </c>
      <c r="G98" s="1">
        <v>9</v>
      </c>
      <c r="H98" s="8">
        <f t="shared" si="76"/>
        <v>15.5253870967742</v>
      </c>
      <c r="I98" s="8">
        <f t="shared" si="77"/>
        <v>288.67538709677416</v>
      </c>
      <c r="J98" s="8">
        <f t="shared" si="78"/>
        <v>0.11852166432237402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1.289867051751022</v>
      </c>
      <c r="P98" s="8">
        <f t="shared" si="81"/>
        <v>0.15287718972812486</v>
      </c>
      <c r="Q98" s="14">
        <f t="shared" si="82"/>
        <v>3.9748069329312463E-2</v>
      </c>
      <c r="R98" s="8">
        <f t="shared" si="83"/>
        <v>7.4022000000000004E-2</v>
      </c>
      <c r="S98" s="15">
        <f t="shared" si="84"/>
        <v>0.53697643037627274</v>
      </c>
      <c r="T98" s="2">
        <v>0.01</v>
      </c>
      <c r="U98" s="16">
        <f t="shared" si="85"/>
        <v>5.3697643037627276E-3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1.5319764303762726E-2</v>
      </c>
      <c r="AU98" s="8">
        <f t="shared" si="89"/>
        <v>28.47</v>
      </c>
      <c r="AV98" s="1">
        <f t="shared" si="90"/>
        <v>0.26</v>
      </c>
      <c r="AW98" s="1">
        <f t="shared" si="95"/>
        <v>0.44092610849448249</v>
      </c>
      <c r="AX98" s="1">
        <f t="shared" si="91"/>
        <v>335.00671856239234</v>
      </c>
      <c r="AZ98" s="1">
        <f t="shared" si="96"/>
        <v>0.11248437841174667</v>
      </c>
      <c r="BA98" s="1">
        <f t="shared" si="92"/>
        <v>85.463350378402936</v>
      </c>
    </row>
    <row r="99" spans="3:54" x14ac:dyDescent="0.15">
      <c r="C99" s="7">
        <v>9</v>
      </c>
      <c r="D99" s="11">
        <v>12.8497</v>
      </c>
      <c r="E99" s="10">
        <f t="shared" si="93"/>
        <v>15.5253870967742</v>
      </c>
      <c r="F99" s="7" t="s">
        <v>73</v>
      </c>
      <c r="G99" s="1">
        <v>10</v>
      </c>
      <c r="H99" s="8">
        <f t="shared" si="76"/>
        <v>12.8497</v>
      </c>
      <c r="I99" s="8">
        <f t="shared" si="77"/>
        <v>285.99969999999996</v>
      </c>
      <c r="J99" s="8">
        <f t="shared" si="78"/>
        <v>8.6447756895052311E-2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1.421689862022897</v>
      </c>
      <c r="P99" s="8">
        <f t="shared" si="81"/>
        <v>0.12290189957231587</v>
      </c>
      <c r="Q99" s="14">
        <f t="shared" si="82"/>
        <v>3.195449388880213E-2</v>
      </c>
      <c r="R99" s="8">
        <f t="shared" si="83"/>
        <v>7.4022000000000004E-2</v>
      </c>
      <c r="S99" s="15">
        <f t="shared" si="84"/>
        <v>0.43168914496774102</v>
      </c>
      <c r="T99" s="2">
        <v>0.01</v>
      </c>
      <c r="U99" s="16">
        <f t="shared" si="85"/>
        <v>4.3168914496774105E-3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1.426689144967741E-2</v>
      </c>
      <c r="AU99" s="8">
        <f t="shared" si="89"/>
        <v>28.47</v>
      </c>
      <c r="AV99" s="1">
        <f t="shared" si="90"/>
        <v>0.26</v>
      </c>
      <c r="AW99" s="1">
        <f t="shared" si="95"/>
        <v>0.44092610849448249</v>
      </c>
      <c r="AX99" s="1">
        <f t="shared" si="91"/>
        <v>311.98289959776832</v>
      </c>
      <c r="AZ99" s="1">
        <f t="shared" si="96"/>
        <v>0.11248437841174667</v>
      </c>
      <c r="BA99" s="1">
        <f t="shared" si="92"/>
        <v>79.589758601896179</v>
      </c>
    </row>
    <row r="100" spans="3:54" x14ac:dyDescent="0.15">
      <c r="C100" s="7">
        <v>10</v>
      </c>
      <c r="D100" s="11">
        <v>9.4488387096774193</v>
      </c>
      <c r="E100" s="10">
        <f t="shared" si="93"/>
        <v>12.8497</v>
      </c>
      <c r="F100" s="7" t="s">
        <v>73</v>
      </c>
      <c r="G100" s="1">
        <v>11</v>
      </c>
      <c r="H100" s="8">
        <f t="shared" si="76"/>
        <v>9.4488387096774193</v>
      </c>
      <c r="I100" s="8">
        <f t="shared" si="77"/>
        <v>282.59883870967741</v>
      </c>
      <c r="J100" s="8">
        <f t="shared" si="78"/>
        <v>5.7388139479978229E-2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1.2338485643280521</v>
      </c>
      <c r="O100" s="8">
        <f t="shared" si="94"/>
        <v>0.34963939812252898</v>
      </c>
      <c r="P100" s="8">
        <f t="shared" si="81"/>
        <v>2.0065154547151329E-2</v>
      </c>
      <c r="Q100" s="14">
        <f t="shared" si="82"/>
        <v>5.2169401822593454E-3</v>
      </c>
      <c r="R100" s="8">
        <f t="shared" si="83"/>
        <v>7.4022000000000004E-2</v>
      </c>
      <c r="S100" s="15">
        <f t="shared" si="84"/>
        <v>7.0478238662280743E-2</v>
      </c>
      <c r="T100" s="2">
        <v>0.01</v>
      </c>
      <c r="U100" s="16">
        <f t="shared" si="85"/>
        <v>7.0478238662280749E-4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1.0654782386622808E-2</v>
      </c>
      <c r="AU100" s="8">
        <f t="shared" si="89"/>
        <v>28.47</v>
      </c>
      <c r="AV100" s="1">
        <f t="shared" si="90"/>
        <v>0.26</v>
      </c>
      <c r="AW100" s="1">
        <f t="shared" si="95"/>
        <v>0.44092610849448249</v>
      </c>
      <c r="AX100" s="1">
        <f t="shared" si="91"/>
        <v>232.99468670429783</v>
      </c>
      <c r="AZ100" s="1">
        <f t="shared" si="96"/>
        <v>0.11248437841174667</v>
      </c>
      <c r="BA100" s="1">
        <f t="shared" si="92"/>
        <v>59.439125972057433</v>
      </c>
    </row>
    <row r="101" spans="3:54" x14ac:dyDescent="0.15">
      <c r="C101" s="7">
        <v>11</v>
      </c>
      <c r="D101" s="11">
        <v>4.5537999999999998</v>
      </c>
      <c r="E101" s="10">
        <f t="shared" si="93"/>
        <v>9.4488387096774193</v>
      </c>
      <c r="F101" s="7" t="s">
        <v>75</v>
      </c>
      <c r="G101" s="1">
        <v>12</v>
      </c>
      <c r="H101" s="8">
        <f t="shared" si="76"/>
        <v>4.5537999999999998</v>
      </c>
      <c r="I101" s="8">
        <f t="shared" si="77"/>
        <v>277.7038</v>
      </c>
      <c r="J101" s="8">
        <f t="shared" si="78"/>
        <v>3.1265482490858074E-2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0.61427424357537763</v>
      </c>
      <c r="P101" s="8">
        <f t="shared" si="81"/>
        <v>1.9205580607091058E-2</v>
      </c>
      <c r="Q101" s="14">
        <f t="shared" si="82"/>
        <v>4.993450957843675E-3</v>
      </c>
      <c r="R101" s="8">
        <f t="shared" si="83"/>
        <v>7.4022000000000004E-2</v>
      </c>
      <c r="S101" s="15">
        <f t="shared" si="84"/>
        <v>6.7459011616055692E-2</v>
      </c>
      <c r="T101" s="2">
        <v>0.01</v>
      </c>
      <c r="U101" s="16">
        <f t="shared" si="85"/>
        <v>6.7459011616055695E-4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1.0624590116160557E-2</v>
      </c>
      <c r="AU101" s="8">
        <f t="shared" si="89"/>
        <v>28.47</v>
      </c>
      <c r="AV101" s="1">
        <f t="shared" si="90"/>
        <v>0.26</v>
      </c>
      <c r="AW101" s="1">
        <f t="shared" si="95"/>
        <v>0.44092610849448249</v>
      </c>
      <c r="AX101" s="1">
        <f t="shared" si="91"/>
        <v>232.33445373641706</v>
      </c>
      <c r="AY101" s="1">
        <f>SUM(AX90:AX101)</f>
        <v>2629.2356309812312</v>
      </c>
      <c r="AZ101" s="1">
        <f t="shared" si="96"/>
        <v>0.11248437841174667</v>
      </c>
      <c r="BA101" s="1">
        <f t="shared" si="92"/>
        <v>59.270694360573621</v>
      </c>
      <c r="BB101" s="1">
        <f>SUM(BA90:BA101)</f>
        <v>670.74262546791624</v>
      </c>
    </row>
    <row r="102" spans="3:54" x14ac:dyDescent="0.15">
      <c r="C102" s="7">
        <v>12</v>
      </c>
      <c r="D102" s="11">
        <v>1.1015161290322599</v>
      </c>
      <c r="E102" s="10">
        <f t="shared" si="93"/>
        <v>4.5537999999999998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75" style="1" customWidth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6.22</v>
      </c>
      <c r="F2" s="2">
        <v>1166.8320000000001</v>
      </c>
      <c r="G2" s="44">
        <f>(F2+F3+F4)/3</f>
        <v>1338.1873333333333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43.882191780821898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345.01315068493199</v>
      </c>
      <c r="F7" s="2">
        <v>134.75800000000001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(AV38+AV53+AY69+AY85+AY101+BB101+AG69)</f>
        <v>12070989.16065274</v>
      </c>
      <c r="J14" s="6" t="s">
        <v>20</v>
      </c>
      <c r="K14" s="6">
        <f>I14/(10000*1000)</f>
        <v>1.2070989160652741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5958242.0122815203</v>
      </c>
      <c r="J15" s="6" t="s">
        <v>20</v>
      </c>
      <c r="K15" s="6">
        <f>I15/(10000*1000)</f>
        <v>0.59582420122815205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1.2070989160652741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18</v>
      </c>
      <c r="E27" s="7"/>
      <c r="F27" s="7"/>
      <c r="G27" s="1">
        <v>1</v>
      </c>
      <c r="H27" s="8">
        <f t="shared" ref="H27:H38" si="0">E28</f>
        <v>18</v>
      </c>
      <c r="I27" s="8">
        <f t="shared" ref="I27:I38" si="1">H27+273.15</f>
        <v>291.14999999999998</v>
      </c>
      <c r="J27" s="8">
        <f t="shared" ref="J27:J38" si="2">EXP(($C$16*(I27-$C$14))/($C$17*I27*$C$14))</f>
        <v>0.15787051391298848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0.1760502683543208</v>
      </c>
      <c r="Q27" s="14">
        <f t="shared" ref="Q27:Q38" si="6">P27*$B$29</f>
        <v>2.1126032202518494E-2</v>
      </c>
      <c r="R27" s="8">
        <f t="shared" ref="R27:R38" si="7">L27*$B$29</f>
        <v>0.13381873333333336</v>
      </c>
      <c r="S27" s="15">
        <f t="shared" ref="S27:S38" si="8">Q27/R27</f>
        <v>0.15787051391298845</v>
      </c>
      <c r="T27" s="2">
        <v>0.01</v>
      </c>
      <c r="U27" s="16">
        <f t="shared" ref="U27:U38" si="9">S27*T27</f>
        <v>1.5787051391298846E-3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2.3478705139129884E-2</v>
      </c>
      <c r="AR27" s="8">
        <f t="shared" ref="AR27:AR38" si="15">$B$27/12</f>
        <v>111.51561111111111</v>
      </c>
      <c r="AS27" s="1">
        <f t="shared" ref="AS27:AS38" si="16">$B$29</f>
        <v>0.12</v>
      </c>
      <c r="AT27" s="1">
        <f>$E$2/12</f>
        <v>0.51833333333333331</v>
      </c>
      <c r="AU27" s="1">
        <f t="shared" ref="AU27:AU38" si="17">AT27*10000*AS27*0.67*AR27*AQ27</f>
        <v>1091.1262342943128</v>
      </c>
    </row>
    <row r="28" spans="1:47" x14ac:dyDescent="0.15">
      <c r="A28" s="1" t="s">
        <v>74</v>
      </c>
      <c r="B28" s="1">
        <v>1</v>
      </c>
      <c r="C28" s="7">
        <v>1</v>
      </c>
      <c r="D28" s="9">
        <v>20.459451612903202</v>
      </c>
      <c r="E28" s="10">
        <f t="shared" ref="E28:E39" si="18">D27</f>
        <v>18</v>
      </c>
      <c r="F28" s="7" t="s">
        <v>73</v>
      </c>
      <c r="G28" s="1">
        <v>2</v>
      </c>
      <c r="H28" s="8">
        <f t="shared" si="0"/>
        <v>20.459451612903202</v>
      </c>
      <c r="I28" s="8">
        <f t="shared" si="1"/>
        <v>293.60945161290317</v>
      </c>
      <c r="J28" s="8">
        <f t="shared" si="2"/>
        <v>0.20891136410445821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2.0542619538679014</v>
      </c>
      <c r="P28" s="8">
        <f t="shared" si="5"/>
        <v>0.42915866701043287</v>
      </c>
      <c r="Q28" s="14">
        <f t="shared" si="6"/>
        <v>5.1499040041251942E-2</v>
      </c>
      <c r="R28" s="8">
        <f t="shared" si="7"/>
        <v>0.13381873333333336</v>
      </c>
      <c r="S28" s="15">
        <f t="shared" si="8"/>
        <v>0.38484178379548206</v>
      </c>
      <c r="T28" s="2">
        <v>0.01</v>
      </c>
      <c r="U28" s="16">
        <f t="shared" si="9"/>
        <v>3.8484178379548208E-3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2.5748417837954819E-2</v>
      </c>
      <c r="AR28" s="8">
        <f t="shared" si="15"/>
        <v>111.51561111111111</v>
      </c>
      <c r="AS28" s="1">
        <f t="shared" si="16"/>
        <v>0.12</v>
      </c>
      <c r="AT28" s="1">
        <f t="shared" ref="AT28:AT38" si="20">$E$2/12</f>
        <v>0.51833333333333331</v>
      </c>
      <c r="AU28" s="1">
        <f t="shared" si="17"/>
        <v>1196.6066283502607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20.560392857142901</v>
      </c>
      <c r="E29" s="10">
        <f t="shared" si="18"/>
        <v>20.459451612903202</v>
      </c>
      <c r="F29" s="7" t="s">
        <v>73</v>
      </c>
      <c r="G29" s="1">
        <v>3</v>
      </c>
      <c r="H29" s="8">
        <f t="shared" si="0"/>
        <v>20.560392857142901</v>
      </c>
      <c r="I29" s="8">
        <f t="shared" si="1"/>
        <v>293.71039285714289</v>
      </c>
      <c r="J29" s="8">
        <f t="shared" si="2"/>
        <v>0.21130597161565745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2.7402593979685799</v>
      </c>
      <c r="P29" s="8">
        <f t="shared" si="5"/>
        <v>0.57903317456668735</v>
      </c>
      <c r="Q29" s="14">
        <f t="shared" si="6"/>
        <v>6.9483980948002483E-2</v>
      </c>
      <c r="R29" s="8">
        <f t="shared" si="7"/>
        <v>0.13381873333333336</v>
      </c>
      <c r="S29" s="15">
        <f t="shared" si="8"/>
        <v>0.51923956547191796</v>
      </c>
      <c r="T29" s="2">
        <v>0.01</v>
      </c>
      <c r="U29" s="16">
        <f t="shared" si="9"/>
        <v>5.1923956547191797E-3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2.709239565471918E-2</v>
      </c>
      <c r="AR29" s="8">
        <f t="shared" si="15"/>
        <v>111.51561111111111</v>
      </c>
      <c r="AS29" s="1">
        <f t="shared" si="16"/>
        <v>0.12</v>
      </c>
      <c r="AT29" s="1">
        <f t="shared" si="20"/>
        <v>0.51833333333333331</v>
      </c>
      <c r="AU29" s="1">
        <f t="shared" si="17"/>
        <v>1259.0653306292543</v>
      </c>
    </row>
    <row r="30" spans="1:47" x14ac:dyDescent="0.15">
      <c r="C30" s="7">
        <v>3</v>
      </c>
      <c r="D30" s="11">
        <v>19.764870967741899</v>
      </c>
      <c r="E30" s="10">
        <f t="shared" si="18"/>
        <v>20.560392857142901</v>
      </c>
      <c r="F30" s="7" t="s">
        <v>73</v>
      </c>
      <c r="G30" s="1">
        <v>4</v>
      </c>
      <c r="H30" s="8">
        <f t="shared" si="0"/>
        <v>19.764870967741899</v>
      </c>
      <c r="I30" s="8">
        <f t="shared" si="1"/>
        <v>292.91487096774188</v>
      </c>
      <c r="J30" s="8">
        <f t="shared" si="2"/>
        <v>0.19311252640173993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3.2763823345130039</v>
      </c>
      <c r="P30" s="8">
        <f t="shared" si="5"/>
        <v>0.63271047007583681</v>
      </c>
      <c r="Q30" s="14">
        <f t="shared" si="6"/>
        <v>7.5925256409100417E-2</v>
      </c>
      <c r="R30" s="8">
        <f t="shared" si="7"/>
        <v>0.13381873333333336</v>
      </c>
      <c r="S30" s="15">
        <f t="shared" si="8"/>
        <v>0.56737389839116004</v>
      </c>
      <c r="T30" s="2">
        <v>0.01</v>
      </c>
      <c r="U30" s="16">
        <f t="shared" si="9"/>
        <v>5.6737389839116008E-3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2.7573738983911598E-2</v>
      </c>
      <c r="AR30" s="8">
        <f t="shared" si="15"/>
        <v>111.51561111111111</v>
      </c>
      <c r="AS30" s="1">
        <f t="shared" si="16"/>
        <v>0.12</v>
      </c>
      <c r="AT30" s="1">
        <f t="shared" si="20"/>
        <v>0.51833333333333331</v>
      </c>
      <c r="AU30" s="1">
        <f t="shared" si="17"/>
        <v>1281.4348067597373</v>
      </c>
    </row>
    <row r="31" spans="1:47" x14ac:dyDescent="0.15">
      <c r="C31" s="7">
        <v>4</v>
      </c>
      <c r="D31" s="11">
        <v>19.982533333333301</v>
      </c>
      <c r="E31" s="10">
        <f t="shared" si="18"/>
        <v>19.764870967741899</v>
      </c>
      <c r="F31" s="7" t="s">
        <v>73</v>
      </c>
      <c r="G31" s="1">
        <v>5</v>
      </c>
      <c r="H31" s="8">
        <f t="shared" si="0"/>
        <v>19.982533333333301</v>
      </c>
      <c r="I31" s="8">
        <f t="shared" si="1"/>
        <v>293.1325333333333</v>
      </c>
      <c r="J31" s="8">
        <f t="shared" si="2"/>
        <v>0.19793838874736128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2.5114882712153088</v>
      </c>
      <c r="O31" s="8">
        <f t="shared" si="19"/>
        <v>1.2473397043329695</v>
      </c>
      <c r="P31" s="8">
        <f t="shared" si="5"/>
        <v>0.24689641129627798</v>
      </c>
      <c r="Q31" s="14">
        <f t="shared" si="6"/>
        <v>2.9627569355553357E-2</v>
      </c>
      <c r="R31" s="8">
        <f t="shared" si="7"/>
        <v>0.13381873333333336</v>
      </c>
      <c r="S31" s="15">
        <f t="shared" si="8"/>
        <v>0.2214007606973315</v>
      </c>
      <c r="T31" s="2">
        <v>0.01</v>
      </c>
      <c r="U31" s="16">
        <f t="shared" si="9"/>
        <v>2.214007606973315E-3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3.1664007606973313E-2</v>
      </c>
      <c r="AR31" s="8">
        <f t="shared" si="15"/>
        <v>111.51561111111111</v>
      </c>
      <c r="AS31" s="1">
        <f t="shared" si="16"/>
        <v>0.12</v>
      </c>
      <c r="AT31" s="1">
        <f t="shared" si="20"/>
        <v>0.51833333333333331</v>
      </c>
      <c r="AU31" s="1">
        <f t="shared" si="17"/>
        <v>1471.5219250009993</v>
      </c>
    </row>
    <row r="32" spans="1:47" x14ac:dyDescent="0.15">
      <c r="C32" s="7">
        <v>5</v>
      </c>
      <c r="D32" s="11">
        <v>20.6289032258065</v>
      </c>
      <c r="E32" s="10">
        <f t="shared" si="18"/>
        <v>19.982533333333301</v>
      </c>
      <c r="F32" s="7" t="s">
        <v>75</v>
      </c>
      <c r="G32" s="1">
        <v>6</v>
      </c>
      <c r="H32" s="8">
        <f t="shared" si="0"/>
        <v>20.6289032258065</v>
      </c>
      <c r="I32" s="8">
        <f t="shared" si="1"/>
        <v>293.77890322580646</v>
      </c>
      <c r="J32" s="8">
        <f t="shared" si="2"/>
        <v>0.21294589573595482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2.1155994041478028</v>
      </c>
      <c r="P32" s="8">
        <f t="shared" si="5"/>
        <v>0.45050821013470616</v>
      </c>
      <c r="Q32" s="14">
        <f t="shared" si="6"/>
        <v>5.4060985216164738E-2</v>
      </c>
      <c r="R32" s="8">
        <f t="shared" si="7"/>
        <v>0.13381873333333336</v>
      </c>
      <c r="S32" s="15">
        <f t="shared" si="8"/>
        <v>0.40398667562860952</v>
      </c>
      <c r="T32" s="2">
        <v>0.01</v>
      </c>
      <c r="U32" s="16">
        <f t="shared" si="9"/>
        <v>4.039866756286095E-3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3.3489866756286089E-2</v>
      </c>
      <c r="AR32" s="8">
        <f t="shared" si="15"/>
        <v>111.51561111111111</v>
      </c>
      <c r="AS32" s="1">
        <f t="shared" si="16"/>
        <v>0.12</v>
      </c>
      <c r="AT32" s="1">
        <f t="shared" si="20"/>
        <v>0.51833333333333331</v>
      </c>
      <c r="AU32" s="1">
        <f t="shared" si="17"/>
        <v>1556.3751060489258</v>
      </c>
    </row>
    <row r="33" spans="1:48" x14ac:dyDescent="0.15">
      <c r="C33" s="7">
        <v>6</v>
      </c>
      <c r="D33" s="11">
        <v>23.485666666666699</v>
      </c>
      <c r="E33" s="10">
        <f t="shared" si="18"/>
        <v>20.6289032258065</v>
      </c>
      <c r="F33" s="7" t="s">
        <v>73</v>
      </c>
      <c r="G33" s="1">
        <v>7</v>
      </c>
      <c r="H33" s="8">
        <f t="shared" si="0"/>
        <v>23.485666666666699</v>
      </c>
      <c r="I33" s="8">
        <f t="shared" si="1"/>
        <v>296.63566666666668</v>
      </c>
      <c r="J33" s="8">
        <f t="shared" si="2"/>
        <v>0.29301557552921642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2.7802473051242078</v>
      </c>
      <c r="P33" s="8">
        <f t="shared" si="5"/>
        <v>0.81465576422452268</v>
      </c>
      <c r="Q33" s="14">
        <f t="shared" si="6"/>
        <v>9.7758691706942721E-2</v>
      </c>
      <c r="R33" s="8">
        <f t="shared" si="7"/>
        <v>0.13381873333333336</v>
      </c>
      <c r="S33" s="15">
        <f t="shared" si="8"/>
        <v>0.73053069082213229</v>
      </c>
      <c r="T33" s="2">
        <v>0.01</v>
      </c>
      <c r="U33" s="16">
        <f t="shared" si="9"/>
        <v>7.3053069082213229E-3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3.6755306908221319E-2</v>
      </c>
      <c r="AR33" s="8">
        <f t="shared" si="15"/>
        <v>111.51561111111111</v>
      </c>
      <c r="AS33" s="1">
        <f t="shared" si="16"/>
        <v>0.12</v>
      </c>
      <c r="AT33" s="1">
        <f t="shared" si="20"/>
        <v>0.51833333333333331</v>
      </c>
      <c r="AU33" s="1">
        <f t="shared" si="17"/>
        <v>1708.1299577403158</v>
      </c>
    </row>
    <row r="34" spans="1:48" x14ac:dyDescent="0.15">
      <c r="C34" s="7">
        <v>7</v>
      </c>
      <c r="D34" s="11">
        <v>25.6524838709677</v>
      </c>
      <c r="E34" s="10">
        <f t="shared" si="18"/>
        <v>23.485666666666699</v>
      </c>
      <c r="F34" s="7" t="s">
        <v>73</v>
      </c>
      <c r="G34" s="1">
        <v>8</v>
      </c>
      <c r="H34" s="8">
        <f t="shared" si="0"/>
        <v>25.6524838709677</v>
      </c>
      <c r="I34" s="8">
        <f t="shared" si="1"/>
        <v>298.80248387096765</v>
      </c>
      <c r="J34" s="8">
        <f t="shared" si="2"/>
        <v>0.37176245672528002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3.0807476520107961</v>
      </c>
      <c r="P34" s="8">
        <f t="shared" si="5"/>
        <v>1.1453063156621717</v>
      </c>
      <c r="Q34" s="14">
        <f t="shared" si="6"/>
        <v>0.13743675787946061</v>
      </c>
      <c r="R34" s="8">
        <f t="shared" si="7"/>
        <v>0.13381873333333336</v>
      </c>
      <c r="S34" s="15">
        <f t="shared" si="8"/>
        <v>1.0270367567828862</v>
      </c>
      <c r="T34" s="2">
        <v>0.01</v>
      </c>
      <c r="U34" s="16">
        <f t="shared" si="9"/>
        <v>1.0270367567828863E-2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3.972036756782886E-2</v>
      </c>
      <c r="AR34" s="8">
        <f t="shared" si="15"/>
        <v>111.51561111111111</v>
      </c>
      <c r="AS34" s="1">
        <f t="shared" si="16"/>
        <v>0.12</v>
      </c>
      <c r="AT34" s="1">
        <f t="shared" si="20"/>
        <v>0.51833333333333331</v>
      </c>
      <c r="AU34" s="1">
        <f t="shared" si="17"/>
        <v>1845.9252685464419</v>
      </c>
    </row>
    <row r="35" spans="1:48" x14ac:dyDescent="0.15">
      <c r="C35" s="7">
        <v>8</v>
      </c>
      <c r="D35" s="11">
        <v>26.376387096774199</v>
      </c>
      <c r="E35" s="10">
        <f t="shared" si="18"/>
        <v>25.6524838709677</v>
      </c>
      <c r="F35" s="7" t="s">
        <v>73</v>
      </c>
      <c r="G35" s="1">
        <v>9</v>
      </c>
      <c r="H35" s="8">
        <f t="shared" si="0"/>
        <v>26.376387096774199</v>
      </c>
      <c r="I35" s="8">
        <f t="shared" si="1"/>
        <v>299.52638709677416</v>
      </c>
      <c r="J35" s="8">
        <f t="shared" si="2"/>
        <v>0.40222429646897595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3.0505974474597357</v>
      </c>
      <c r="P35" s="8">
        <f t="shared" si="5"/>
        <v>1.2270244121145459</v>
      </c>
      <c r="Q35" s="14">
        <f t="shared" si="6"/>
        <v>0.14724292945374551</v>
      </c>
      <c r="R35" s="8">
        <f t="shared" si="7"/>
        <v>0.13381873333333336</v>
      </c>
      <c r="S35" s="15">
        <f t="shared" si="8"/>
        <v>1.1003162695238895</v>
      </c>
      <c r="T35" s="2">
        <v>0.01</v>
      </c>
      <c r="U35" s="16">
        <f t="shared" si="9"/>
        <v>1.1003162695238895E-2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4.0453162695238895E-2</v>
      </c>
      <c r="AR35" s="8">
        <f t="shared" si="15"/>
        <v>111.51561111111111</v>
      </c>
      <c r="AS35" s="1">
        <f t="shared" si="16"/>
        <v>0.12</v>
      </c>
      <c r="AT35" s="1">
        <f t="shared" si="20"/>
        <v>0.51833333333333331</v>
      </c>
      <c r="AU35" s="1">
        <f t="shared" si="17"/>
        <v>1879.9804680620043</v>
      </c>
    </row>
    <row r="36" spans="1:48" x14ac:dyDescent="0.15">
      <c r="C36" s="7">
        <v>9</v>
      </c>
      <c r="D36" s="11">
        <v>25.991866666666699</v>
      </c>
      <c r="E36" s="10">
        <f t="shared" si="18"/>
        <v>26.376387096774199</v>
      </c>
      <c r="F36" s="7" t="s">
        <v>73</v>
      </c>
      <c r="G36" s="1">
        <v>10</v>
      </c>
      <c r="H36" s="8">
        <f t="shared" si="0"/>
        <v>25.991866666666699</v>
      </c>
      <c r="I36" s="8">
        <f t="shared" si="1"/>
        <v>299.14186666666666</v>
      </c>
      <c r="J36" s="8">
        <f t="shared" si="2"/>
        <v>0.38576356074558016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2.9387291464563008</v>
      </c>
      <c r="P36" s="8">
        <f t="shared" si="5"/>
        <v>1.1336546196038022</v>
      </c>
      <c r="Q36" s="14">
        <f t="shared" si="6"/>
        <v>0.13603855435245626</v>
      </c>
      <c r="R36" s="8">
        <f t="shared" si="7"/>
        <v>0.13381873333333336</v>
      </c>
      <c r="S36" s="15">
        <f t="shared" si="8"/>
        <v>1.0165882680535727</v>
      </c>
      <c r="T36" s="2">
        <v>0.01</v>
      </c>
      <c r="U36" s="16">
        <f t="shared" si="9"/>
        <v>1.0165882680535728E-2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3.9615882680535723E-2</v>
      </c>
      <c r="AR36" s="8">
        <f t="shared" si="15"/>
        <v>111.51561111111111</v>
      </c>
      <c r="AS36" s="1">
        <f t="shared" si="16"/>
        <v>0.12</v>
      </c>
      <c r="AT36" s="1">
        <f t="shared" si="20"/>
        <v>0.51833333333333331</v>
      </c>
      <c r="AU36" s="1">
        <f t="shared" si="17"/>
        <v>1841.0695407310768</v>
      </c>
    </row>
    <row r="37" spans="1:48" x14ac:dyDescent="0.15">
      <c r="C37" s="7">
        <v>10</v>
      </c>
      <c r="D37" s="11">
        <v>25.012129032258098</v>
      </c>
      <c r="E37" s="10">
        <f t="shared" si="18"/>
        <v>25.991866666666699</v>
      </c>
      <c r="F37" s="7" t="s">
        <v>73</v>
      </c>
      <c r="G37" s="1">
        <v>11</v>
      </c>
      <c r="H37" s="8">
        <f t="shared" si="0"/>
        <v>25.012129032258098</v>
      </c>
      <c r="I37" s="8">
        <f t="shared" si="1"/>
        <v>298.16212903225806</v>
      </c>
      <c r="J37" s="8">
        <f t="shared" si="2"/>
        <v>0.34663450656237199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1.7148208005098737</v>
      </c>
      <c r="O37" s="8">
        <f t="shared" si="19"/>
        <v>1.2054098374537363</v>
      </c>
      <c r="P37" s="8">
        <f t="shared" si="5"/>
        <v>0.41783664421120492</v>
      </c>
      <c r="Q37" s="14">
        <f t="shared" si="6"/>
        <v>5.0140397305344586E-2</v>
      </c>
      <c r="R37" s="8">
        <f t="shared" si="7"/>
        <v>0.13381873333333336</v>
      </c>
      <c r="S37" s="15">
        <f t="shared" si="8"/>
        <v>0.37468892475949739</v>
      </c>
      <c r="T37" s="2">
        <v>0.01</v>
      </c>
      <c r="U37" s="16">
        <f t="shared" si="9"/>
        <v>3.7468892475949738E-3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3.3196889247594973E-2</v>
      </c>
      <c r="AR37" s="8">
        <f t="shared" si="15"/>
        <v>111.51561111111111</v>
      </c>
      <c r="AS37" s="1">
        <f t="shared" si="16"/>
        <v>0.12</v>
      </c>
      <c r="AT37" s="1">
        <f t="shared" si="20"/>
        <v>0.51833333333333331</v>
      </c>
      <c r="AU37" s="1">
        <f t="shared" si="17"/>
        <v>1542.759557665966</v>
      </c>
    </row>
    <row r="38" spans="1:48" x14ac:dyDescent="0.15">
      <c r="C38" s="7">
        <v>11</v>
      </c>
      <c r="D38" s="11">
        <v>23.3936666666667</v>
      </c>
      <c r="E38" s="10">
        <f t="shared" si="18"/>
        <v>25.012129032258098</v>
      </c>
      <c r="F38" s="7" t="s">
        <v>75</v>
      </c>
      <c r="G38" s="1">
        <v>12</v>
      </c>
      <c r="H38" s="8">
        <f t="shared" si="0"/>
        <v>23.3936666666667</v>
      </c>
      <c r="I38" s="8">
        <f t="shared" si="1"/>
        <v>296.5436666666667</v>
      </c>
      <c r="J38" s="8">
        <f t="shared" si="2"/>
        <v>0.29004683075556109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1.9027293043536424</v>
      </c>
      <c r="P38" s="8">
        <f t="shared" si="5"/>
        <v>0.5518806045135074</v>
      </c>
      <c r="Q38" s="14">
        <f t="shared" si="6"/>
        <v>6.6225672541620886E-2</v>
      </c>
      <c r="R38" s="8">
        <f t="shared" si="7"/>
        <v>0.13381873333333336</v>
      </c>
      <c r="S38" s="15">
        <f t="shared" si="8"/>
        <v>0.49489089376341089</v>
      </c>
      <c r="T38" s="2">
        <v>0.01</v>
      </c>
      <c r="U38" s="16">
        <f t="shared" si="9"/>
        <v>4.9489089376341094E-3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3.4398908937634108E-2</v>
      </c>
      <c r="AR38" s="8">
        <f t="shared" si="15"/>
        <v>111.51561111111111</v>
      </c>
      <c r="AS38" s="1">
        <f t="shared" si="16"/>
        <v>0.12</v>
      </c>
      <c r="AT38" s="1">
        <f t="shared" si="20"/>
        <v>0.51833333333333331</v>
      </c>
      <c r="AU38" s="1">
        <f t="shared" si="17"/>
        <v>1598.6210376823476</v>
      </c>
      <c r="AV38" s="1">
        <f>SUM(AU27:AU38)</f>
        <v>18272.61586151164</v>
      </c>
    </row>
    <row r="39" spans="1:48" x14ac:dyDescent="0.15">
      <c r="C39" s="7">
        <v>12</v>
      </c>
      <c r="D39" s="11">
        <v>21.200161290322601</v>
      </c>
      <c r="E39" s="10">
        <f t="shared" si="18"/>
        <v>23.3936666666667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18</v>
      </c>
      <c r="E42" s="7"/>
      <c r="F42" s="7"/>
      <c r="G42" s="1">
        <v>1</v>
      </c>
      <c r="H42" s="8">
        <f t="shared" ref="H42:H53" si="21">E43</f>
        <v>18</v>
      </c>
      <c r="I42" s="8">
        <f t="shared" ref="I42:I53" si="22">H42+273.15</f>
        <v>291.14999999999998</v>
      </c>
      <c r="J42" s="8">
        <f t="shared" ref="J42:J53" si="23">EXP(($C$16*(I42-$C$14))/($C$17*I42*$C$14))</f>
        <v>0.15787051391298848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1.2170402366004274E-2</v>
      </c>
      <c r="Q42" s="14">
        <f t="shared" ref="Q42:Q53" si="27">P42*$B$44</f>
        <v>1.5821523075805557E-3</v>
      </c>
      <c r="R42" s="8">
        <f t="shared" ref="R42:R53" si="28">L42*$B$44</f>
        <v>1.0021835416666666E-2</v>
      </c>
      <c r="S42" s="15">
        <f t="shared" ref="S42:S53" si="29">Q42/R42</f>
        <v>0.15787051391298848</v>
      </c>
      <c r="T42" s="2">
        <v>0.01</v>
      </c>
      <c r="U42" s="16">
        <f t="shared" ref="U42:U53" si="30">S42*T42</f>
        <v>1.5787051391298848E-3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1.6378705139129885E-2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>$E$5/12</f>
        <v>3.6568493150684915</v>
      </c>
      <c r="AU42" s="1">
        <f t="shared" ref="AU42:AU53" si="36">AT42*10000*AS42*0.67*AR42*AQ42</f>
        <v>402.16909936689353</v>
      </c>
    </row>
    <row r="43" spans="1:48" x14ac:dyDescent="0.15">
      <c r="A43" s="1" t="s">
        <v>74</v>
      </c>
      <c r="B43" s="1">
        <v>1</v>
      </c>
      <c r="C43" s="7">
        <v>1</v>
      </c>
      <c r="D43" s="9">
        <v>20.459451612903202</v>
      </c>
      <c r="E43" s="10">
        <f t="shared" ref="E43:E54" si="37">D42</f>
        <v>18</v>
      </c>
      <c r="F43" s="7" t="s">
        <v>73</v>
      </c>
      <c r="G43" s="1">
        <v>2</v>
      </c>
      <c r="H43" s="8">
        <f t="shared" si="21"/>
        <v>20.459451612903202</v>
      </c>
      <c r="I43" s="8">
        <f t="shared" si="22"/>
        <v>293.60945161290317</v>
      </c>
      <c r="J43" s="8">
        <f t="shared" si="23"/>
        <v>0.20891136410445821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0.14201168096732905</v>
      </c>
      <c r="P43" s="8">
        <f t="shared" si="26"/>
        <v>2.9667853989651837E-2</v>
      </c>
      <c r="Q43" s="14">
        <f t="shared" si="27"/>
        <v>3.8568210186547391E-3</v>
      </c>
      <c r="R43" s="8">
        <f t="shared" si="28"/>
        <v>1.0021835416666666E-2</v>
      </c>
      <c r="S43" s="15">
        <f t="shared" si="29"/>
        <v>0.38484178379548217</v>
      </c>
      <c r="T43" s="2">
        <v>0.01</v>
      </c>
      <c r="U43" s="16">
        <f t="shared" si="30"/>
        <v>3.8484178379548217E-3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1.8648417837954824E-2</v>
      </c>
      <c r="AR43" s="8">
        <f t="shared" si="34"/>
        <v>7.7091041666666671</v>
      </c>
      <c r="AS43" s="1">
        <f t="shared" si="35"/>
        <v>0.13</v>
      </c>
      <c r="AT43" s="1">
        <f t="shared" ref="AT43:AT53" si="39">$E$5/12</f>
        <v>3.6568493150684915</v>
      </c>
      <c r="AU43" s="1">
        <f t="shared" si="36"/>
        <v>457.90050817815927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20.560392857142901</v>
      </c>
      <c r="E44" s="10">
        <f t="shared" si="37"/>
        <v>20.459451612903202</v>
      </c>
      <c r="F44" s="7" t="s">
        <v>73</v>
      </c>
      <c r="G44" s="1">
        <v>3</v>
      </c>
      <c r="H44" s="8">
        <f t="shared" si="21"/>
        <v>20.560392857142901</v>
      </c>
      <c r="I44" s="8">
        <f t="shared" si="22"/>
        <v>293.71039285714289</v>
      </c>
      <c r="J44" s="8">
        <f t="shared" si="23"/>
        <v>0.21130597161565745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0.18943486864434389</v>
      </c>
      <c r="P44" s="8">
        <f t="shared" si="26"/>
        <v>4.0028718976777525E-2</v>
      </c>
      <c r="Q44" s="14">
        <f t="shared" si="27"/>
        <v>5.2037334669810783E-3</v>
      </c>
      <c r="R44" s="8">
        <f t="shared" si="28"/>
        <v>1.0021835416666666E-2</v>
      </c>
      <c r="S44" s="15">
        <f t="shared" si="29"/>
        <v>0.51923956547191807</v>
      </c>
      <c r="T44" s="2">
        <v>0.01</v>
      </c>
      <c r="U44" s="16">
        <f t="shared" si="30"/>
        <v>5.1923956547191806E-3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1.9992395654719181E-2</v>
      </c>
      <c r="AR44" s="8">
        <f t="shared" si="34"/>
        <v>7.7091041666666671</v>
      </c>
      <c r="AS44" s="1">
        <f t="shared" si="35"/>
        <v>0.13</v>
      </c>
      <c r="AT44" s="1">
        <f t="shared" si="39"/>
        <v>3.6568493150684915</v>
      </c>
      <c r="AU44" s="1">
        <f t="shared" si="36"/>
        <v>490.90106246775923</v>
      </c>
    </row>
    <row r="45" spans="1:48" x14ac:dyDescent="0.15">
      <c r="C45" s="7">
        <v>3</v>
      </c>
      <c r="D45" s="11">
        <v>19.764870967741899</v>
      </c>
      <c r="E45" s="10">
        <f t="shared" si="37"/>
        <v>20.560392857142901</v>
      </c>
      <c r="F45" s="7" t="s">
        <v>73</v>
      </c>
      <c r="G45" s="1">
        <v>4</v>
      </c>
      <c r="H45" s="8">
        <f t="shared" si="21"/>
        <v>19.764870967741899</v>
      </c>
      <c r="I45" s="8">
        <f t="shared" si="22"/>
        <v>292.91487096774188</v>
      </c>
      <c r="J45" s="8">
        <f t="shared" si="23"/>
        <v>0.19311252640173993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0.22649719133423307</v>
      </c>
      <c r="P45" s="8">
        <f t="shared" si="26"/>
        <v>4.3739444841452021E-2</v>
      </c>
      <c r="Q45" s="14">
        <f t="shared" si="27"/>
        <v>5.6861278293887634E-3</v>
      </c>
      <c r="R45" s="8">
        <f t="shared" si="28"/>
        <v>1.0021835416666666E-2</v>
      </c>
      <c r="S45" s="15">
        <f t="shared" si="29"/>
        <v>0.56737389839116015</v>
      </c>
      <c r="T45" s="2">
        <v>0.01</v>
      </c>
      <c r="U45" s="16">
        <f t="shared" si="30"/>
        <v>5.6737389839116017E-3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2.0473738983911603E-2</v>
      </c>
      <c r="AR45" s="8">
        <f t="shared" si="34"/>
        <v>7.7091041666666671</v>
      </c>
      <c r="AS45" s="1">
        <f t="shared" si="35"/>
        <v>0.13</v>
      </c>
      <c r="AT45" s="1">
        <f t="shared" si="39"/>
        <v>3.6568493150684915</v>
      </c>
      <c r="AU45" s="1">
        <f t="shared" si="36"/>
        <v>502.72015387597429</v>
      </c>
    </row>
    <row r="46" spans="1:48" x14ac:dyDescent="0.15">
      <c r="C46" s="7">
        <v>4</v>
      </c>
      <c r="D46" s="11">
        <v>19.982533333333301</v>
      </c>
      <c r="E46" s="10">
        <f t="shared" si="37"/>
        <v>19.764870967741899</v>
      </c>
      <c r="F46" s="7" t="s">
        <v>73</v>
      </c>
      <c r="G46" s="1">
        <v>5</v>
      </c>
      <c r="H46" s="8">
        <f t="shared" si="21"/>
        <v>19.982533333333301</v>
      </c>
      <c r="I46" s="8">
        <f t="shared" si="22"/>
        <v>293.1325333333333</v>
      </c>
      <c r="J46" s="8">
        <f t="shared" si="23"/>
        <v>0.19793838874736128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0.17361985916814199</v>
      </c>
      <c r="O46" s="8">
        <f t="shared" si="38"/>
        <v>8.6228928991305742E-2</v>
      </c>
      <c r="P46" s="8">
        <f t="shared" si="26"/>
        <v>1.7068015267949686E-2</v>
      </c>
      <c r="Q46" s="14">
        <f t="shared" si="27"/>
        <v>2.2188419848334592E-3</v>
      </c>
      <c r="R46" s="8">
        <f t="shared" si="28"/>
        <v>1.0021835416666666E-2</v>
      </c>
      <c r="S46" s="15">
        <f t="shared" si="29"/>
        <v>0.22140076069733161</v>
      </c>
      <c r="T46" s="2">
        <v>0.01</v>
      </c>
      <c r="U46" s="16">
        <f t="shared" si="30"/>
        <v>2.2140076069733163E-3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2.9314007606973315E-2</v>
      </c>
      <c r="AR46" s="8">
        <f t="shared" si="34"/>
        <v>7.7091041666666671</v>
      </c>
      <c r="AS46" s="1">
        <f t="shared" si="35"/>
        <v>0.13</v>
      </c>
      <c r="AT46" s="1">
        <f t="shared" si="39"/>
        <v>3.6568493150684915</v>
      </c>
      <c r="AU46" s="1">
        <f t="shared" si="36"/>
        <v>719.78754962536811</v>
      </c>
    </row>
    <row r="47" spans="1:48" x14ac:dyDescent="0.15">
      <c r="C47" s="7">
        <v>5</v>
      </c>
      <c r="D47" s="11">
        <v>20.6289032258065</v>
      </c>
      <c r="E47" s="10">
        <f t="shared" si="37"/>
        <v>19.982533333333301</v>
      </c>
      <c r="F47" s="7" t="s">
        <v>75</v>
      </c>
      <c r="G47" s="1">
        <v>6</v>
      </c>
      <c r="H47" s="8">
        <f t="shared" si="21"/>
        <v>20.6289032258065</v>
      </c>
      <c r="I47" s="8">
        <f t="shared" si="22"/>
        <v>293.77890322580646</v>
      </c>
      <c r="J47" s="8">
        <f t="shared" si="23"/>
        <v>0.21294589573595482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0.14625195539002273</v>
      </c>
      <c r="P47" s="8">
        <f t="shared" si="26"/>
        <v>3.1143753643663296E-2</v>
      </c>
      <c r="Q47" s="14">
        <f t="shared" si="27"/>
        <v>4.0486879736762287E-3</v>
      </c>
      <c r="R47" s="8">
        <f t="shared" si="28"/>
        <v>1.0021835416666666E-2</v>
      </c>
      <c r="S47" s="15">
        <f t="shared" si="29"/>
        <v>0.40398667562860968</v>
      </c>
      <c r="T47" s="2">
        <v>0.01</v>
      </c>
      <c r="U47" s="16">
        <f t="shared" si="30"/>
        <v>4.0398667562860967E-3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3.1139866756286095E-2</v>
      </c>
      <c r="AR47" s="8">
        <f t="shared" si="34"/>
        <v>7.7091041666666671</v>
      </c>
      <c r="AS47" s="1">
        <f t="shared" si="35"/>
        <v>0.13</v>
      </c>
      <c r="AT47" s="1">
        <f t="shared" si="39"/>
        <v>3.6568493150684915</v>
      </c>
      <c r="AU47" s="1">
        <f t="shared" si="36"/>
        <v>764.62040566693747</v>
      </c>
    </row>
    <row r="48" spans="1:48" x14ac:dyDescent="0.15">
      <c r="C48" s="7">
        <v>6</v>
      </c>
      <c r="D48" s="11">
        <v>23.485666666666699</v>
      </c>
      <c r="E48" s="10">
        <f t="shared" si="37"/>
        <v>20.6289032258065</v>
      </c>
      <c r="F48" s="7" t="s">
        <v>73</v>
      </c>
      <c r="G48" s="1">
        <v>7</v>
      </c>
      <c r="H48" s="8">
        <f t="shared" si="21"/>
        <v>23.485666666666699</v>
      </c>
      <c r="I48" s="8">
        <f t="shared" si="22"/>
        <v>296.63566666666668</v>
      </c>
      <c r="J48" s="8">
        <f t="shared" si="23"/>
        <v>0.29301557552921642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0.19219924341302611</v>
      </c>
      <c r="P48" s="8">
        <f t="shared" si="26"/>
        <v>5.6317371924947804E-2</v>
      </c>
      <c r="Q48" s="14">
        <f t="shared" si="27"/>
        <v>7.3212583502432144E-3</v>
      </c>
      <c r="R48" s="8">
        <f t="shared" si="28"/>
        <v>1.0021835416666666E-2</v>
      </c>
      <c r="S48" s="15">
        <f t="shared" si="29"/>
        <v>0.73053069082213251</v>
      </c>
      <c r="T48" s="2">
        <v>0.01</v>
      </c>
      <c r="U48" s="16">
        <f t="shared" si="30"/>
        <v>7.3053069082213255E-3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3.4405306908221328E-2</v>
      </c>
      <c r="AR48" s="8">
        <f t="shared" si="34"/>
        <v>7.7091041666666671</v>
      </c>
      <c r="AS48" s="1">
        <f t="shared" si="35"/>
        <v>0.13</v>
      </c>
      <c r="AT48" s="1">
        <f t="shared" si="39"/>
        <v>3.6568493150684915</v>
      </c>
      <c r="AU48" s="1">
        <f t="shared" si="36"/>
        <v>844.80129382535574</v>
      </c>
    </row>
    <row r="49" spans="1:78" x14ac:dyDescent="0.15">
      <c r="C49" s="7">
        <v>7</v>
      </c>
      <c r="D49" s="11">
        <v>25.6524838709677</v>
      </c>
      <c r="E49" s="10">
        <f t="shared" si="37"/>
        <v>23.485666666666699</v>
      </c>
      <c r="F49" s="7" t="s">
        <v>73</v>
      </c>
      <c r="G49" s="1">
        <v>8</v>
      </c>
      <c r="H49" s="8">
        <f t="shared" si="21"/>
        <v>25.6524838709677</v>
      </c>
      <c r="I49" s="8">
        <f t="shared" si="22"/>
        <v>298.80248387096765</v>
      </c>
      <c r="J49" s="8">
        <f t="shared" si="23"/>
        <v>0.37176245672528002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0.21297291315474498</v>
      </c>
      <c r="P49" s="8">
        <f t="shared" si="26"/>
        <v>7.9175333410347701E-2</v>
      </c>
      <c r="Q49" s="14">
        <f t="shared" si="27"/>
        <v>1.0292793343345201E-2</v>
      </c>
      <c r="R49" s="8">
        <f t="shared" si="28"/>
        <v>1.0021835416666666E-2</v>
      </c>
      <c r="S49" s="15">
        <f t="shared" si="29"/>
        <v>1.0270367567828864</v>
      </c>
      <c r="T49" s="2">
        <v>0.01</v>
      </c>
      <c r="U49" s="16">
        <f t="shared" si="30"/>
        <v>1.0270367567828865E-2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3.7370367567828862E-2</v>
      </c>
      <c r="AR49" s="8">
        <f t="shared" si="34"/>
        <v>7.7091041666666671</v>
      </c>
      <c r="AS49" s="1">
        <f t="shared" si="35"/>
        <v>0.13</v>
      </c>
      <c r="AT49" s="1">
        <f t="shared" si="39"/>
        <v>3.6568493150684915</v>
      </c>
      <c r="AU49" s="1">
        <f t="shared" si="36"/>
        <v>917.60654704367698</v>
      </c>
    </row>
    <row r="50" spans="1:78" x14ac:dyDescent="0.15">
      <c r="C50" s="7">
        <v>8</v>
      </c>
      <c r="D50" s="11">
        <v>26.376387096774199</v>
      </c>
      <c r="E50" s="10">
        <f t="shared" si="37"/>
        <v>25.6524838709677</v>
      </c>
      <c r="F50" s="7" t="s">
        <v>73</v>
      </c>
      <c r="G50" s="1">
        <v>9</v>
      </c>
      <c r="H50" s="8">
        <f t="shared" si="21"/>
        <v>26.376387096774199</v>
      </c>
      <c r="I50" s="8">
        <f t="shared" si="22"/>
        <v>299.52638709677416</v>
      </c>
      <c r="J50" s="8">
        <f t="shared" si="23"/>
        <v>0.40222429646897595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0.21088862141106396</v>
      </c>
      <c r="P50" s="8">
        <f t="shared" si="26"/>
        <v>8.4824527380377421E-2</v>
      </c>
      <c r="Q50" s="14">
        <f t="shared" si="27"/>
        <v>1.1027188559449065E-2</v>
      </c>
      <c r="R50" s="8">
        <f t="shared" si="28"/>
        <v>1.0021835416666666E-2</v>
      </c>
      <c r="S50" s="15">
        <f t="shared" si="29"/>
        <v>1.1003162695238899</v>
      </c>
      <c r="T50" s="2">
        <v>0.01</v>
      </c>
      <c r="U50" s="16">
        <f t="shared" si="30"/>
        <v>1.10031626952389E-2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3.8103162695238897E-2</v>
      </c>
      <c r="AR50" s="8">
        <f t="shared" si="34"/>
        <v>7.7091041666666671</v>
      </c>
      <c r="AS50" s="1">
        <f t="shared" si="35"/>
        <v>0.13</v>
      </c>
      <c r="AT50" s="1">
        <f t="shared" si="39"/>
        <v>3.6568493150684915</v>
      </c>
      <c r="AU50" s="1">
        <f t="shared" si="36"/>
        <v>935.59988375177022</v>
      </c>
    </row>
    <row r="51" spans="1:78" x14ac:dyDescent="0.15">
      <c r="C51" s="7">
        <v>9</v>
      </c>
      <c r="D51" s="11">
        <v>25.991866666666699</v>
      </c>
      <c r="E51" s="10">
        <f t="shared" si="37"/>
        <v>26.376387096774199</v>
      </c>
      <c r="F51" s="7" t="s">
        <v>73</v>
      </c>
      <c r="G51" s="1">
        <v>10</v>
      </c>
      <c r="H51" s="8">
        <f t="shared" si="21"/>
        <v>25.991866666666699</v>
      </c>
      <c r="I51" s="8">
        <f t="shared" si="22"/>
        <v>299.14186666666666</v>
      </c>
      <c r="J51" s="8">
        <f t="shared" si="23"/>
        <v>0.38576356074558016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0.20315513569735316</v>
      </c>
      <c r="P51" s="8">
        <f t="shared" si="26"/>
        <v>7.8369848530362482E-2</v>
      </c>
      <c r="Q51" s="14">
        <f t="shared" si="27"/>
        <v>1.0188080308947123E-2</v>
      </c>
      <c r="R51" s="8">
        <f t="shared" si="28"/>
        <v>1.0021835416666666E-2</v>
      </c>
      <c r="S51" s="15">
        <f t="shared" si="29"/>
        <v>1.0165882680535729</v>
      </c>
      <c r="T51" s="2">
        <v>0.01</v>
      </c>
      <c r="U51" s="16">
        <f t="shared" si="30"/>
        <v>1.016588268053573E-2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3.7265882680535725E-2</v>
      </c>
      <c r="AR51" s="8">
        <f t="shared" si="34"/>
        <v>7.7091041666666671</v>
      </c>
      <c r="AS51" s="1">
        <f t="shared" si="35"/>
        <v>0.13</v>
      </c>
      <c r="AT51" s="1">
        <f t="shared" si="39"/>
        <v>3.6568493150684915</v>
      </c>
      <c r="AU51" s="1">
        <f t="shared" si="36"/>
        <v>915.04098446329067</v>
      </c>
    </row>
    <row r="52" spans="1:78" x14ac:dyDescent="0.15">
      <c r="C52" s="7">
        <v>10</v>
      </c>
      <c r="D52" s="11">
        <v>25.012129032258098</v>
      </c>
      <c r="E52" s="10">
        <f t="shared" si="37"/>
        <v>25.991866666666699</v>
      </c>
      <c r="F52" s="7" t="s">
        <v>73</v>
      </c>
      <c r="G52" s="1">
        <v>11</v>
      </c>
      <c r="H52" s="8">
        <f t="shared" si="21"/>
        <v>25.012129032258098</v>
      </c>
      <c r="I52" s="8">
        <f t="shared" si="22"/>
        <v>298.16212903225806</v>
      </c>
      <c r="J52" s="8">
        <f t="shared" si="23"/>
        <v>0.34663450656237199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0.11854602280864114</v>
      </c>
      <c r="O52" s="8">
        <f t="shared" si="38"/>
        <v>8.3330306025016163E-2</v>
      </c>
      <c r="P52" s="8">
        <f t="shared" si="26"/>
        <v>2.8885159510672932E-2</v>
      </c>
      <c r="Q52" s="14">
        <f t="shared" si="27"/>
        <v>3.7550707363874811E-3</v>
      </c>
      <c r="R52" s="8">
        <f t="shared" si="28"/>
        <v>1.0021835416666666E-2</v>
      </c>
      <c r="S52" s="15">
        <f t="shared" si="29"/>
        <v>0.37468892475949722</v>
      </c>
      <c r="T52" s="2">
        <v>0.01</v>
      </c>
      <c r="U52" s="16">
        <f t="shared" si="30"/>
        <v>3.7468892475949721E-3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3.0846889247594971E-2</v>
      </c>
      <c r="AR52" s="8">
        <f t="shared" si="34"/>
        <v>7.7091041666666671</v>
      </c>
      <c r="AS52" s="1">
        <f t="shared" si="35"/>
        <v>0.13</v>
      </c>
      <c r="AT52" s="1">
        <f t="shared" si="39"/>
        <v>3.6568493150684915</v>
      </c>
      <c r="AU52" s="1">
        <f t="shared" si="36"/>
        <v>757.42652191335742</v>
      </c>
    </row>
    <row r="53" spans="1:78" x14ac:dyDescent="0.15">
      <c r="C53" s="7">
        <v>11</v>
      </c>
      <c r="D53" s="11">
        <v>23.3936666666667</v>
      </c>
      <c r="E53" s="10">
        <f t="shared" si="37"/>
        <v>25.012129032258098</v>
      </c>
      <c r="F53" s="7" t="s">
        <v>75</v>
      </c>
      <c r="G53" s="1">
        <v>12</v>
      </c>
      <c r="H53" s="8">
        <f t="shared" si="21"/>
        <v>23.3936666666667</v>
      </c>
      <c r="I53" s="8">
        <f t="shared" si="22"/>
        <v>296.5436666666667</v>
      </c>
      <c r="J53" s="8">
        <f t="shared" si="23"/>
        <v>0.29004683075556109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0.13153618818100987</v>
      </c>
      <c r="P53" s="8">
        <f t="shared" si="26"/>
        <v>3.8151654511569003E-2</v>
      </c>
      <c r="Q53" s="14">
        <f t="shared" si="27"/>
        <v>4.9597150865039706E-3</v>
      </c>
      <c r="R53" s="8">
        <f t="shared" si="28"/>
        <v>1.0021835416666666E-2</v>
      </c>
      <c r="S53" s="15">
        <f t="shared" si="29"/>
        <v>0.49489089376341078</v>
      </c>
      <c r="T53" s="2">
        <v>0.01</v>
      </c>
      <c r="U53" s="16">
        <f t="shared" si="30"/>
        <v>4.9489089376341076E-3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3.204890893763411E-2</v>
      </c>
      <c r="AR53" s="8">
        <f t="shared" si="34"/>
        <v>7.7091041666666671</v>
      </c>
      <c r="AS53" s="1">
        <f t="shared" si="35"/>
        <v>0.13</v>
      </c>
      <c r="AT53" s="1">
        <f t="shared" si="39"/>
        <v>3.6568493150684915</v>
      </c>
      <c r="AU53" s="1">
        <f t="shared" si="36"/>
        <v>786.94138111974235</v>
      </c>
      <c r="AV53" s="1">
        <f>SUM(AU42:AU53)</f>
        <v>8495.515391298286</v>
      </c>
    </row>
    <row r="54" spans="1:78" x14ac:dyDescent="0.15">
      <c r="C54" s="7">
        <v>12</v>
      </c>
      <c r="D54" s="11">
        <v>21.200161290322601</v>
      </c>
      <c r="E54" s="10">
        <f t="shared" si="37"/>
        <v>23.3936666666667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134.75800000000001</v>
      </c>
      <c r="C58" s="7" t="s">
        <v>72</v>
      </c>
      <c r="D58" s="7">
        <v>18</v>
      </c>
      <c r="E58" s="7"/>
      <c r="F58" s="7"/>
      <c r="G58" s="1">
        <v>1</v>
      </c>
      <c r="H58" s="8">
        <f t="shared" ref="H58:H69" si="40">E59</f>
        <v>18</v>
      </c>
      <c r="I58" s="8">
        <f t="shared" ref="I58:I69" si="41">H58+273.15</f>
        <v>291.14999999999998</v>
      </c>
      <c r="J58" s="8">
        <f t="shared" ref="J58:J69" si="42">EXP(($C$16*(I58-$C$14))/($C$17*I58*$C$14))</f>
        <v>0.15787051391298848</v>
      </c>
      <c r="K58" s="8">
        <f t="shared" ref="K58:K69" si="43">$B$58/12</f>
        <v>11.229833333333334</v>
      </c>
      <c r="L58" s="8">
        <f t="shared" ref="L58:L69" si="44">K58*$B$59/100</f>
        <v>3.0320550000000002</v>
      </c>
      <c r="M58" s="1" t="s">
        <v>73</v>
      </c>
      <c r="O58" s="8">
        <f>L58</f>
        <v>3.0320550000000002</v>
      </c>
      <c r="P58" s="8">
        <f t="shared" ref="P58:P69" si="45">O58*J58</f>
        <v>0.4786720810624463</v>
      </c>
      <c r="Q58" s="14">
        <f t="shared" ref="Q58:Q69" si="46">P58*$B$60</f>
        <v>0.13881490350810941</v>
      </c>
      <c r="R58" s="8">
        <f t="shared" ref="R58:R69" si="47">L58*$B$60</f>
        <v>0.87929594999999994</v>
      </c>
      <c r="S58" s="15">
        <f t="shared" ref="S58:S69" si="48">Q58/R58</f>
        <v>0.15787051391298848</v>
      </c>
      <c r="T58" s="2">
        <v>0.27</v>
      </c>
      <c r="U58" s="16">
        <f t="shared" ref="U58:U69" si="49">S58*T58</f>
        <v>4.2625038756506896E-2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0.28348204503038932</v>
      </c>
      <c r="AC58" s="8">
        <f t="shared" ref="AC58:AC69" si="51">$B$58/12</f>
        <v>11.229833333333334</v>
      </c>
      <c r="AD58" s="1">
        <f t="shared" ref="AD58:AD69" si="52">$B$60</f>
        <v>0.28999999999999998</v>
      </c>
      <c r="AE58" s="17">
        <f>$E$7/12</f>
        <v>28.751095890410998</v>
      </c>
      <c r="AF58" s="1">
        <f t="shared" ref="AF58:AF69" si="53">AE58*10000*AC58*AB58</f>
        <v>915278.52131192596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20.459451612903202</v>
      </c>
      <c r="E59" s="10">
        <f t="shared" ref="E59:E70" si="54">D58</f>
        <v>18</v>
      </c>
      <c r="F59" s="7" t="s">
        <v>73</v>
      </c>
      <c r="G59" s="1">
        <v>2</v>
      </c>
      <c r="H59" s="8">
        <f t="shared" si="40"/>
        <v>20.459451612903202</v>
      </c>
      <c r="I59" s="8">
        <f t="shared" si="41"/>
        <v>293.60945161290317</v>
      </c>
      <c r="J59" s="8">
        <f t="shared" si="42"/>
        <v>0.20891136410445821</v>
      </c>
      <c r="K59" s="8">
        <f t="shared" si="43"/>
        <v>11.229833333333334</v>
      </c>
      <c r="L59" s="8">
        <f t="shared" si="44"/>
        <v>3.0320550000000002</v>
      </c>
      <c r="M59" s="1" t="s">
        <v>73</v>
      </c>
      <c r="O59" s="8">
        <f t="shared" ref="O59:O69" si="55">L59+O58-P58-N59</f>
        <v>5.5854379189375543</v>
      </c>
      <c r="P59" s="8">
        <f t="shared" si="45"/>
        <v>1.1668614547660108</v>
      </c>
      <c r="Q59" s="14">
        <f t="shared" si="46"/>
        <v>0.33838982188214312</v>
      </c>
      <c r="R59" s="8">
        <f t="shared" si="47"/>
        <v>0.87929594999999994</v>
      </c>
      <c r="S59" s="15">
        <f t="shared" si="48"/>
        <v>0.38484178379548223</v>
      </c>
      <c r="T59" s="2">
        <v>0.27</v>
      </c>
      <c r="U59" s="16">
        <f t="shared" si="49"/>
        <v>0.1039072816247802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0.29538918481969478</v>
      </c>
      <c r="AC59" s="8">
        <f t="shared" si="51"/>
        <v>11.229833333333334</v>
      </c>
      <c r="AD59" s="1">
        <f t="shared" si="52"/>
        <v>0.28999999999999998</v>
      </c>
      <c r="AE59" s="17">
        <f t="shared" ref="AE59:AE69" si="56">$E$7/12</f>
        <v>28.751095890410998</v>
      </c>
      <c r="AF59" s="1">
        <f t="shared" si="53"/>
        <v>953723.10533572745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20.560392857142901</v>
      </c>
      <c r="E60" s="10">
        <f t="shared" si="54"/>
        <v>20.459451612903202</v>
      </c>
      <c r="F60" s="7" t="s">
        <v>73</v>
      </c>
      <c r="G60" s="1">
        <v>3</v>
      </c>
      <c r="H60" s="8">
        <f t="shared" si="40"/>
        <v>20.560392857142901</v>
      </c>
      <c r="I60" s="8">
        <f t="shared" si="41"/>
        <v>293.71039285714289</v>
      </c>
      <c r="J60" s="8">
        <f t="shared" si="42"/>
        <v>0.21130597161565745</v>
      </c>
      <c r="K60" s="8">
        <f t="shared" si="43"/>
        <v>11.229833333333334</v>
      </c>
      <c r="L60" s="8">
        <f t="shared" si="44"/>
        <v>3.0320550000000002</v>
      </c>
      <c r="M60" s="1" t="s">
        <v>73</v>
      </c>
      <c r="O60" s="8">
        <f t="shared" si="55"/>
        <v>7.4506314641715434</v>
      </c>
      <c r="P60" s="8">
        <f t="shared" si="45"/>
        <v>1.5743629206869565</v>
      </c>
      <c r="Q60" s="14">
        <f t="shared" si="46"/>
        <v>0.45656524699921736</v>
      </c>
      <c r="R60" s="8">
        <f t="shared" si="47"/>
        <v>0.87929594999999994</v>
      </c>
      <c r="S60" s="15">
        <f t="shared" si="48"/>
        <v>0.51923956547191807</v>
      </c>
      <c r="T60" s="2">
        <v>0.27</v>
      </c>
      <c r="U60" s="16">
        <f t="shared" si="49"/>
        <v>0.14019468267741789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0.30243982684422227</v>
      </c>
      <c r="AC60" s="8">
        <f t="shared" si="51"/>
        <v>11.229833333333334</v>
      </c>
      <c r="AD60" s="1">
        <f t="shared" si="52"/>
        <v>0.28999999999999998</v>
      </c>
      <c r="AE60" s="17">
        <f t="shared" si="56"/>
        <v>28.751095890410998</v>
      </c>
      <c r="AF60" s="1">
        <f t="shared" si="53"/>
        <v>976487.51429791574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19.764870967741899</v>
      </c>
      <c r="E61" s="10">
        <f t="shared" si="54"/>
        <v>20.560392857142901</v>
      </c>
      <c r="F61" s="7" t="s">
        <v>73</v>
      </c>
      <c r="G61" s="1">
        <v>4</v>
      </c>
      <c r="H61" s="8">
        <f t="shared" si="40"/>
        <v>19.764870967741899</v>
      </c>
      <c r="I61" s="8">
        <f t="shared" si="41"/>
        <v>292.91487096774188</v>
      </c>
      <c r="J61" s="8">
        <f t="shared" si="42"/>
        <v>0.19311252640173993</v>
      </c>
      <c r="K61" s="8">
        <f t="shared" si="43"/>
        <v>11.229833333333334</v>
      </c>
      <c r="L61" s="8">
        <f t="shared" si="44"/>
        <v>3.0320550000000002</v>
      </c>
      <c r="M61" s="1" t="s">
        <v>73</v>
      </c>
      <c r="O61" s="8">
        <f t="shared" si="55"/>
        <v>8.9083235434845864</v>
      </c>
      <c r="P61" s="8">
        <f t="shared" si="45"/>
        <v>1.7203088654864085</v>
      </c>
      <c r="Q61" s="14">
        <f t="shared" si="46"/>
        <v>0.49888957099105841</v>
      </c>
      <c r="R61" s="8">
        <f t="shared" si="47"/>
        <v>0.87929594999999994</v>
      </c>
      <c r="S61" s="15">
        <f t="shared" si="48"/>
        <v>0.56737389839115993</v>
      </c>
      <c r="T61" s="2">
        <v>0.27</v>
      </c>
      <c r="U61" s="16">
        <f t="shared" si="49"/>
        <v>0.15319095256561319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0.30496500208349864</v>
      </c>
      <c r="AC61" s="8">
        <f t="shared" si="51"/>
        <v>11.229833333333334</v>
      </c>
      <c r="AD61" s="1">
        <f t="shared" si="52"/>
        <v>0.28999999999999998</v>
      </c>
      <c r="AE61" s="17">
        <f t="shared" si="56"/>
        <v>28.751095890410998</v>
      </c>
      <c r="AF61" s="1">
        <f t="shared" si="53"/>
        <v>984640.54797174362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19.982533333333301</v>
      </c>
      <c r="E62" s="10">
        <f t="shared" si="54"/>
        <v>19.764870967741899</v>
      </c>
      <c r="F62" s="7" t="s">
        <v>73</v>
      </c>
      <c r="G62" s="1">
        <v>5</v>
      </c>
      <c r="H62" s="8">
        <f t="shared" si="40"/>
        <v>19.982533333333301</v>
      </c>
      <c r="I62" s="8">
        <f t="shared" si="41"/>
        <v>293.1325333333333</v>
      </c>
      <c r="J62" s="8">
        <f t="shared" si="42"/>
        <v>0.19793838874736128</v>
      </c>
      <c r="K62" s="8">
        <f t="shared" si="43"/>
        <v>11.229833333333334</v>
      </c>
      <c r="L62" s="8">
        <f t="shared" si="44"/>
        <v>3.0320550000000002</v>
      </c>
      <c r="M62" s="1" t="s">
        <v>75</v>
      </c>
      <c r="N62" s="8">
        <f>(O61-P61)*$C$22/100</f>
        <v>6.8286139440982687</v>
      </c>
      <c r="O62" s="8">
        <f t="shared" si="55"/>
        <v>3.3914557338999085</v>
      </c>
      <c r="P62" s="8">
        <f t="shared" si="45"/>
        <v>0.67129928347614753</v>
      </c>
      <c r="Q62" s="14">
        <f t="shared" si="46"/>
        <v>0.19467679220808276</v>
      </c>
      <c r="R62" s="8">
        <f t="shared" si="47"/>
        <v>0.87929594999999994</v>
      </c>
      <c r="S62" s="15">
        <f t="shared" si="48"/>
        <v>0.2214007606973315</v>
      </c>
      <c r="T62" s="2">
        <v>0.27</v>
      </c>
      <c r="U62" s="16">
        <f t="shared" si="49"/>
        <v>5.9778205388279507E-2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0.2868149053069427</v>
      </c>
      <c r="AC62" s="8">
        <f t="shared" si="51"/>
        <v>11.229833333333334</v>
      </c>
      <c r="AD62" s="1">
        <f t="shared" si="52"/>
        <v>0.28999999999999998</v>
      </c>
      <c r="AE62" s="17">
        <f t="shared" si="56"/>
        <v>28.751095890410998</v>
      </c>
      <c r="AF62" s="1">
        <f t="shared" si="53"/>
        <v>926039.32778676285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20.6289032258065</v>
      </c>
      <c r="E63" s="10">
        <f t="shared" si="54"/>
        <v>19.982533333333301</v>
      </c>
      <c r="F63" s="7" t="s">
        <v>75</v>
      </c>
      <c r="G63" s="1">
        <v>6</v>
      </c>
      <c r="H63" s="8">
        <f t="shared" si="40"/>
        <v>20.6289032258065</v>
      </c>
      <c r="I63" s="8">
        <f t="shared" si="41"/>
        <v>293.77890322580646</v>
      </c>
      <c r="J63" s="8">
        <f t="shared" si="42"/>
        <v>0.21294589573595482</v>
      </c>
      <c r="K63" s="8">
        <f t="shared" si="43"/>
        <v>11.229833333333334</v>
      </c>
      <c r="L63" s="8">
        <f t="shared" si="44"/>
        <v>3.0320550000000002</v>
      </c>
      <c r="M63" s="1" t="s">
        <v>73</v>
      </c>
      <c r="O63" s="8">
        <f t="shared" si="55"/>
        <v>5.7522114504237605</v>
      </c>
      <c r="P63" s="8">
        <f t="shared" si="45"/>
        <v>1.2249098197731036</v>
      </c>
      <c r="Q63" s="14">
        <f t="shared" si="46"/>
        <v>0.35522384773420002</v>
      </c>
      <c r="R63" s="8">
        <f t="shared" si="47"/>
        <v>0.87929594999999994</v>
      </c>
      <c r="S63" s="15">
        <f t="shared" si="48"/>
        <v>0.40398667562860952</v>
      </c>
      <c r="T63" s="2">
        <v>0.27</v>
      </c>
      <c r="U63" s="16">
        <f t="shared" si="49"/>
        <v>0.10907640241972458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0.29639354499015247</v>
      </c>
      <c r="AC63" s="8">
        <f t="shared" si="51"/>
        <v>11.229833333333334</v>
      </c>
      <c r="AD63" s="1">
        <f t="shared" si="52"/>
        <v>0.28999999999999998</v>
      </c>
      <c r="AE63" s="17">
        <f t="shared" si="56"/>
        <v>28.751095890410998</v>
      </c>
      <c r="AF63" s="1">
        <f t="shared" si="53"/>
        <v>956965.88316873822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23.485666666666699</v>
      </c>
      <c r="E64" s="10">
        <f t="shared" si="54"/>
        <v>20.6289032258065</v>
      </c>
      <c r="F64" s="7" t="s">
        <v>73</v>
      </c>
      <c r="G64" s="1">
        <v>7</v>
      </c>
      <c r="H64" s="8">
        <f t="shared" si="40"/>
        <v>23.485666666666699</v>
      </c>
      <c r="I64" s="8">
        <f t="shared" si="41"/>
        <v>296.63566666666668</v>
      </c>
      <c r="J64" s="8">
        <f t="shared" si="42"/>
        <v>0.29301557552921642</v>
      </c>
      <c r="K64" s="8">
        <f t="shared" si="43"/>
        <v>11.229833333333334</v>
      </c>
      <c r="L64" s="8">
        <f t="shared" si="44"/>
        <v>3.0320550000000002</v>
      </c>
      <c r="M64" s="1" t="s">
        <v>73</v>
      </c>
      <c r="O64" s="8">
        <f t="shared" si="55"/>
        <v>7.5593566306506572</v>
      </c>
      <c r="P64" s="8">
        <f t="shared" si="45"/>
        <v>2.2150092337607008</v>
      </c>
      <c r="Q64" s="14">
        <f t="shared" si="46"/>
        <v>0.64235267779060323</v>
      </c>
      <c r="R64" s="8">
        <f t="shared" si="47"/>
        <v>0.87929594999999994</v>
      </c>
      <c r="S64" s="15">
        <f t="shared" si="48"/>
        <v>0.73053069082213251</v>
      </c>
      <c r="T64" s="2">
        <v>0.27</v>
      </c>
      <c r="U64" s="16">
        <f t="shared" si="49"/>
        <v>0.19724328652197579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0.32872437057121989</v>
      </c>
      <c r="AC64" s="8">
        <f t="shared" si="51"/>
        <v>11.229833333333334</v>
      </c>
      <c r="AD64" s="1">
        <f t="shared" si="52"/>
        <v>0.28999999999999998</v>
      </c>
      <c r="AE64" s="17">
        <f t="shared" si="56"/>
        <v>28.751095890410998</v>
      </c>
      <c r="AF64" s="1">
        <f t="shared" si="53"/>
        <v>1061352.4245719546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25.6524838709677</v>
      </c>
      <c r="E65" s="10">
        <f t="shared" si="54"/>
        <v>23.485666666666699</v>
      </c>
      <c r="F65" s="7" t="s">
        <v>73</v>
      </c>
      <c r="G65" s="1">
        <v>8</v>
      </c>
      <c r="H65" s="8">
        <f t="shared" si="40"/>
        <v>25.6524838709677</v>
      </c>
      <c r="I65" s="8">
        <f t="shared" si="41"/>
        <v>298.80248387096765</v>
      </c>
      <c r="J65" s="8">
        <f t="shared" si="42"/>
        <v>0.37176245672528002</v>
      </c>
      <c r="K65" s="8">
        <f t="shared" si="43"/>
        <v>11.229833333333334</v>
      </c>
      <c r="L65" s="8">
        <f t="shared" si="44"/>
        <v>3.0320550000000002</v>
      </c>
      <c r="M65" s="1" t="s">
        <v>73</v>
      </c>
      <c r="O65" s="8">
        <f t="shared" si="55"/>
        <v>8.3764023968899579</v>
      </c>
      <c r="P65" s="8">
        <f t="shared" si="45"/>
        <v>3.1140319335873348</v>
      </c>
      <c r="Q65" s="14">
        <f t="shared" si="46"/>
        <v>0.90306926074032701</v>
      </c>
      <c r="R65" s="8">
        <f t="shared" si="47"/>
        <v>0.87929594999999994</v>
      </c>
      <c r="S65" s="15">
        <f t="shared" si="48"/>
        <v>1.0270367567828864</v>
      </c>
      <c r="T65" s="2">
        <v>0.27</v>
      </c>
      <c r="U65" s="16">
        <f t="shared" si="49"/>
        <v>0.27729992433137934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0.34427937529758701</v>
      </c>
      <c r="AC65" s="8">
        <f t="shared" si="51"/>
        <v>11.229833333333334</v>
      </c>
      <c r="AD65" s="1">
        <f t="shared" si="52"/>
        <v>0.28999999999999998</v>
      </c>
      <c r="AE65" s="17">
        <f t="shared" si="56"/>
        <v>28.751095890410998</v>
      </c>
      <c r="AF65" s="1">
        <f t="shared" si="53"/>
        <v>1111574.8706652268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26.376387096774199</v>
      </c>
      <c r="E66" s="10">
        <f t="shared" si="54"/>
        <v>25.6524838709677</v>
      </c>
      <c r="F66" s="7" t="s">
        <v>73</v>
      </c>
      <c r="G66" s="1">
        <v>9</v>
      </c>
      <c r="H66" s="8">
        <f t="shared" si="40"/>
        <v>26.376387096774199</v>
      </c>
      <c r="I66" s="8">
        <f t="shared" si="41"/>
        <v>299.52638709677416</v>
      </c>
      <c r="J66" s="8">
        <f t="shared" si="42"/>
        <v>0.40222429646897595</v>
      </c>
      <c r="K66" s="8">
        <f t="shared" si="43"/>
        <v>11.229833333333334</v>
      </c>
      <c r="L66" s="8">
        <f t="shared" si="44"/>
        <v>3.0320550000000002</v>
      </c>
      <c r="M66" s="1" t="s">
        <v>73</v>
      </c>
      <c r="O66" s="8">
        <f t="shared" si="55"/>
        <v>8.2944254633026233</v>
      </c>
      <c r="P66" s="8">
        <f t="shared" si="45"/>
        <v>3.3362194465912576</v>
      </c>
      <c r="Q66" s="14">
        <f t="shared" si="46"/>
        <v>0.96750363951146467</v>
      </c>
      <c r="R66" s="8">
        <f t="shared" si="47"/>
        <v>0.87929594999999994</v>
      </c>
      <c r="S66" s="15">
        <f t="shared" si="48"/>
        <v>1.1003162695238897</v>
      </c>
      <c r="T66" s="2">
        <v>0.27</v>
      </c>
      <c r="U66" s="16">
        <f t="shared" si="49"/>
        <v>0.29708539277145024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0.3481236918154928</v>
      </c>
      <c r="AC66" s="8">
        <f t="shared" si="51"/>
        <v>11.229833333333334</v>
      </c>
      <c r="AD66" s="1">
        <f t="shared" si="52"/>
        <v>0.28999999999999998</v>
      </c>
      <c r="AE66" s="17">
        <f t="shared" si="56"/>
        <v>28.751095890410998</v>
      </c>
      <c r="AF66" s="1">
        <f t="shared" si="53"/>
        <v>1123987.0159832367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25.991866666666699</v>
      </c>
      <c r="E67" s="10">
        <f t="shared" si="54"/>
        <v>26.376387096774199</v>
      </c>
      <c r="F67" s="7" t="s">
        <v>73</v>
      </c>
      <c r="G67" s="1">
        <v>10</v>
      </c>
      <c r="H67" s="8">
        <f t="shared" si="40"/>
        <v>25.991866666666699</v>
      </c>
      <c r="I67" s="8">
        <f t="shared" si="41"/>
        <v>299.14186666666666</v>
      </c>
      <c r="J67" s="8">
        <f t="shared" si="42"/>
        <v>0.38576356074558016</v>
      </c>
      <c r="K67" s="8">
        <f t="shared" si="43"/>
        <v>11.229833333333334</v>
      </c>
      <c r="L67" s="8">
        <f t="shared" si="44"/>
        <v>3.0320550000000002</v>
      </c>
      <c r="M67" s="1" t="s">
        <v>73</v>
      </c>
      <c r="O67" s="8">
        <f t="shared" si="55"/>
        <v>7.990261016711365</v>
      </c>
      <c r="P67" s="8">
        <f t="shared" si="45"/>
        <v>3.0823515410931757</v>
      </c>
      <c r="Q67" s="14">
        <f t="shared" si="46"/>
        <v>0.89388194691702083</v>
      </c>
      <c r="R67" s="8">
        <f t="shared" si="47"/>
        <v>0.87929594999999994</v>
      </c>
      <c r="S67" s="15">
        <f t="shared" si="48"/>
        <v>1.0165882680535727</v>
      </c>
      <c r="T67" s="2">
        <v>0.27</v>
      </c>
      <c r="U67" s="16">
        <f t="shared" si="49"/>
        <v>0.27447883237446463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0.34373123713035847</v>
      </c>
      <c r="AC67" s="8">
        <f t="shared" si="51"/>
        <v>11.229833333333334</v>
      </c>
      <c r="AD67" s="1">
        <f t="shared" si="52"/>
        <v>0.28999999999999998</v>
      </c>
      <c r="AE67" s="17">
        <f t="shared" si="56"/>
        <v>28.751095890410998</v>
      </c>
      <c r="AF67" s="1">
        <f t="shared" si="53"/>
        <v>1109805.0968824753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25.012129032258098</v>
      </c>
      <c r="E68" s="10">
        <f t="shared" si="54"/>
        <v>25.991866666666699</v>
      </c>
      <c r="F68" s="7" t="s">
        <v>73</v>
      </c>
      <c r="G68" s="1">
        <v>11</v>
      </c>
      <c r="H68" s="8">
        <f t="shared" si="40"/>
        <v>25.012129032258098</v>
      </c>
      <c r="I68" s="8">
        <f t="shared" si="41"/>
        <v>298.16212903225806</v>
      </c>
      <c r="J68" s="8">
        <f t="shared" si="42"/>
        <v>0.34663450656237199</v>
      </c>
      <c r="K68" s="8">
        <f t="shared" si="43"/>
        <v>11.229833333333334</v>
      </c>
      <c r="L68" s="8">
        <f t="shared" si="44"/>
        <v>3.0320550000000002</v>
      </c>
      <c r="M68" s="1" t="s">
        <v>75</v>
      </c>
      <c r="N68" s="8">
        <f>(O67-P67)*$C$22/100</f>
        <v>4.6625140018372795</v>
      </c>
      <c r="O68" s="8">
        <f t="shared" si="55"/>
        <v>3.2774504737809096</v>
      </c>
      <c r="P68" s="8">
        <f t="shared" si="45"/>
        <v>1.1360774277616579</v>
      </c>
      <c r="Q68" s="14">
        <f t="shared" si="46"/>
        <v>0.32946245405088076</v>
      </c>
      <c r="R68" s="8">
        <f t="shared" si="47"/>
        <v>0.87929594999999994</v>
      </c>
      <c r="S68" s="15">
        <f t="shared" si="48"/>
        <v>0.37468892475949739</v>
      </c>
      <c r="T68" s="2">
        <v>0.27</v>
      </c>
      <c r="U68" s="16">
        <f t="shared" si="49"/>
        <v>0.1011660096850643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0.29485655568180802</v>
      </c>
      <c r="AC68" s="8">
        <f t="shared" si="51"/>
        <v>11.229833333333334</v>
      </c>
      <c r="AD68" s="1">
        <f t="shared" si="52"/>
        <v>0.28999999999999998</v>
      </c>
      <c r="AE68" s="17">
        <f t="shared" si="56"/>
        <v>28.751095890410998</v>
      </c>
      <c r="AF68" s="1">
        <f t="shared" si="53"/>
        <v>952003.40555833816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23.3936666666667</v>
      </c>
      <c r="E69" s="10">
        <f t="shared" si="54"/>
        <v>25.012129032258098</v>
      </c>
      <c r="F69" s="7" t="s">
        <v>75</v>
      </c>
      <c r="G69" s="1">
        <v>12</v>
      </c>
      <c r="H69" s="8">
        <f t="shared" si="40"/>
        <v>23.3936666666667</v>
      </c>
      <c r="I69" s="8">
        <f t="shared" si="41"/>
        <v>296.5436666666667</v>
      </c>
      <c r="J69" s="8">
        <f t="shared" si="42"/>
        <v>0.29004683075556109</v>
      </c>
      <c r="K69" s="8">
        <f t="shared" si="43"/>
        <v>11.229833333333334</v>
      </c>
      <c r="L69" s="8">
        <f t="shared" si="44"/>
        <v>3.0320550000000002</v>
      </c>
      <c r="M69" s="1" t="s">
        <v>73</v>
      </c>
      <c r="O69" s="8">
        <f t="shared" si="55"/>
        <v>5.1734280460192519</v>
      </c>
      <c r="P69" s="8">
        <f t="shared" si="45"/>
        <v>1.500536408889819</v>
      </c>
      <c r="Q69" s="14">
        <f t="shared" si="46"/>
        <v>0.4351555585780475</v>
      </c>
      <c r="R69" s="8">
        <f t="shared" si="47"/>
        <v>0.87929594999999994</v>
      </c>
      <c r="S69" s="15">
        <f t="shared" si="48"/>
        <v>0.494890893763411</v>
      </c>
      <c r="T69" s="2">
        <v>0.27</v>
      </c>
      <c r="U69" s="16">
        <f t="shared" si="49"/>
        <v>0.13362054131612097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0.30116247117772232</v>
      </c>
      <c r="AC69" s="8">
        <f t="shared" si="51"/>
        <v>11.229833333333334</v>
      </c>
      <c r="AD69" s="1">
        <f t="shared" si="52"/>
        <v>0.28999999999999998</v>
      </c>
      <c r="AE69" s="17">
        <f t="shared" si="56"/>
        <v>28.751095890410998</v>
      </c>
      <c r="AF69" s="1">
        <f t="shared" si="53"/>
        <v>972363.31586588395</v>
      </c>
      <c r="AG69" s="1">
        <f>SUM(AF58:AF69)</f>
        <v>12044221.02939993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21.200161290322601</v>
      </c>
      <c r="E70" s="10">
        <f t="shared" si="54"/>
        <v>23.3936666666667</v>
      </c>
      <c r="F70" s="7" t="s">
        <v>73</v>
      </c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18</v>
      </c>
      <c r="E74" s="7"/>
      <c r="F74" s="7"/>
      <c r="G74" s="1">
        <v>1</v>
      </c>
      <c r="H74" s="8">
        <f t="shared" ref="H74:H85" si="57">E75</f>
        <v>18</v>
      </c>
      <c r="I74" s="8">
        <f t="shared" ref="I74:I85" si="58">H74+273.15</f>
        <v>291.14999999999998</v>
      </c>
      <c r="J74" s="8">
        <f t="shared" ref="J74:J85" si="59">EXP(($C$16*(I74-$C$14))/($C$17*I74*$C$14))</f>
        <v>0.15787051391298848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8.2285269261727856E-2</v>
      </c>
      <c r="Q74" s="14">
        <f t="shared" ref="Q74:Q85" si="63">P74*$B$76</f>
        <v>2.1394170008049242E-2</v>
      </c>
      <c r="R74" s="8">
        <f t="shared" ref="R74:R85" si="64">L74*$B$76</f>
        <v>0.1355172</v>
      </c>
      <c r="S74" s="15">
        <f t="shared" ref="S74:S85" si="65">Q74/R74</f>
        <v>0.15787051391298848</v>
      </c>
      <c r="T74" s="2">
        <v>0.01</v>
      </c>
      <c r="U74" s="16">
        <f t="shared" ref="U74:U85" si="66">S74*T74</f>
        <v>1.5787051391298848E-3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7.0687051391298853E-3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8" x14ac:dyDescent="0.15">
      <c r="A75" s="1" t="s">
        <v>74</v>
      </c>
      <c r="B75" s="1">
        <v>1</v>
      </c>
      <c r="C75" s="7">
        <v>1</v>
      </c>
      <c r="D75" s="9">
        <v>20.459451612903202</v>
      </c>
      <c r="E75" s="10">
        <f t="shared" ref="E75:E86" si="74">D74</f>
        <v>18</v>
      </c>
      <c r="F75" s="7" t="s">
        <v>73</v>
      </c>
      <c r="G75" s="1">
        <v>2</v>
      </c>
      <c r="H75" s="8">
        <f t="shared" si="57"/>
        <v>20.459451612903202</v>
      </c>
      <c r="I75" s="8">
        <f t="shared" si="58"/>
        <v>293.60945161290317</v>
      </c>
      <c r="J75" s="8">
        <f t="shared" si="59"/>
        <v>0.20891136410445821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5">L75+O74-P74-N75</f>
        <v>0.96015473073827218</v>
      </c>
      <c r="P75" s="8">
        <f t="shared" si="62"/>
        <v>0.2005872345498812</v>
      </c>
      <c r="Q75" s="14">
        <f t="shared" si="63"/>
        <v>5.2152680982969116E-2</v>
      </c>
      <c r="R75" s="8">
        <f t="shared" si="64"/>
        <v>0.1355172</v>
      </c>
      <c r="S75" s="15">
        <f t="shared" si="65"/>
        <v>0.38484178379548217</v>
      </c>
      <c r="T75" s="2">
        <v>0.01</v>
      </c>
      <c r="U75" s="16">
        <f t="shared" si="66"/>
        <v>3.8484178379548217E-3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9.3384178379548217E-3</v>
      </c>
      <c r="AU75" s="8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20.560392857142901</v>
      </c>
      <c r="E76" s="10">
        <f t="shared" si="74"/>
        <v>20.459451612903202</v>
      </c>
      <c r="F76" s="7" t="s">
        <v>73</v>
      </c>
      <c r="G76" s="1">
        <v>3</v>
      </c>
      <c r="H76" s="8">
        <f t="shared" si="57"/>
        <v>20.560392857142901</v>
      </c>
      <c r="I76" s="8">
        <f t="shared" si="58"/>
        <v>293.71039285714289</v>
      </c>
      <c r="J76" s="8">
        <f t="shared" si="59"/>
        <v>0.21130597161565745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5"/>
        <v>1.2807874961883912</v>
      </c>
      <c r="P76" s="8">
        <f t="shared" si="62"/>
        <v>0.27063804631527316</v>
      </c>
      <c r="Q76" s="14">
        <f t="shared" si="63"/>
        <v>7.0365892041971023E-2</v>
      </c>
      <c r="R76" s="8">
        <f t="shared" si="64"/>
        <v>0.1355172</v>
      </c>
      <c r="S76" s="15">
        <f t="shared" si="65"/>
        <v>0.51923956547191807</v>
      </c>
      <c r="T76" s="2">
        <v>0.01</v>
      </c>
      <c r="U76" s="16">
        <f t="shared" si="66"/>
        <v>5.1923956547191806E-3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1.0682395654719182E-2</v>
      </c>
      <c r="AU76" s="8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8" x14ac:dyDescent="0.15">
      <c r="C77" s="7">
        <v>3</v>
      </c>
      <c r="D77" s="11">
        <v>19.764870967741899</v>
      </c>
      <c r="E77" s="10">
        <f t="shared" si="74"/>
        <v>20.560392857142901</v>
      </c>
      <c r="F77" s="7" t="s">
        <v>73</v>
      </c>
      <c r="G77" s="1">
        <v>4</v>
      </c>
      <c r="H77" s="8">
        <f t="shared" si="57"/>
        <v>19.764870967741899</v>
      </c>
      <c r="I77" s="8">
        <f t="shared" si="58"/>
        <v>292.91487096774188</v>
      </c>
      <c r="J77" s="8">
        <f t="shared" si="59"/>
        <v>0.19311252640173993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5"/>
        <v>1.5313694498731181</v>
      </c>
      <c r="P77" s="8">
        <f t="shared" si="62"/>
        <v>0.29572662331944044</v>
      </c>
      <c r="Q77" s="14">
        <f t="shared" si="63"/>
        <v>7.6888922063054518E-2</v>
      </c>
      <c r="R77" s="8">
        <f t="shared" si="64"/>
        <v>0.1355172</v>
      </c>
      <c r="S77" s="15">
        <f t="shared" si="65"/>
        <v>0.56737389839116004</v>
      </c>
      <c r="T77" s="2">
        <v>0.01</v>
      </c>
      <c r="U77" s="16">
        <f t="shared" si="66"/>
        <v>5.6737389839116008E-3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1.1163738983911601E-2</v>
      </c>
      <c r="AU77" s="8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8" x14ac:dyDescent="0.15">
      <c r="C78" s="7">
        <v>4</v>
      </c>
      <c r="D78" s="11">
        <v>19.982533333333301</v>
      </c>
      <c r="E78" s="10">
        <f t="shared" si="74"/>
        <v>19.764870967741899</v>
      </c>
      <c r="F78" s="7" t="s">
        <v>73</v>
      </c>
      <c r="G78" s="1">
        <v>5</v>
      </c>
      <c r="H78" s="8">
        <f t="shared" si="57"/>
        <v>19.982533333333301</v>
      </c>
      <c r="I78" s="8">
        <f t="shared" si="58"/>
        <v>293.1325333333333</v>
      </c>
      <c r="J78" s="8">
        <f t="shared" si="59"/>
        <v>0.19793838874736128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1.1738606852259936</v>
      </c>
      <c r="O78" s="8">
        <f t="shared" si="75"/>
        <v>0.58300214132768402</v>
      </c>
      <c r="P78" s="8">
        <f t="shared" si="62"/>
        <v>0.11539850449066318</v>
      </c>
      <c r="Q78" s="14">
        <f t="shared" si="63"/>
        <v>3.0003611167572428E-2</v>
      </c>
      <c r="R78" s="8">
        <f t="shared" si="64"/>
        <v>0.1355172</v>
      </c>
      <c r="S78" s="15">
        <f t="shared" si="65"/>
        <v>0.22140076069733161</v>
      </c>
      <c r="T78" s="2">
        <v>0.01</v>
      </c>
      <c r="U78" s="16">
        <f t="shared" si="66"/>
        <v>2.2140076069733163E-3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1.2164007606973316E-2</v>
      </c>
      <c r="AU78" s="8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8" x14ac:dyDescent="0.15">
      <c r="C79" s="7">
        <v>5</v>
      </c>
      <c r="D79" s="11">
        <v>20.6289032258065</v>
      </c>
      <c r="E79" s="10">
        <f t="shared" si="74"/>
        <v>19.982533333333301</v>
      </c>
      <c r="F79" s="7" t="s">
        <v>75</v>
      </c>
      <c r="G79" s="1">
        <v>6</v>
      </c>
      <c r="H79" s="8">
        <f t="shared" si="57"/>
        <v>20.6289032258065</v>
      </c>
      <c r="I79" s="8">
        <f t="shared" si="58"/>
        <v>293.77890322580646</v>
      </c>
      <c r="J79" s="8">
        <f t="shared" si="59"/>
        <v>0.21294589573595482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5"/>
        <v>0.9888236368370209</v>
      </c>
      <c r="P79" s="8">
        <f t="shared" si="62"/>
        <v>0.21056593507114391</v>
      </c>
      <c r="Q79" s="14">
        <f t="shared" si="63"/>
        <v>5.4747143118497418E-2</v>
      </c>
      <c r="R79" s="8">
        <f t="shared" si="64"/>
        <v>0.1355172</v>
      </c>
      <c r="S79" s="15">
        <f t="shared" si="65"/>
        <v>0.40398667562860963</v>
      </c>
      <c r="T79" s="2">
        <v>0.01</v>
      </c>
      <c r="U79" s="16">
        <f t="shared" si="66"/>
        <v>4.0398667562860967E-3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1.3989866756286096E-2</v>
      </c>
      <c r="AU79" s="8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8" x14ac:dyDescent="0.15">
      <c r="C80" s="7">
        <v>6</v>
      </c>
      <c r="D80" s="11">
        <v>23.485666666666699</v>
      </c>
      <c r="E80" s="10">
        <f t="shared" si="74"/>
        <v>20.6289032258065</v>
      </c>
      <c r="F80" s="7" t="s">
        <v>73</v>
      </c>
      <c r="G80" s="1">
        <v>7</v>
      </c>
      <c r="H80" s="8">
        <f t="shared" si="57"/>
        <v>23.485666666666699</v>
      </c>
      <c r="I80" s="8">
        <f t="shared" si="58"/>
        <v>296.63566666666668</v>
      </c>
      <c r="J80" s="8">
        <f t="shared" si="59"/>
        <v>0.29301557552921642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5"/>
        <v>1.299477701765877</v>
      </c>
      <c r="P80" s="8">
        <f t="shared" si="62"/>
        <v>0.38076720667031189</v>
      </c>
      <c r="Q80" s="14">
        <f t="shared" si="63"/>
        <v>9.8999473734281099E-2</v>
      </c>
      <c r="R80" s="8">
        <f t="shared" si="64"/>
        <v>0.1355172</v>
      </c>
      <c r="S80" s="15">
        <f t="shared" si="65"/>
        <v>0.73053069082213251</v>
      </c>
      <c r="T80" s="2">
        <v>0.01</v>
      </c>
      <c r="U80" s="16">
        <f t="shared" si="66"/>
        <v>7.3053069082213255E-3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1.7255306908221326E-2</v>
      </c>
      <c r="AU80" s="8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7">
        <v>7</v>
      </c>
      <c r="D81" s="11">
        <v>25.6524838709677</v>
      </c>
      <c r="E81" s="10">
        <f t="shared" si="74"/>
        <v>23.485666666666699</v>
      </c>
      <c r="F81" s="7" t="s">
        <v>73</v>
      </c>
      <c r="G81" s="1">
        <v>8</v>
      </c>
      <c r="H81" s="8">
        <f t="shared" si="57"/>
        <v>25.6524838709677</v>
      </c>
      <c r="I81" s="8">
        <f t="shared" si="58"/>
        <v>298.80248387096765</v>
      </c>
      <c r="J81" s="8">
        <f t="shared" si="59"/>
        <v>0.37176245672528002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5"/>
        <v>1.4399304950955651</v>
      </c>
      <c r="P81" s="8">
        <f t="shared" si="62"/>
        <v>0.53531209837037608</v>
      </c>
      <c r="Q81" s="14">
        <f t="shared" si="63"/>
        <v>0.13918114557629779</v>
      </c>
      <c r="R81" s="8">
        <f t="shared" si="64"/>
        <v>0.1355172</v>
      </c>
      <c r="S81" s="15">
        <f t="shared" si="65"/>
        <v>1.0270367567828864</v>
      </c>
      <c r="T81" s="2">
        <v>0.01</v>
      </c>
      <c r="U81" s="16">
        <f t="shared" si="66"/>
        <v>1.0270367567828865E-2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2.0220367567828863E-2</v>
      </c>
      <c r="AU81" s="8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7">
        <v>8</v>
      </c>
      <c r="D82" s="11">
        <v>26.376387096774199</v>
      </c>
      <c r="E82" s="10">
        <f t="shared" si="74"/>
        <v>25.6524838709677</v>
      </c>
      <c r="F82" s="7" t="s">
        <v>73</v>
      </c>
      <c r="G82" s="1">
        <v>9</v>
      </c>
      <c r="H82" s="8">
        <f t="shared" si="57"/>
        <v>26.376387096774199</v>
      </c>
      <c r="I82" s="8">
        <f t="shared" si="58"/>
        <v>299.52638709677416</v>
      </c>
      <c r="J82" s="8">
        <f t="shared" si="59"/>
        <v>0.40222429646897595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5"/>
        <v>1.4258383967251891</v>
      </c>
      <c r="P82" s="8">
        <f t="shared" si="62"/>
        <v>0.5735068460012418</v>
      </c>
      <c r="Q82" s="14">
        <f t="shared" si="63"/>
        <v>0.14911177996032288</v>
      </c>
      <c r="R82" s="8">
        <f t="shared" si="64"/>
        <v>0.1355172</v>
      </c>
      <c r="S82" s="15">
        <f t="shared" si="65"/>
        <v>1.1003162695238897</v>
      </c>
      <c r="T82" s="2">
        <v>0.01</v>
      </c>
      <c r="U82" s="16">
        <f t="shared" si="66"/>
        <v>1.1003162695238898E-2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2.0953162695238899E-2</v>
      </c>
      <c r="AU82" s="8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7">
        <v>9</v>
      </c>
      <c r="D83" s="11">
        <v>25.991866666666699</v>
      </c>
      <c r="E83" s="10">
        <f t="shared" si="74"/>
        <v>26.376387096774199</v>
      </c>
      <c r="F83" s="7" t="s">
        <v>73</v>
      </c>
      <c r="G83" s="1">
        <v>10</v>
      </c>
      <c r="H83" s="8">
        <f t="shared" si="57"/>
        <v>25.991866666666699</v>
      </c>
      <c r="I83" s="8">
        <f t="shared" si="58"/>
        <v>299.14186666666666</v>
      </c>
      <c r="J83" s="8">
        <f t="shared" si="59"/>
        <v>0.38576356074558016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5"/>
        <v>1.3735515507239473</v>
      </c>
      <c r="P83" s="8">
        <f t="shared" si="62"/>
        <v>0.52986613707488328</v>
      </c>
      <c r="Q83" s="14">
        <f t="shared" si="63"/>
        <v>0.13776519563946965</v>
      </c>
      <c r="R83" s="8">
        <f t="shared" si="64"/>
        <v>0.1355172</v>
      </c>
      <c r="S83" s="15">
        <f t="shared" si="65"/>
        <v>1.0165882680535729</v>
      </c>
      <c r="T83" s="2">
        <v>0.01</v>
      </c>
      <c r="U83" s="16">
        <f t="shared" si="66"/>
        <v>1.016588268053573E-2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2.011588268053573E-2</v>
      </c>
      <c r="AU83" s="8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7">
        <v>10</v>
      </c>
      <c r="D84" s="11">
        <v>25.012129032258098</v>
      </c>
      <c r="E84" s="10">
        <f t="shared" si="74"/>
        <v>25.991866666666699</v>
      </c>
      <c r="F84" s="7" t="s">
        <v>73</v>
      </c>
      <c r="G84" s="1">
        <v>11</v>
      </c>
      <c r="H84" s="8">
        <f t="shared" si="57"/>
        <v>25.012129032258098</v>
      </c>
      <c r="I84" s="8">
        <f t="shared" si="58"/>
        <v>298.16212903225806</v>
      </c>
      <c r="J84" s="8">
        <f t="shared" si="59"/>
        <v>0.34663450656237199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0.8015011429666109</v>
      </c>
      <c r="O84" s="8">
        <f t="shared" si="75"/>
        <v>0.56340427068245325</v>
      </c>
      <c r="P84" s="8">
        <f t="shared" si="62"/>
        <v>0.19529536136314524</v>
      </c>
      <c r="Q84" s="14">
        <f t="shared" si="63"/>
        <v>5.0776793954417761E-2</v>
      </c>
      <c r="R84" s="8">
        <f t="shared" si="64"/>
        <v>0.1355172</v>
      </c>
      <c r="S84" s="15">
        <f t="shared" si="65"/>
        <v>0.37468892475949739</v>
      </c>
      <c r="T84" s="2">
        <v>0.01</v>
      </c>
      <c r="U84" s="16">
        <f t="shared" si="66"/>
        <v>3.7468892475949738E-3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1.3696889247594973E-2</v>
      </c>
      <c r="AU84" s="8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7">
        <v>11</v>
      </c>
      <c r="D85" s="11">
        <v>23.3936666666667</v>
      </c>
      <c r="E85" s="10">
        <f t="shared" si="74"/>
        <v>25.012129032258098</v>
      </c>
      <c r="F85" s="7" t="s">
        <v>75</v>
      </c>
      <c r="G85" s="1">
        <v>12</v>
      </c>
      <c r="H85" s="8">
        <f t="shared" si="57"/>
        <v>23.3936666666667</v>
      </c>
      <c r="I85" s="8">
        <f t="shared" si="58"/>
        <v>296.5436666666667</v>
      </c>
      <c r="J85" s="8">
        <f t="shared" si="59"/>
        <v>0.29004683075556109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5"/>
        <v>0.88932890931930797</v>
      </c>
      <c r="P85" s="8">
        <f t="shared" si="62"/>
        <v>0.25794703164736504</v>
      </c>
      <c r="Q85" s="14">
        <f t="shared" si="63"/>
        <v>6.7066228228314914E-2</v>
      </c>
      <c r="R85" s="8">
        <f t="shared" si="64"/>
        <v>0.1355172</v>
      </c>
      <c r="S85" s="15">
        <f t="shared" si="65"/>
        <v>0.49489089376341094</v>
      </c>
      <c r="T85" s="2">
        <v>0.01</v>
      </c>
      <c r="U85" s="16">
        <f t="shared" si="66"/>
        <v>4.9489089376341094E-3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1.4898908937634108E-2</v>
      </c>
      <c r="AU85" s="8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7">
        <v>12</v>
      </c>
      <c r="D86" s="11">
        <v>21.200161290322601</v>
      </c>
      <c r="E86" s="10">
        <f t="shared" si="74"/>
        <v>23.3936666666667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18</v>
      </c>
      <c r="E90" s="7"/>
      <c r="F90" s="7"/>
      <c r="G90" s="1">
        <v>1</v>
      </c>
      <c r="H90" s="8">
        <f t="shared" ref="H90:H101" si="76">E91</f>
        <v>18</v>
      </c>
      <c r="I90" s="8">
        <f t="shared" ref="I90:I101" si="77">H90+273.15</f>
        <v>291.14999999999998</v>
      </c>
      <c r="J90" s="8">
        <f t="shared" ref="J90:J101" si="78">EXP(($C$16*(I90-$C$14))/($C$17*I90*$C$14))</f>
        <v>0.15787051391298848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4.4945735311027822E-2</v>
      </c>
      <c r="Q90" s="14">
        <f t="shared" ref="Q90:Q101" si="82">P90*$B$76</f>
        <v>1.1685891180867235E-2</v>
      </c>
      <c r="R90" s="8">
        <f t="shared" ref="R90:R101" si="83">L90*$B$76</f>
        <v>7.4022000000000004E-2</v>
      </c>
      <c r="S90" s="15">
        <f t="shared" ref="S90:S101" si="84">Q90/R90</f>
        <v>0.15787051391298848</v>
      </c>
      <c r="T90" s="2">
        <v>0.01</v>
      </c>
      <c r="U90" s="16">
        <f t="shared" ref="U90:U101" si="85">S90*T90</f>
        <v>1.5787051391298848E-3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7.0687051391298853E-3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74</v>
      </c>
      <c r="B91" s="1">
        <v>1</v>
      </c>
      <c r="C91" s="7">
        <v>1</v>
      </c>
      <c r="D91" s="9">
        <v>20.459451612903202</v>
      </c>
      <c r="E91" s="10">
        <f t="shared" ref="E91:E102" si="95">D90</f>
        <v>18</v>
      </c>
      <c r="F91" s="7" t="s">
        <v>73</v>
      </c>
      <c r="G91" s="1">
        <v>2</v>
      </c>
      <c r="H91" s="8">
        <f t="shared" si="76"/>
        <v>20.459451612903202</v>
      </c>
      <c r="I91" s="8">
        <f t="shared" si="77"/>
        <v>293.60945161290317</v>
      </c>
      <c r="J91" s="8">
        <f t="shared" si="78"/>
        <v>0.20891136410445821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6">L91+O90-P90-N91</f>
        <v>0.52445426468897216</v>
      </c>
      <c r="P91" s="8">
        <f t="shared" si="81"/>
        <v>0.10956445584657376</v>
      </c>
      <c r="Q91" s="14">
        <f t="shared" si="82"/>
        <v>2.8486758520109179E-2</v>
      </c>
      <c r="R91" s="8">
        <f t="shared" si="83"/>
        <v>7.4022000000000004E-2</v>
      </c>
      <c r="S91" s="15">
        <f t="shared" si="84"/>
        <v>0.38484178379548212</v>
      </c>
      <c r="T91" s="2">
        <v>0.01</v>
      </c>
      <c r="U91" s="16">
        <f t="shared" si="85"/>
        <v>3.8484178379548212E-3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9.3384178379548217E-3</v>
      </c>
      <c r="AU91" s="8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20.560392857142901</v>
      </c>
      <c r="E92" s="10">
        <f t="shared" si="95"/>
        <v>20.459451612903202</v>
      </c>
      <c r="F92" s="7" t="s">
        <v>73</v>
      </c>
      <c r="G92" s="1">
        <v>3</v>
      </c>
      <c r="H92" s="8">
        <f t="shared" si="76"/>
        <v>20.560392857142901</v>
      </c>
      <c r="I92" s="8">
        <f t="shared" si="77"/>
        <v>293.71039285714289</v>
      </c>
      <c r="J92" s="8">
        <f t="shared" si="78"/>
        <v>0.21130597161565745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6"/>
        <v>0.69958980884239841</v>
      </c>
      <c r="P92" s="8">
        <f t="shared" si="81"/>
        <v>0.14782750428985506</v>
      </c>
      <c r="Q92" s="14">
        <f t="shared" si="82"/>
        <v>3.8435151115362318E-2</v>
      </c>
      <c r="R92" s="8">
        <f t="shared" si="83"/>
        <v>7.4022000000000004E-2</v>
      </c>
      <c r="S92" s="15">
        <f t="shared" si="84"/>
        <v>0.51923956547191796</v>
      </c>
      <c r="T92" s="2">
        <v>0.01</v>
      </c>
      <c r="U92" s="16">
        <f t="shared" si="85"/>
        <v>5.1923956547191797E-3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1.0682395654719179E-2</v>
      </c>
      <c r="AU92" s="8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7">
        <v>3</v>
      </c>
      <c r="D93" s="11">
        <v>19.764870967741899</v>
      </c>
      <c r="E93" s="10">
        <f t="shared" si="95"/>
        <v>20.560392857142901</v>
      </c>
      <c r="F93" s="7" t="s">
        <v>73</v>
      </c>
      <c r="G93" s="1">
        <v>4</v>
      </c>
      <c r="H93" s="8">
        <f t="shared" si="76"/>
        <v>19.764870967741899</v>
      </c>
      <c r="I93" s="8">
        <f t="shared" si="77"/>
        <v>292.91487096774188</v>
      </c>
      <c r="J93" s="8">
        <f t="shared" si="78"/>
        <v>0.19311252640173993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6"/>
        <v>0.83646230455254333</v>
      </c>
      <c r="P93" s="8">
        <f t="shared" si="81"/>
        <v>0.16153134887196324</v>
      </c>
      <c r="Q93" s="14">
        <f t="shared" si="82"/>
        <v>4.1998150706710445E-2</v>
      </c>
      <c r="R93" s="8">
        <f t="shared" si="83"/>
        <v>7.4022000000000004E-2</v>
      </c>
      <c r="S93" s="15">
        <f t="shared" si="84"/>
        <v>0.56737389839115993</v>
      </c>
      <c r="T93" s="2">
        <v>0.01</v>
      </c>
      <c r="U93" s="16">
        <f t="shared" si="85"/>
        <v>5.6737389839115991E-3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1.1163738983911601E-2</v>
      </c>
      <c r="AU93" s="8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7">
        <v>4</v>
      </c>
      <c r="D94" s="11">
        <v>19.982533333333301</v>
      </c>
      <c r="E94" s="10">
        <f t="shared" si="95"/>
        <v>19.764870967741899</v>
      </c>
      <c r="F94" s="7" t="s">
        <v>73</v>
      </c>
      <c r="G94" s="1">
        <v>5</v>
      </c>
      <c r="H94" s="8">
        <f t="shared" si="76"/>
        <v>19.982533333333301</v>
      </c>
      <c r="I94" s="8">
        <f t="shared" si="77"/>
        <v>293.1325333333333</v>
      </c>
      <c r="J94" s="8">
        <f t="shared" si="78"/>
        <v>0.19793838874736128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0.64118440789655096</v>
      </c>
      <c r="O94" s="8">
        <f t="shared" si="96"/>
        <v>0.31844654778402925</v>
      </c>
      <c r="P94" s="8">
        <f t="shared" si="81"/>
        <v>6.3032796570530347E-2</v>
      </c>
      <c r="Q94" s="14">
        <f t="shared" si="82"/>
        <v>1.6388527108337891E-2</v>
      </c>
      <c r="R94" s="8">
        <f t="shared" si="83"/>
        <v>7.4022000000000004E-2</v>
      </c>
      <c r="S94" s="15">
        <f t="shared" si="84"/>
        <v>0.22140076069733172</v>
      </c>
      <c r="T94" s="2">
        <v>0.01</v>
      </c>
      <c r="U94" s="16">
        <f t="shared" si="85"/>
        <v>2.2140076069733171E-3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1.2164007606973316E-2</v>
      </c>
      <c r="AU94" s="8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7">
        <v>5</v>
      </c>
      <c r="D95" s="11">
        <v>20.6289032258065</v>
      </c>
      <c r="E95" s="10">
        <f t="shared" si="95"/>
        <v>19.982533333333301</v>
      </c>
      <c r="F95" s="7" t="s">
        <v>75</v>
      </c>
      <c r="G95" s="1">
        <v>6</v>
      </c>
      <c r="H95" s="8">
        <f t="shared" si="76"/>
        <v>20.6289032258065</v>
      </c>
      <c r="I95" s="8">
        <f t="shared" si="77"/>
        <v>293.77890322580646</v>
      </c>
      <c r="J95" s="8">
        <f t="shared" si="78"/>
        <v>0.21294589573595482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6"/>
        <v>0.54011375121349881</v>
      </c>
      <c r="P95" s="8">
        <f t="shared" si="81"/>
        <v>0.11501500655146515</v>
      </c>
      <c r="Q95" s="14">
        <f t="shared" si="82"/>
        <v>2.990390170338094E-2</v>
      </c>
      <c r="R95" s="8">
        <f t="shared" si="83"/>
        <v>7.4022000000000004E-2</v>
      </c>
      <c r="S95" s="15">
        <f t="shared" si="84"/>
        <v>0.40398667562860957</v>
      </c>
      <c r="T95" s="2">
        <v>0.01</v>
      </c>
      <c r="U95" s="16">
        <f t="shared" si="85"/>
        <v>4.0398667562860958E-3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1.3989866756286096E-2</v>
      </c>
      <c r="AU95" s="8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7">
        <v>6</v>
      </c>
      <c r="D96" s="11">
        <v>23.485666666666699</v>
      </c>
      <c r="E96" s="10">
        <f t="shared" si="95"/>
        <v>20.6289032258065</v>
      </c>
      <c r="F96" s="7" t="s">
        <v>73</v>
      </c>
      <c r="G96" s="1">
        <v>7</v>
      </c>
      <c r="H96" s="8">
        <f t="shared" si="76"/>
        <v>23.485666666666699</v>
      </c>
      <c r="I96" s="8">
        <f t="shared" si="77"/>
        <v>296.63566666666668</v>
      </c>
      <c r="J96" s="8">
        <f t="shared" si="78"/>
        <v>0.29301557552921642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6"/>
        <v>0.70979874466203363</v>
      </c>
      <c r="P96" s="8">
        <f t="shared" si="81"/>
        <v>0.20798208767706111</v>
      </c>
      <c r="Q96" s="14">
        <f t="shared" si="82"/>
        <v>5.4075342796035888E-2</v>
      </c>
      <c r="R96" s="8">
        <f t="shared" si="83"/>
        <v>7.4022000000000004E-2</v>
      </c>
      <c r="S96" s="15">
        <f t="shared" si="84"/>
        <v>0.7305306908221324</v>
      </c>
      <c r="T96" s="2">
        <v>0.01</v>
      </c>
      <c r="U96" s="16">
        <f t="shared" si="85"/>
        <v>7.3053069082213238E-3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1.7255306908221323E-2</v>
      </c>
      <c r="AU96" s="8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7">
        <v>7</v>
      </c>
      <c r="D97" s="11">
        <v>25.6524838709677</v>
      </c>
      <c r="E97" s="10">
        <f t="shared" si="95"/>
        <v>23.485666666666699</v>
      </c>
      <c r="F97" s="7" t="s">
        <v>73</v>
      </c>
      <c r="G97" s="1">
        <v>8</v>
      </c>
      <c r="H97" s="8">
        <f t="shared" si="76"/>
        <v>25.6524838709677</v>
      </c>
      <c r="I97" s="8">
        <f t="shared" si="77"/>
        <v>298.80248387096765</v>
      </c>
      <c r="J97" s="8">
        <f t="shared" si="78"/>
        <v>0.37176245672528002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6"/>
        <v>0.78651665698497264</v>
      </c>
      <c r="P97" s="8">
        <f t="shared" si="81"/>
        <v>0.29239736465608779</v>
      </c>
      <c r="Q97" s="14">
        <f t="shared" si="82"/>
        <v>7.6023314810582832E-2</v>
      </c>
      <c r="R97" s="8">
        <f t="shared" si="83"/>
        <v>7.4022000000000004E-2</v>
      </c>
      <c r="S97" s="15">
        <f t="shared" si="84"/>
        <v>1.0270367567828866</v>
      </c>
      <c r="T97" s="2">
        <v>0.01</v>
      </c>
      <c r="U97" s="16">
        <f t="shared" si="85"/>
        <v>1.0270367567828866E-2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2.0220367567828867E-2</v>
      </c>
      <c r="AU97" s="8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7">
        <v>8</v>
      </c>
      <c r="D98" s="11">
        <v>26.376387096774199</v>
      </c>
      <c r="E98" s="10">
        <f t="shared" si="95"/>
        <v>25.6524838709677</v>
      </c>
      <c r="F98" s="7" t="s">
        <v>73</v>
      </c>
      <c r="G98" s="1">
        <v>9</v>
      </c>
      <c r="H98" s="8">
        <f t="shared" si="76"/>
        <v>26.376387096774199</v>
      </c>
      <c r="I98" s="8">
        <f t="shared" si="77"/>
        <v>299.52638709677416</v>
      </c>
      <c r="J98" s="8">
        <f t="shared" si="78"/>
        <v>0.40222429646897595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6"/>
        <v>0.7788192923288848</v>
      </c>
      <c r="P98" s="8">
        <f t="shared" si="81"/>
        <v>0.31326004193345142</v>
      </c>
      <c r="Q98" s="14">
        <f t="shared" si="82"/>
        <v>8.1447610902697365E-2</v>
      </c>
      <c r="R98" s="8">
        <f t="shared" si="83"/>
        <v>7.4022000000000004E-2</v>
      </c>
      <c r="S98" s="15">
        <f t="shared" si="84"/>
        <v>1.1003162695238897</v>
      </c>
      <c r="T98" s="2">
        <v>0.01</v>
      </c>
      <c r="U98" s="16">
        <f t="shared" si="85"/>
        <v>1.1003162695238898E-2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2.0953162695238899E-2</v>
      </c>
      <c r="AU98" s="8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7">
        <v>9</v>
      </c>
      <c r="D99" s="11">
        <v>25.991866666666699</v>
      </c>
      <c r="E99" s="10">
        <f t="shared" si="95"/>
        <v>26.376387096774199</v>
      </c>
      <c r="F99" s="7" t="s">
        <v>73</v>
      </c>
      <c r="G99" s="1">
        <v>10</v>
      </c>
      <c r="H99" s="8">
        <f t="shared" si="76"/>
        <v>25.991866666666699</v>
      </c>
      <c r="I99" s="8">
        <f t="shared" si="77"/>
        <v>299.14186666666666</v>
      </c>
      <c r="J99" s="8">
        <f t="shared" si="78"/>
        <v>0.38576356074558016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6"/>
        <v>0.75025925039543329</v>
      </c>
      <c r="P99" s="8">
        <f t="shared" si="81"/>
        <v>0.28942267991485215</v>
      </c>
      <c r="Q99" s="14">
        <f t="shared" si="82"/>
        <v>7.5249896777861564E-2</v>
      </c>
      <c r="R99" s="8">
        <f t="shared" si="83"/>
        <v>7.4022000000000004E-2</v>
      </c>
      <c r="S99" s="15">
        <f t="shared" si="84"/>
        <v>1.0165882680535727</v>
      </c>
      <c r="T99" s="2">
        <v>0.01</v>
      </c>
      <c r="U99" s="16">
        <f t="shared" si="85"/>
        <v>1.0165882680535728E-2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2.0115882680535727E-2</v>
      </c>
      <c r="AU99" s="8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7">
        <v>10</v>
      </c>
      <c r="D100" s="11">
        <v>25.012129032258098</v>
      </c>
      <c r="E100" s="10">
        <f t="shared" si="95"/>
        <v>25.991866666666699</v>
      </c>
      <c r="F100" s="7" t="s">
        <v>73</v>
      </c>
      <c r="G100" s="1">
        <v>11</v>
      </c>
      <c r="H100" s="8">
        <f t="shared" si="76"/>
        <v>25.012129032258098</v>
      </c>
      <c r="I100" s="8">
        <f t="shared" si="77"/>
        <v>298.16212903225806</v>
      </c>
      <c r="J100" s="8">
        <f t="shared" si="78"/>
        <v>0.34663450656237199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0.43779474195655205</v>
      </c>
      <c r="O100" s="8">
        <f t="shared" si="96"/>
        <v>0.30774182852402904</v>
      </c>
      <c r="P100" s="8">
        <f t="shared" si="81"/>
        <v>0.1066739368790289</v>
      </c>
      <c r="Q100" s="14">
        <f t="shared" si="82"/>
        <v>2.7735223588547516E-2</v>
      </c>
      <c r="R100" s="8">
        <f t="shared" si="83"/>
        <v>7.4022000000000004E-2</v>
      </c>
      <c r="S100" s="15">
        <f t="shared" si="84"/>
        <v>0.37468892475949739</v>
      </c>
      <c r="T100" s="2">
        <v>0.01</v>
      </c>
      <c r="U100" s="16">
        <f t="shared" si="85"/>
        <v>3.7468892475949738E-3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1.3696889247594973E-2</v>
      </c>
      <c r="AU100" s="8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7">
        <v>11</v>
      </c>
      <c r="D101" s="11">
        <v>23.3936666666667</v>
      </c>
      <c r="E101" s="10">
        <f t="shared" si="95"/>
        <v>25.012129032258098</v>
      </c>
      <c r="F101" s="7" t="s">
        <v>75</v>
      </c>
      <c r="G101" s="1">
        <v>12</v>
      </c>
      <c r="H101" s="8">
        <f t="shared" si="76"/>
        <v>23.3936666666667</v>
      </c>
      <c r="I101" s="8">
        <f t="shared" si="77"/>
        <v>296.5436666666667</v>
      </c>
      <c r="J101" s="8">
        <f t="shared" si="78"/>
        <v>0.29004683075556109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6"/>
        <v>0.48576789164500012</v>
      </c>
      <c r="P101" s="8">
        <f t="shared" si="81"/>
        <v>0.14089543745444308</v>
      </c>
      <c r="Q101" s="14">
        <f t="shared" si="82"/>
        <v>3.6632813738155204E-2</v>
      </c>
      <c r="R101" s="8">
        <f t="shared" si="83"/>
        <v>7.4022000000000004E-2</v>
      </c>
      <c r="S101" s="15">
        <f t="shared" si="84"/>
        <v>0.49489089376341089</v>
      </c>
      <c r="T101" s="2">
        <v>0.01</v>
      </c>
      <c r="U101" s="16">
        <f t="shared" si="85"/>
        <v>4.9489089376341094E-3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1.4898908937634108E-2</v>
      </c>
      <c r="AU101" s="8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7">
        <v>12</v>
      </c>
      <c r="D102" s="11">
        <v>21.200161290322601</v>
      </c>
      <c r="E102" s="10">
        <f t="shared" si="95"/>
        <v>23.3936666666667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A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48.19</v>
      </c>
      <c r="F2" s="2">
        <v>1166.8320000000001</v>
      </c>
      <c r="G2" s="44">
        <f>(F2+F3+F4)/3</f>
        <v>1338.1873333333333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947.57478905992696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0.155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4043.09678075703</v>
      </c>
      <c r="F7" s="2">
        <v>122.786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2">
        <v>0.28000000000000003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3.173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0.9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(AV38+AV53+AY69+AY85+AY101+BB101+AG69)</f>
        <v>127843982.27148263</v>
      </c>
      <c r="J14" s="6" t="s">
        <v>20</v>
      </c>
      <c r="K14" s="6">
        <f>I14/(10000*1000)</f>
        <v>12.784398227148262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64137042.971559398</v>
      </c>
      <c r="J15" s="6" t="s">
        <v>20</v>
      </c>
      <c r="K15" s="6">
        <f>I15/(10000*1000)</f>
        <v>6.4137042971559399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12.784398227148262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15</v>
      </c>
      <c r="E27" s="7"/>
      <c r="F27" s="7"/>
      <c r="G27" s="1">
        <v>1</v>
      </c>
      <c r="H27" s="8">
        <f t="shared" ref="H27:H38" si="0">E28</f>
        <v>15</v>
      </c>
      <c r="I27" s="8">
        <f t="shared" ref="I27:I38" si="1">H27+273.15</f>
        <v>288.14999999999998</v>
      </c>
      <c r="J27" s="8">
        <f t="shared" ref="J27:J38" si="2">EXP(($C$16*(I27-$C$14))/($C$17*I27*$C$14))</f>
        <v>0.11145232763902028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0.12428674426421128</v>
      </c>
      <c r="Q27" s="14">
        <f t="shared" ref="Q27:Q38" si="6">P27*$B$29</f>
        <v>1.4914409311705353E-2</v>
      </c>
      <c r="R27" s="8">
        <f t="shared" ref="R27:R38" si="7">L27*$B$29</f>
        <v>0.13381873333333336</v>
      </c>
      <c r="S27" s="15">
        <f t="shared" ref="S27:S38" si="8">Q27/R27</f>
        <v>0.11145232763902027</v>
      </c>
      <c r="T27" s="2">
        <v>0.01</v>
      </c>
      <c r="U27" s="16">
        <f t="shared" ref="U27:U38" si="9">S27*T27</f>
        <v>1.1145232763902027E-3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2.3014523276390201E-2</v>
      </c>
      <c r="AR27" s="8">
        <f t="shared" ref="AR27:AR38" si="15">$B$27/12</f>
        <v>111.51561111111111</v>
      </c>
      <c r="AS27" s="1">
        <f t="shared" ref="AS27:AS38" si="16">$B$29</f>
        <v>0.12</v>
      </c>
      <c r="AT27" s="1">
        <f>$E$2/12</f>
        <v>4.0158333333333331</v>
      </c>
      <c r="AU27" s="1">
        <f t="shared" ref="AU27:AU38" si="17">AT27*10000*AS27*0.67*AR27*AQ27</f>
        <v>8286.4665392830175</v>
      </c>
    </row>
    <row r="28" spans="1:47" x14ac:dyDescent="0.15">
      <c r="A28" s="1" t="s">
        <v>74</v>
      </c>
      <c r="B28" s="1">
        <v>1</v>
      </c>
      <c r="C28" s="7">
        <v>1</v>
      </c>
      <c r="D28" s="9">
        <v>19.511129032258101</v>
      </c>
      <c r="E28" s="10">
        <f t="shared" ref="E28:E39" si="18">D27</f>
        <v>15</v>
      </c>
      <c r="F28" s="7" t="s">
        <v>73</v>
      </c>
      <c r="G28" s="1">
        <v>2</v>
      </c>
      <c r="H28" s="8">
        <f t="shared" si="0"/>
        <v>19.511129032258101</v>
      </c>
      <c r="I28" s="8">
        <f t="shared" si="1"/>
        <v>292.66112903225809</v>
      </c>
      <c r="J28" s="8">
        <f t="shared" si="2"/>
        <v>0.18762636308817887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2.1060254779580112</v>
      </c>
      <c r="P28" s="8">
        <f t="shared" si="5"/>
        <v>0.39514590100030528</v>
      </c>
      <c r="Q28" s="14">
        <f t="shared" si="6"/>
        <v>4.7417508120036631E-2</v>
      </c>
      <c r="R28" s="8">
        <f t="shared" si="7"/>
        <v>0.13381873333333336</v>
      </c>
      <c r="S28" s="15">
        <f t="shared" si="8"/>
        <v>0.35434133128373624</v>
      </c>
      <c r="T28" s="2">
        <v>0.01</v>
      </c>
      <c r="U28" s="16">
        <f t="shared" si="9"/>
        <v>3.5434133128373624E-3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2.5443413312837362E-2</v>
      </c>
      <c r="AR28" s="8">
        <f t="shared" si="15"/>
        <v>111.51561111111111</v>
      </c>
      <c r="AS28" s="1">
        <f t="shared" si="16"/>
        <v>0.12</v>
      </c>
      <c r="AT28" s="1">
        <f t="shared" ref="AT28:AT38" si="20">$E$2/12</f>
        <v>4.0158333333333331</v>
      </c>
      <c r="AU28" s="1">
        <f t="shared" si="17"/>
        <v>9160.9976244115478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19.474785714285701</v>
      </c>
      <c r="E29" s="10">
        <f t="shared" si="18"/>
        <v>19.511129032258101</v>
      </c>
      <c r="F29" s="7" t="s">
        <v>73</v>
      </c>
      <c r="G29" s="1">
        <v>3</v>
      </c>
      <c r="H29" s="8">
        <f t="shared" si="0"/>
        <v>19.474785714285701</v>
      </c>
      <c r="I29" s="8">
        <f t="shared" si="1"/>
        <v>292.62478571428568</v>
      </c>
      <c r="J29" s="8">
        <f t="shared" si="2"/>
        <v>0.18685268357873244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2.8260356880688171</v>
      </c>
      <c r="P29" s="8">
        <f t="shared" si="5"/>
        <v>0.52805235220492808</v>
      </c>
      <c r="Q29" s="14">
        <f t="shared" si="6"/>
        <v>6.3366282264591373E-2</v>
      </c>
      <c r="R29" s="8">
        <f t="shared" si="7"/>
        <v>0.13381873333333336</v>
      </c>
      <c r="S29" s="15">
        <f t="shared" si="8"/>
        <v>0.47352325557252345</v>
      </c>
      <c r="T29" s="2">
        <v>0.01</v>
      </c>
      <c r="U29" s="16">
        <f t="shared" si="9"/>
        <v>4.7352325557252347E-3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2.6635232555725235E-2</v>
      </c>
      <c r="AR29" s="8">
        <f t="shared" si="15"/>
        <v>111.51561111111111</v>
      </c>
      <c r="AS29" s="1">
        <f t="shared" si="16"/>
        <v>0.12</v>
      </c>
      <c r="AT29" s="1">
        <f t="shared" si="20"/>
        <v>4.0158333333333331</v>
      </c>
      <c r="AU29" s="1">
        <f t="shared" si="17"/>
        <v>9590.11667060945</v>
      </c>
    </row>
    <row r="30" spans="1:47" x14ac:dyDescent="0.15">
      <c r="C30" s="7">
        <v>3</v>
      </c>
      <c r="D30" s="11">
        <v>18.455258064516102</v>
      </c>
      <c r="E30" s="10">
        <f t="shared" si="18"/>
        <v>19.474785714285701</v>
      </c>
      <c r="F30" s="7" t="s">
        <v>73</v>
      </c>
      <c r="G30" s="1">
        <v>4</v>
      </c>
      <c r="H30" s="8">
        <f t="shared" si="0"/>
        <v>18.455258064516102</v>
      </c>
      <c r="I30" s="8">
        <f t="shared" si="1"/>
        <v>291.60525806451608</v>
      </c>
      <c r="J30" s="8">
        <f t="shared" si="2"/>
        <v>0.16633204729488851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3.4131394469750003</v>
      </c>
      <c r="P30" s="8">
        <f t="shared" si="5"/>
        <v>0.56771447191829538</v>
      </c>
      <c r="Q30" s="14">
        <f t="shared" si="6"/>
        <v>6.8125736630195444E-2</v>
      </c>
      <c r="R30" s="8">
        <f t="shared" si="7"/>
        <v>0.13381873333333336</v>
      </c>
      <c r="S30" s="15">
        <f t="shared" si="8"/>
        <v>0.50908968373283636</v>
      </c>
      <c r="T30" s="2">
        <v>0.01</v>
      </c>
      <c r="U30" s="16">
        <f t="shared" si="9"/>
        <v>5.0908968373283639E-3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2.6990896837328363E-2</v>
      </c>
      <c r="AR30" s="8">
        <f t="shared" si="15"/>
        <v>111.51561111111111</v>
      </c>
      <c r="AS30" s="1">
        <f t="shared" si="16"/>
        <v>0.12</v>
      </c>
      <c r="AT30" s="1">
        <f t="shared" si="20"/>
        <v>4.0158333333333331</v>
      </c>
      <c r="AU30" s="1">
        <f t="shared" si="17"/>
        <v>9718.1749463915894</v>
      </c>
    </row>
    <row r="31" spans="1:47" x14ac:dyDescent="0.15">
      <c r="C31" s="7">
        <v>4</v>
      </c>
      <c r="D31" s="11">
        <v>18.9518666666667</v>
      </c>
      <c r="E31" s="10">
        <f t="shared" si="18"/>
        <v>18.455258064516102</v>
      </c>
      <c r="F31" s="7" t="s">
        <v>73</v>
      </c>
      <c r="G31" s="1">
        <v>5</v>
      </c>
      <c r="H31" s="8">
        <f t="shared" si="0"/>
        <v>18.9518666666667</v>
      </c>
      <c r="I31" s="8">
        <f t="shared" si="1"/>
        <v>292.10186666666669</v>
      </c>
      <c r="J31" s="8">
        <f t="shared" si="2"/>
        <v>0.17604746521083689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2.7031537263038699</v>
      </c>
      <c r="O31" s="8">
        <f t="shared" si="19"/>
        <v>1.2574273598639465</v>
      </c>
      <c r="P31" s="8">
        <f t="shared" si="5"/>
        <v>0.22136689939080259</v>
      </c>
      <c r="Q31" s="14">
        <f t="shared" si="6"/>
        <v>2.656402792689631E-2</v>
      </c>
      <c r="R31" s="8">
        <f t="shared" si="7"/>
        <v>0.13381873333333336</v>
      </c>
      <c r="S31" s="15">
        <f t="shared" si="8"/>
        <v>0.1985075427423687</v>
      </c>
      <c r="T31" s="2">
        <v>0.01</v>
      </c>
      <c r="U31" s="16">
        <f t="shared" si="9"/>
        <v>1.9850754274236869E-3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3.1435075427423687E-2</v>
      </c>
      <c r="AR31" s="8">
        <f t="shared" si="15"/>
        <v>111.51561111111111</v>
      </c>
      <c r="AS31" s="1">
        <f t="shared" si="16"/>
        <v>0.12</v>
      </c>
      <c r="AT31" s="1">
        <f t="shared" si="20"/>
        <v>4.0158333333333331</v>
      </c>
      <c r="AU31" s="1">
        <f t="shared" si="17"/>
        <v>11318.318331468869</v>
      </c>
    </row>
    <row r="32" spans="1:47" x14ac:dyDescent="0.15">
      <c r="C32" s="7">
        <v>5</v>
      </c>
      <c r="D32" s="11">
        <v>19.8683870967742</v>
      </c>
      <c r="E32" s="10">
        <f t="shared" si="18"/>
        <v>18.9518666666667</v>
      </c>
      <c r="F32" s="7" t="s">
        <v>75</v>
      </c>
      <c r="G32" s="1">
        <v>6</v>
      </c>
      <c r="H32" s="8">
        <f t="shared" si="0"/>
        <v>19.8683870967742</v>
      </c>
      <c r="I32" s="8">
        <f t="shared" si="1"/>
        <v>293.01838709677418</v>
      </c>
      <c r="J32" s="8">
        <f t="shared" si="2"/>
        <v>0.19539365854413823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2.1512165715842553</v>
      </c>
      <c r="P32" s="8">
        <f t="shared" si="5"/>
        <v>0.4203340762426257</v>
      </c>
      <c r="Q32" s="14">
        <f t="shared" si="6"/>
        <v>5.0440089149115082E-2</v>
      </c>
      <c r="R32" s="8">
        <f t="shared" si="7"/>
        <v>0.13381873333333336</v>
      </c>
      <c r="S32" s="15">
        <f t="shared" si="8"/>
        <v>0.37692846055770274</v>
      </c>
      <c r="T32" s="2">
        <v>0.01</v>
      </c>
      <c r="U32" s="16">
        <f t="shared" si="9"/>
        <v>3.7692846055770277E-3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3.3219284605577028E-2</v>
      </c>
      <c r="AR32" s="8">
        <f t="shared" si="15"/>
        <v>111.51561111111111</v>
      </c>
      <c r="AS32" s="1">
        <f t="shared" si="16"/>
        <v>0.12</v>
      </c>
      <c r="AT32" s="1">
        <f t="shared" si="20"/>
        <v>4.0158333333333331</v>
      </c>
      <c r="AU32" s="1">
        <f t="shared" si="17"/>
        <v>11960.729624385656</v>
      </c>
    </row>
    <row r="33" spans="1:48" x14ac:dyDescent="0.15">
      <c r="C33" s="7">
        <v>6</v>
      </c>
      <c r="D33" s="11">
        <v>22.780933333333302</v>
      </c>
      <c r="E33" s="10">
        <f t="shared" si="18"/>
        <v>19.8683870967742</v>
      </c>
      <c r="F33" s="7" t="s">
        <v>73</v>
      </c>
      <c r="G33" s="1">
        <v>7</v>
      </c>
      <c r="H33" s="8">
        <f t="shared" si="0"/>
        <v>22.780933333333302</v>
      </c>
      <c r="I33" s="8">
        <f t="shared" si="1"/>
        <v>295.93093333333326</v>
      </c>
      <c r="J33" s="8">
        <f t="shared" si="2"/>
        <v>0.27098355980338162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2.846038606452741</v>
      </c>
      <c r="P33" s="8">
        <f t="shared" si="5"/>
        <v>0.77122967291441924</v>
      </c>
      <c r="Q33" s="14">
        <f t="shared" si="6"/>
        <v>9.2547560749730307E-2</v>
      </c>
      <c r="R33" s="8">
        <f t="shared" si="7"/>
        <v>0.13381873333333336</v>
      </c>
      <c r="S33" s="15">
        <f t="shared" si="8"/>
        <v>0.69158897595600932</v>
      </c>
      <c r="T33" s="2">
        <v>0.01</v>
      </c>
      <c r="U33" s="16">
        <f t="shared" si="9"/>
        <v>6.9158897595600934E-3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3.6365889759560094E-2</v>
      </c>
      <c r="AR33" s="8">
        <f t="shared" si="15"/>
        <v>111.51561111111111</v>
      </c>
      <c r="AS33" s="1">
        <f t="shared" si="16"/>
        <v>0.12</v>
      </c>
      <c r="AT33" s="1">
        <f t="shared" si="20"/>
        <v>4.0158333333333331</v>
      </c>
      <c r="AU33" s="1">
        <f t="shared" si="17"/>
        <v>13093.676764227775</v>
      </c>
    </row>
    <row r="34" spans="1:48" x14ac:dyDescent="0.15">
      <c r="C34" s="7">
        <v>7</v>
      </c>
      <c r="D34" s="11">
        <v>25.4052258064516</v>
      </c>
      <c r="E34" s="10">
        <f t="shared" si="18"/>
        <v>22.780933333333302</v>
      </c>
      <c r="F34" s="7" t="s">
        <v>73</v>
      </c>
      <c r="G34" s="1">
        <v>8</v>
      </c>
      <c r="H34" s="8">
        <f t="shared" si="0"/>
        <v>25.4052258064516</v>
      </c>
      <c r="I34" s="8">
        <f t="shared" si="1"/>
        <v>298.55522580645157</v>
      </c>
      <c r="J34" s="8">
        <f t="shared" si="2"/>
        <v>0.36186380901349446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3.189965044649433</v>
      </c>
      <c r="P34" s="8">
        <f t="shared" si="5"/>
        <v>1.1543329016767458</v>
      </c>
      <c r="Q34" s="14">
        <f t="shared" si="6"/>
        <v>0.1385199482012095</v>
      </c>
      <c r="R34" s="8">
        <f t="shared" si="7"/>
        <v>0.13381873333333336</v>
      </c>
      <c r="S34" s="15">
        <f t="shared" si="8"/>
        <v>1.0351312163160724</v>
      </c>
      <c r="T34" s="2">
        <v>0.01</v>
      </c>
      <c r="U34" s="16">
        <f t="shared" si="9"/>
        <v>1.0351312163160724E-2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3.9801312163160719E-2</v>
      </c>
      <c r="AR34" s="8">
        <f t="shared" si="15"/>
        <v>111.51561111111111</v>
      </c>
      <c r="AS34" s="1">
        <f t="shared" si="16"/>
        <v>0.12</v>
      </c>
      <c r="AT34" s="1">
        <f t="shared" si="20"/>
        <v>4.0158333333333331</v>
      </c>
      <c r="AU34" s="1">
        <f t="shared" si="17"/>
        <v>14330.61365202956</v>
      </c>
    </row>
    <row r="35" spans="1:48" x14ac:dyDescent="0.15">
      <c r="C35" s="7">
        <v>8</v>
      </c>
      <c r="D35" s="11">
        <v>26.0161290322581</v>
      </c>
      <c r="E35" s="10">
        <f t="shared" si="18"/>
        <v>25.4052258064516</v>
      </c>
      <c r="F35" s="7" t="s">
        <v>73</v>
      </c>
      <c r="G35" s="1">
        <v>9</v>
      </c>
      <c r="H35" s="8">
        <f t="shared" si="0"/>
        <v>26.0161290322581</v>
      </c>
      <c r="I35" s="8">
        <f t="shared" si="1"/>
        <v>299.16612903225808</v>
      </c>
      <c r="J35" s="8">
        <f t="shared" si="2"/>
        <v>0.38678321708404906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3.1507882540837979</v>
      </c>
      <c r="P35" s="8">
        <f t="shared" si="5"/>
        <v>1.2186720172651655</v>
      </c>
      <c r="Q35" s="14">
        <f t="shared" si="6"/>
        <v>0.14624064207181986</v>
      </c>
      <c r="R35" s="8">
        <f t="shared" si="7"/>
        <v>0.13381873333333336</v>
      </c>
      <c r="S35" s="15">
        <f t="shared" si="8"/>
        <v>1.0928263810982606</v>
      </c>
      <c r="T35" s="2">
        <v>0.01</v>
      </c>
      <c r="U35" s="16">
        <f t="shared" si="9"/>
        <v>1.0928263810982606E-2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4.0378263810982605E-2</v>
      </c>
      <c r="AR35" s="8">
        <f t="shared" si="15"/>
        <v>111.51561111111111</v>
      </c>
      <c r="AS35" s="1">
        <f t="shared" si="16"/>
        <v>0.12</v>
      </c>
      <c r="AT35" s="1">
        <f t="shared" si="20"/>
        <v>4.0158333333333331</v>
      </c>
      <c r="AU35" s="1">
        <f t="shared" si="17"/>
        <v>14538.347284703361</v>
      </c>
    </row>
    <row r="36" spans="1:48" x14ac:dyDescent="0.15">
      <c r="C36" s="7">
        <v>9</v>
      </c>
      <c r="D36" s="11">
        <v>25.750733333333301</v>
      </c>
      <c r="E36" s="10">
        <f t="shared" si="18"/>
        <v>26.0161290322581</v>
      </c>
      <c r="F36" s="7" t="s">
        <v>73</v>
      </c>
      <c r="G36" s="1">
        <v>10</v>
      </c>
      <c r="H36" s="8">
        <f t="shared" si="0"/>
        <v>25.750733333333301</v>
      </c>
      <c r="I36" s="8">
        <f t="shared" si="1"/>
        <v>298.90073333333328</v>
      </c>
      <c r="J36" s="8">
        <f t="shared" si="2"/>
        <v>0.37576585002702251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3.0472723479297437</v>
      </c>
      <c r="P36" s="8">
        <f t="shared" si="5"/>
        <v>1.1450608840836609</v>
      </c>
      <c r="Q36" s="14">
        <f t="shared" si="6"/>
        <v>0.13740730609003932</v>
      </c>
      <c r="R36" s="8">
        <f t="shared" si="7"/>
        <v>0.13381873333333336</v>
      </c>
      <c r="S36" s="15">
        <f t="shared" si="8"/>
        <v>1.0268166695896535</v>
      </c>
      <c r="T36" s="2">
        <v>0.01</v>
      </c>
      <c r="U36" s="16">
        <f t="shared" si="9"/>
        <v>1.0268166695896535E-2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3.9718166695896534E-2</v>
      </c>
      <c r="AR36" s="8">
        <f t="shared" si="15"/>
        <v>111.51561111111111</v>
      </c>
      <c r="AS36" s="1">
        <f t="shared" si="16"/>
        <v>0.12</v>
      </c>
      <c r="AT36" s="1">
        <f t="shared" si="20"/>
        <v>4.0158333333333331</v>
      </c>
      <c r="AU36" s="1">
        <f t="shared" si="17"/>
        <v>14300.67681066624</v>
      </c>
    </row>
    <row r="37" spans="1:48" x14ac:dyDescent="0.15">
      <c r="C37" s="7">
        <v>10</v>
      </c>
      <c r="D37" s="11">
        <v>24.430225806451599</v>
      </c>
      <c r="E37" s="10">
        <f t="shared" si="18"/>
        <v>25.750733333333301</v>
      </c>
      <c r="F37" s="7" t="s">
        <v>73</v>
      </c>
      <c r="G37" s="1">
        <v>11</v>
      </c>
      <c r="H37" s="8">
        <f t="shared" si="0"/>
        <v>24.430225806451599</v>
      </c>
      <c r="I37" s="8">
        <f t="shared" si="1"/>
        <v>297.58022580645155</v>
      </c>
      <c r="J37" s="8">
        <f t="shared" si="2"/>
        <v>0.32519132902260162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1.8071008906537787</v>
      </c>
      <c r="O37" s="8">
        <f t="shared" si="19"/>
        <v>1.2102666843034158</v>
      </c>
      <c r="P37" s="8">
        <f t="shared" si="5"/>
        <v>0.39356823154040521</v>
      </c>
      <c r="Q37" s="14">
        <f t="shared" si="6"/>
        <v>4.7228187784848621E-2</v>
      </c>
      <c r="R37" s="8">
        <f t="shared" si="7"/>
        <v>0.13381873333333336</v>
      </c>
      <c r="S37" s="15">
        <f t="shared" si="8"/>
        <v>0.35292657917487846</v>
      </c>
      <c r="T37" s="2">
        <v>0.01</v>
      </c>
      <c r="U37" s="16">
        <f t="shared" si="9"/>
        <v>3.5292657917487848E-3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3.2979265791748785E-2</v>
      </c>
      <c r="AR37" s="8">
        <f t="shared" si="15"/>
        <v>111.51561111111111</v>
      </c>
      <c r="AS37" s="1">
        <f t="shared" si="16"/>
        <v>0.12</v>
      </c>
      <c r="AT37" s="1">
        <f t="shared" si="20"/>
        <v>4.0158333333333331</v>
      </c>
      <c r="AU37" s="1">
        <f t="shared" si="17"/>
        <v>11874.309938620256</v>
      </c>
    </row>
    <row r="38" spans="1:48" x14ac:dyDescent="0.15">
      <c r="C38" s="7">
        <v>11</v>
      </c>
      <c r="D38" s="11">
        <v>22.330100000000002</v>
      </c>
      <c r="E38" s="10">
        <f t="shared" si="18"/>
        <v>24.430225806451599</v>
      </c>
      <c r="F38" s="7" t="s">
        <v>75</v>
      </c>
      <c r="G38" s="1">
        <v>12</v>
      </c>
      <c r="H38" s="8">
        <f t="shared" si="0"/>
        <v>22.330100000000002</v>
      </c>
      <c r="I38" s="8">
        <f t="shared" si="1"/>
        <v>295.48009999999999</v>
      </c>
      <c r="J38" s="8">
        <f t="shared" si="2"/>
        <v>0.25771570532159738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1.9318545638741216</v>
      </c>
      <c r="P38" s="8">
        <f t="shared" si="5"/>
        <v>0.49786926150756611</v>
      </c>
      <c r="Q38" s="14">
        <f t="shared" si="6"/>
        <v>5.9744311380907932E-2</v>
      </c>
      <c r="R38" s="8">
        <f t="shared" si="7"/>
        <v>0.13381873333333336</v>
      </c>
      <c r="S38" s="15">
        <f t="shared" si="8"/>
        <v>0.44645700861693943</v>
      </c>
      <c r="T38" s="2">
        <v>0.01</v>
      </c>
      <c r="U38" s="16">
        <f t="shared" si="9"/>
        <v>4.4645700861693947E-3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3.3914570086169389E-2</v>
      </c>
      <c r="AR38" s="8">
        <f t="shared" si="15"/>
        <v>111.51561111111111</v>
      </c>
      <c r="AS38" s="1">
        <f t="shared" si="16"/>
        <v>0.12</v>
      </c>
      <c r="AT38" s="1">
        <f t="shared" si="20"/>
        <v>4.0158333333333331</v>
      </c>
      <c r="AU38" s="1">
        <f t="shared" si="17"/>
        <v>12211.069803106126</v>
      </c>
      <c r="AV38" s="1">
        <f>SUM(AU27:AU38)</f>
        <v>140383.49798990344</v>
      </c>
    </row>
    <row r="39" spans="1:48" x14ac:dyDescent="0.15">
      <c r="C39" s="7">
        <v>12</v>
      </c>
      <c r="D39" s="11">
        <v>20.4479032258064</v>
      </c>
      <c r="E39" s="10">
        <f t="shared" si="18"/>
        <v>22.330100000000002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15</v>
      </c>
      <c r="E42" s="7"/>
      <c r="F42" s="7"/>
      <c r="G42" s="1">
        <v>1</v>
      </c>
      <c r="H42" s="8">
        <f t="shared" ref="H42:H53" si="21">E43</f>
        <v>15</v>
      </c>
      <c r="I42" s="8">
        <f t="shared" ref="I42:I53" si="22">H42+273.15</f>
        <v>288.14999999999998</v>
      </c>
      <c r="J42" s="8">
        <f t="shared" ref="J42:J53" si="23">EXP(($C$16*(I42-$C$14))/($C$17*I42*$C$14))</f>
        <v>0.11145232763902028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8.5919760338666971E-3</v>
      </c>
      <c r="Q42" s="14">
        <f t="shared" ref="Q42:Q53" si="27">P42*$B$44</f>
        <v>1.331756285249338E-3</v>
      </c>
      <c r="R42" s="8">
        <f t="shared" ref="R42:R53" si="28">L42*$B$44</f>
        <v>1.1949111458333333E-2</v>
      </c>
      <c r="S42" s="15">
        <f t="shared" ref="S42:S53" si="29">Q42/R42</f>
        <v>0.11145232763902027</v>
      </c>
      <c r="T42" s="2">
        <v>0.01</v>
      </c>
      <c r="U42" s="16">
        <f t="shared" ref="U42:U53" si="30">S42*T42</f>
        <v>1.1145232763902027E-3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1.5914523276390202E-2</v>
      </c>
      <c r="AR42" s="8">
        <f t="shared" ref="AR42:AR53" si="34">$B$42/12</f>
        <v>7.7091041666666671</v>
      </c>
      <c r="AS42" s="1">
        <f t="shared" ref="AS42:AS53" si="35">$B$44</f>
        <v>0.155</v>
      </c>
      <c r="AT42" s="1">
        <f>$E$5/12</f>
        <v>78.964565754993913</v>
      </c>
      <c r="AU42" s="1">
        <f t="shared" ref="AU42:AU53" si="36">AT42*10000*AS42*0.67*AR42*AQ42</f>
        <v>10060.887667532576</v>
      </c>
    </row>
    <row r="43" spans="1:48" x14ac:dyDescent="0.15">
      <c r="A43" s="1" t="s">
        <v>74</v>
      </c>
      <c r="B43" s="1">
        <v>1</v>
      </c>
      <c r="C43" s="7">
        <v>1</v>
      </c>
      <c r="D43" s="9">
        <v>19.511129032258101</v>
      </c>
      <c r="E43" s="10">
        <f t="shared" ref="E43:E54" si="37">D42</f>
        <v>15</v>
      </c>
      <c r="F43" s="7" t="s">
        <v>73</v>
      </c>
      <c r="G43" s="1">
        <v>2</v>
      </c>
      <c r="H43" s="8">
        <f t="shared" si="21"/>
        <v>19.511129032258101</v>
      </c>
      <c r="I43" s="8">
        <f t="shared" si="22"/>
        <v>292.66112903225809</v>
      </c>
      <c r="J43" s="8">
        <f t="shared" si="23"/>
        <v>0.18762636308817887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0.14559010729946664</v>
      </c>
      <c r="P43" s="8">
        <f t="shared" si="26"/>
        <v>2.731654233421665E-2</v>
      </c>
      <c r="Q43" s="14">
        <f t="shared" si="27"/>
        <v>4.2340640618035805E-3</v>
      </c>
      <c r="R43" s="8">
        <f t="shared" si="28"/>
        <v>1.1949111458333333E-2</v>
      </c>
      <c r="S43" s="15">
        <f t="shared" si="29"/>
        <v>0.35434133128373624</v>
      </c>
      <c r="T43" s="2">
        <v>0.01</v>
      </c>
      <c r="U43" s="16">
        <f t="shared" si="30"/>
        <v>3.5434133128373624E-3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1.8343413312837363E-2</v>
      </c>
      <c r="AR43" s="8">
        <f t="shared" si="34"/>
        <v>7.7091041666666671</v>
      </c>
      <c r="AS43" s="1">
        <f t="shared" si="35"/>
        <v>0.155</v>
      </c>
      <c r="AT43" s="1">
        <f t="shared" ref="AT43:AT53" si="39">$E$5/12</f>
        <v>78.964565754993913</v>
      </c>
      <c r="AU43" s="1">
        <f t="shared" si="36"/>
        <v>11596.390138394327</v>
      </c>
    </row>
    <row r="44" spans="1:48" x14ac:dyDescent="0.15">
      <c r="A44" s="1" t="s">
        <v>36</v>
      </c>
      <c r="B44" s="1">
        <f>I5</f>
        <v>0.155</v>
      </c>
      <c r="C44" s="7">
        <v>2</v>
      </c>
      <c r="D44" s="11">
        <v>19.474785714285701</v>
      </c>
      <c r="E44" s="10">
        <f t="shared" si="37"/>
        <v>19.511129032258101</v>
      </c>
      <c r="F44" s="7" t="s">
        <v>73</v>
      </c>
      <c r="G44" s="1">
        <v>3</v>
      </c>
      <c r="H44" s="8">
        <f t="shared" si="21"/>
        <v>19.474785714285701</v>
      </c>
      <c r="I44" s="8">
        <f t="shared" si="22"/>
        <v>292.62478571428568</v>
      </c>
      <c r="J44" s="8">
        <f t="shared" si="23"/>
        <v>0.18685268357873244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0.19536460663191665</v>
      </c>
      <c r="P44" s="8">
        <f t="shared" si="26"/>
        <v>3.6504401025477057E-2</v>
      </c>
      <c r="Q44" s="14">
        <f t="shared" si="27"/>
        <v>5.6581821589489437E-3</v>
      </c>
      <c r="R44" s="8">
        <f t="shared" si="28"/>
        <v>1.1949111458333333E-2</v>
      </c>
      <c r="S44" s="15">
        <f t="shared" si="29"/>
        <v>0.4735232555725235</v>
      </c>
      <c r="T44" s="2">
        <v>0.01</v>
      </c>
      <c r="U44" s="16">
        <f t="shared" si="30"/>
        <v>4.7352325557252347E-3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1.9535232555725236E-2</v>
      </c>
      <c r="AR44" s="8">
        <f t="shared" si="34"/>
        <v>7.7091041666666671</v>
      </c>
      <c r="AS44" s="1">
        <f t="shared" si="35"/>
        <v>0.155</v>
      </c>
      <c r="AT44" s="1">
        <f t="shared" si="39"/>
        <v>78.964565754993913</v>
      </c>
      <c r="AU44" s="1">
        <f t="shared" si="36"/>
        <v>12349.837748131236</v>
      </c>
    </row>
    <row r="45" spans="1:48" x14ac:dyDescent="0.15">
      <c r="C45" s="7">
        <v>3</v>
      </c>
      <c r="D45" s="11">
        <v>18.455258064516102</v>
      </c>
      <c r="E45" s="10">
        <f t="shared" si="37"/>
        <v>19.474785714285701</v>
      </c>
      <c r="F45" s="7" t="s">
        <v>73</v>
      </c>
      <c r="G45" s="1">
        <v>4</v>
      </c>
      <c r="H45" s="8">
        <f t="shared" si="21"/>
        <v>18.455258064516102</v>
      </c>
      <c r="I45" s="8">
        <f t="shared" si="22"/>
        <v>291.60525806451608</v>
      </c>
      <c r="J45" s="8">
        <f t="shared" si="23"/>
        <v>0.16633204729488851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0.23595124727310626</v>
      </c>
      <c r="P45" s="8">
        <f t="shared" si="26"/>
        <v>3.9246254020718248E-2</v>
      </c>
      <c r="Q45" s="14">
        <f t="shared" si="27"/>
        <v>6.0831693732113284E-3</v>
      </c>
      <c r="R45" s="8">
        <f t="shared" si="28"/>
        <v>1.1949111458333333E-2</v>
      </c>
      <c r="S45" s="15">
        <f t="shared" si="29"/>
        <v>0.50908968373283647</v>
      </c>
      <c r="T45" s="2">
        <v>0.01</v>
      </c>
      <c r="U45" s="16">
        <f t="shared" si="30"/>
        <v>5.0908968373283648E-3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1.9890896837328365E-2</v>
      </c>
      <c r="AR45" s="8">
        <f t="shared" si="34"/>
        <v>7.7091041666666671</v>
      </c>
      <c r="AS45" s="1">
        <f t="shared" si="35"/>
        <v>0.155</v>
      </c>
      <c r="AT45" s="1">
        <f t="shared" si="39"/>
        <v>78.964565754993913</v>
      </c>
      <c r="AU45" s="1">
        <f t="shared" si="36"/>
        <v>12574.682584663116</v>
      </c>
    </row>
    <row r="46" spans="1:48" x14ac:dyDescent="0.15">
      <c r="C46" s="7">
        <v>4</v>
      </c>
      <c r="D46" s="11">
        <v>18.9518666666667</v>
      </c>
      <c r="E46" s="10">
        <f t="shared" si="37"/>
        <v>18.455258064516102</v>
      </c>
      <c r="F46" s="7" t="s">
        <v>73</v>
      </c>
      <c r="G46" s="1">
        <v>5</v>
      </c>
      <c r="H46" s="8">
        <f t="shared" si="21"/>
        <v>18.9518666666667</v>
      </c>
      <c r="I46" s="8">
        <f t="shared" si="22"/>
        <v>292.10186666666669</v>
      </c>
      <c r="J46" s="8">
        <f t="shared" si="23"/>
        <v>0.17604746521083689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0.18686974358976863</v>
      </c>
      <c r="O46" s="8">
        <f t="shared" si="38"/>
        <v>8.692629132928606E-2</v>
      </c>
      <c r="P46" s="8">
        <f t="shared" si="26"/>
        <v>1.5303153248699559E-2</v>
      </c>
      <c r="Q46" s="14">
        <f t="shared" si="27"/>
        <v>2.3719887535484318E-3</v>
      </c>
      <c r="R46" s="8">
        <f t="shared" si="28"/>
        <v>1.1949111458333333E-2</v>
      </c>
      <c r="S46" s="15">
        <f t="shared" si="29"/>
        <v>0.1985075427423687</v>
      </c>
      <c r="T46" s="2">
        <v>0.01</v>
      </c>
      <c r="U46" s="16">
        <f t="shared" si="30"/>
        <v>1.9850754274236869E-3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2.9085075427423685E-2</v>
      </c>
      <c r="AR46" s="8">
        <f t="shared" si="34"/>
        <v>7.7091041666666671</v>
      </c>
      <c r="AS46" s="1">
        <f t="shared" si="35"/>
        <v>0.155</v>
      </c>
      <c r="AT46" s="1">
        <f t="shared" si="39"/>
        <v>78.964565754993913</v>
      </c>
      <c r="AU46" s="1">
        <f t="shared" si="36"/>
        <v>18387.084023505566</v>
      </c>
    </row>
    <row r="47" spans="1:48" x14ac:dyDescent="0.15">
      <c r="C47" s="7">
        <v>5</v>
      </c>
      <c r="D47" s="11">
        <v>19.8683870967742</v>
      </c>
      <c r="E47" s="10">
        <f t="shared" si="37"/>
        <v>18.9518666666667</v>
      </c>
      <c r="F47" s="7" t="s">
        <v>75</v>
      </c>
      <c r="G47" s="1">
        <v>6</v>
      </c>
      <c r="H47" s="8">
        <f t="shared" si="21"/>
        <v>19.8683870967742</v>
      </c>
      <c r="I47" s="8">
        <f t="shared" si="22"/>
        <v>293.01838709677418</v>
      </c>
      <c r="J47" s="8">
        <f t="shared" si="23"/>
        <v>0.19539365854413823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0.14871417974725318</v>
      </c>
      <c r="P47" s="8">
        <f t="shared" si="26"/>
        <v>2.9057807658206383E-2</v>
      </c>
      <c r="Q47" s="14">
        <f t="shared" si="27"/>
        <v>4.5039601870219895E-3</v>
      </c>
      <c r="R47" s="8">
        <f t="shared" si="28"/>
        <v>1.1949111458333333E-2</v>
      </c>
      <c r="S47" s="15">
        <f t="shared" si="29"/>
        <v>0.37692846055770274</v>
      </c>
      <c r="T47" s="2">
        <v>0.01</v>
      </c>
      <c r="U47" s="16">
        <f t="shared" si="30"/>
        <v>3.7692846055770277E-3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3.0869284605577026E-2</v>
      </c>
      <c r="AR47" s="8">
        <f t="shared" si="34"/>
        <v>7.7091041666666671</v>
      </c>
      <c r="AS47" s="1">
        <f t="shared" si="35"/>
        <v>0.155</v>
      </c>
      <c r="AT47" s="1">
        <f t="shared" si="39"/>
        <v>78.964565754993913</v>
      </c>
      <c r="AU47" s="1">
        <f t="shared" si="36"/>
        <v>19515.030353095717</v>
      </c>
    </row>
    <row r="48" spans="1:48" x14ac:dyDescent="0.15">
      <c r="C48" s="7">
        <v>6</v>
      </c>
      <c r="D48" s="11">
        <v>22.780933333333302</v>
      </c>
      <c r="E48" s="10">
        <f t="shared" si="37"/>
        <v>19.8683870967742</v>
      </c>
      <c r="F48" s="7" t="s">
        <v>73</v>
      </c>
      <c r="G48" s="1">
        <v>7</v>
      </c>
      <c r="H48" s="8">
        <f t="shared" si="21"/>
        <v>22.780933333333302</v>
      </c>
      <c r="I48" s="8">
        <f t="shared" si="22"/>
        <v>295.93093333333326</v>
      </c>
      <c r="J48" s="8">
        <f t="shared" si="23"/>
        <v>0.27098355980338162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0.19674741375571347</v>
      </c>
      <c r="P48" s="8">
        <f t="shared" si="26"/>
        <v>5.3315314561632049E-2</v>
      </c>
      <c r="Q48" s="14">
        <f t="shared" si="27"/>
        <v>8.2638737570529669E-3</v>
      </c>
      <c r="R48" s="8">
        <f t="shared" si="28"/>
        <v>1.1949111458333333E-2</v>
      </c>
      <c r="S48" s="15">
        <f t="shared" si="29"/>
        <v>0.69158897595600932</v>
      </c>
      <c r="T48" s="2">
        <v>0.01</v>
      </c>
      <c r="U48" s="16">
        <f t="shared" si="30"/>
        <v>6.9158897595600934E-3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3.4015889759560089E-2</v>
      </c>
      <c r="AR48" s="8">
        <f t="shared" si="34"/>
        <v>7.7091041666666671</v>
      </c>
      <c r="AS48" s="1">
        <f t="shared" si="35"/>
        <v>0.155</v>
      </c>
      <c r="AT48" s="1">
        <f t="shared" si="39"/>
        <v>78.964565754993913</v>
      </c>
      <c r="AU48" s="1">
        <f t="shared" si="36"/>
        <v>21504.25996673221</v>
      </c>
    </row>
    <row r="49" spans="1:79" x14ac:dyDescent="0.15">
      <c r="C49" s="7">
        <v>7</v>
      </c>
      <c r="D49" s="11">
        <v>25.4052258064516</v>
      </c>
      <c r="E49" s="10">
        <f t="shared" si="37"/>
        <v>22.780933333333302</v>
      </c>
      <c r="F49" s="7" t="s">
        <v>73</v>
      </c>
      <c r="G49" s="1">
        <v>8</v>
      </c>
      <c r="H49" s="8">
        <f t="shared" si="21"/>
        <v>25.4052258064516</v>
      </c>
      <c r="I49" s="8">
        <f t="shared" si="22"/>
        <v>298.55522580645157</v>
      </c>
      <c r="J49" s="8">
        <f t="shared" si="23"/>
        <v>0.36186380901349446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0.22052314086074812</v>
      </c>
      <c r="P49" s="8">
        <f t="shared" si="26"/>
        <v>7.9799343727489688E-2</v>
      </c>
      <c r="Q49" s="14">
        <f t="shared" si="27"/>
        <v>1.2368898277760901E-2</v>
      </c>
      <c r="R49" s="8">
        <f t="shared" si="28"/>
        <v>1.1949111458333333E-2</v>
      </c>
      <c r="S49" s="15">
        <f t="shared" si="29"/>
        <v>1.0351312163160724</v>
      </c>
      <c r="T49" s="2">
        <v>0.01</v>
      </c>
      <c r="U49" s="16">
        <f t="shared" si="30"/>
        <v>1.0351312163160724E-2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3.7451312163160722E-2</v>
      </c>
      <c r="AR49" s="8">
        <f t="shared" si="34"/>
        <v>7.7091041666666671</v>
      </c>
      <c r="AS49" s="1">
        <f t="shared" si="35"/>
        <v>0.155</v>
      </c>
      <c r="AT49" s="1">
        <f t="shared" si="39"/>
        <v>78.964565754993913</v>
      </c>
      <c r="AU49" s="1">
        <f t="shared" si="36"/>
        <v>23676.074873963949</v>
      </c>
    </row>
    <row r="50" spans="1:79" x14ac:dyDescent="0.15">
      <c r="C50" s="7">
        <v>8</v>
      </c>
      <c r="D50" s="11">
        <v>26.0161290322581</v>
      </c>
      <c r="E50" s="10">
        <f t="shared" si="37"/>
        <v>25.4052258064516</v>
      </c>
      <c r="F50" s="7" t="s">
        <v>73</v>
      </c>
      <c r="G50" s="1">
        <v>9</v>
      </c>
      <c r="H50" s="8">
        <f t="shared" si="21"/>
        <v>26.0161290322581</v>
      </c>
      <c r="I50" s="8">
        <f t="shared" si="22"/>
        <v>299.16612903225808</v>
      </c>
      <c r="J50" s="8">
        <f t="shared" si="23"/>
        <v>0.38678321708404906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0.21781483879992508</v>
      </c>
      <c r="P50" s="8">
        <f t="shared" si="26"/>
        <v>8.4247124079678576E-2</v>
      </c>
      <c r="Q50" s="14">
        <f t="shared" si="27"/>
        <v>1.3058304232350179E-2</v>
      </c>
      <c r="R50" s="8">
        <f t="shared" si="28"/>
        <v>1.1949111458333333E-2</v>
      </c>
      <c r="S50" s="15">
        <f t="shared" si="29"/>
        <v>1.0928263810982608</v>
      </c>
      <c r="T50" s="2">
        <v>0.01</v>
      </c>
      <c r="U50" s="16">
        <f t="shared" si="30"/>
        <v>1.0928263810982608E-2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3.8028263810982607E-2</v>
      </c>
      <c r="AR50" s="8">
        <f t="shared" si="34"/>
        <v>7.7091041666666671</v>
      </c>
      <c r="AS50" s="1">
        <f t="shared" si="35"/>
        <v>0.155</v>
      </c>
      <c r="AT50" s="1">
        <f t="shared" si="39"/>
        <v>78.964565754993913</v>
      </c>
      <c r="AU50" s="1">
        <f t="shared" si="36"/>
        <v>24040.81377424538</v>
      </c>
    </row>
    <row r="51" spans="1:79" x14ac:dyDescent="0.15">
      <c r="C51" s="7">
        <v>9</v>
      </c>
      <c r="D51" s="11">
        <v>25.750733333333301</v>
      </c>
      <c r="E51" s="10">
        <f t="shared" si="37"/>
        <v>26.0161290322581</v>
      </c>
      <c r="F51" s="7" t="s">
        <v>73</v>
      </c>
      <c r="G51" s="1">
        <v>10</v>
      </c>
      <c r="H51" s="8">
        <f t="shared" si="21"/>
        <v>25.750733333333301</v>
      </c>
      <c r="I51" s="8">
        <f t="shared" si="22"/>
        <v>298.90073333333328</v>
      </c>
      <c r="J51" s="8">
        <f t="shared" si="23"/>
        <v>0.37576585002702251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0.21065875638691314</v>
      </c>
      <c r="P51" s="8">
        <f t="shared" si="26"/>
        <v>7.9158366659363877E-2</v>
      </c>
      <c r="Q51" s="14">
        <f t="shared" si="27"/>
        <v>1.2269546832201401E-2</v>
      </c>
      <c r="R51" s="8">
        <f t="shared" si="28"/>
        <v>1.1949111458333333E-2</v>
      </c>
      <c r="S51" s="15">
        <f t="shared" si="29"/>
        <v>1.0268166695896535</v>
      </c>
      <c r="T51" s="2">
        <v>0.01</v>
      </c>
      <c r="U51" s="16">
        <f t="shared" si="30"/>
        <v>1.0268166695896535E-2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3.7368166695896536E-2</v>
      </c>
      <c r="AR51" s="8">
        <f t="shared" si="34"/>
        <v>7.7091041666666671</v>
      </c>
      <c r="AS51" s="1">
        <f t="shared" si="35"/>
        <v>0.155</v>
      </c>
      <c r="AT51" s="1">
        <f t="shared" si="39"/>
        <v>78.964565754993913</v>
      </c>
      <c r="AU51" s="1">
        <f t="shared" si="36"/>
        <v>23623.511740800514</v>
      </c>
    </row>
    <row r="52" spans="1:79" x14ac:dyDescent="0.15">
      <c r="C52" s="7">
        <v>10</v>
      </c>
      <c r="D52" s="11">
        <v>24.430225806451599</v>
      </c>
      <c r="E52" s="10">
        <f t="shared" si="37"/>
        <v>25.750733333333301</v>
      </c>
      <c r="F52" s="7" t="s">
        <v>73</v>
      </c>
      <c r="G52" s="1">
        <v>11</v>
      </c>
      <c r="H52" s="8">
        <f t="shared" si="21"/>
        <v>24.430225806451599</v>
      </c>
      <c r="I52" s="8">
        <f t="shared" si="22"/>
        <v>297.58022580645155</v>
      </c>
      <c r="J52" s="8">
        <f t="shared" si="23"/>
        <v>0.32519132902260162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0.1249253702411718</v>
      </c>
      <c r="O52" s="8">
        <f t="shared" si="38"/>
        <v>8.3666061153044133E-2</v>
      </c>
      <c r="P52" s="8">
        <f t="shared" si="26"/>
        <v>2.7207477620444682E-2</v>
      </c>
      <c r="Q52" s="14">
        <f t="shared" si="27"/>
        <v>4.2171590311689258E-3</v>
      </c>
      <c r="R52" s="8">
        <f t="shared" si="28"/>
        <v>1.1949111458333333E-2</v>
      </c>
      <c r="S52" s="15">
        <f t="shared" si="29"/>
        <v>0.35292657917487841</v>
      </c>
      <c r="T52" s="2">
        <v>0.01</v>
      </c>
      <c r="U52" s="16">
        <f t="shared" si="30"/>
        <v>3.5292657917487843E-3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3.0629265791748784E-2</v>
      </c>
      <c r="AR52" s="8">
        <f t="shared" si="34"/>
        <v>7.7091041666666671</v>
      </c>
      <c r="AS52" s="1">
        <f t="shared" si="35"/>
        <v>0.155</v>
      </c>
      <c r="AT52" s="1">
        <f t="shared" si="39"/>
        <v>78.964565754993913</v>
      </c>
      <c r="AU52" s="1">
        <f t="shared" si="36"/>
        <v>19363.294590604935</v>
      </c>
    </row>
    <row r="53" spans="1:79" x14ac:dyDescent="0.15">
      <c r="C53" s="7">
        <v>11</v>
      </c>
      <c r="D53" s="11">
        <v>22.330100000000002</v>
      </c>
      <c r="E53" s="10">
        <f t="shared" si="37"/>
        <v>24.430225806451599</v>
      </c>
      <c r="F53" s="7" t="s">
        <v>75</v>
      </c>
      <c r="G53" s="1">
        <v>12</v>
      </c>
      <c r="H53" s="8">
        <f t="shared" si="21"/>
        <v>22.330100000000002</v>
      </c>
      <c r="I53" s="8">
        <f t="shared" si="22"/>
        <v>295.48009999999999</v>
      </c>
      <c r="J53" s="8">
        <f t="shared" si="23"/>
        <v>0.25771570532159738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0.13354962519926611</v>
      </c>
      <c r="P53" s="8">
        <f t="shared" si="26"/>
        <v>3.4417835853663842E-2</v>
      </c>
      <c r="Q53" s="14">
        <f t="shared" si="27"/>
        <v>5.3347645573178955E-3</v>
      </c>
      <c r="R53" s="8">
        <f t="shared" si="28"/>
        <v>1.1949111458333333E-2</v>
      </c>
      <c r="S53" s="15">
        <f t="shared" si="29"/>
        <v>0.44645700861693949</v>
      </c>
      <c r="T53" s="2">
        <v>0.01</v>
      </c>
      <c r="U53" s="16">
        <f t="shared" si="30"/>
        <v>4.4645700861693947E-3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3.1564570086169391E-2</v>
      </c>
      <c r="AR53" s="8">
        <f t="shared" si="34"/>
        <v>7.7091041666666671</v>
      </c>
      <c r="AS53" s="1">
        <f t="shared" si="35"/>
        <v>0.155</v>
      </c>
      <c r="AT53" s="1">
        <f t="shared" si="39"/>
        <v>78.964565754993913</v>
      </c>
      <c r="AU53" s="1">
        <f t="shared" si="36"/>
        <v>19954.577865491759</v>
      </c>
      <c r="AV53" s="1">
        <f>SUM(AU42:AU53)</f>
        <v>216646.44532716129</v>
      </c>
    </row>
    <row r="54" spans="1:79" x14ac:dyDescent="0.15">
      <c r="C54" s="7">
        <v>12</v>
      </c>
      <c r="D54" s="11">
        <v>20.4479032258064</v>
      </c>
      <c r="E54" s="10">
        <f t="shared" si="37"/>
        <v>22.330100000000002</v>
      </c>
      <c r="F54" s="7" t="s">
        <v>73</v>
      </c>
    </row>
    <row r="56" spans="1:79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pans="1:79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pans="1:79" x14ac:dyDescent="0.15">
      <c r="A58" s="1" t="s">
        <v>71</v>
      </c>
      <c r="B58" s="1">
        <f>F7</f>
        <v>122.786</v>
      </c>
      <c r="C58" s="7" t="s">
        <v>72</v>
      </c>
      <c r="D58" s="7">
        <v>15</v>
      </c>
      <c r="E58" s="7"/>
      <c r="F58" s="7"/>
      <c r="G58" s="1">
        <v>1</v>
      </c>
      <c r="H58" s="8">
        <f t="shared" ref="H58:H69" si="40">E59</f>
        <v>15</v>
      </c>
      <c r="I58" s="8">
        <f t="shared" ref="I58:I69" si="41">H58+273.15</f>
        <v>288.14999999999998</v>
      </c>
      <c r="J58" s="8">
        <f t="shared" ref="J58:J69" si="42">EXP(($C$16*(I58-$C$14))/($C$17*I58*$C$14))</f>
        <v>0.11145232763902028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0.30790767378340667</v>
      </c>
      <c r="Q58" s="14">
        <f t="shared" ref="Q58:Q69" si="46">P58*$B$60</f>
        <v>8.9293225397187925E-2</v>
      </c>
      <c r="R58" s="8">
        <f t="shared" ref="R58:R69" si="47">L58*$B$60</f>
        <v>0.80117864999999977</v>
      </c>
      <c r="S58" s="15">
        <f t="shared" ref="S58:S69" si="48">Q58/R58</f>
        <v>0.11145232763902027</v>
      </c>
      <c r="T58" s="2">
        <v>0.27</v>
      </c>
      <c r="U58" s="16">
        <f t="shared" ref="U58:U69" si="49">S58*T58</f>
        <v>3.0092128462535474E-2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0.28104690056027065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>$E$7/12</f>
        <v>336.92473172975252</v>
      </c>
      <c r="AF58" s="1">
        <f t="shared" ref="AF58:AF69" si="53">AE58*10000*AC58*AB58</f>
        <v>9689007.6085474677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pans="1:79" x14ac:dyDescent="0.15">
      <c r="A59" s="1" t="s">
        <v>74</v>
      </c>
      <c r="B59" s="1">
        <v>27</v>
      </c>
      <c r="C59" s="7">
        <v>1</v>
      </c>
      <c r="D59" s="9">
        <v>19.511129032258101</v>
      </c>
      <c r="E59" s="10">
        <f t="shared" ref="E59:E70" si="54">D58</f>
        <v>15</v>
      </c>
      <c r="F59" s="7" t="s">
        <v>73</v>
      </c>
      <c r="G59" s="1">
        <v>2</v>
      </c>
      <c r="H59" s="8">
        <f t="shared" si="40"/>
        <v>19.511129032258101</v>
      </c>
      <c r="I59" s="8">
        <f t="shared" si="41"/>
        <v>292.66112903225809</v>
      </c>
      <c r="J59" s="8">
        <f t="shared" si="42"/>
        <v>0.18762636308817887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5">L59+O58-P58-N59</f>
        <v>5.2174623262165918</v>
      </c>
      <c r="P59" s="8">
        <f t="shared" si="45"/>
        <v>0.97893348081760856</v>
      </c>
      <c r="Q59" s="14">
        <f t="shared" si="46"/>
        <v>0.28389070943710648</v>
      </c>
      <c r="R59" s="8">
        <f t="shared" si="47"/>
        <v>0.80117864999999977</v>
      </c>
      <c r="S59" s="15">
        <f t="shared" si="48"/>
        <v>0.35434133128373624</v>
      </c>
      <c r="T59" s="2">
        <v>0.27</v>
      </c>
      <c r="U59" s="16">
        <f t="shared" si="49"/>
        <v>9.5672159446608784E-2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0.29378910058047608</v>
      </c>
      <c r="AC59" s="8">
        <f t="shared" si="51"/>
        <v>10.232166666666666</v>
      </c>
      <c r="AD59" s="1">
        <f t="shared" si="52"/>
        <v>0.28999999999999998</v>
      </c>
      <c r="AE59" s="17">
        <f t="shared" ref="AE59:AE69" si="56">$E$7/12</f>
        <v>336.92473172975252</v>
      </c>
      <c r="AF59" s="1">
        <f t="shared" si="53"/>
        <v>10128291.132753877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pans="1:79" x14ac:dyDescent="0.15">
      <c r="A60" s="1" t="s">
        <v>36</v>
      </c>
      <c r="B60" s="1">
        <f>H7</f>
        <v>0.28999999999999998</v>
      </c>
      <c r="C60" s="7">
        <v>2</v>
      </c>
      <c r="D60" s="11">
        <v>19.474785714285701</v>
      </c>
      <c r="E60" s="10">
        <f t="shared" si="54"/>
        <v>19.511129032258101</v>
      </c>
      <c r="F60" s="7" t="s">
        <v>73</v>
      </c>
      <c r="G60" s="1">
        <v>3</v>
      </c>
      <c r="H60" s="8">
        <f t="shared" si="40"/>
        <v>19.474785714285701</v>
      </c>
      <c r="I60" s="8">
        <f t="shared" si="41"/>
        <v>292.62478571428568</v>
      </c>
      <c r="J60" s="8">
        <f t="shared" si="42"/>
        <v>0.18685268357873244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5"/>
        <v>7.0012138453989827</v>
      </c>
      <c r="P60" s="8">
        <f t="shared" si="45"/>
        <v>1.3081955953213766</v>
      </c>
      <c r="Q60" s="14">
        <f t="shared" si="46"/>
        <v>0.37937672264319922</v>
      </c>
      <c r="R60" s="8">
        <f t="shared" si="47"/>
        <v>0.80117864999999977</v>
      </c>
      <c r="S60" s="15">
        <f t="shared" si="48"/>
        <v>0.47352325557252345</v>
      </c>
      <c r="T60" s="2">
        <v>0.27</v>
      </c>
      <c r="U60" s="16">
        <f t="shared" si="49"/>
        <v>0.12785127900458135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0.30004150351059017</v>
      </c>
      <c r="AC60" s="8">
        <f t="shared" si="51"/>
        <v>10.232166666666666</v>
      </c>
      <c r="AD60" s="1">
        <f t="shared" si="52"/>
        <v>0.28999999999999998</v>
      </c>
      <c r="AE60" s="17">
        <f t="shared" si="56"/>
        <v>336.92473172975252</v>
      </c>
      <c r="AF60" s="1">
        <f t="shared" si="53"/>
        <v>10343840.848622702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pans="1:79" x14ac:dyDescent="0.15">
      <c r="C61" s="7">
        <v>3</v>
      </c>
      <c r="D61" s="11">
        <v>18.455258064516102</v>
      </c>
      <c r="E61" s="10">
        <f t="shared" si="54"/>
        <v>19.474785714285701</v>
      </c>
      <c r="F61" s="7" t="s">
        <v>73</v>
      </c>
      <c r="G61" s="1">
        <v>4</v>
      </c>
      <c r="H61" s="8">
        <f t="shared" si="40"/>
        <v>18.455258064516102</v>
      </c>
      <c r="I61" s="8">
        <f t="shared" si="41"/>
        <v>291.60525806451608</v>
      </c>
      <c r="J61" s="8">
        <f t="shared" si="42"/>
        <v>0.16633204729488851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5"/>
        <v>8.4557032500776046</v>
      </c>
      <c r="P61" s="8">
        <f t="shared" si="45"/>
        <v>1.4064544329034507</v>
      </c>
      <c r="Q61" s="14">
        <f t="shared" si="46"/>
        <v>0.40787178554200071</v>
      </c>
      <c r="R61" s="8">
        <f t="shared" si="47"/>
        <v>0.80117864999999977</v>
      </c>
      <c r="S61" s="15">
        <f t="shared" si="48"/>
        <v>0.50908968373283636</v>
      </c>
      <c r="T61" s="2">
        <v>0.27</v>
      </c>
      <c r="U61" s="16">
        <f t="shared" si="49"/>
        <v>0.13745421460786583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0.30190735389830831</v>
      </c>
      <c r="AC61" s="8">
        <f t="shared" si="51"/>
        <v>10.232166666666666</v>
      </c>
      <c r="AD61" s="1">
        <f t="shared" si="52"/>
        <v>0.28999999999999998</v>
      </c>
      <c r="AE61" s="17">
        <f t="shared" si="56"/>
        <v>336.92473172975252</v>
      </c>
      <c r="AF61" s="1">
        <f t="shared" si="53"/>
        <v>10408165.481155468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pans="1:79" x14ac:dyDescent="0.15">
      <c r="C62" s="7">
        <v>4</v>
      </c>
      <c r="D62" s="11">
        <v>18.9518666666667</v>
      </c>
      <c r="E62" s="10">
        <f t="shared" si="54"/>
        <v>18.455258064516102</v>
      </c>
      <c r="F62" s="7" t="s">
        <v>73</v>
      </c>
      <c r="G62" s="1">
        <v>5</v>
      </c>
      <c r="H62" s="8">
        <f t="shared" si="40"/>
        <v>18.9518666666667</v>
      </c>
      <c r="I62" s="8">
        <f t="shared" si="41"/>
        <v>292.10186666666669</v>
      </c>
      <c r="J62" s="8">
        <f t="shared" si="42"/>
        <v>0.17604746521083689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6.6967863763154458</v>
      </c>
      <c r="O62" s="8">
        <f t="shared" si="55"/>
        <v>3.1151474408587081</v>
      </c>
      <c r="P62" s="8">
        <f t="shared" si="45"/>
        <v>0.54841381072120099</v>
      </c>
      <c r="Q62" s="14">
        <f t="shared" si="46"/>
        <v>0.15904000510914829</v>
      </c>
      <c r="R62" s="8">
        <f t="shared" si="47"/>
        <v>0.80117864999999977</v>
      </c>
      <c r="S62" s="15">
        <f t="shared" si="48"/>
        <v>0.19850754274236879</v>
      </c>
      <c r="T62" s="2">
        <v>0.27</v>
      </c>
      <c r="U62" s="16">
        <f t="shared" si="49"/>
        <v>5.3597036540439576E-2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0.28561390419980742</v>
      </c>
      <c r="AC62" s="8">
        <f t="shared" si="51"/>
        <v>10.232166666666666</v>
      </c>
      <c r="AD62" s="1">
        <f t="shared" si="52"/>
        <v>0.28999999999999998</v>
      </c>
      <c r="AE62" s="17">
        <f t="shared" si="56"/>
        <v>336.92473172975252</v>
      </c>
      <c r="AF62" s="1">
        <f t="shared" si="53"/>
        <v>9846453.6893386934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pans="1:79" x14ac:dyDescent="0.15">
      <c r="C63" s="7">
        <v>5</v>
      </c>
      <c r="D63" s="11">
        <v>19.8683870967742</v>
      </c>
      <c r="E63" s="10">
        <f t="shared" si="54"/>
        <v>18.9518666666667</v>
      </c>
      <c r="F63" s="7" t="s">
        <v>75</v>
      </c>
      <c r="G63" s="1">
        <v>6</v>
      </c>
      <c r="H63" s="8">
        <f t="shared" si="40"/>
        <v>19.8683870967742</v>
      </c>
      <c r="I63" s="8">
        <f t="shared" si="41"/>
        <v>293.01838709677418</v>
      </c>
      <c r="J63" s="8">
        <f t="shared" si="42"/>
        <v>0.19539365854413823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5"/>
        <v>5.3294186301375062</v>
      </c>
      <c r="P63" s="8">
        <f t="shared" si="45"/>
        <v>1.0413346040558569</v>
      </c>
      <c r="Q63" s="14">
        <f t="shared" si="46"/>
        <v>0.30198703517619846</v>
      </c>
      <c r="R63" s="8">
        <f t="shared" si="47"/>
        <v>0.80117864999999977</v>
      </c>
      <c r="S63" s="15">
        <f t="shared" si="48"/>
        <v>0.37692846055770274</v>
      </c>
      <c r="T63" s="2">
        <v>0.27</v>
      </c>
      <c r="U63" s="16">
        <f t="shared" si="49"/>
        <v>0.10177068435057975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0.29497404396931765</v>
      </c>
      <c r="AC63" s="8">
        <f t="shared" si="51"/>
        <v>10.232166666666666</v>
      </c>
      <c r="AD63" s="1">
        <f t="shared" si="52"/>
        <v>0.28999999999999998</v>
      </c>
      <c r="AE63" s="17">
        <f t="shared" si="56"/>
        <v>336.92473172975252</v>
      </c>
      <c r="AF63" s="1">
        <f t="shared" si="53"/>
        <v>10169141.700709961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pans="1:79" x14ac:dyDescent="0.15">
      <c r="C64" s="7">
        <v>6</v>
      </c>
      <c r="D64" s="11">
        <v>22.780933333333302</v>
      </c>
      <c r="E64" s="10">
        <f t="shared" si="54"/>
        <v>19.8683870967742</v>
      </c>
      <c r="F64" s="7" t="s">
        <v>73</v>
      </c>
      <c r="G64" s="1">
        <v>7</v>
      </c>
      <c r="H64" s="8">
        <f t="shared" si="40"/>
        <v>22.780933333333302</v>
      </c>
      <c r="I64" s="8">
        <f t="shared" si="41"/>
        <v>295.93093333333326</v>
      </c>
      <c r="J64" s="8">
        <f t="shared" si="42"/>
        <v>0.27098355980338162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5"/>
        <v>7.0507690260816478</v>
      </c>
      <c r="P64" s="8">
        <f t="shared" si="45"/>
        <v>1.9106424900390271</v>
      </c>
      <c r="Q64" s="14">
        <f t="shared" si="46"/>
        <v>0.55408632211131781</v>
      </c>
      <c r="R64" s="8">
        <f t="shared" si="47"/>
        <v>0.80117864999999977</v>
      </c>
      <c r="S64" s="15">
        <f t="shared" si="48"/>
        <v>0.69158897595600932</v>
      </c>
      <c r="T64" s="2">
        <v>0.27</v>
      </c>
      <c r="U64" s="16">
        <f t="shared" si="49"/>
        <v>0.18672902350812254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0.32668144926762821</v>
      </c>
      <c r="AC64" s="8">
        <f t="shared" si="51"/>
        <v>10.232166666666666</v>
      </c>
      <c r="AD64" s="1">
        <f t="shared" si="52"/>
        <v>0.28999999999999998</v>
      </c>
      <c r="AE64" s="17">
        <f t="shared" si="56"/>
        <v>336.92473172975252</v>
      </c>
      <c r="AF64" s="1">
        <f t="shared" si="53"/>
        <v>11262244.989058616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pans="1:79" x14ac:dyDescent="0.15">
      <c r="C65" s="7">
        <v>7</v>
      </c>
      <c r="D65" s="11">
        <v>25.4052258064516</v>
      </c>
      <c r="E65" s="10">
        <f t="shared" si="54"/>
        <v>22.780933333333302</v>
      </c>
      <c r="F65" s="7" t="s">
        <v>73</v>
      </c>
      <c r="G65" s="1">
        <v>8</v>
      </c>
      <c r="H65" s="8">
        <f t="shared" si="40"/>
        <v>25.4052258064516</v>
      </c>
      <c r="I65" s="8">
        <f t="shared" si="41"/>
        <v>298.55522580645157</v>
      </c>
      <c r="J65" s="8">
        <f t="shared" si="42"/>
        <v>0.36186380901349446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5"/>
        <v>7.9028115360426199</v>
      </c>
      <c r="P65" s="8">
        <f t="shared" si="45"/>
        <v>2.8597414843481674</v>
      </c>
      <c r="Q65" s="14">
        <f t="shared" si="46"/>
        <v>0.8293250304609685</v>
      </c>
      <c r="R65" s="8">
        <f t="shared" si="47"/>
        <v>0.80117864999999977</v>
      </c>
      <c r="S65" s="15">
        <f t="shared" si="48"/>
        <v>1.0351312163160722</v>
      </c>
      <c r="T65" s="2">
        <v>0.27</v>
      </c>
      <c r="U65" s="16">
        <f t="shared" si="49"/>
        <v>0.27948542840533952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0.34470401873915746</v>
      </c>
      <c r="AC65" s="8">
        <f t="shared" si="51"/>
        <v>10.232166666666666</v>
      </c>
      <c r="AD65" s="1">
        <f t="shared" si="52"/>
        <v>0.28999999999999998</v>
      </c>
      <c r="AE65" s="17">
        <f t="shared" si="56"/>
        <v>336.92473172975252</v>
      </c>
      <c r="AF65" s="1">
        <f t="shared" si="53"/>
        <v>11883567.666473359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pans="1:79" x14ac:dyDescent="0.15">
      <c r="C66" s="7">
        <v>8</v>
      </c>
      <c r="D66" s="11">
        <v>26.0161290322581</v>
      </c>
      <c r="E66" s="10">
        <f t="shared" si="54"/>
        <v>25.4052258064516</v>
      </c>
      <c r="F66" s="7" t="s">
        <v>73</v>
      </c>
      <c r="G66" s="1">
        <v>9</v>
      </c>
      <c r="H66" s="8">
        <f t="shared" si="40"/>
        <v>26.0161290322581</v>
      </c>
      <c r="I66" s="8">
        <f t="shared" si="41"/>
        <v>299.16612903225808</v>
      </c>
      <c r="J66" s="8">
        <f t="shared" si="42"/>
        <v>0.38678321708404906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5"/>
        <v>7.8057550516944518</v>
      </c>
      <c r="P66" s="8">
        <f t="shared" si="45"/>
        <v>3.0191350506644477</v>
      </c>
      <c r="Q66" s="14">
        <f t="shared" si="46"/>
        <v>0.87554916469268973</v>
      </c>
      <c r="R66" s="8">
        <f t="shared" si="47"/>
        <v>0.80117864999999977</v>
      </c>
      <c r="S66" s="15">
        <f t="shared" si="48"/>
        <v>1.0928263810982606</v>
      </c>
      <c r="T66" s="2">
        <v>0.27</v>
      </c>
      <c r="U66" s="16">
        <f t="shared" si="49"/>
        <v>0.29506312289653036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0.34773076477879583</v>
      </c>
      <c r="AC66" s="8">
        <f t="shared" si="51"/>
        <v>10.232166666666666</v>
      </c>
      <c r="AD66" s="1">
        <f t="shared" si="52"/>
        <v>0.28999999999999998</v>
      </c>
      <c r="AE66" s="17">
        <f t="shared" si="56"/>
        <v>336.92473172975252</v>
      </c>
      <c r="AF66" s="1">
        <f t="shared" si="53"/>
        <v>11987913.828443959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pans="1:79" x14ac:dyDescent="0.15">
      <c r="C67" s="7">
        <v>9</v>
      </c>
      <c r="D67" s="11">
        <v>25.750733333333301</v>
      </c>
      <c r="E67" s="10">
        <f t="shared" si="54"/>
        <v>26.0161290322581</v>
      </c>
      <c r="F67" s="7" t="s">
        <v>73</v>
      </c>
      <c r="G67" s="1">
        <v>10</v>
      </c>
      <c r="H67" s="8">
        <f t="shared" si="40"/>
        <v>25.750733333333301</v>
      </c>
      <c r="I67" s="8">
        <f t="shared" si="41"/>
        <v>298.90073333333328</v>
      </c>
      <c r="J67" s="8">
        <f t="shared" si="42"/>
        <v>0.37576585002702251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5"/>
        <v>7.5493050010300049</v>
      </c>
      <c r="P67" s="8">
        <f t="shared" si="45"/>
        <v>2.8367710108252919</v>
      </c>
      <c r="Q67" s="14">
        <f t="shared" si="46"/>
        <v>0.82266359313933457</v>
      </c>
      <c r="R67" s="8">
        <f t="shared" si="47"/>
        <v>0.80117864999999977</v>
      </c>
      <c r="S67" s="15">
        <f t="shared" si="48"/>
        <v>1.0268166695896537</v>
      </c>
      <c r="T67" s="2">
        <v>0.27</v>
      </c>
      <c r="U67" s="16">
        <f t="shared" si="49"/>
        <v>0.27724050078920653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0.32906782930334283</v>
      </c>
      <c r="AC67" s="8">
        <f t="shared" si="51"/>
        <v>10.232166666666666</v>
      </c>
      <c r="AD67" s="1">
        <f t="shared" si="52"/>
        <v>0.28999999999999998</v>
      </c>
      <c r="AE67" s="17">
        <f t="shared" si="56"/>
        <v>336.92473172975252</v>
      </c>
      <c r="AF67" s="1">
        <f t="shared" si="53"/>
        <v>11344514.725094955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pans="1:79" x14ac:dyDescent="0.15">
      <c r="C68" s="7">
        <v>10</v>
      </c>
      <c r="D68" s="11">
        <v>24.430225806451599</v>
      </c>
      <c r="E68" s="10">
        <f t="shared" si="54"/>
        <v>25.750733333333301</v>
      </c>
      <c r="F68" s="7" t="s">
        <v>73</v>
      </c>
      <c r="G68" s="1">
        <v>11</v>
      </c>
      <c r="H68" s="8">
        <f t="shared" si="40"/>
        <v>24.430225806451599</v>
      </c>
      <c r="I68" s="8">
        <f t="shared" si="41"/>
        <v>297.58022580645155</v>
      </c>
      <c r="J68" s="8">
        <f t="shared" si="42"/>
        <v>0.32519132902260162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4.476907290694478</v>
      </c>
      <c r="O68" s="8">
        <f t="shared" si="55"/>
        <v>2.9983116995102348</v>
      </c>
      <c r="P68" s="8">
        <f t="shared" si="45"/>
        <v>0.9750249663877486</v>
      </c>
      <c r="Q68" s="14">
        <f t="shared" si="46"/>
        <v>0.28275724025244708</v>
      </c>
      <c r="R68" s="8">
        <f t="shared" si="47"/>
        <v>0.80117864999999977</v>
      </c>
      <c r="S68" s="15">
        <f t="shared" si="48"/>
        <v>0.35292657917487835</v>
      </c>
      <c r="T68" s="2">
        <v>0.27</v>
      </c>
      <c r="U68" s="16">
        <f t="shared" si="49"/>
        <v>9.5290176377217164E-2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0.29371488127009332</v>
      </c>
      <c r="AC68" s="8">
        <f t="shared" si="51"/>
        <v>10.232166666666666</v>
      </c>
      <c r="AD68" s="1">
        <f t="shared" si="52"/>
        <v>0.28999999999999998</v>
      </c>
      <c r="AE68" s="17">
        <f t="shared" si="56"/>
        <v>336.92473172975252</v>
      </c>
      <c r="AF68" s="1">
        <f t="shared" si="53"/>
        <v>10125732.444287412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pans="1:79" x14ac:dyDescent="0.15">
      <c r="C69" s="7">
        <v>11</v>
      </c>
      <c r="D69" s="11">
        <v>22.330100000000002</v>
      </c>
      <c r="E69" s="10">
        <f t="shared" si="54"/>
        <v>24.430225806451599</v>
      </c>
      <c r="F69" s="7" t="s">
        <v>75</v>
      </c>
      <c r="G69" s="1">
        <v>12</v>
      </c>
      <c r="H69" s="8">
        <f t="shared" si="40"/>
        <v>22.330100000000002</v>
      </c>
      <c r="I69" s="8">
        <f t="shared" si="41"/>
        <v>295.48009999999999</v>
      </c>
      <c r="J69" s="8">
        <f t="shared" si="42"/>
        <v>0.25771570532159738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5"/>
        <v>4.7859717331224854</v>
      </c>
      <c r="P69" s="8">
        <f t="shared" si="45"/>
        <v>1.2334200808508891</v>
      </c>
      <c r="Q69" s="14">
        <f t="shared" si="46"/>
        <v>0.35769182344675782</v>
      </c>
      <c r="R69" s="8">
        <f t="shared" si="47"/>
        <v>0.80117864999999977</v>
      </c>
      <c r="S69" s="15">
        <f t="shared" si="48"/>
        <v>0.44645700861693943</v>
      </c>
      <c r="T69" s="2">
        <v>0.27</v>
      </c>
      <c r="U69" s="16">
        <f t="shared" si="49"/>
        <v>0.12054339232657366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0.29862158112905324</v>
      </c>
      <c r="AC69" s="8">
        <f t="shared" si="51"/>
        <v>10.232166666666666</v>
      </c>
      <c r="AD69" s="1">
        <f t="shared" si="52"/>
        <v>0.28999999999999998</v>
      </c>
      <c r="AE69" s="17">
        <f t="shared" si="56"/>
        <v>336.92473172975252</v>
      </c>
      <c r="AF69" s="1">
        <f t="shared" si="53"/>
        <v>10294889.450365569</v>
      </c>
      <c r="AG69" s="1">
        <f>SUM(AF58:AF69)</f>
        <v>127483763.56485206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pans="1:79" x14ac:dyDescent="0.15">
      <c r="C70" s="7">
        <v>12</v>
      </c>
      <c r="D70" s="11">
        <v>20.4479032258064</v>
      </c>
      <c r="E70" s="10">
        <f t="shared" si="54"/>
        <v>22.330100000000002</v>
      </c>
      <c r="F70" s="7" t="s">
        <v>73</v>
      </c>
    </row>
    <row r="72" spans="1:79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9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9" x14ac:dyDescent="0.15">
      <c r="A74" s="1" t="s">
        <v>71</v>
      </c>
      <c r="B74" s="1">
        <f>F8</f>
        <v>625.46400000000006</v>
      </c>
      <c r="C74" s="7" t="s">
        <v>72</v>
      </c>
      <c r="D74" s="7">
        <v>15</v>
      </c>
      <c r="E74" s="7"/>
      <c r="F74" s="7"/>
      <c r="G74" s="1">
        <v>1</v>
      </c>
      <c r="H74" s="8">
        <f t="shared" ref="H74:H85" si="57">E75</f>
        <v>15</v>
      </c>
      <c r="I74" s="8">
        <f t="shared" ref="I74:I85" si="58">H74+273.15</f>
        <v>288.14999999999998</v>
      </c>
      <c r="J74" s="8">
        <f t="shared" ref="J74:J85" si="59">EXP(($C$16*(I74-$C$14))/($C$17*I74*$C$14))</f>
        <v>0.11145232763902028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5.8091182212010158E-2</v>
      </c>
      <c r="Q74" s="14">
        <f t="shared" ref="Q74:Q85" si="63">P74*$B$76</f>
        <v>1.5103707375122642E-2</v>
      </c>
      <c r="R74" s="8">
        <f t="shared" ref="R74:R85" si="64">L74*$B$76</f>
        <v>0.1355172</v>
      </c>
      <c r="S74" s="15">
        <f t="shared" ref="S74:S85" si="65">Q74/R74</f>
        <v>0.1114523276390203</v>
      </c>
      <c r="T74" s="2">
        <v>0.01</v>
      </c>
      <c r="U74" s="16">
        <f t="shared" ref="U74:U85" si="66">S74*T74</f>
        <v>1.1145232763902031E-3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6.6045232763902034E-3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2.3333333333333334E-2</v>
      </c>
      <c r="AX74" s="1">
        <f t="shared" ref="AX74:AX85" si="72">AW74*10000*AV74*0.67*AU74*AT74</f>
        <v>13.992247644044181</v>
      </c>
    </row>
    <row r="75" spans="1:79" x14ac:dyDescent="0.15">
      <c r="A75" s="1" t="s">
        <v>74</v>
      </c>
      <c r="B75" s="1">
        <v>1</v>
      </c>
      <c r="C75" s="7">
        <v>1</v>
      </c>
      <c r="D75" s="9">
        <v>19.511129032258101</v>
      </c>
      <c r="E75" s="10">
        <f t="shared" ref="E75:E86" si="73">D74</f>
        <v>15</v>
      </c>
      <c r="F75" s="7" t="s">
        <v>73</v>
      </c>
      <c r="G75" s="1">
        <v>2</v>
      </c>
      <c r="H75" s="8">
        <f t="shared" si="57"/>
        <v>19.511129032258101</v>
      </c>
      <c r="I75" s="8">
        <f t="shared" si="58"/>
        <v>292.66112903225809</v>
      </c>
      <c r="J75" s="8">
        <f t="shared" si="59"/>
        <v>0.18762636308817887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0.98434881778798988</v>
      </c>
      <c r="P75" s="8">
        <f t="shared" si="62"/>
        <v>0.18468978869170902</v>
      </c>
      <c r="Q75" s="14">
        <f t="shared" si="63"/>
        <v>4.8019345059844343E-2</v>
      </c>
      <c r="R75" s="8">
        <f t="shared" si="64"/>
        <v>0.1355172</v>
      </c>
      <c r="S75" s="15">
        <f t="shared" si="65"/>
        <v>0.35434133128373624</v>
      </c>
      <c r="T75" s="2">
        <v>0.01</v>
      </c>
      <c r="U75" s="16">
        <f t="shared" si="66"/>
        <v>3.5434133128373624E-3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9.0334133128373642E-3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2.3333333333333334E-2</v>
      </c>
      <c r="AX75" s="1">
        <f t="shared" si="72"/>
        <v>19.138059002089012</v>
      </c>
    </row>
    <row r="76" spans="1:79" x14ac:dyDescent="0.15">
      <c r="A76" s="1" t="s">
        <v>36</v>
      </c>
      <c r="B76" s="1">
        <f>H8</f>
        <v>0.26</v>
      </c>
      <c r="C76" s="7">
        <v>2</v>
      </c>
      <c r="D76" s="11">
        <v>19.474785714285701</v>
      </c>
      <c r="E76" s="10">
        <f t="shared" si="73"/>
        <v>19.511129032258101</v>
      </c>
      <c r="F76" s="7" t="s">
        <v>73</v>
      </c>
      <c r="G76" s="1">
        <v>3</v>
      </c>
      <c r="H76" s="8">
        <f t="shared" si="57"/>
        <v>19.474785714285701</v>
      </c>
      <c r="I76" s="8">
        <f t="shared" si="58"/>
        <v>292.62478571428568</v>
      </c>
      <c r="J76" s="8">
        <f t="shared" si="59"/>
        <v>0.18685268357873244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1.3208790290962811</v>
      </c>
      <c r="P76" s="8">
        <f t="shared" si="62"/>
        <v>0.24680979126951072</v>
      </c>
      <c r="Q76" s="14">
        <f t="shared" si="63"/>
        <v>6.4170545730072789E-2</v>
      </c>
      <c r="R76" s="8">
        <f t="shared" si="64"/>
        <v>0.1355172</v>
      </c>
      <c r="S76" s="15">
        <f t="shared" si="65"/>
        <v>0.47352325557252356</v>
      </c>
      <c r="T76" s="2">
        <v>0.01</v>
      </c>
      <c r="U76" s="16">
        <f t="shared" si="66"/>
        <v>4.7352325557252356E-3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1.0225232555725237E-2</v>
      </c>
      <c r="AU76" s="8">
        <f t="shared" si="70"/>
        <v>52.122000000000007</v>
      </c>
      <c r="AV76" s="1">
        <f t="shared" si="71"/>
        <v>0.26</v>
      </c>
      <c r="AW76" s="1">
        <f t="shared" si="75"/>
        <v>2.3333333333333334E-2</v>
      </c>
      <c r="AX76" s="1">
        <f t="shared" si="72"/>
        <v>21.663030040201392</v>
      </c>
    </row>
    <row r="77" spans="1:79" x14ac:dyDescent="0.15">
      <c r="C77" s="7">
        <v>3</v>
      </c>
      <c r="D77" s="11">
        <v>18.455258064516102</v>
      </c>
      <c r="E77" s="10">
        <f t="shared" si="73"/>
        <v>19.474785714285701</v>
      </c>
      <c r="F77" s="7" t="s">
        <v>73</v>
      </c>
      <c r="G77" s="1">
        <v>4</v>
      </c>
      <c r="H77" s="8">
        <f t="shared" si="57"/>
        <v>18.455258064516102</v>
      </c>
      <c r="I77" s="8">
        <f t="shared" si="58"/>
        <v>291.60525806451608</v>
      </c>
      <c r="J77" s="8">
        <f t="shared" si="59"/>
        <v>0.16633204729488851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1.5952892378267705</v>
      </c>
      <c r="P77" s="8">
        <f t="shared" si="62"/>
        <v>0.26534772495522901</v>
      </c>
      <c r="Q77" s="14">
        <f t="shared" si="63"/>
        <v>6.899040848835955E-2</v>
      </c>
      <c r="R77" s="8">
        <f t="shared" si="64"/>
        <v>0.1355172</v>
      </c>
      <c r="S77" s="15">
        <f t="shared" si="65"/>
        <v>0.50908968373283647</v>
      </c>
      <c r="T77" s="2">
        <v>0.01</v>
      </c>
      <c r="U77" s="16">
        <f t="shared" si="66"/>
        <v>5.0908968373283648E-3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1.0580896837328366E-2</v>
      </c>
      <c r="AU77" s="8">
        <f t="shared" si="70"/>
        <v>52.122000000000007</v>
      </c>
      <c r="AV77" s="1">
        <f t="shared" si="71"/>
        <v>0.26</v>
      </c>
      <c r="AW77" s="1">
        <f t="shared" si="75"/>
        <v>2.3333333333333334E-2</v>
      </c>
      <c r="AX77" s="1">
        <f t="shared" si="72"/>
        <v>22.416535251413553</v>
      </c>
    </row>
    <row r="78" spans="1:79" x14ac:dyDescent="0.15">
      <c r="C78" s="7">
        <v>4</v>
      </c>
      <c r="D78" s="11">
        <v>18.9518666666667</v>
      </c>
      <c r="E78" s="10">
        <f t="shared" si="73"/>
        <v>18.455258064516102</v>
      </c>
      <c r="F78" s="7" t="s">
        <v>73</v>
      </c>
      <c r="G78" s="1">
        <v>5</v>
      </c>
      <c r="H78" s="8">
        <f t="shared" si="57"/>
        <v>18.9518666666667</v>
      </c>
      <c r="I78" s="8">
        <f t="shared" si="58"/>
        <v>292.10186666666669</v>
      </c>
      <c r="J78" s="8">
        <f t="shared" si="59"/>
        <v>0.17604746521083689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1.2634444372279645</v>
      </c>
      <c r="O78" s="8">
        <f t="shared" si="74"/>
        <v>0.587717075643577</v>
      </c>
      <c r="P78" s="8">
        <f t="shared" si="62"/>
        <v>0.10346610142817741</v>
      </c>
      <c r="Q78" s="14">
        <f t="shared" si="63"/>
        <v>2.690118637132613E-2</v>
      </c>
      <c r="R78" s="8">
        <f t="shared" si="64"/>
        <v>0.1355172</v>
      </c>
      <c r="S78" s="15">
        <f t="shared" si="65"/>
        <v>0.1985075427423687</v>
      </c>
      <c r="T78" s="2">
        <v>0.01</v>
      </c>
      <c r="U78" s="16">
        <f t="shared" si="66"/>
        <v>1.9850754274236869E-3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1.1935075427423687E-2</v>
      </c>
      <c r="AU78" s="8">
        <f t="shared" si="70"/>
        <v>52.122000000000007</v>
      </c>
      <c r="AV78" s="1">
        <f t="shared" si="71"/>
        <v>0.26</v>
      </c>
      <c r="AW78" s="1">
        <f t="shared" si="75"/>
        <v>2.3333333333333334E-2</v>
      </c>
      <c r="AX78" s="1">
        <f t="shared" si="72"/>
        <v>25.285478458050662</v>
      </c>
    </row>
    <row r="79" spans="1:79" x14ac:dyDescent="0.15">
      <c r="C79" s="7">
        <v>5</v>
      </c>
      <c r="D79" s="11">
        <v>19.8683870967742</v>
      </c>
      <c r="E79" s="10">
        <f t="shared" si="73"/>
        <v>18.9518666666667</v>
      </c>
      <c r="F79" s="7" t="s">
        <v>75</v>
      </c>
      <c r="G79" s="1">
        <v>6</v>
      </c>
      <c r="H79" s="8">
        <f t="shared" si="57"/>
        <v>19.8683870967742</v>
      </c>
      <c r="I79" s="8">
        <f t="shared" si="58"/>
        <v>293.01838709677418</v>
      </c>
      <c r="J79" s="8">
        <f t="shared" si="59"/>
        <v>0.19539365854413823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1.0054709742153995</v>
      </c>
      <c r="P79" s="8">
        <f t="shared" si="62"/>
        <v>0.1964626522118858</v>
      </c>
      <c r="Q79" s="14">
        <f t="shared" si="63"/>
        <v>5.108028957509031E-2</v>
      </c>
      <c r="R79" s="8">
        <f t="shared" si="64"/>
        <v>0.1355172</v>
      </c>
      <c r="S79" s="15">
        <f t="shared" si="65"/>
        <v>0.37692846055770268</v>
      </c>
      <c r="T79" s="2">
        <v>0.01</v>
      </c>
      <c r="U79" s="16">
        <f t="shared" si="66"/>
        <v>3.7692846055770268E-3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1.3719284605577028E-2</v>
      </c>
      <c r="AU79" s="8">
        <f t="shared" si="70"/>
        <v>52.122000000000007</v>
      </c>
      <c r="AV79" s="1">
        <f t="shared" si="71"/>
        <v>0.26</v>
      </c>
      <c r="AW79" s="1">
        <f t="shared" si="75"/>
        <v>2.3333333333333334E-2</v>
      </c>
      <c r="AX79" s="1">
        <f t="shared" si="72"/>
        <v>29.065478258905799</v>
      </c>
    </row>
    <row r="80" spans="1:79" x14ac:dyDescent="0.15">
      <c r="C80" s="7">
        <v>6</v>
      </c>
      <c r="D80" s="11">
        <v>22.780933333333302</v>
      </c>
      <c r="E80" s="10">
        <f t="shared" si="73"/>
        <v>19.8683870967742</v>
      </c>
      <c r="F80" s="7" t="s">
        <v>73</v>
      </c>
      <c r="G80" s="1">
        <v>7</v>
      </c>
      <c r="H80" s="8">
        <f t="shared" si="57"/>
        <v>22.780933333333302</v>
      </c>
      <c r="I80" s="8">
        <f t="shared" si="58"/>
        <v>295.93093333333326</v>
      </c>
      <c r="J80" s="8">
        <f t="shared" si="59"/>
        <v>0.27098355980338162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1.3302283220035138</v>
      </c>
      <c r="P80" s="8">
        <f t="shared" si="62"/>
        <v>0.36047000604779117</v>
      </c>
      <c r="Q80" s="14">
        <f t="shared" si="63"/>
        <v>9.3722201572425709E-2</v>
      </c>
      <c r="R80" s="8">
        <f t="shared" si="64"/>
        <v>0.1355172</v>
      </c>
      <c r="S80" s="15">
        <f t="shared" si="65"/>
        <v>0.69158897595600932</v>
      </c>
      <c r="T80" s="2">
        <v>0.01</v>
      </c>
      <c r="U80" s="16">
        <f t="shared" si="66"/>
        <v>6.9158897595600934E-3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1.6865889759560094E-2</v>
      </c>
      <c r="AU80" s="8">
        <f t="shared" si="70"/>
        <v>52.122000000000007</v>
      </c>
      <c r="AV80" s="1">
        <f t="shared" si="71"/>
        <v>0.26</v>
      </c>
      <c r="AW80" s="1">
        <f t="shared" si="75"/>
        <v>2.3333333333333334E-2</v>
      </c>
      <c r="AX80" s="1">
        <f t="shared" si="72"/>
        <v>35.731830501155905</v>
      </c>
    </row>
    <row r="81" spans="1:53" x14ac:dyDescent="0.15">
      <c r="C81" s="7">
        <v>7</v>
      </c>
      <c r="D81" s="11">
        <v>25.4052258064516</v>
      </c>
      <c r="E81" s="10">
        <f t="shared" si="73"/>
        <v>22.780933333333302</v>
      </c>
      <c r="F81" s="7" t="s">
        <v>73</v>
      </c>
      <c r="G81" s="1">
        <v>8</v>
      </c>
      <c r="H81" s="8">
        <f t="shared" si="57"/>
        <v>25.4052258064516</v>
      </c>
      <c r="I81" s="8">
        <f t="shared" si="58"/>
        <v>298.55522580645157</v>
      </c>
      <c r="J81" s="8">
        <f t="shared" si="59"/>
        <v>0.36186380901349446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1.4909783159557226</v>
      </c>
      <c r="P81" s="8">
        <f t="shared" si="62"/>
        <v>0.53953109256826326</v>
      </c>
      <c r="Q81" s="14">
        <f t="shared" si="63"/>
        <v>0.14027808406774844</v>
      </c>
      <c r="R81" s="8">
        <f t="shared" si="64"/>
        <v>0.1355172</v>
      </c>
      <c r="S81" s="15">
        <f t="shared" si="65"/>
        <v>1.0351312163160724</v>
      </c>
      <c r="T81" s="2">
        <v>0.01</v>
      </c>
      <c r="U81" s="16">
        <f t="shared" si="66"/>
        <v>1.0351312163160724E-2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2.0301312163160723E-2</v>
      </c>
      <c r="AU81" s="8">
        <f t="shared" si="70"/>
        <v>52.122000000000007</v>
      </c>
      <c r="AV81" s="1">
        <f t="shared" si="71"/>
        <v>0.26</v>
      </c>
      <c r="AW81" s="1">
        <f t="shared" si="75"/>
        <v>2.3333333333333334E-2</v>
      </c>
      <c r="AX81" s="1">
        <f t="shared" si="72"/>
        <v>43.010066797924686</v>
      </c>
    </row>
    <row r="82" spans="1:53" x14ac:dyDescent="0.15">
      <c r="C82" s="7">
        <v>8</v>
      </c>
      <c r="D82" s="11">
        <v>26.0161290322581</v>
      </c>
      <c r="E82" s="10">
        <f t="shared" si="73"/>
        <v>25.4052258064516</v>
      </c>
      <c r="F82" s="7" t="s">
        <v>73</v>
      </c>
      <c r="G82" s="1">
        <v>9</v>
      </c>
      <c r="H82" s="8">
        <f t="shared" si="57"/>
        <v>26.0161290322581</v>
      </c>
      <c r="I82" s="8">
        <f t="shared" si="58"/>
        <v>299.16612903225808</v>
      </c>
      <c r="J82" s="8">
        <f t="shared" si="59"/>
        <v>0.38678321708404906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1.4726672233874594</v>
      </c>
      <c r="P82" s="8">
        <f t="shared" si="62"/>
        <v>0.56960296635603547</v>
      </c>
      <c r="Q82" s="14">
        <f t="shared" si="63"/>
        <v>0.14809677125256923</v>
      </c>
      <c r="R82" s="8">
        <f t="shared" si="64"/>
        <v>0.1355172</v>
      </c>
      <c r="S82" s="15">
        <f t="shared" si="65"/>
        <v>1.0928263810982608</v>
      </c>
      <c r="T82" s="2">
        <v>0.01</v>
      </c>
      <c r="U82" s="16">
        <f t="shared" si="66"/>
        <v>1.0928263810982608E-2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2.0878263810982609E-2</v>
      </c>
      <c r="AU82" s="8">
        <f t="shared" si="70"/>
        <v>52.122000000000007</v>
      </c>
      <c r="AV82" s="1">
        <f t="shared" si="71"/>
        <v>0.26</v>
      </c>
      <c r="AW82" s="1">
        <f t="shared" si="75"/>
        <v>2.3333333333333334E-2</v>
      </c>
      <c r="AX82" s="1">
        <f t="shared" si="72"/>
        <v>44.23238822781834</v>
      </c>
    </row>
    <row r="83" spans="1:53" x14ac:dyDescent="0.15">
      <c r="C83" s="7">
        <v>9</v>
      </c>
      <c r="D83" s="11">
        <v>25.750733333333301</v>
      </c>
      <c r="E83" s="10">
        <f t="shared" si="73"/>
        <v>26.0161290322581</v>
      </c>
      <c r="F83" s="7" t="s">
        <v>73</v>
      </c>
      <c r="G83" s="1">
        <v>10</v>
      </c>
      <c r="H83" s="8">
        <f t="shared" si="57"/>
        <v>25.750733333333301</v>
      </c>
      <c r="I83" s="8">
        <f t="shared" si="58"/>
        <v>298.90073333333328</v>
      </c>
      <c r="J83" s="8">
        <f t="shared" si="59"/>
        <v>0.37576585002702251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1.4242842570314238</v>
      </c>
      <c r="P83" s="8">
        <f t="shared" si="62"/>
        <v>0.53519738452351917</v>
      </c>
      <c r="Q83" s="14">
        <f t="shared" si="63"/>
        <v>0.13915131997611499</v>
      </c>
      <c r="R83" s="8">
        <f t="shared" si="64"/>
        <v>0.1355172</v>
      </c>
      <c r="S83" s="15">
        <f t="shared" si="65"/>
        <v>1.0268166695896535</v>
      </c>
      <c r="T83" s="2">
        <v>0.01</v>
      </c>
      <c r="U83" s="16">
        <f t="shared" si="66"/>
        <v>1.0268166695896535E-2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2.0218166695896538E-2</v>
      </c>
      <c r="AU83" s="8">
        <f t="shared" si="70"/>
        <v>52.122000000000007</v>
      </c>
      <c r="AV83" s="1">
        <f t="shared" si="71"/>
        <v>0.26</v>
      </c>
      <c r="AW83" s="1">
        <f t="shared" si="75"/>
        <v>2.3333333333333334E-2</v>
      </c>
      <c r="AX83" s="1">
        <f t="shared" si="72"/>
        <v>42.833916011599335</v>
      </c>
    </row>
    <row r="84" spans="1:53" x14ac:dyDescent="0.15">
      <c r="C84" s="7">
        <v>10</v>
      </c>
      <c r="D84" s="11">
        <v>24.430225806451599</v>
      </c>
      <c r="E84" s="10">
        <f t="shared" si="73"/>
        <v>25.750733333333301</v>
      </c>
      <c r="F84" s="7" t="s">
        <v>73</v>
      </c>
      <c r="G84" s="1">
        <v>11</v>
      </c>
      <c r="H84" s="8">
        <f t="shared" si="57"/>
        <v>24.430225806451599</v>
      </c>
      <c r="I84" s="8">
        <f t="shared" si="58"/>
        <v>297.58022580645155</v>
      </c>
      <c r="J84" s="8">
        <f t="shared" si="59"/>
        <v>0.32519132902260162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0.84463252888250939</v>
      </c>
      <c r="O84" s="8">
        <f t="shared" si="74"/>
        <v>0.56567434362539526</v>
      </c>
      <c r="P84" s="8">
        <f t="shared" si="62"/>
        <v>0.18395239159753013</v>
      </c>
      <c r="Q84" s="14">
        <f t="shared" si="63"/>
        <v>4.7827621815357838E-2</v>
      </c>
      <c r="R84" s="8">
        <f t="shared" si="64"/>
        <v>0.1355172</v>
      </c>
      <c r="S84" s="15">
        <f t="shared" si="65"/>
        <v>0.35292657917487846</v>
      </c>
      <c r="T84" s="2">
        <v>0.01</v>
      </c>
      <c r="U84" s="16">
        <f t="shared" si="66"/>
        <v>3.5292657917487848E-3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1.3479265791748785E-2</v>
      </c>
      <c r="AU84" s="8">
        <f t="shared" si="70"/>
        <v>52.122000000000007</v>
      </c>
      <c r="AV84" s="1">
        <f t="shared" si="71"/>
        <v>0.26</v>
      </c>
      <c r="AW84" s="1">
        <f t="shared" si="75"/>
        <v>2.3333333333333334E-2</v>
      </c>
      <c r="AX84" s="1">
        <f t="shared" si="72"/>
        <v>28.556977865800956</v>
      </c>
    </row>
    <row r="85" spans="1:53" x14ac:dyDescent="0.15">
      <c r="C85" s="7">
        <v>11</v>
      </c>
      <c r="D85" s="11">
        <v>22.330100000000002</v>
      </c>
      <c r="E85" s="10">
        <f t="shared" si="73"/>
        <v>24.430225806451599</v>
      </c>
      <c r="F85" s="7" t="s">
        <v>75</v>
      </c>
      <c r="G85" s="1">
        <v>12</v>
      </c>
      <c r="H85" s="8">
        <f t="shared" si="57"/>
        <v>22.330100000000002</v>
      </c>
      <c r="I85" s="8">
        <f t="shared" si="58"/>
        <v>295.48009999999999</v>
      </c>
      <c r="J85" s="8">
        <f t="shared" si="59"/>
        <v>0.25771570532159738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0.9029419520278652</v>
      </c>
      <c r="P85" s="8">
        <f t="shared" si="62"/>
        <v>0.23270232203132121</v>
      </c>
      <c r="Q85" s="14">
        <f t="shared" si="63"/>
        <v>6.050260372814352E-2</v>
      </c>
      <c r="R85" s="8">
        <f t="shared" si="64"/>
        <v>0.1355172</v>
      </c>
      <c r="S85" s="15">
        <f t="shared" si="65"/>
        <v>0.44645700861693954</v>
      </c>
      <c r="T85" s="2">
        <v>0.01</v>
      </c>
      <c r="U85" s="16">
        <f t="shared" si="66"/>
        <v>4.4645700861693956E-3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1.4414570086169396E-2</v>
      </c>
      <c r="AU85" s="8">
        <f t="shared" si="70"/>
        <v>52.122000000000007</v>
      </c>
      <c r="AV85" s="1">
        <f t="shared" si="71"/>
        <v>0.26</v>
      </c>
      <c r="AW85" s="1">
        <f t="shared" si="75"/>
        <v>2.3333333333333334E-2</v>
      </c>
      <c r="AX85" s="1">
        <f t="shared" si="72"/>
        <v>30.53850003816645</v>
      </c>
      <c r="AY85" s="1">
        <f>SUM(AX74:AX85)</f>
        <v>356.46450809717027</v>
      </c>
    </row>
    <row r="86" spans="1:53" x14ac:dyDescent="0.15">
      <c r="C86" s="7">
        <v>12</v>
      </c>
      <c r="D86" s="11">
        <v>20.4479032258064</v>
      </c>
      <c r="E86" s="10">
        <f t="shared" si="73"/>
        <v>22.330100000000002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15</v>
      </c>
      <c r="E90" s="7"/>
      <c r="F90" s="7"/>
      <c r="G90" s="1">
        <v>1</v>
      </c>
      <c r="H90" s="8">
        <f t="shared" ref="H90:H101" si="76">E91</f>
        <v>15</v>
      </c>
      <c r="I90" s="8">
        <f t="shared" ref="I90:I101" si="77">H90+273.15</f>
        <v>288.14999999999998</v>
      </c>
      <c r="J90" s="8">
        <f t="shared" ref="J90:J101" si="78">EXP(($C$16*(I90-$C$14))/($C$17*I90*$C$14))</f>
        <v>0.11145232763902028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3.1730477678829076E-2</v>
      </c>
      <c r="Q90" s="14">
        <f t="shared" ref="Q90:Q101" si="82">P90*$B$76</f>
        <v>8.2499241964955599E-3</v>
      </c>
      <c r="R90" s="8">
        <f t="shared" ref="R90:R101" si="83">L90*$B$76</f>
        <v>7.4022000000000004E-2</v>
      </c>
      <c r="S90" s="15">
        <f t="shared" ref="S90:S101" si="84">Q90/R90</f>
        <v>0.11145232763902028</v>
      </c>
      <c r="T90" s="2">
        <v>0.01</v>
      </c>
      <c r="U90" s="16">
        <f t="shared" ref="U90:U101" si="85">S90*T90</f>
        <v>1.1145232763902029E-3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6.6045232763902026E-3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0.26441666666666669</v>
      </c>
      <c r="AX90" s="1">
        <f t="shared" ref="AX90:AX101" si="91">AW90*10000*AV90*0.67*AU90*AT90</f>
        <v>86.609577291293235</v>
      </c>
      <c r="AZ90" s="1">
        <f>$E$10/12</f>
        <v>7.4999999999999997E-2</v>
      </c>
      <c r="BA90" s="1">
        <f t="shared" ref="BA90:BA101" si="92">AZ90*10000*AV90*0.67*AU90*AT90</f>
        <v>24.566221103739018</v>
      </c>
    </row>
    <row r="91" spans="1:53" x14ac:dyDescent="0.15">
      <c r="A91" s="1" t="s">
        <v>74</v>
      </c>
      <c r="B91" s="1">
        <v>1</v>
      </c>
      <c r="C91" s="7">
        <v>1</v>
      </c>
      <c r="D91" s="9">
        <v>19.511129032258101</v>
      </c>
      <c r="E91" s="10">
        <f t="shared" ref="E91:E102" si="93">D90</f>
        <v>15</v>
      </c>
      <c r="F91" s="7" t="s">
        <v>73</v>
      </c>
      <c r="G91" s="1">
        <v>2</v>
      </c>
      <c r="H91" s="8">
        <f t="shared" si="76"/>
        <v>19.511129032258101</v>
      </c>
      <c r="I91" s="8">
        <f t="shared" si="77"/>
        <v>292.66112903225809</v>
      </c>
      <c r="J91" s="8">
        <f t="shared" si="78"/>
        <v>0.18762636308817887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0.53766952232117093</v>
      </c>
      <c r="P91" s="8">
        <f t="shared" si="81"/>
        <v>0.10088097701647972</v>
      </c>
      <c r="Q91" s="14">
        <f t="shared" si="82"/>
        <v>2.6229054024284729E-2</v>
      </c>
      <c r="R91" s="8">
        <f t="shared" si="83"/>
        <v>7.4022000000000004E-2</v>
      </c>
      <c r="S91" s="15">
        <f t="shared" si="84"/>
        <v>0.35434133128373629</v>
      </c>
      <c r="T91" s="2">
        <v>0.01</v>
      </c>
      <c r="U91" s="16">
        <f t="shared" si="85"/>
        <v>3.5434133128373628E-3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9.0334133128373642E-3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0.26441666666666669</v>
      </c>
      <c r="AX91" s="1">
        <f t="shared" si="91"/>
        <v>118.46125386812265</v>
      </c>
      <c r="AZ91" s="1">
        <f t="shared" ref="AZ91:AZ101" si="96">$E$10/12</f>
        <v>7.4999999999999997E-2</v>
      </c>
      <c r="BA91" s="1">
        <f t="shared" si="92"/>
        <v>33.600733842203084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19.474785714285701</v>
      </c>
      <c r="E92" s="10">
        <f t="shared" si="93"/>
        <v>19.511129032258101</v>
      </c>
      <c r="F92" s="7" t="s">
        <v>73</v>
      </c>
      <c r="G92" s="1">
        <v>3</v>
      </c>
      <c r="H92" s="8">
        <f t="shared" si="76"/>
        <v>19.474785714285701</v>
      </c>
      <c r="I92" s="8">
        <f t="shared" si="77"/>
        <v>292.62478571428568</v>
      </c>
      <c r="J92" s="8">
        <f t="shared" si="78"/>
        <v>0.18685268357873244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0.7214885453046912</v>
      </c>
      <c r="P92" s="8">
        <f t="shared" si="81"/>
        <v>0.13481207086149744</v>
      </c>
      <c r="Q92" s="14">
        <f t="shared" si="82"/>
        <v>3.5051138423989332E-2</v>
      </c>
      <c r="R92" s="8">
        <f t="shared" si="83"/>
        <v>7.4022000000000004E-2</v>
      </c>
      <c r="S92" s="15">
        <f t="shared" si="84"/>
        <v>0.47352325557252345</v>
      </c>
      <c r="T92" s="2">
        <v>0.01</v>
      </c>
      <c r="U92" s="16">
        <f t="shared" si="85"/>
        <v>4.7352325557252347E-3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1.0225232555725234E-2</v>
      </c>
      <c r="AU92" s="8">
        <f t="shared" si="89"/>
        <v>28.47</v>
      </c>
      <c r="AV92" s="1">
        <f t="shared" si="90"/>
        <v>0.26</v>
      </c>
      <c r="AW92" s="1">
        <f t="shared" si="95"/>
        <v>0.26441666666666669</v>
      </c>
      <c r="AX92" s="1">
        <f t="shared" si="91"/>
        <v>134.09038507326932</v>
      </c>
      <c r="AZ92" s="1">
        <f t="shared" si="96"/>
        <v>7.4999999999999997E-2</v>
      </c>
      <c r="BA92" s="1">
        <f t="shared" si="92"/>
        <v>38.033831253054636</v>
      </c>
    </row>
    <row r="93" spans="1:53" x14ac:dyDescent="0.15">
      <c r="C93" s="7">
        <v>3</v>
      </c>
      <c r="D93" s="11">
        <v>18.455258064516102</v>
      </c>
      <c r="E93" s="10">
        <f t="shared" si="93"/>
        <v>19.474785714285701</v>
      </c>
      <c r="F93" s="7" t="s">
        <v>73</v>
      </c>
      <c r="G93" s="1">
        <v>4</v>
      </c>
      <c r="H93" s="8">
        <f t="shared" si="76"/>
        <v>18.455258064516102</v>
      </c>
      <c r="I93" s="8">
        <f t="shared" si="77"/>
        <v>291.60525806451608</v>
      </c>
      <c r="J93" s="8">
        <f t="shared" si="78"/>
        <v>0.16633204729488851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0.87137647444319377</v>
      </c>
      <c r="P93" s="8">
        <f t="shared" si="81"/>
        <v>0.14493783295873852</v>
      </c>
      <c r="Q93" s="14">
        <f t="shared" si="82"/>
        <v>3.7683836569272017E-2</v>
      </c>
      <c r="R93" s="8">
        <f t="shared" si="83"/>
        <v>7.4022000000000004E-2</v>
      </c>
      <c r="S93" s="15">
        <f t="shared" si="84"/>
        <v>0.50908968373283636</v>
      </c>
      <c r="T93" s="2">
        <v>0.01</v>
      </c>
      <c r="U93" s="16">
        <f t="shared" si="85"/>
        <v>5.0908968373283639E-3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1.0580896837328366E-2</v>
      </c>
      <c r="AU93" s="8">
        <f t="shared" si="89"/>
        <v>28.47</v>
      </c>
      <c r="AV93" s="1">
        <f t="shared" si="90"/>
        <v>0.26</v>
      </c>
      <c r="AW93" s="1">
        <f t="shared" si="95"/>
        <v>0.26441666666666669</v>
      </c>
      <c r="AX93" s="1">
        <f t="shared" si="91"/>
        <v>138.75445116830093</v>
      </c>
      <c r="AZ93" s="1">
        <f t="shared" si="96"/>
        <v>7.4999999999999997E-2</v>
      </c>
      <c r="BA93" s="1">
        <f t="shared" si="92"/>
        <v>39.356762071059194</v>
      </c>
    </row>
    <row r="94" spans="1:53" x14ac:dyDescent="0.15">
      <c r="C94" s="7">
        <v>4</v>
      </c>
      <c r="D94" s="11">
        <v>18.9518666666667</v>
      </c>
      <c r="E94" s="10">
        <f t="shared" si="93"/>
        <v>18.455258064516102</v>
      </c>
      <c r="F94" s="7" t="s">
        <v>73</v>
      </c>
      <c r="G94" s="1">
        <v>5</v>
      </c>
      <c r="H94" s="8">
        <f t="shared" si="76"/>
        <v>18.9518666666667</v>
      </c>
      <c r="I94" s="8">
        <f t="shared" si="77"/>
        <v>292.10186666666669</v>
      </c>
      <c r="J94" s="8">
        <f t="shared" si="78"/>
        <v>0.17604746521083689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0.69011670941023251</v>
      </c>
      <c r="O94" s="8">
        <f t="shared" si="94"/>
        <v>0.32102193207422269</v>
      </c>
      <c r="P94" s="8">
        <f t="shared" si="81"/>
        <v>5.6515097418752359E-2</v>
      </c>
      <c r="Q94" s="14">
        <f t="shared" si="82"/>
        <v>1.4693925328875614E-2</v>
      </c>
      <c r="R94" s="8">
        <f t="shared" si="83"/>
        <v>7.4022000000000004E-2</v>
      </c>
      <c r="S94" s="15">
        <f t="shared" si="84"/>
        <v>0.19850754274236868</v>
      </c>
      <c r="T94" s="2">
        <v>0.01</v>
      </c>
      <c r="U94" s="16">
        <f t="shared" si="85"/>
        <v>1.9850754274236869E-3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1.1935075427423687E-2</v>
      </c>
      <c r="AU94" s="8">
        <f t="shared" si="89"/>
        <v>28.47</v>
      </c>
      <c r="AV94" s="1">
        <f t="shared" si="90"/>
        <v>0.26</v>
      </c>
      <c r="AW94" s="1">
        <f t="shared" si="95"/>
        <v>0.26441666666666669</v>
      </c>
      <c r="AX94" s="1">
        <f t="shared" si="91"/>
        <v>156.51271022150831</v>
      </c>
      <c r="AZ94" s="1">
        <f t="shared" si="96"/>
        <v>7.4999999999999997E-2</v>
      </c>
      <c r="BA94" s="1">
        <f t="shared" si="92"/>
        <v>44.393772202759997</v>
      </c>
    </row>
    <row r="95" spans="1:53" x14ac:dyDescent="0.15">
      <c r="C95" s="7">
        <v>5</v>
      </c>
      <c r="D95" s="11">
        <v>19.8683870967742</v>
      </c>
      <c r="E95" s="10">
        <f t="shared" si="93"/>
        <v>18.9518666666667</v>
      </c>
      <c r="F95" s="7" t="s">
        <v>75</v>
      </c>
      <c r="G95" s="1">
        <v>6</v>
      </c>
      <c r="H95" s="8">
        <f t="shared" si="76"/>
        <v>19.8683870967742</v>
      </c>
      <c r="I95" s="8">
        <f t="shared" si="77"/>
        <v>293.01838709677418</v>
      </c>
      <c r="J95" s="8">
        <f t="shared" si="78"/>
        <v>0.19539365854413823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0.54920683465547027</v>
      </c>
      <c r="P95" s="8">
        <f t="shared" si="81"/>
        <v>0.10731153272077794</v>
      </c>
      <c r="Q95" s="14">
        <f t="shared" si="82"/>
        <v>2.7900998507402266E-2</v>
      </c>
      <c r="R95" s="8">
        <f t="shared" si="83"/>
        <v>7.4022000000000004E-2</v>
      </c>
      <c r="S95" s="15">
        <f t="shared" si="84"/>
        <v>0.37692846055770263</v>
      </c>
      <c r="T95" s="2">
        <v>0.01</v>
      </c>
      <c r="U95" s="16">
        <f t="shared" si="85"/>
        <v>3.7692846055770264E-3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1.3719284605577028E-2</v>
      </c>
      <c r="AU95" s="8">
        <f t="shared" si="89"/>
        <v>28.47</v>
      </c>
      <c r="AV95" s="1">
        <f t="shared" si="90"/>
        <v>0.26</v>
      </c>
      <c r="AW95" s="1">
        <f t="shared" si="95"/>
        <v>0.26441666666666669</v>
      </c>
      <c r="AX95" s="1">
        <f t="shared" si="91"/>
        <v>179.910251005643</v>
      </c>
      <c r="AZ95" s="1">
        <f t="shared" si="96"/>
        <v>7.4999999999999997E-2</v>
      </c>
      <c r="BA95" s="1">
        <f t="shared" si="92"/>
        <v>51.030326474969648</v>
      </c>
    </row>
    <row r="96" spans="1:53" x14ac:dyDescent="0.15">
      <c r="C96" s="7">
        <v>6</v>
      </c>
      <c r="D96" s="11">
        <v>22.780933333333302</v>
      </c>
      <c r="E96" s="10">
        <f t="shared" si="93"/>
        <v>19.8683870967742</v>
      </c>
      <c r="F96" s="7" t="s">
        <v>73</v>
      </c>
      <c r="G96" s="1">
        <v>7</v>
      </c>
      <c r="H96" s="8">
        <f t="shared" si="76"/>
        <v>22.780933333333302</v>
      </c>
      <c r="I96" s="8">
        <f t="shared" si="77"/>
        <v>295.93093333333326</v>
      </c>
      <c r="J96" s="8">
        <f t="shared" si="78"/>
        <v>0.27098355980338162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0.72659530193469235</v>
      </c>
      <c r="P96" s="8">
        <f t="shared" si="81"/>
        <v>0.19689538145467583</v>
      </c>
      <c r="Q96" s="14">
        <f t="shared" si="82"/>
        <v>5.1192799178215717E-2</v>
      </c>
      <c r="R96" s="8">
        <f t="shared" si="83"/>
        <v>7.4022000000000004E-2</v>
      </c>
      <c r="S96" s="15">
        <f t="shared" si="84"/>
        <v>0.69158897595600921</v>
      </c>
      <c r="T96" s="2">
        <v>0.01</v>
      </c>
      <c r="U96" s="16">
        <f t="shared" si="85"/>
        <v>6.9158897595600925E-3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1.6865889759560094E-2</v>
      </c>
      <c r="AU96" s="8">
        <f t="shared" si="89"/>
        <v>28.47</v>
      </c>
      <c r="AV96" s="1">
        <f t="shared" si="90"/>
        <v>0.26</v>
      </c>
      <c r="AW96" s="1">
        <f t="shared" si="95"/>
        <v>0.26441666666666669</v>
      </c>
      <c r="AX96" s="1">
        <f t="shared" si="91"/>
        <v>221.1738109757172</v>
      </c>
      <c r="AZ96" s="1">
        <f t="shared" si="96"/>
        <v>7.4999999999999997E-2</v>
      </c>
      <c r="BA96" s="1">
        <f t="shared" si="92"/>
        <v>62.734456312053403</v>
      </c>
    </row>
    <row r="97" spans="3:54" x14ac:dyDescent="0.15">
      <c r="C97" s="7">
        <v>7</v>
      </c>
      <c r="D97" s="11">
        <v>25.4052258064516</v>
      </c>
      <c r="E97" s="10">
        <f t="shared" si="93"/>
        <v>22.780933333333302</v>
      </c>
      <c r="F97" s="7" t="s">
        <v>73</v>
      </c>
      <c r="G97" s="1">
        <v>8</v>
      </c>
      <c r="H97" s="8">
        <f t="shared" si="76"/>
        <v>25.4052258064516</v>
      </c>
      <c r="I97" s="8">
        <f t="shared" si="77"/>
        <v>298.55522580645157</v>
      </c>
      <c r="J97" s="8">
        <f t="shared" si="78"/>
        <v>0.36186380901349446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0.81439992048001653</v>
      </c>
      <c r="P97" s="8">
        <f t="shared" si="81"/>
        <v>0.29470185728518578</v>
      </c>
      <c r="Q97" s="14">
        <f t="shared" si="82"/>
        <v>7.6622482894148303E-2</v>
      </c>
      <c r="R97" s="8">
        <f t="shared" si="83"/>
        <v>7.4022000000000004E-2</v>
      </c>
      <c r="S97" s="15">
        <f t="shared" si="84"/>
        <v>1.0351312163160722</v>
      </c>
      <c r="T97" s="2">
        <v>0.01</v>
      </c>
      <c r="U97" s="16">
        <f t="shared" si="85"/>
        <v>1.0351312163160722E-2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2.0301312163160723E-2</v>
      </c>
      <c r="AU97" s="8">
        <f t="shared" si="89"/>
        <v>28.47</v>
      </c>
      <c r="AV97" s="1">
        <f t="shared" si="90"/>
        <v>0.26</v>
      </c>
      <c r="AW97" s="1">
        <f t="shared" si="95"/>
        <v>0.26441666666666669</v>
      </c>
      <c r="AX97" s="1">
        <f t="shared" si="91"/>
        <v>266.22482673283241</v>
      </c>
      <c r="AZ97" s="1">
        <f t="shared" si="96"/>
        <v>7.4999999999999997E-2</v>
      </c>
      <c r="BA97" s="1">
        <f t="shared" si="92"/>
        <v>75.512872379309528</v>
      </c>
    </row>
    <row r="98" spans="3:54" x14ac:dyDescent="0.15">
      <c r="C98" s="7">
        <v>8</v>
      </c>
      <c r="D98" s="11">
        <v>26.0161290322581</v>
      </c>
      <c r="E98" s="10">
        <f t="shared" si="93"/>
        <v>25.4052258064516</v>
      </c>
      <c r="F98" s="7" t="s">
        <v>73</v>
      </c>
      <c r="G98" s="1">
        <v>9</v>
      </c>
      <c r="H98" s="8">
        <f t="shared" si="76"/>
        <v>26.0161290322581</v>
      </c>
      <c r="I98" s="8">
        <f t="shared" si="77"/>
        <v>299.16612903225808</v>
      </c>
      <c r="J98" s="8">
        <f t="shared" si="78"/>
        <v>0.38678321708404906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0.80439806319483065</v>
      </c>
      <c r="P98" s="8">
        <f t="shared" si="81"/>
        <v>0.31112767069867481</v>
      </c>
      <c r="Q98" s="14">
        <f t="shared" si="82"/>
        <v>8.0893194381655459E-2</v>
      </c>
      <c r="R98" s="8">
        <f t="shared" si="83"/>
        <v>7.4022000000000004E-2</v>
      </c>
      <c r="S98" s="15">
        <f t="shared" si="84"/>
        <v>1.0928263810982608</v>
      </c>
      <c r="T98" s="2">
        <v>0.01</v>
      </c>
      <c r="U98" s="16">
        <f t="shared" si="85"/>
        <v>1.0928263810982608E-2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2.0878263810982609E-2</v>
      </c>
      <c r="AU98" s="8">
        <f t="shared" si="89"/>
        <v>28.47</v>
      </c>
      <c r="AV98" s="1">
        <f t="shared" si="90"/>
        <v>0.26</v>
      </c>
      <c r="AW98" s="1">
        <f t="shared" si="95"/>
        <v>0.26441666666666669</v>
      </c>
      <c r="AX98" s="1">
        <f t="shared" si="91"/>
        <v>273.79078361483766</v>
      </c>
      <c r="AZ98" s="1">
        <f t="shared" si="96"/>
        <v>7.4999999999999997E-2</v>
      </c>
      <c r="BA98" s="1">
        <f t="shared" si="92"/>
        <v>77.658904901781867</v>
      </c>
    </row>
    <row r="99" spans="3:54" x14ac:dyDescent="0.15">
      <c r="C99" s="7">
        <v>9</v>
      </c>
      <c r="D99" s="11">
        <v>25.750733333333301</v>
      </c>
      <c r="E99" s="10">
        <f t="shared" si="93"/>
        <v>26.0161290322581</v>
      </c>
      <c r="F99" s="7" t="s">
        <v>73</v>
      </c>
      <c r="G99" s="1">
        <v>10</v>
      </c>
      <c r="H99" s="8">
        <f t="shared" si="76"/>
        <v>25.750733333333301</v>
      </c>
      <c r="I99" s="8">
        <f t="shared" si="77"/>
        <v>298.90073333333328</v>
      </c>
      <c r="J99" s="8">
        <f t="shared" si="78"/>
        <v>0.37576585002702251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0.77797039249615585</v>
      </c>
      <c r="P99" s="8">
        <f t="shared" si="81"/>
        <v>0.29233470583217436</v>
      </c>
      <c r="Q99" s="14">
        <f t="shared" si="82"/>
        <v>7.6007023516365332E-2</v>
      </c>
      <c r="R99" s="8">
        <f t="shared" si="83"/>
        <v>7.4022000000000004E-2</v>
      </c>
      <c r="S99" s="15">
        <f t="shared" si="84"/>
        <v>1.0268166695896535</v>
      </c>
      <c r="T99" s="2">
        <v>0.01</v>
      </c>
      <c r="U99" s="16">
        <f t="shared" si="85"/>
        <v>1.0268166695896535E-2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2.0218166695896538E-2</v>
      </c>
      <c r="AU99" s="8">
        <f t="shared" si="89"/>
        <v>28.47</v>
      </c>
      <c r="AV99" s="1">
        <f t="shared" si="90"/>
        <v>0.26</v>
      </c>
      <c r="AW99" s="1">
        <f t="shared" si="95"/>
        <v>0.26441666666666669</v>
      </c>
      <c r="AX99" s="1">
        <f t="shared" si="91"/>
        <v>265.13448402798025</v>
      </c>
      <c r="AZ99" s="1">
        <f t="shared" si="96"/>
        <v>7.4999999999999997E-2</v>
      </c>
      <c r="BA99" s="1">
        <f t="shared" si="92"/>
        <v>75.203604041973591</v>
      </c>
    </row>
    <row r="100" spans="3:54" x14ac:dyDescent="0.15">
      <c r="C100" s="7">
        <v>10</v>
      </c>
      <c r="D100" s="11">
        <v>24.430225806451599</v>
      </c>
      <c r="E100" s="10">
        <f t="shared" si="93"/>
        <v>25.750733333333301</v>
      </c>
      <c r="F100" s="7" t="s">
        <v>73</v>
      </c>
      <c r="G100" s="1">
        <v>11</v>
      </c>
      <c r="H100" s="8">
        <f t="shared" si="76"/>
        <v>24.430225806451599</v>
      </c>
      <c r="I100" s="8">
        <f t="shared" si="77"/>
        <v>297.58022580645155</v>
      </c>
      <c r="J100" s="8">
        <f t="shared" si="78"/>
        <v>0.32519132902260162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0.46135390233078238</v>
      </c>
      <c r="O100" s="8">
        <f t="shared" si="94"/>
        <v>0.30898178433319906</v>
      </c>
      <c r="P100" s="8">
        <f t="shared" si="81"/>
        <v>0.10047819709108786</v>
      </c>
      <c r="Q100" s="14">
        <f t="shared" si="82"/>
        <v>2.6124331243682845E-2</v>
      </c>
      <c r="R100" s="8">
        <f t="shared" si="83"/>
        <v>7.4022000000000004E-2</v>
      </c>
      <c r="S100" s="15">
        <f t="shared" si="84"/>
        <v>0.35292657917487835</v>
      </c>
      <c r="T100" s="2">
        <v>0.01</v>
      </c>
      <c r="U100" s="16">
        <f t="shared" si="85"/>
        <v>3.5292657917487835E-3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1.3479265791748782E-2</v>
      </c>
      <c r="AU100" s="8">
        <f t="shared" si="89"/>
        <v>28.47</v>
      </c>
      <c r="AV100" s="1">
        <f t="shared" si="90"/>
        <v>0.26</v>
      </c>
      <c r="AW100" s="1">
        <f t="shared" si="95"/>
        <v>0.26441666666666669</v>
      </c>
      <c r="AX100" s="1">
        <f t="shared" si="91"/>
        <v>176.76272208679816</v>
      </c>
      <c r="AZ100" s="1">
        <f t="shared" si="96"/>
        <v>7.4999999999999997E-2</v>
      </c>
      <c r="BA100" s="1">
        <f t="shared" si="92"/>
        <v>50.137551174950623</v>
      </c>
    </row>
    <row r="101" spans="3:54" x14ac:dyDescent="0.15">
      <c r="C101" s="7">
        <v>11</v>
      </c>
      <c r="D101" s="11">
        <v>22.330100000000002</v>
      </c>
      <c r="E101" s="10">
        <f t="shared" si="93"/>
        <v>24.430225806451599</v>
      </c>
      <c r="F101" s="7" t="s">
        <v>75</v>
      </c>
      <c r="G101" s="1">
        <v>12</v>
      </c>
      <c r="H101" s="8">
        <f t="shared" si="76"/>
        <v>22.330100000000002</v>
      </c>
      <c r="I101" s="8">
        <f t="shared" si="77"/>
        <v>295.48009999999999</v>
      </c>
      <c r="J101" s="8">
        <f t="shared" si="78"/>
        <v>0.25771570532159738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0.49320358724211122</v>
      </c>
      <c r="P101" s="8">
        <f t="shared" si="81"/>
        <v>0.12710631035324269</v>
      </c>
      <c r="Q101" s="14">
        <f t="shared" si="82"/>
        <v>3.30476406918431E-2</v>
      </c>
      <c r="R101" s="8">
        <f t="shared" si="83"/>
        <v>7.4022000000000004E-2</v>
      </c>
      <c r="S101" s="15">
        <f t="shared" si="84"/>
        <v>0.44645700861693954</v>
      </c>
      <c r="T101" s="2">
        <v>0.01</v>
      </c>
      <c r="U101" s="16">
        <f t="shared" si="85"/>
        <v>4.4645700861693956E-3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1.4414570086169396E-2</v>
      </c>
      <c r="AU101" s="8">
        <f t="shared" si="89"/>
        <v>28.47</v>
      </c>
      <c r="AV101" s="1">
        <f t="shared" si="90"/>
        <v>0.26</v>
      </c>
      <c r="AW101" s="1">
        <f t="shared" si="95"/>
        <v>0.26441666666666669</v>
      </c>
      <c r="AX101" s="1">
        <f t="shared" si="91"/>
        <v>189.02799941091351</v>
      </c>
      <c r="AY101" s="1">
        <f>SUM(AX90:AX101)</f>
        <v>2206.4532554772172</v>
      </c>
      <c r="AZ101" s="1">
        <f t="shared" si="96"/>
        <v>7.4999999999999997E-2</v>
      </c>
      <c r="BA101" s="1">
        <f t="shared" si="92"/>
        <v>53.616514172651158</v>
      </c>
      <c r="BB101" s="1">
        <f>SUM(BA90:BA101)</f>
        <v>625.84554993050574</v>
      </c>
    </row>
    <row r="102" spans="3:54" x14ac:dyDescent="0.15">
      <c r="C102" s="7">
        <v>12</v>
      </c>
      <c r="D102" s="11">
        <v>20.4479032258064</v>
      </c>
      <c r="E102" s="10">
        <f t="shared" si="93"/>
        <v>22.330100000000002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A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 customWidth="1"/>
    <col min="32" max="32" width="23.125" style="1" customWidth="1"/>
    <col min="33" max="33" width="12.8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24.46</v>
      </c>
      <c r="F2" s="2">
        <v>1166.8320000000001</v>
      </c>
      <c r="G2" s="44">
        <f>(F2+F3+F4)/3</f>
        <v>1338.1873333333333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285.60263013698602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1274.11030753774</v>
      </c>
      <c r="F7" s="2">
        <v>122.786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1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(AV38+AV53+AY69+AY85+AY101+BB101+AG69)</f>
        <v>40717109.752472788</v>
      </c>
      <c r="J14" s="6" t="s">
        <v>20</v>
      </c>
      <c r="K14" s="6">
        <f>I14/(10000*1000)</f>
        <v>4.0717109752472789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40886151.1930262</v>
      </c>
      <c r="J15" s="6" t="s">
        <v>20</v>
      </c>
      <c r="K15" s="6">
        <f>I15/(10000*1000)</f>
        <v>4.0886151193026201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4.0717109752472789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19</v>
      </c>
      <c r="E27" s="7"/>
      <c r="F27" s="7"/>
      <c r="G27" s="1">
        <v>1</v>
      </c>
      <c r="H27" s="8">
        <f t="shared" ref="H27:H38" si="0">E28</f>
        <v>19</v>
      </c>
      <c r="I27" s="8">
        <f t="shared" ref="I27:I38" si="1">H27+273.15</f>
        <v>292.14999999999998</v>
      </c>
      <c r="J27" s="8">
        <f t="shared" ref="J27:J38" si="2">EXP(($C$16*(I27-$C$14))/($C$17*I27*$C$14))</f>
        <v>0.17701695747930007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0.1974015419033372</v>
      </c>
      <c r="Q27" s="14">
        <f t="shared" ref="Q27:Q38" si="6">P27*$B$29</f>
        <v>2.3688185028400463E-2</v>
      </c>
      <c r="R27" s="8">
        <f t="shared" ref="R27:R38" si="7">L27*$B$29</f>
        <v>0.13381873333333336</v>
      </c>
      <c r="S27" s="15">
        <f t="shared" ref="S27:S38" si="8">Q27/R27</f>
        <v>0.17701695747930005</v>
      </c>
      <c r="T27" s="2">
        <v>0.01</v>
      </c>
      <c r="U27" s="16">
        <f t="shared" ref="U27:U38" si="9">S27*T27</f>
        <v>1.7701695747930006E-3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2.3670169574792999E-2</v>
      </c>
      <c r="AR27" s="8">
        <f t="shared" ref="AR27:AR38" si="15">$B$27/12</f>
        <v>111.51561111111111</v>
      </c>
      <c r="AS27" s="1">
        <f t="shared" ref="AS27:AS38" si="16">$B$29</f>
        <v>0.12</v>
      </c>
      <c r="AT27" s="1">
        <f>$E$2/12</f>
        <v>2.0383333333333336</v>
      </c>
      <c r="AU27" s="1">
        <f t="shared" ref="AU27:AU38" si="17">AT27*10000*AS27*0.67*AR27*AQ27</f>
        <v>4325.8184971463606</v>
      </c>
    </row>
    <row r="28" spans="1:47" x14ac:dyDescent="0.15">
      <c r="A28" s="1" t="s">
        <v>74</v>
      </c>
      <c r="B28" s="1">
        <v>1</v>
      </c>
      <c r="C28" s="7">
        <v>1</v>
      </c>
      <c r="D28" s="9">
        <v>21.824870967741901</v>
      </c>
      <c r="E28" s="10">
        <f t="shared" ref="E28:E39" si="18">D27</f>
        <v>19</v>
      </c>
      <c r="F28" s="7" t="s">
        <v>73</v>
      </c>
      <c r="G28" s="1">
        <v>2</v>
      </c>
      <c r="H28" s="8">
        <f t="shared" si="0"/>
        <v>21.824870967741901</v>
      </c>
      <c r="I28" s="8">
        <f t="shared" si="1"/>
        <v>294.97487096774188</v>
      </c>
      <c r="J28" s="8">
        <f t="shared" si="2"/>
        <v>0.24357296925557642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2.0329106803188854</v>
      </c>
      <c r="P28" s="8">
        <f t="shared" si="5"/>
        <v>0.49516209063664485</v>
      </c>
      <c r="Q28" s="14">
        <f t="shared" si="6"/>
        <v>5.9419450876397377E-2</v>
      </c>
      <c r="R28" s="8">
        <f t="shared" si="7"/>
        <v>0.13381873333333336</v>
      </c>
      <c r="S28" s="15">
        <f t="shared" si="8"/>
        <v>0.4440293925693316</v>
      </c>
      <c r="T28" s="2">
        <v>0.01</v>
      </c>
      <c r="U28" s="16">
        <f t="shared" si="9"/>
        <v>4.4402939256933159E-3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2.6340293925693314E-2</v>
      </c>
      <c r="AR28" s="8">
        <f t="shared" si="15"/>
        <v>111.51561111111111</v>
      </c>
      <c r="AS28" s="1">
        <f t="shared" si="16"/>
        <v>0.12</v>
      </c>
      <c r="AT28" s="1">
        <f t="shared" ref="AT28:AT38" si="20">$E$2/12</f>
        <v>2.0383333333333336</v>
      </c>
      <c r="AU28" s="1">
        <f t="shared" si="17"/>
        <v>4813.7944396214798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21.8767142857143</v>
      </c>
      <c r="E29" s="10">
        <f t="shared" si="18"/>
        <v>21.824870967741901</v>
      </c>
      <c r="F29" s="7" t="s">
        <v>73</v>
      </c>
      <c r="G29" s="1">
        <v>3</v>
      </c>
      <c r="H29" s="8">
        <f t="shared" si="0"/>
        <v>21.8767142857143</v>
      </c>
      <c r="I29" s="8">
        <f t="shared" si="1"/>
        <v>295.02671428571426</v>
      </c>
      <c r="J29" s="8">
        <f t="shared" si="2"/>
        <v>0.24498990919886071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2.6529047007933517</v>
      </c>
      <c r="P29" s="8">
        <f t="shared" si="5"/>
        <v>0.649934881760594</v>
      </c>
      <c r="Q29" s="14">
        <f t="shared" si="6"/>
        <v>7.7992185811271278E-2</v>
      </c>
      <c r="R29" s="8">
        <f t="shared" si="7"/>
        <v>0.13381873333333336</v>
      </c>
      <c r="S29" s="15">
        <f t="shared" si="8"/>
        <v>0.58281963868988396</v>
      </c>
      <c r="T29" s="2">
        <v>0.01</v>
      </c>
      <c r="U29" s="16">
        <f t="shared" si="9"/>
        <v>5.8281963868988401E-3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2.7728196386898839E-2</v>
      </c>
      <c r="AR29" s="8">
        <f t="shared" si="15"/>
        <v>111.51561111111111</v>
      </c>
      <c r="AS29" s="1">
        <f t="shared" si="16"/>
        <v>0.12</v>
      </c>
      <c r="AT29" s="1">
        <f t="shared" si="20"/>
        <v>2.0383333333333336</v>
      </c>
      <c r="AU29" s="1">
        <f t="shared" si="17"/>
        <v>5067.4391851712307</v>
      </c>
    </row>
    <row r="30" spans="1:47" x14ac:dyDescent="0.15">
      <c r="C30" s="7">
        <v>3</v>
      </c>
      <c r="D30" s="11">
        <v>21.034032258064499</v>
      </c>
      <c r="E30" s="10">
        <f t="shared" si="18"/>
        <v>21.8767142857143</v>
      </c>
      <c r="F30" s="7" t="s">
        <v>73</v>
      </c>
      <c r="G30" s="1">
        <v>4</v>
      </c>
      <c r="H30" s="8">
        <f t="shared" si="0"/>
        <v>21.034032258064499</v>
      </c>
      <c r="I30" s="8">
        <f t="shared" si="1"/>
        <v>294.18403225806446</v>
      </c>
      <c r="J30" s="8">
        <f t="shared" si="2"/>
        <v>0.22289050087136392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3.1181259301438691</v>
      </c>
      <c r="P30" s="8">
        <f t="shared" si="5"/>
        <v>0.69500065034975445</v>
      </c>
      <c r="Q30" s="14">
        <f t="shared" si="6"/>
        <v>8.3400078041970527E-2</v>
      </c>
      <c r="R30" s="8">
        <f t="shared" si="7"/>
        <v>0.13381873333333336</v>
      </c>
      <c r="S30" s="15">
        <f t="shared" si="8"/>
        <v>0.62323171027352808</v>
      </c>
      <c r="T30" s="2">
        <v>0.01</v>
      </c>
      <c r="U30" s="16">
        <f t="shared" si="9"/>
        <v>6.2323171027352806E-3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2.8132317102735279E-2</v>
      </c>
      <c r="AR30" s="8">
        <f t="shared" si="15"/>
        <v>111.51561111111111</v>
      </c>
      <c r="AS30" s="1">
        <f t="shared" si="16"/>
        <v>0.12</v>
      </c>
      <c r="AT30" s="1">
        <f t="shared" si="20"/>
        <v>2.0383333333333336</v>
      </c>
      <c r="AU30" s="1">
        <f t="shared" si="17"/>
        <v>5141.2938680505185</v>
      </c>
    </row>
    <row r="31" spans="1:47" x14ac:dyDescent="0.15">
      <c r="C31" s="7">
        <v>4</v>
      </c>
      <c r="D31" s="11">
        <v>21.355433333333298</v>
      </c>
      <c r="E31" s="10">
        <f t="shared" si="18"/>
        <v>21.034032258064499</v>
      </c>
      <c r="F31" s="7" t="s">
        <v>73</v>
      </c>
      <c r="G31" s="1">
        <v>5</v>
      </c>
      <c r="H31" s="8">
        <f t="shared" si="0"/>
        <v>21.355433333333298</v>
      </c>
      <c r="I31" s="8">
        <f t="shared" si="1"/>
        <v>294.50543333333326</v>
      </c>
      <c r="J31" s="8">
        <f t="shared" si="2"/>
        <v>0.23108852632199106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2.301969015804409</v>
      </c>
      <c r="O31" s="8">
        <f t="shared" si="19"/>
        <v>1.2363123751008174</v>
      </c>
      <c r="P31" s="8">
        <f t="shared" si="5"/>
        <v>0.28569760483568851</v>
      </c>
      <c r="Q31" s="14">
        <f t="shared" si="6"/>
        <v>3.4283712580282621E-2</v>
      </c>
      <c r="R31" s="8">
        <f t="shared" si="7"/>
        <v>0.13381873333333336</v>
      </c>
      <c r="S31" s="15">
        <f t="shared" si="8"/>
        <v>0.25619516585083962</v>
      </c>
      <c r="T31" s="2">
        <v>0.01</v>
      </c>
      <c r="U31" s="16">
        <f t="shared" si="9"/>
        <v>2.5619516585083965E-3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3.201195165850839E-2</v>
      </c>
      <c r="AR31" s="8">
        <f t="shared" si="15"/>
        <v>111.51561111111111</v>
      </c>
      <c r="AS31" s="1">
        <f t="shared" si="16"/>
        <v>0.12</v>
      </c>
      <c r="AT31" s="1">
        <f t="shared" si="20"/>
        <v>2.0383333333333336</v>
      </c>
      <c r="AU31" s="1">
        <f t="shared" si="17"/>
        <v>5850.3126551995447</v>
      </c>
    </row>
    <row r="32" spans="1:47" x14ac:dyDescent="0.15">
      <c r="C32" s="7">
        <v>5</v>
      </c>
      <c r="D32" s="11">
        <v>21.866838709677399</v>
      </c>
      <c r="E32" s="10">
        <f t="shared" si="18"/>
        <v>21.355433333333298</v>
      </c>
      <c r="F32" s="7" t="s">
        <v>75</v>
      </c>
      <c r="G32" s="1">
        <v>6</v>
      </c>
      <c r="H32" s="8">
        <f t="shared" si="0"/>
        <v>21.866838709677399</v>
      </c>
      <c r="I32" s="8">
        <f t="shared" si="1"/>
        <v>295.01683870967736</v>
      </c>
      <c r="J32" s="8">
        <f t="shared" si="2"/>
        <v>0.2447194022808819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2.0657708813762401</v>
      </c>
      <c r="P32" s="8">
        <f t="shared" si="5"/>
        <v>0.50553421533964404</v>
      </c>
      <c r="Q32" s="14">
        <f t="shared" si="6"/>
        <v>6.0664105840757286E-2</v>
      </c>
      <c r="R32" s="8">
        <f t="shared" si="7"/>
        <v>0.13381873333333336</v>
      </c>
      <c r="S32" s="15">
        <f t="shared" si="8"/>
        <v>0.45333044432312125</v>
      </c>
      <c r="T32" s="2">
        <v>0.01</v>
      </c>
      <c r="U32" s="16">
        <f t="shared" si="9"/>
        <v>4.5333044432312123E-3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3.3983304443231208E-2</v>
      </c>
      <c r="AR32" s="8">
        <f t="shared" si="15"/>
        <v>111.51561111111111</v>
      </c>
      <c r="AS32" s="1">
        <f t="shared" si="16"/>
        <v>0.12</v>
      </c>
      <c r="AT32" s="1">
        <f t="shared" si="20"/>
        <v>2.0383333333333336</v>
      </c>
      <c r="AU32" s="1">
        <f t="shared" si="17"/>
        <v>6210.585289225638</v>
      </c>
    </row>
    <row r="33" spans="1:48" x14ac:dyDescent="0.15">
      <c r="C33" s="7">
        <v>6</v>
      </c>
      <c r="D33" s="11">
        <v>24.370333333333299</v>
      </c>
      <c r="E33" s="10">
        <f t="shared" si="18"/>
        <v>21.866838709677399</v>
      </c>
      <c r="F33" s="7" t="s">
        <v>73</v>
      </c>
      <c r="G33" s="1">
        <v>7</v>
      </c>
      <c r="H33" s="8">
        <f t="shared" si="0"/>
        <v>24.370333333333299</v>
      </c>
      <c r="I33" s="8">
        <f t="shared" si="1"/>
        <v>297.52033333333327</v>
      </c>
      <c r="J33" s="8">
        <f t="shared" si="2"/>
        <v>0.32305643288996605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2.6753927771477075</v>
      </c>
      <c r="P33" s="8">
        <f t="shared" si="5"/>
        <v>0.86430284716491823</v>
      </c>
      <c r="Q33" s="14">
        <f t="shared" si="6"/>
        <v>0.10371634165979018</v>
      </c>
      <c r="R33" s="8">
        <f t="shared" si="7"/>
        <v>0.13381873333333336</v>
      </c>
      <c r="S33" s="15">
        <f t="shared" si="8"/>
        <v>0.77505098932180028</v>
      </c>
      <c r="T33" s="2">
        <v>0.01</v>
      </c>
      <c r="U33" s="16">
        <f t="shared" si="9"/>
        <v>7.7505098932180031E-3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3.7200509893217999E-2</v>
      </c>
      <c r="AR33" s="8">
        <f t="shared" si="15"/>
        <v>111.51561111111111</v>
      </c>
      <c r="AS33" s="1">
        <f t="shared" si="16"/>
        <v>0.12</v>
      </c>
      <c r="AT33" s="1">
        <f t="shared" si="20"/>
        <v>2.0383333333333336</v>
      </c>
      <c r="AU33" s="1">
        <f t="shared" si="17"/>
        <v>6798.5424984335341</v>
      </c>
    </row>
    <row r="34" spans="1:48" x14ac:dyDescent="0.15">
      <c r="C34" s="7">
        <v>7</v>
      </c>
      <c r="D34" s="11">
        <v>25.966870967741901</v>
      </c>
      <c r="E34" s="10">
        <f t="shared" si="18"/>
        <v>24.370333333333299</v>
      </c>
      <c r="F34" s="7" t="s">
        <v>73</v>
      </c>
      <c r="G34" s="1">
        <v>8</v>
      </c>
      <c r="H34" s="8">
        <f t="shared" si="0"/>
        <v>25.966870967741901</v>
      </c>
      <c r="I34" s="8">
        <f t="shared" si="1"/>
        <v>299.11687096774187</v>
      </c>
      <c r="J34" s="8">
        <f t="shared" si="2"/>
        <v>0.38471572395160547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2.9262460410939006</v>
      </c>
      <c r="P34" s="8">
        <f t="shared" si="5"/>
        <v>1.1257728641599594</v>
      </c>
      <c r="Q34" s="14">
        <f t="shared" si="6"/>
        <v>0.13509274369919511</v>
      </c>
      <c r="R34" s="8">
        <f t="shared" si="7"/>
        <v>0.13381873333333336</v>
      </c>
      <c r="S34" s="15">
        <f t="shared" si="8"/>
        <v>1.0095204186598321</v>
      </c>
      <c r="T34" s="2">
        <v>0.01</v>
      </c>
      <c r="U34" s="16">
        <f t="shared" si="9"/>
        <v>1.0095204186598322E-2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3.9545204186598321E-2</v>
      </c>
      <c r="AR34" s="8">
        <f t="shared" si="15"/>
        <v>111.51561111111111</v>
      </c>
      <c r="AS34" s="1">
        <f t="shared" si="16"/>
        <v>0.12</v>
      </c>
      <c r="AT34" s="1">
        <f t="shared" si="20"/>
        <v>2.0383333333333336</v>
      </c>
      <c r="AU34" s="1">
        <f t="shared" si="17"/>
        <v>7227.0447916853473</v>
      </c>
    </row>
    <row r="35" spans="1:48" x14ac:dyDescent="0.15">
      <c r="C35" s="7">
        <v>8</v>
      </c>
      <c r="D35" s="11">
        <v>26.950322580645199</v>
      </c>
      <c r="E35" s="10">
        <f t="shared" si="18"/>
        <v>25.966870967741901</v>
      </c>
      <c r="F35" s="7" t="s">
        <v>73</v>
      </c>
      <c r="G35" s="1">
        <v>9</v>
      </c>
      <c r="H35" s="8">
        <f t="shared" si="0"/>
        <v>26.950322580645199</v>
      </c>
      <c r="I35" s="8">
        <f t="shared" si="1"/>
        <v>300.10032258064518</v>
      </c>
      <c r="J35" s="8">
        <f t="shared" si="2"/>
        <v>0.42802404434427438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2.9156292880450527</v>
      </c>
      <c r="P35" s="8">
        <f t="shared" si="5"/>
        <v>1.2479594396776608</v>
      </c>
      <c r="Q35" s="14">
        <f t="shared" si="6"/>
        <v>0.1497551327613193</v>
      </c>
      <c r="R35" s="8">
        <f t="shared" si="7"/>
        <v>0.13381873333333336</v>
      </c>
      <c r="S35" s="15">
        <f t="shared" si="8"/>
        <v>1.1190894505651123</v>
      </c>
      <c r="T35" s="2">
        <v>0.01</v>
      </c>
      <c r="U35" s="16">
        <f t="shared" si="9"/>
        <v>1.1190894505651123E-2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4.0640894505651122E-2</v>
      </c>
      <c r="AR35" s="8">
        <f t="shared" si="15"/>
        <v>111.51561111111111</v>
      </c>
      <c r="AS35" s="1">
        <f t="shared" si="16"/>
        <v>0.12</v>
      </c>
      <c r="AT35" s="1">
        <f t="shared" si="20"/>
        <v>2.0383333333333336</v>
      </c>
      <c r="AU35" s="1">
        <f t="shared" si="17"/>
        <v>7427.2865953752671</v>
      </c>
    </row>
    <row r="36" spans="1:48" x14ac:dyDescent="0.15">
      <c r="C36" s="7">
        <v>9</v>
      </c>
      <c r="D36" s="11">
        <v>26.547966666666699</v>
      </c>
      <c r="E36" s="10">
        <f t="shared" si="18"/>
        <v>26.950322580645199</v>
      </c>
      <c r="F36" s="7" t="s">
        <v>73</v>
      </c>
      <c r="G36" s="1">
        <v>10</v>
      </c>
      <c r="H36" s="8">
        <f t="shared" si="0"/>
        <v>26.547966666666699</v>
      </c>
      <c r="I36" s="8">
        <f t="shared" si="1"/>
        <v>299.69796666666667</v>
      </c>
      <c r="J36" s="8">
        <f t="shared" si="2"/>
        <v>0.40978005870185213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2.7828259594785032</v>
      </c>
      <c r="P36" s="8">
        <f t="shared" si="5"/>
        <v>1.140346585032139</v>
      </c>
      <c r="Q36" s="14">
        <f t="shared" si="6"/>
        <v>0.13684159020385667</v>
      </c>
      <c r="R36" s="8">
        <f t="shared" si="7"/>
        <v>0.13381873333333336</v>
      </c>
      <c r="S36" s="15">
        <f t="shared" si="8"/>
        <v>1.0225891905806161</v>
      </c>
      <c r="T36" s="2">
        <v>0.01</v>
      </c>
      <c r="U36" s="16">
        <f t="shared" si="9"/>
        <v>1.0225891905806162E-2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3.9675891905806157E-2</v>
      </c>
      <c r="AR36" s="8">
        <f t="shared" si="15"/>
        <v>111.51561111111111</v>
      </c>
      <c r="AS36" s="1">
        <f t="shared" si="16"/>
        <v>0.12</v>
      </c>
      <c r="AT36" s="1">
        <f t="shared" si="20"/>
        <v>2.0383333333333336</v>
      </c>
      <c r="AU36" s="1">
        <f t="shared" si="17"/>
        <v>7250.9284969250921</v>
      </c>
    </row>
    <row r="37" spans="1:48" x14ac:dyDescent="0.15">
      <c r="C37" s="7">
        <v>10</v>
      </c>
      <c r="D37" s="11">
        <v>25.634677419354801</v>
      </c>
      <c r="E37" s="10">
        <f t="shared" si="18"/>
        <v>26.547966666666699</v>
      </c>
      <c r="F37" s="7" t="s">
        <v>73</v>
      </c>
      <c r="G37" s="1">
        <v>11</v>
      </c>
      <c r="H37" s="8">
        <f t="shared" si="0"/>
        <v>25.634677419354801</v>
      </c>
      <c r="I37" s="8">
        <f t="shared" si="1"/>
        <v>298.78467741935481</v>
      </c>
      <c r="J37" s="8">
        <f t="shared" si="2"/>
        <v>0.37104119228743371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1.5603554057240459</v>
      </c>
      <c r="O37" s="8">
        <f t="shared" si="19"/>
        <v>1.1972800798334298</v>
      </c>
      <c r="P37" s="8">
        <f t="shared" si="5"/>
        <v>0.44424022832338961</v>
      </c>
      <c r="Q37" s="14">
        <f t="shared" si="6"/>
        <v>5.3308827398806748E-2</v>
      </c>
      <c r="R37" s="8">
        <f t="shared" si="7"/>
        <v>0.13381873333333336</v>
      </c>
      <c r="S37" s="15">
        <f t="shared" si="8"/>
        <v>0.39836595423465926</v>
      </c>
      <c r="T37" s="2">
        <v>0.01</v>
      </c>
      <c r="U37" s="16">
        <f t="shared" si="9"/>
        <v>3.9836595423465926E-3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3.3433659542346589E-2</v>
      </c>
      <c r="AR37" s="8">
        <f t="shared" si="15"/>
        <v>111.51561111111111</v>
      </c>
      <c r="AS37" s="1">
        <f t="shared" si="16"/>
        <v>0.12</v>
      </c>
      <c r="AT37" s="1">
        <f t="shared" si="20"/>
        <v>2.0383333333333336</v>
      </c>
      <c r="AU37" s="1">
        <f t="shared" si="17"/>
        <v>6110.1354774236597</v>
      </c>
    </row>
    <row r="38" spans="1:48" x14ac:dyDescent="0.15">
      <c r="C38" s="7">
        <v>11</v>
      </c>
      <c r="D38" s="11">
        <v>24.271466666666701</v>
      </c>
      <c r="E38" s="10">
        <f t="shared" si="18"/>
        <v>25.634677419354801</v>
      </c>
      <c r="F38" s="7" t="s">
        <v>75</v>
      </c>
      <c r="G38" s="1">
        <v>12</v>
      </c>
      <c r="H38" s="8">
        <f t="shared" si="0"/>
        <v>24.271466666666701</v>
      </c>
      <c r="I38" s="8">
        <f t="shared" si="1"/>
        <v>297.42146666666667</v>
      </c>
      <c r="J38" s="8">
        <f t="shared" si="2"/>
        <v>0.31956104843402422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1.8681959626211513</v>
      </c>
      <c r="P38" s="8">
        <f t="shared" si="5"/>
        <v>0.59700266049542627</v>
      </c>
      <c r="Q38" s="14">
        <f t="shared" si="6"/>
        <v>7.1640319259451149E-2</v>
      </c>
      <c r="R38" s="8">
        <f t="shared" si="7"/>
        <v>0.13381873333333336</v>
      </c>
      <c r="S38" s="15">
        <f t="shared" si="8"/>
        <v>0.53535344024666554</v>
      </c>
      <c r="T38" s="2">
        <v>0.01</v>
      </c>
      <c r="U38" s="16">
        <f t="shared" si="9"/>
        <v>5.3535344024666556E-3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3.4803534402466654E-2</v>
      </c>
      <c r="AR38" s="8">
        <f t="shared" si="15"/>
        <v>111.51561111111111</v>
      </c>
      <c r="AS38" s="1">
        <f t="shared" si="16"/>
        <v>0.12</v>
      </c>
      <c r="AT38" s="1">
        <f t="shared" si="20"/>
        <v>2.0383333333333336</v>
      </c>
      <c r="AU38" s="1">
        <f t="shared" si="17"/>
        <v>6360.4856065158374</v>
      </c>
      <c r="AV38" s="1">
        <f>SUM(AU27:AU38)</f>
        <v>72583.667400773513</v>
      </c>
    </row>
    <row r="39" spans="1:48" x14ac:dyDescent="0.15">
      <c r="C39" s="7">
        <v>12</v>
      </c>
      <c r="D39" s="11">
        <v>22.068419354838699</v>
      </c>
      <c r="E39" s="10">
        <f t="shared" si="18"/>
        <v>24.271466666666701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19</v>
      </c>
      <c r="E42" s="7"/>
      <c r="F42" s="7"/>
      <c r="G42" s="1">
        <v>1</v>
      </c>
      <c r="H42" s="8">
        <f t="shared" ref="H42:H53" si="21">E43</f>
        <v>19</v>
      </c>
      <c r="I42" s="8">
        <f t="shared" ref="I42:I53" si="22">H42+273.15</f>
        <v>292.14999999999998</v>
      </c>
      <c r="J42" s="8">
        <f t="shared" ref="J42:J53" si="23">EXP(($C$16*(I42-$C$14))/($C$17*I42*$C$14))</f>
        <v>0.17701695747930007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1.3646421644743284E-2</v>
      </c>
      <c r="Q42" s="14">
        <f t="shared" ref="Q42:Q53" si="27">P42*$B$44</f>
        <v>1.774034813816627E-3</v>
      </c>
      <c r="R42" s="8">
        <f t="shared" ref="R42:R53" si="28">L42*$B$44</f>
        <v>1.0021835416666666E-2</v>
      </c>
      <c r="S42" s="15">
        <f t="shared" ref="S42:S53" si="29">Q42/R42</f>
        <v>0.1770169574793001</v>
      </c>
      <c r="T42" s="2">
        <v>0.01</v>
      </c>
      <c r="U42" s="16">
        <f t="shared" ref="U42:U53" si="30">S42*T42</f>
        <v>1.770169574793001E-3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1.6570169574793001E-2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>$E$5/12</f>
        <v>23.80021917808217</v>
      </c>
      <c r="AU42" s="1">
        <f t="shared" ref="AU42:AU53" si="36">AT42*10000*AS42*0.67*AR42*AQ42</f>
        <v>2648.0731535259042</v>
      </c>
    </row>
    <row r="43" spans="1:48" x14ac:dyDescent="0.15">
      <c r="A43" s="1" t="s">
        <v>74</v>
      </c>
      <c r="B43" s="1">
        <v>1</v>
      </c>
      <c r="C43" s="7">
        <v>1</v>
      </c>
      <c r="D43" s="9">
        <v>21.824870967741901</v>
      </c>
      <c r="E43" s="10">
        <f t="shared" ref="E43:E54" si="37">D42</f>
        <v>19</v>
      </c>
      <c r="F43" s="7" t="s">
        <v>73</v>
      </c>
      <c r="G43" s="1">
        <v>2</v>
      </c>
      <c r="H43" s="8">
        <f t="shared" si="21"/>
        <v>21.824870967741901</v>
      </c>
      <c r="I43" s="8">
        <f t="shared" si="22"/>
        <v>294.97487096774188</v>
      </c>
      <c r="J43" s="8">
        <f t="shared" si="23"/>
        <v>0.24357296925557642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0.14053566168859005</v>
      </c>
      <c r="P43" s="8">
        <f t="shared" si="26"/>
        <v>3.4230688403787034E-2</v>
      </c>
      <c r="Q43" s="14">
        <f t="shared" si="27"/>
        <v>4.4499894924923148E-3</v>
      </c>
      <c r="R43" s="8">
        <f t="shared" si="28"/>
        <v>1.0021835416666666E-2</v>
      </c>
      <c r="S43" s="15">
        <f t="shared" si="29"/>
        <v>0.44402939256933166</v>
      </c>
      <c r="T43" s="2">
        <v>0.01</v>
      </c>
      <c r="U43" s="16">
        <f t="shared" si="30"/>
        <v>4.4402939256933168E-3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1.9240293925693319E-2</v>
      </c>
      <c r="AR43" s="8">
        <f t="shared" si="34"/>
        <v>7.7091041666666671</v>
      </c>
      <c r="AS43" s="1">
        <f t="shared" si="35"/>
        <v>0.13</v>
      </c>
      <c r="AT43" s="1">
        <f t="shared" ref="AT43:AT53" si="39">$E$5/12</f>
        <v>23.80021917808217</v>
      </c>
      <c r="AU43" s="1">
        <f t="shared" si="36"/>
        <v>3074.7848162086466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21.8767142857143</v>
      </c>
      <c r="E44" s="10">
        <f t="shared" si="37"/>
        <v>21.824870967741901</v>
      </c>
      <c r="F44" s="7" t="s">
        <v>73</v>
      </c>
      <c r="G44" s="1">
        <v>3</v>
      </c>
      <c r="H44" s="8">
        <f t="shared" si="21"/>
        <v>21.8767142857143</v>
      </c>
      <c r="I44" s="8">
        <f t="shared" si="22"/>
        <v>295.02671428571426</v>
      </c>
      <c r="J44" s="8">
        <f t="shared" si="23"/>
        <v>0.24498990919886071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0.18339601495146968</v>
      </c>
      <c r="P44" s="8">
        <f t="shared" si="26"/>
        <v>4.4930173050393457E-2</v>
      </c>
      <c r="Q44" s="14">
        <f t="shared" si="27"/>
        <v>5.8409224965511493E-3</v>
      </c>
      <c r="R44" s="8">
        <f t="shared" si="28"/>
        <v>1.0021835416666666E-2</v>
      </c>
      <c r="S44" s="15">
        <f t="shared" si="29"/>
        <v>0.58281963868988396</v>
      </c>
      <c r="T44" s="2">
        <v>0.01</v>
      </c>
      <c r="U44" s="16">
        <f t="shared" si="30"/>
        <v>5.8281963868988401E-3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2.0628196386898841E-2</v>
      </c>
      <c r="AR44" s="8">
        <f t="shared" si="34"/>
        <v>7.7091041666666671</v>
      </c>
      <c r="AS44" s="1">
        <f t="shared" si="35"/>
        <v>0.13</v>
      </c>
      <c r="AT44" s="1">
        <f t="shared" si="39"/>
        <v>23.80021917808217</v>
      </c>
      <c r="AU44" s="1">
        <f t="shared" si="36"/>
        <v>3296.5850356114574</v>
      </c>
    </row>
    <row r="45" spans="1:48" x14ac:dyDescent="0.15">
      <c r="C45" s="7">
        <v>3</v>
      </c>
      <c r="D45" s="11">
        <v>21.034032258064499</v>
      </c>
      <c r="E45" s="10">
        <f t="shared" si="37"/>
        <v>21.8767142857143</v>
      </c>
      <c r="F45" s="7" t="s">
        <v>73</v>
      </c>
      <c r="G45" s="1">
        <v>4</v>
      </c>
      <c r="H45" s="8">
        <f t="shared" si="21"/>
        <v>21.034032258064499</v>
      </c>
      <c r="I45" s="8">
        <f t="shared" si="22"/>
        <v>294.18403225806446</v>
      </c>
      <c r="J45" s="8">
        <f t="shared" si="23"/>
        <v>0.22289050087136392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0.21555688356774286</v>
      </c>
      <c r="P45" s="8">
        <f t="shared" si="26"/>
        <v>4.8045581744684478E-2</v>
      </c>
      <c r="Q45" s="14">
        <f t="shared" si="27"/>
        <v>6.2459256268089826E-3</v>
      </c>
      <c r="R45" s="8">
        <f t="shared" si="28"/>
        <v>1.0021835416666666E-2</v>
      </c>
      <c r="S45" s="15">
        <f t="shared" si="29"/>
        <v>0.62323171027352808</v>
      </c>
      <c r="T45" s="2">
        <v>0.01</v>
      </c>
      <c r="U45" s="16">
        <f t="shared" si="30"/>
        <v>6.2323171027352806E-3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2.103231710273528E-2</v>
      </c>
      <c r="AR45" s="8">
        <f t="shared" si="34"/>
        <v>7.7091041666666671</v>
      </c>
      <c r="AS45" s="1">
        <f t="shared" si="35"/>
        <v>0.13</v>
      </c>
      <c r="AT45" s="1">
        <f t="shared" si="39"/>
        <v>23.80021917808217</v>
      </c>
      <c r="AU45" s="1">
        <f t="shared" si="36"/>
        <v>3361.1674295066941</v>
      </c>
    </row>
    <row r="46" spans="1:48" x14ac:dyDescent="0.15">
      <c r="C46" s="7">
        <v>4</v>
      </c>
      <c r="D46" s="11">
        <v>21.355433333333298</v>
      </c>
      <c r="E46" s="10">
        <f t="shared" si="37"/>
        <v>21.034032258064499</v>
      </c>
      <c r="F46" s="7" t="s">
        <v>73</v>
      </c>
      <c r="G46" s="1">
        <v>5</v>
      </c>
      <c r="H46" s="8">
        <f t="shared" si="21"/>
        <v>21.355433333333298</v>
      </c>
      <c r="I46" s="8">
        <f t="shared" si="22"/>
        <v>294.50543333333326</v>
      </c>
      <c r="J46" s="8">
        <f t="shared" si="23"/>
        <v>0.23108852632199106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0.15913573673190545</v>
      </c>
      <c r="O46" s="8">
        <f t="shared" si="38"/>
        <v>8.5466606757819585E-2</v>
      </c>
      <c r="P46" s="8">
        <f t="shared" si="26"/>
        <v>1.975035220540565E-2</v>
      </c>
      <c r="Q46" s="14">
        <f t="shared" si="27"/>
        <v>2.5675457867027347E-3</v>
      </c>
      <c r="R46" s="8">
        <f t="shared" si="28"/>
        <v>1.0021835416666666E-2</v>
      </c>
      <c r="S46" s="15">
        <f t="shared" si="29"/>
        <v>0.25619516585083962</v>
      </c>
      <c r="T46" s="2">
        <v>0.01</v>
      </c>
      <c r="U46" s="16">
        <f t="shared" si="30"/>
        <v>2.5619516585083965E-3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2.9661951658508396E-2</v>
      </c>
      <c r="AR46" s="8">
        <f t="shared" si="34"/>
        <v>7.7091041666666671</v>
      </c>
      <c r="AS46" s="1">
        <f t="shared" si="35"/>
        <v>0.13</v>
      </c>
      <c r="AT46" s="1">
        <f t="shared" si="39"/>
        <v>23.80021917808217</v>
      </c>
      <c r="AU46" s="1">
        <f t="shared" si="36"/>
        <v>4740.2663873499005</v>
      </c>
    </row>
    <row r="47" spans="1:48" x14ac:dyDescent="0.15">
      <c r="C47" s="7">
        <v>5</v>
      </c>
      <c r="D47" s="11">
        <v>21.866838709677399</v>
      </c>
      <c r="E47" s="10">
        <f t="shared" si="37"/>
        <v>21.355433333333298</v>
      </c>
      <c r="F47" s="7" t="s">
        <v>75</v>
      </c>
      <c r="G47" s="1">
        <v>6</v>
      </c>
      <c r="H47" s="8">
        <f t="shared" si="21"/>
        <v>21.866838709677399</v>
      </c>
      <c r="I47" s="8">
        <f t="shared" si="22"/>
        <v>295.01683870967736</v>
      </c>
      <c r="J47" s="8">
        <f t="shared" si="23"/>
        <v>0.2447194022808819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0.14280729621908061</v>
      </c>
      <c r="P47" s="8">
        <f t="shared" si="26"/>
        <v>3.4947716172082255E-2</v>
      </c>
      <c r="Q47" s="14">
        <f t="shared" si="27"/>
        <v>4.5432031023706935E-3</v>
      </c>
      <c r="R47" s="8">
        <f t="shared" si="28"/>
        <v>1.0021835416666666E-2</v>
      </c>
      <c r="S47" s="15">
        <f t="shared" si="29"/>
        <v>0.45333044432312131</v>
      </c>
      <c r="T47" s="2">
        <v>0.01</v>
      </c>
      <c r="U47" s="16">
        <f t="shared" si="30"/>
        <v>4.5333044432312132E-3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3.163330444323121E-2</v>
      </c>
      <c r="AR47" s="8">
        <f t="shared" si="34"/>
        <v>7.7091041666666671</v>
      </c>
      <c r="AS47" s="1">
        <f t="shared" si="35"/>
        <v>0.13</v>
      </c>
      <c r="AT47" s="1">
        <f t="shared" si="39"/>
        <v>23.80021917808217</v>
      </c>
      <c r="AU47" s="1">
        <f t="shared" si="36"/>
        <v>5055.3076041455488</v>
      </c>
    </row>
    <row r="48" spans="1:48" x14ac:dyDescent="0.15">
      <c r="C48" s="7">
        <v>6</v>
      </c>
      <c r="D48" s="11">
        <v>24.370333333333299</v>
      </c>
      <c r="E48" s="10">
        <f t="shared" si="37"/>
        <v>21.866838709677399</v>
      </c>
      <c r="F48" s="7" t="s">
        <v>73</v>
      </c>
      <c r="G48" s="1">
        <v>7</v>
      </c>
      <c r="H48" s="8">
        <f t="shared" si="21"/>
        <v>24.370333333333299</v>
      </c>
      <c r="I48" s="8">
        <f t="shared" si="22"/>
        <v>297.52033333333327</v>
      </c>
      <c r="J48" s="8">
        <f t="shared" si="23"/>
        <v>0.32305643288996605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0.18495062171366503</v>
      </c>
      <c r="P48" s="8">
        <f t="shared" si="26"/>
        <v>5.9749488111598123E-2</v>
      </c>
      <c r="Q48" s="14">
        <f t="shared" si="27"/>
        <v>7.7674334545077559E-3</v>
      </c>
      <c r="R48" s="8">
        <f t="shared" si="28"/>
        <v>1.0021835416666666E-2</v>
      </c>
      <c r="S48" s="15">
        <f t="shared" si="29"/>
        <v>0.77505098932180028</v>
      </c>
      <c r="T48" s="2">
        <v>0.01</v>
      </c>
      <c r="U48" s="16">
        <f t="shared" si="30"/>
        <v>7.7505098932180031E-3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3.4850509893218001E-2</v>
      </c>
      <c r="AR48" s="8">
        <f t="shared" si="34"/>
        <v>7.7091041666666671</v>
      </c>
      <c r="AS48" s="1">
        <f t="shared" si="35"/>
        <v>0.13</v>
      </c>
      <c r="AT48" s="1">
        <f t="shared" si="39"/>
        <v>23.80021917808217</v>
      </c>
      <c r="AU48" s="1">
        <f t="shared" si="36"/>
        <v>5569.4481108575128</v>
      </c>
    </row>
    <row r="49" spans="1:79" x14ac:dyDescent="0.15">
      <c r="C49" s="7">
        <v>7</v>
      </c>
      <c r="D49" s="11">
        <v>25.966870967741901</v>
      </c>
      <c r="E49" s="10">
        <f t="shared" si="37"/>
        <v>24.370333333333299</v>
      </c>
      <c r="F49" s="7" t="s">
        <v>73</v>
      </c>
      <c r="G49" s="1">
        <v>8</v>
      </c>
      <c r="H49" s="8">
        <f t="shared" si="21"/>
        <v>25.966870967741901</v>
      </c>
      <c r="I49" s="8">
        <f t="shared" si="22"/>
        <v>299.11687096774187</v>
      </c>
      <c r="J49" s="8">
        <f t="shared" si="23"/>
        <v>0.38471572395160547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0.20229217526873355</v>
      </c>
      <c r="P49" s="8">
        <f t="shared" si="26"/>
        <v>7.7824980658255882E-2</v>
      </c>
      <c r="Q49" s="14">
        <f t="shared" si="27"/>
        <v>1.0117247485573265E-2</v>
      </c>
      <c r="R49" s="8">
        <f t="shared" si="28"/>
        <v>1.0021835416666666E-2</v>
      </c>
      <c r="S49" s="15">
        <f t="shared" si="29"/>
        <v>1.0095204186598321</v>
      </c>
      <c r="T49" s="2">
        <v>0.01</v>
      </c>
      <c r="U49" s="16">
        <f t="shared" si="30"/>
        <v>1.0095204186598322E-2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3.7195204186598323E-2</v>
      </c>
      <c r="AR49" s="8">
        <f t="shared" si="34"/>
        <v>7.7091041666666671</v>
      </c>
      <c r="AS49" s="1">
        <f t="shared" si="35"/>
        <v>0.13</v>
      </c>
      <c r="AT49" s="1">
        <f t="shared" si="39"/>
        <v>23.80021917808217</v>
      </c>
      <c r="AU49" s="1">
        <f t="shared" si="36"/>
        <v>5944.152906937029</v>
      </c>
    </row>
    <row r="50" spans="1:79" x14ac:dyDescent="0.15">
      <c r="C50" s="7">
        <v>8</v>
      </c>
      <c r="D50" s="11">
        <v>26.950322580645199</v>
      </c>
      <c r="E50" s="10">
        <f t="shared" si="37"/>
        <v>25.966870967741901</v>
      </c>
      <c r="F50" s="7" t="s">
        <v>73</v>
      </c>
      <c r="G50" s="1">
        <v>9</v>
      </c>
      <c r="H50" s="8">
        <f t="shared" si="21"/>
        <v>26.950322580645199</v>
      </c>
      <c r="I50" s="8">
        <f t="shared" si="22"/>
        <v>300.10032258064518</v>
      </c>
      <c r="J50" s="8">
        <f t="shared" si="23"/>
        <v>0.42802404434427438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0.20155823627714436</v>
      </c>
      <c r="P50" s="8">
        <f t="shared" si="26"/>
        <v>8.6271771462242172E-2</v>
      </c>
      <c r="Q50" s="14">
        <f t="shared" si="27"/>
        <v>1.1215330290091483E-2</v>
      </c>
      <c r="R50" s="8">
        <f t="shared" si="28"/>
        <v>1.0021835416666666E-2</v>
      </c>
      <c r="S50" s="15">
        <f t="shared" si="29"/>
        <v>1.1190894505651123</v>
      </c>
      <c r="T50" s="2">
        <v>0.01</v>
      </c>
      <c r="U50" s="16">
        <f t="shared" si="30"/>
        <v>1.1190894505651123E-2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3.8290894505651124E-2</v>
      </c>
      <c r="AR50" s="8">
        <f t="shared" si="34"/>
        <v>7.7091041666666671</v>
      </c>
      <c r="AS50" s="1">
        <f t="shared" si="35"/>
        <v>0.13</v>
      </c>
      <c r="AT50" s="1">
        <f t="shared" si="39"/>
        <v>23.80021917808217</v>
      </c>
      <c r="AU50" s="1">
        <f t="shared" si="36"/>
        <v>6119.2548034725814</v>
      </c>
    </row>
    <row r="51" spans="1:79" x14ac:dyDescent="0.15">
      <c r="C51" s="7">
        <v>9</v>
      </c>
      <c r="D51" s="11">
        <v>26.547966666666699</v>
      </c>
      <c r="E51" s="10">
        <f t="shared" si="37"/>
        <v>26.950322580645199</v>
      </c>
      <c r="F51" s="7" t="s">
        <v>73</v>
      </c>
      <c r="G51" s="1">
        <v>10</v>
      </c>
      <c r="H51" s="8">
        <f t="shared" si="21"/>
        <v>26.547966666666699</v>
      </c>
      <c r="I51" s="8">
        <f t="shared" si="22"/>
        <v>299.69796666666667</v>
      </c>
      <c r="J51" s="8">
        <f t="shared" si="23"/>
        <v>0.40978005870185213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0.19237750648156882</v>
      </c>
      <c r="P51" s="8">
        <f t="shared" si="26"/>
        <v>7.883246589893321E-2</v>
      </c>
      <c r="Q51" s="14">
        <f t="shared" si="27"/>
        <v>1.0248220566861317E-2</v>
      </c>
      <c r="R51" s="8">
        <f t="shared" si="28"/>
        <v>1.0021835416666666E-2</v>
      </c>
      <c r="S51" s="15">
        <f t="shared" si="29"/>
        <v>1.0225891905806161</v>
      </c>
      <c r="T51" s="2">
        <v>0.01</v>
      </c>
      <c r="U51" s="16">
        <f t="shared" si="30"/>
        <v>1.0225891905806162E-2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3.7325891905806159E-2</v>
      </c>
      <c r="AR51" s="8">
        <f t="shared" si="34"/>
        <v>7.7091041666666671</v>
      </c>
      <c r="AS51" s="1">
        <f t="shared" si="35"/>
        <v>0.13</v>
      </c>
      <c r="AT51" s="1">
        <f t="shared" si="39"/>
        <v>23.80021917808217</v>
      </c>
      <c r="AU51" s="1">
        <f t="shared" si="36"/>
        <v>5965.0380668122943</v>
      </c>
    </row>
    <row r="52" spans="1:79" x14ac:dyDescent="0.15">
      <c r="C52" s="7">
        <v>10</v>
      </c>
      <c r="D52" s="11">
        <v>25.634677419354801</v>
      </c>
      <c r="E52" s="10">
        <f t="shared" si="37"/>
        <v>26.547966666666699</v>
      </c>
      <c r="F52" s="7" t="s">
        <v>73</v>
      </c>
      <c r="G52" s="1">
        <v>11</v>
      </c>
      <c r="H52" s="8">
        <f t="shared" si="21"/>
        <v>25.634677419354801</v>
      </c>
      <c r="I52" s="8">
        <f t="shared" si="22"/>
        <v>298.78467741935481</v>
      </c>
      <c r="J52" s="8">
        <f t="shared" si="23"/>
        <v>0.37104119228743371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0.10786778855350382</v>
      </c>
      <c r="O52" s="8">
        <f t="shared" si="38"/>
        <v>8.2768293695798467E-2</v>
      </c>
      <c r="P52" s="8">
        <f t="shared" si="26"/>
        <v>3.0710446376485546E-2</v>
      </c>
      <c r="Q52" s="14">
        <f t="shared" si="27"/>
        <v>3.992358028943121E-3</v>
      </c>
      <c r="R52" s="8">
        <f t="shared" si="28"/>
        <v>1.0021835416666666E-2</v>
      </c>
      <c r="S52" s="15">
        <f t="shared" si="29"/>
        <v>0.39836595423465931</v>
      </c>
      <c r="T52" s="2">
        <v>0.01</v>
      </c>
      <c r="U52" s="16">
        <f t="shared" si="30"/>
        <v>3.9836595423465935E-3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3.1083659542346591E-2</v>
      </c>
      <c r="AR52" s="8">
        <f t="shared" si="34"/>
        <v>7.7091041666666671</v>
      </c>
      <c r="AS52" s="1">
        <f t="shared" si="35"/>
        <v>0.13</v>
      </c>
      <c r="AT52" s="1">
        <f t="shared" si="39"/>
        <v>23.80021917808217</v>
      </c>
      <c r="AU52" s="1">
        <f t="shared" si="36"/>
        <v>4967.4690398245702</v>
      </c>
    </row>
    <row r="53" spans="1:79" x14ac:dyDescent="0.15">
      <c r="C53" s="7">
        <v>11</v>
      </c>
      <c r="D53" s="11">
        <v>24.271466666666701</v>
      </c>
      <c r="E53" s="10">
        <f t="shared" si="37"/>
        <v>25.634677419354801</v>
      </c>
      <c r="F53" s="7" t="s">
        <v>75</v>
      </c>
      <c r="G53" s="1">
        <v>12</v>
      </c>
      <c r="H53" s="8">
        <f t="shared" si="21"/>
        <v>24.271466666666701</v>
      </c>
      <c r="I53" s="8">
        <f t="shared" si="22"/>
        <v>297.42146666666667</v>
      </c>
      <c r="J53" s="8">
        <f t="shared" si="23"/>
        <v>0.31956104843402422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0.12914888898597959</v>
      </c>
      <c r="P53" s="8">
        <f t="shared" si="26"/>
        <v>4.1270954368449041E-2</v>
      </c>
      <c r="Q53" s="14">
        <f t="shared" si="27"/>
        <v>5.3652240678983753E-3</v>
      </c>
      <c r="R53" s="8">
        <f t="shared" si="28"/>
        <v>1.0021835416666666E-2</v>
      </c>
      <c r="S53" s="15">
        <f t="shared" si="29"/>
        <v>0.53535344024666565</v>
      </c>
      <c r="T53" s="2">
        <v>0.01</v>
      </c>
      <c r="U53" s="16">
        <f t="shared" si="30"/>
        <v>5.3535344024666564E-3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3.2453534402466656E-2</v>
      </c>
      <c r="AR53" s="8">
        <f t="shared" si="34"/>
        <v>7.7091041666666671</v>
      </c>
      <c r="AS53" s="1">
        <f t="shared" si="35"/>
        <v>0.13</v>
      </c>
      <c r="AT53" s="1">
        <f t="shared" si="39"/>
        <v>23.80021917808217</v>
      </c>
      <c r="AU53" s="1">
        <f t="shared" si="36"/>
        <v>5186.388274440751</v>
      </c>
      <c r="AV53" s="1">
        <f>SUM(AU42:AU53)</f>
        <v>55927.935628692896</v>
      </c>
    </row>
    <row r="54" spans="1:79" x14ac:dyDescent="0.15">
      <c r="C54" s="7">
        <v>12</v>
      </c>
      <c r="D54" s="11">
        <v>22.068419354838699</v>
      </c>
      <c r="E54" s="10">
        <f t="shared" si="37"/>
        <v>24.271466666666701</v>
      </c>
      <c r="F54" s="7" t="s">
        <v>73</v>
      </c>
    </row>
    <row r="56" spans="1:79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pans="1:79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pans="1:79" x14ac:dyDescent="0.15">
      <c r="A58" s="1" t="s">
        <v>71</v>
      </c>
      <c r="B58" s="1">
        <f>F7</f>
        <v>122.786</v>
      </c>
      <c r="C58" s="7" t="s">
        <v>72</v>
      </c>
      <c r="D58" s="7">
        <v>19</v>
      </c>
      <c r="E58" s="7"/>
      <c r="F58" s="7"/>
      <c r="G58" s="1">
        <v>1</v>
      </c>
      <c r="H58" s="8">
        <f t="shared" ref="H58:H69" si="40">E59</f>
        <v>19</v>
      </c>
      <c r="I58" s="8">
        <f t="shared" ref="I58:I69" si="41">H58+273.15</f>
        <v>292.14999999999998</v>
      </c>
      <c r="J58" s="8">
        <f t="shared" ref="J58:J69" si="42">EXP(($C$16*(I58-$C$14))/($C$17*I58*$C$14))</f>
        <v>0.17701695747930007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0.48904209317370001</v>
      </c>
      <c r="Q58" s="14">
        <f t="shared" ref="Q58:Q69" si="46">P58*$B$60</f>
        <v>0.14182220702037299</v>
      </c>
      <c r="R58" s="8">
        <f t="shared" ref="R58:R69" si="47">L58*$B$60</f>
        <v>0.80117864999999977</v>
      </c>
      <c r="S58" s="15">
        <f t="shared" ref="S58:S69" si="48">Q58/R58</f>
        <v>0.17701695747930007</v>
      </c>
      <c r="T58" s="2">
        <v>0.27</v>
      </c>
      <c r="U58" s="16">
        <f t="shared" ref="U58:U69" si="49">S58*T58</f>
        <v>4.7794578519411025E-2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0.28448648660632159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>$E$7/12</f>
        <v>106.17585896147834</v>
      </c>
      <c r="AF58" s="1">
        <f t="shared" ref="AF58:AF69" si="53">AE58*10000*AC58*AB58</f>
        <v>3090687.0357195204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pans="1:79" x14ac:dyDescent="0.15">
      <c r="A59" s="1" t="s">
        <v>74</v>
      </c>
      <c r="B59" s="1">
        <v>27</v>
      </c>
      <c r="C59" s="7">
        <v>1</v>
      </c>
      <c r="D59" s="9">
        <v>21.824870967741901</v>
      </c>
      <c r="E59" s="10">
        <f t="shared" ref="E59:E70" si="54">D58</f>
        <v>19</v>
      </c>
      <c r="F59" s="7" t="s">
        <v>73</v>
      </c>
      <c r="G59" s="1">
        <v>2</v>
      </c>
      <c r="H59" s="8">
        <f t="shared" si="40"/>
        <v>21.824870967741901</v>
      </c>
      <c r="I59" s="8">
        <f t="shared" si="41"/>
        <v>294.97487096774188</v>
      </c>
      <c r="J59" s="8">
        <f t="shared" si="42"/>
        <v>0.24357296925557642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5">L59+O58-P58-N59</f>
        <v>5.0363279068262985</v>
      </c>
      <c r="P59" s="8">
        <f t="shared" si="45"/>
        <v>1.2267133424104035</v>
      </c>
      <c r="Q59" s="14">
        <f t="shared" si="46"/>
        <v>0.355746869299017</v>
      </c>
      <c r="R59" s="8">
        <f t="shared" si="47"/>
        <v>0.80117864999999977</v>
      </c>
      <c r="S59" s="15">
        <f t="shared" si="48"/>
        <v>0.44402939256933155</v>
      </c>
      <c r="T59" s="2">
        <v>0.27</v>
      </c>
      <c r="U59" s="16">
        <f t="shared" si="49"/>
        <v>0.11988793599371952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0.29849422596357972</v>
      </c>
      <c r="AC59" s="8">
        <f t="shared" si="51"/>
        <v>10.232166666666666</v>
      </c>
      <c r="AD59" s="1">
        <f t="shared" si="52"/>
        <v>0.28999999999999998</v>
      </c>
      <c r="AE59" s="17">
        <f t="shared" ref="AE59:AE69" si="56">$E$7/12</f>
        <v>106.17585896147834</v>
      </c>
      <c r="AF59" s="1">
        <f t="shared" si="53"/>
        <v>3242868.3886817312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pans="1:79" x14ac:dyDescent="0.15">
      <c r="A60" s="1" t="s">
        <v>36</v>
      </c>
      <c r="B60" s="1">
        <f>H7</f>
        <v>0.28999999999999998</v>
      </c>
      <c r="C60" s="7">
        <v>2</v>
      </c>
      <c r="D60" s="11">
        <v>21.8767142857143</v>
      </c>
      <c r="E60" s="10">
        <f t="shared" si="54"/>
        <v>21.824870967741901</v>
      </c>
      <c r="F60" s="7" t="s">
        <v>73</v>
      </c>
      <c r="G60" s="1">
        <v>3</v>
      </c>
      <c r="H60" s="8">
        <f t="shared" si="40"/>
        <v>21.8767142857143</v>
      </c>
      <c r="I60" s="8">
        <f t="shared" si="41"/>
        <v>295.02671428571426</v>
      </c>
      <c r="J60" s="8">
        <f t="shared" si="42"/>
        <v>0.24498990919886071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5"/>
        <v>6.5722995644158946</v>
      </c>
      <c r="P60" s="8">
        <f t="shared" si="45"/>
        <v>1.6101470735139618</v>
      </c>
      <c r="Q60" s="14">
        <f t="shared" si="46"/>
        <v>0.46694265131904888</v>
      </c>
      <c r="R60" s="8">
        <f t="shared" si="47"/>
        <v>0.80117864999999977</v>
      </c>
      <c r="S60" s="15">
        <f t="shared" si="48"/>
        <v>0.58281963868988396</v>
      </c>
      <c r="T60" s="2">
        <v>0.27</v>
      </c>
      <c r="U60" s="16">
        <f t="shared" si="49"/>
        <v>0.15736130244626867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0.30577530106530998</v>
      </c>
      <c r="AC60" s="8">
        <f t="shared" si="51"/>
        <v>10.232166666666666</v>
      </c>
      <c r="AD60" s="1">
        <f t="shared" si="52"/>
        <v>0.28999999999999998</v>
      </c>
      <c r="AE60" s="17">
        <f t="shared" si="56"/>
        <v>106.17585896147834</v>
      </c>
      <c r="AF60" s="1">
        <f t="shared" si="53"/>
        <v>3321970.6500631608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pans="1:79" x14ac:dyDescent="0.15">
      <c r="C61" s="7">
        <v>3</v>
      </c>
      <c r="D61" s="11">
        <v>21.034032258064499</v>
      </c>
      <c r="E61" s="10">
        <f t="shared" si="54"/>
        <v>21.8767142857143</v>
      </c>
      <c r="F61" s="7" t="s">
        <v>73</v>
      </c>
      <c r="G61" s="1">
        <v>4</v>
      </c>
      <c r="H61" s="8">
        <f t="shared" si="40"/>
        <v>21.034032258064499</v>
      </c>
      <c r="I61" s="8">
        <f t="shared" si="41"/>
        <v>294.18403225806446</v>
      </c>
      <c r="J61" s="8">
        <f t="shared" si="42"/>
        <v>0.22289050087136392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5"/>
        <v>7.7248374909019324</v>
      </c>
      <c r="P61" s="8">
        <f t="shared" si="45"/>
        <v>1.7217928974970218</v>
      </c>
      <c r="Q61" s="14">
        <f t="shared" si="46"/>
        <v>0.49931994027413629</v>
      </c>
      <c r="R61" s="8">
        <f t="shared" si="47"/>
        <v>0.80117864999999977</v>
      </c>
      <c r="S61" s="15">
        <f t="shared" si="48"/>
        <v>0.62323171027352819</v>
      </c>
      <c r="T61" s="2">
        <v>0.27</v>
      </c>
      <c r="U61" s="16">
        <f t="shared" si="49"/>
        <v>0.16827256177385264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0.30789535875265955</v>
      </c>
      <c r="AC61" s="8">
        <f t="shared" si="51"/>
        <v>10.232166666666666</v>
      </c>
      <c r="AD61" s="1">
        <f t="shared" si="52"/>
        <v>0.28999999999999998</v>
      </c>
      <c r="AE61" s="17">
        <f t="shared" si="56"/>
        <v>106.17585896147834</v>
      </c>
      <c r="AF61" s="1">
        <f t="shared" si="53"/>
        <v>3345003.1493830187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pans="1:79" x14ac:dyDescent="0.15">
      <c r="C62" s="7">
        <v>4</v>
      </c>
      <c r="D62" s="11">
        <v>21.355433333333298</v>
      </c>
      <c r="E62" s="10">
        <f t="shared" si="54"/>
        <v>21.034032258064499</v>
      </c>
      <c r="F62" s="7" t="s">
        <v>73</v>
      </c>
      <c r="G62" s="1">
        <v>5</v>
      </c>
      <c r="H62" s="8">
        <f t="shared" si="40"/>
        <v>21.355433333333298</v>
      </c>
      <c r="I62" s="8">
        <f t="shared" si="41"/>
        <v>294.50543333333326</v>
      </c>
      <c r="J62" s="8">
        <f t="shared" si="42"/>
        <v>0.23108852632199106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5.7028923637346649</v>
      </c>
      <c r="O62" s="8">
        <f t="shared" si="55"/>
        <v>3.0628372296702446</v>
      </c>
      <c r="P62" s="8">
        <f t="shared" si="45"/>
        <v>0.70778654176862654</v>
      </c>
      <c r="Q62" s="14">
        <f t="shared" si="46"/>
        <v>0.20525809711290169</v>
      </c>
      <c r="R62" s="8">
        <f t="shared" si="47"/>
        <v>0.80117864999999977</v>
      </c>
      <c r="S62" s="15">
        <f t="shared" si="48"/>
        <v>0.25619516585083957</v>
      </c>
      <c r="T62" s="2">
        <v>0.27</v>
      </c>
      <c r="U62" s="16">
        <f t="shared" si="49"/>
        <v>6.9172694779726693E-2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0.28864025459570092</v>
      </c>
      <c r="AC62" s="8">
        <f t="shared" si="51"/>
        <v>10.232166666666666</v>
      </c>
      <c r="AD62" s="1">
        <f t="shared" si="52"/>
        <v>0.28999999999999998</v>
      </c>
      <c r="AE62" s="17">
        <f t="shared" si="56"/>
        <v>106.17585896147834</v>
      </c>
      <c r="AF62" s="1">
        <f t="shared" si="53"/>
        <v>3135813.9485205738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pans="1:79" x14ac:dyDescent="0.15">
      <c r="C63" s="7">
        <v>5</v>
      </c>
      <c r="D63" s="11">
        <v>21.866838709677399</v>
      </c>
      <c r="E63" s="10">
        <f t="shared" si="54"/>
        <v>21.355433333333298</v>
      </c>
      <c r="F63" s="7" t="s">
        <v>75</v>
      </c>
      <c r="G63" s="1">
        <v>6</v>
      </c>
      <c r="H63" s="8">
        <f t="shared" si="40"/>
        <v>21.866838709677399</v>
      </c>
      <c r="I63" s="8">
        <f t="shared" si="41"/>
        <v>295.01683870967736</v>
      </c>
      <c r="J63" s="8">
        <f t="shared" si="42"/>
        <v>0.2447194022808819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5"/>
        <v>5.1177356879016171</v>
      </c>
      <c r="P63" s="8">
        <f t="shared" si="45"/>
        <v>1.2524092185748217</v>
      </c>
      <c r="Q63" s="14">
        <f t="shared" si="46"/>
        <v>0.36319867338669826</v>
      </c>
      <c r="R63" s="8">
        <f t="shared" si="47"/>
        <v>0.80117864999999977</v>
      </c>
      <c r="S63" s="15">
        <f t="shared" si="48"/>
        <v>0.45333044432312114</v>
      </c>
      <c r="T63" s="2">
        <v>0.27</v>
      </c>
      <c r="U63" s="16">
        <f t="shared" si="49"/>
        <v>0.12239921996724272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0.29898216843963527</v>
      </c>
      <c r="AC63" s="8">
        <f t="shared" si="51"/>
        <v>10.232166666666666</v>
      </c>
      <c r="AD63" s="1">
        <f t="shared" si="52"/>
        <v>0.28999999999999998</v>
      </c>
      <c r="AE63" s="17">
        <f t="shared" si="56"/>
        <v>106.17585896147834</v>
      </c>
      <c r="AF63" s="1">
        <f t="shared" si="53"/>
        <v>3248169.4400705397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pans="1:79" x14ac:dyDescent="0.15">
      <c r="C64" s="7">
        <v>6</v>
      </c>
      <c r="D64" s="11">
        <v>24.370333333333299</v>
      </c>
      <c r="E64" s="10">
        <f t="shared" si="54"/>
        <v>21.866838709677399</v>
      </c>
      <c r="F64" s="7" t="s">
        <v>73</v>
      </c>
      <c r="G64" s="1">
        <v>7</v>
      </c>
      <c r="H64" s="8">
        <f t="shared" si="40"/>
        <v>24.370333333333299</v>
      </c>
      <c r="I64" s="8">
        <f t="shared" si="41"/>
        <v>297.52033333333327</v>
      </c>
      <c r="J64" s="8">
        <f t="shared" si="42"/>
        <v>0.32305643288996605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5"/>
        <v>6.6280114693267951</v>
      </c>
      <c r="P64" s="8">
        <f t="shared" si="45"/>
        <v>2.1412217424344973</v>
      </c>
      <c r="Q64" s="14">
        <f t="shared" si="46"/>
        <v>0.62095430530600415</v>
      </c>
      <c r="R64" s="8">
        <f t="shared" si="47"/>
        <v>0.80117864999999977</v>
      </c>
      <c r="S64" s="15">
        <f t="shared" si="48"/>
        <v>0.77505098932180028</v>
      </c>
      <c r="T64" s="2">
        <v>0.27</v>
      </c>
      <c r="U64" s="16">
        <f t="shared" si="49"/>
        <v>0.2092637671168861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0.33105994995081095</v>
      </c>
      <c r="AC64" s="8">
        <f t="shared" si="51"/>
        <v>10.232166666666666</v>
      </c>
      <c r="AD64" s="1">
        <f t="shared" si="52"/>
        <v>0.28999999999999998</v>
      </c>
      <c r="AE64" s="17">
        <f t="shared" si="56"/>
        <v>106.17585896147834</v>
      </c>
      <c r="AF64" s="1">
        <f t="shared" si="53"/>
        <v>3596665.3726328108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pans="1:79" x14ac:dyDescent="0.15">
      <c r="C65" s="7">
        <v>7</v>
      </c>
      <c r="D65" s="11">
        <v>25.966870967741901</v>
      </c>
      <c r="E65" s="10">
        <f t="shared" si="54"/>
        <v>24.370333333333299</v>
      </c>
      <c r="F65" s="7" t="s">
        <v>73</v>
      </c>
      <c r="G65" s="1">
        <v>8</v>
      </c>
      <c r="H65" s="8">
        <f t="shared" si="40"/>
        <v>25.966870967741901</v>
      </c>
      <c r="I65" s="8">
        <f t="shared" si="41"/>
        <v>299.11687096774187</v>
      </c>
      <c r="J65" s="8">
        <f t="shared" si="42"/>
        <v>0.38471572395160547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5"/>
        <v>7.2494747268922968</v>
      </c>
      <c r="P65" s="8">
        <f t="shared" si="45"/>
        <v>2.7889869178252371</v>
      </c>
      <c r="Q65" s="14">
        <f t="shared" si="46"/>
        <v>0.80880620616931875</v>
      </c>
      <c r="R65" s="8">
        <f t="shared" si="47"/>
        <v>0.80117864999999977</v>
      </c>
      <c r="S65" s="15">
        <f t="shared" si="48"/>
        <v>1.0095204186598319</v>
      </c>
      <c r="T65" s="2">
        <v>0.27</v>
      </c>
      <c r="U65" s="16">
        <f t="shared" si="49"/>
        <v>0.2725705130381546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0.34336045068331345</v>
      </c>
      <c r="AC65" s="8">
        <f t="shared" si="51"/>
        <v>10.232166666666666</v>
      </c>
      <c r="AD65" s="1">
        <f t="shared" si="52"/>
        <v>0.28999999999999998</v>
      </c>
      <c r="AE65" s="17">
        <f t="shared" si="56"/>
        <v>106.17585896147834</v>
      </c>
      <c r="AF65" s="1">
        <f t="shared" si="53"/>
        <v>3730299.1300752605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pans="1:79" x14ac:dyDescent="0.15">
      <c r="C66" s="7">
        <v>8</v>
      </c>
      <c r="D66" s="11">
        <v>26.950322580645199</v>
      </c>
      <c r="E66" s="10">
        <f t="shared" si="54"/>
        <v>25.966870967741901</v>
      </c>
      <c r="F66" s="7" t="s">
        <v>73</v>
      </c>
      <c r="G66" s="1">
        <v>9</v>
      </c>
      <c r="H66" s="8">
        <f t="shared" si="40"/>
        <v>26.950322580645199</v>
      </c>
      <c r="I66" s="8">
        <f t="shared" si="41"/>
        <v>300.10032258064518</v>
      </c>
      <c r="J66" s="8">
        <f t="shared" si="42"/>
        <v>0.42802404434427438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5"/>
        <v>7.2231728090670586</v>
      </c>
      <c r="P66" s="8">
        <f t="shared" si="45"/>
        <v>3.0916916387344755</v>
      </c>
      <c r="Q66" s="14">
        <f t="shared" si="46"/>
        <v>0.89659057523299779</v>
      </c>
      <c r="R66" s="8">
        <f t="shared" si="47"/>
        <v>0.80117864999999977</v>
      </c>
      <c r="S66" s="15">
        <f t="shared" si="48"/>
        <v>1.1190894505651119</v>
      </c>
      <c r="T66" s="2">
        <v>0.27</v>
      </c>
      <c r="U66" s="16">
        <f t="shared" si="49"/>
        <v>0.30215415165258025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0.34910855166609633</v>
      </c>
      <c r="AC66" s="8">
        <f t="shared" si="51"/>
        <v>10.232166666666666</v>
      </c>
      <c r="AD66" s="1">
        <f t="shared" si="52"/>
        <v>0.28999999999999998</v>
      </c>
      <c r="AE66" s="17">
        <f t="shared" si="56"/>
        <v>106.17585896147834</v>
      </c>
      <c r="AF66" s="1">
        <f t="shared" si="53"/>
        <v>3792747.0213597352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pans="1:79" x14ac:dyDescent="0.15">
      <c r="C67" s="7">
        <v>9</v>
      </c>
      <c r="D67" s="11">
        <v>26.547966666666699</v>
      </c>
      <c r="E67" s="10">
        <f t="shared" si="54"/>
        <v>26.950322580645199</v>
      </c>
      <c r="F67" s="7" t="s">
        <v>73</v>
      </c>
      <c r="G67" s="1">
        <v>10</v>
      </c>
      <c r="H67" s="8">
        <f t="shared" si="40"/>
        <v>26.547966666666699</v>
      </c>
      <c r="I67" s="8">
        <f t="shared" si="41"/>
        <v>299.69796666666667</v>
      </c>
      <c r="J67" s="8">
        <f t="shared" si="42"/>
        <v>0.40978005870185213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5"/>
        <v>6.8941661703325821</v>
      </c>
      <c r="P67" s="8">
        <f t="shared" si="45"/>
        <v>2.8250918179792084</v>
      </c>
      <c r="Q67" s="14">
        <f t="shared" si="46"/>
        <v>0.81927662721397032</v>
      </c>
      <c r="R67" s="8">
        <f t="shared" si="47"/>
        <v>0.80117864999999977</v>
      </c>
      <c r="S67" s="15">
        <f t="shared" si="48"/>
        <v>1.0225891905806159</v>
      </c>
      <c r="T67" s="2">
        <v>0.27</v>
      </c>
      <c r="U67" s="16">
        <f t="shared" si="49"/>
        <v>0.27609908145676632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0.32884605152704971</v>
      </c>
      <c r="AC67" s="8">
        <f t="shared" si="51"/>
        <v>10.232166666666666</v>
      </c>
      <c r="AD67" s="1">
        <f t="shared" si="52"/>
        <v>0.28999999999999998</v>
      </c>
      <c r="AE67" s="17">
        <f t="shared" si="56"/>
        <v>106.17585896147834</v>
      </c>
      <c r="AF67" s="1">
        <f t="shared" si="53"/>
        <v>3572613.3790272675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pans="1:79" x14ac:dyDescent="0.15">
      <c r="C68" s="7">
        <v>10</v>
      </c>
      <c r="D68" s="11">
        <v>25.634677419354801</v>
      </c>
      <c r="E68" s="10">
        <f t="shared" si="54"/>
        <v>26.547966666666699</v>
      </c>
      <c r="F68" s="7" t="s">
        <v>73</v>
      </c>
      <c r="G68" s="1">
        <v>11</v>
      </c>
      <c r="H68" s="8">
        <f t="shared" si="40"/>
        <v>25.634677419354801</v>
      </c>
      <c r="I68" s="8">
        <f t="shared" si="41"/>
        <v>298.78467741935481</v>
      </c>
      <c r="J68" s="8">
        <f t="shared" si="42"/>
        <v>0.37104119228743371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3.8656206347357052</v>
      </c>
      <c r="O68" s="8">
        <f t="shared" si="55"/>
        <v>2.9661387176176679</v>
      </c>
      <c r="P68" s="8">
        <f t="shared" si="45"/>
        <v>1.1005596462747791</v>
      </c>
      <c r="Q68" s="14">
        <f t="shared" si="46"/>
        <v>0.31916229741968594</v>
      </c>
      <c r="R68" s="8">
        <f t="shared" si="47"/>
        <v>0.80117864999999977</v>
      </c>
      <c r="S68" s="15">
        <f t="shared" si="48"/>
        <v>0.3983659542346592</v>
      </c>
      <c r="T68" s="2">
        <v>0.27</v>
      </c>
      <c r="U68" s="16">
        <f t="shared" si="49"/>
        <v>0.107558807643358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0.29609867632510445</v>
      </c>
      <c r="AC68" s="8">
        <f t="shared" si="51"/>
        <v>10.232166666666666</v>
      </c>
      <c r="AD68" s="1">
        <f t="shared" si="52"/>
        <v>0.28999999999999998</v>
      </c>
      <c r="AE68" s="17">
        <f t="shared" si="56"/>
        <v>106.17585896147834</v>
      </c>
      <c r="AF68" s="1">
        <f t="shared" si="53"/>
        <v>3216842.9197767572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pans="1:79" x14ac:dyDescent="0.15">
      <c r="C69" s="7">
        <v>11</v>
      </c>
      <c r="D69" s="11">
        <v>24.271466666666701</v>
      </c>
      <c r="E69" s="10">
        <f t="shared" si="54"/>
        <v>25.634677419354801</v>
      </c>
      <c r="F69" s="7" t="s">
        <v>75</v>
      </c>
      <c r="G69" s="1">
        <v>12</v>
      </c>
      <c r="H69" s="8">
        <f t="shared" si="40"/>
        <v>24.271466666666701</v>
      </c>
      <c r="I69" s="8">
        <f t="shared" si="41"/>
        <v>297.42146666666667</v>
      </c>
      <c r="J69" s="8">
        <f t="shared" si="42"/>
        <v>0.31956104843402422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5"/>
        <v>4.6282640713428878</v>
      </c>
      <c r="P69" s="8">
        <f t="shared" si="45"/>
        <v>1.4790129190678587</v>
      </c>
      <c r="Q69" s="14">
        <f t="shared" si="46"/>
        <v>0.42891374652967901</v>
      </c>
      <c r="R69" s="8">
        <f t="shared" si="47"/>
        <v>0.80117864999999977</v>
      </c>
      <c r="S69" s="15">
        <f t="shared" si="48"/>
        <v>0.53535344024666554</v>
      </c>
      <c r="T69" s="2">
        <v>0.27</v>
      </c>
      <c r="U69" s="16">
        <f t="shared" si="49"/>
        <v>0.14454542886659971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0.30328517682878031</v>
      </c>
      <c r="AC69" s="8">
        <f t="shared" si="51"/>
        <v>10.232166666666666</v>
      </c>
      <c r="AD69" s="1">
        <f t="shared" si="52"/>
        <v>0.28999999999999998</v>
      </c>
      <c r="AE69" s="17">
        <f t="shared" si="56"/>
        <v>106.17585896147834</v>
      </c>
      <c r="AF69" s="1">
        <f t="shared" si="53"/>
        <v>3294917.7141329446</v>
      </c>
      <c r="AG69" s="1">
        <f>SUM(AF58:AF69)</f>
        <v>40588598.149443321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pans="1:79" x14ac:dyDescent="0.15">
      <c r="C70" s="7">
        <v>12</v>
      </c>
      <c r="D70" s="11">
        <v>22.068419354838699</v>
      </c>
      <c r="E70" s="10">
        <f t="shared" si="54"/>
        <v>24.271466666666701</v>
      </c>
      <c r="F70" s="7" t="s">
        <v>73</v>
      </c>
    </row>
    <row r="72" spans="1:79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9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9" x14ac:dyDescent="0.15">
      <c r="A74" s="1" t="s">
        <v>71</v>
      </c>
      <c r="B74" s="1">
        <f>F8</f>
        <v>625.46400000000006</v>
      </c>
      <c r="C74" s="7" t="s">
        <v>72</v>
      </c>
      <c r="D74" s="7">
        <v>19</v>
      </c>
      <c r="E74" s="7"/>
      <c r="F74" s="7"/>
      <c r="G74" s="1">
        <v>1</v>
      </c>
      <c r="H74" s="8">
        <f t="shared" ref="H74:H85" si="57">E75</f>
        <v>19</v>
      </c>
      <c r="I74" s="8">
        <f t="shared" ref="I74:I85" si="58">H74+273.15</f>
        <v>292.14999999999998</v>
      </c>
      <c r="J74" s="8">
        <f t="shared" ref="J74:J85" si="59">EXP(($C$16*(I74-$C$14))/($C$17*I74*$C$14))</f>
        <v>0.17701695747930007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9.226477857736079E-2</v>
      </c>
      <c r="Q74" s="14">
        <f t="shared" ref="Q74:Q85" si="63">P74*$B$76</f>
        <v>2.3988842430113805E-2</v>
      </c>
      <c r="R74" s="8">
        <f t="shared" ref="R74:R85" si="64">L74*$B$76</f>
        <v>0.1355172</v>
      </c>
      <c r="S74" s="15">
        <f t="shared" ref="S74:S85" si="65">Q74/R74</f>
        <v>0.17701695747930007</v>
      </c>
      <c r="T74" s="2">
        <v>0.01</v>
      </c>
      <c r="U74" s="16">
        <f t="shared" ref="U74:U85" si="66">S74*T74</f>
        <v>1.7701695747930008E-3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7.2601695747930009E-3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9" x14ac:dyDescent="0.15">
      <c r="A75" s="1" t="s">
        <v>74</v>
      </c>
      <c r="B75" s="1">
        <v>1</v>
      </c>
      <c r="C75" s="7">
        <v>1</v>
      </c>
      <c r="D75" s="9">
        <v>21.824870967741901</v>
      </c>
      <c r="E75" s="10">
        <f t="shared" ref="E75:E86" si="74">D74</f>
        <v>19</v>
      </c>
      <c r="F75" s="7" t="s">
        <v>73</v>
      </c>
      <c r="G75" s="1">
        <v>2</v>
      </c>
      <c r="H75" s="8">
        <f t="shared" si="57"/>
        <v>21.824870967741901</v>
      </c>
      <c r="I75" s="8">
        <f t="shared" si="58"/>
        <v>294.97487096774188</v>
      </c>
      <c r="J75" s="8">
        <f t="shared" si="59"/>
        <v>0.24357296925557642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5">L75+O74-P74-N75</f>
        <v>0.95017522142263922</v>
      </c>
      <c r="P75" s="8">
        <f t="shared" si="62"/>
        <v>0.23143699999498701</v>
      </c>
      <c r="Q75" s="14">
        <f t="shared" si="63"/>
        <v>6.0173619998696623E-2</v>
      </c>
      <c r="R75" s="8">
        <f t="shared" si="64"/>
        <v>0.1355172</v>
      </c>
      <c r="S75" s="15">
        <f t="shared" si="65"/>
        <v>0.44402939256933155</v>
      </c>
      <c r="T75" s="2">
        <v>0.01</v>
      </c>
      <c r="U75" s="16">
        <f t="shared" si="66"/>
        <v>4.4402939256933159E-3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9.9302939256933169E-3</v>
      </c>
      <c r="AU75" s="8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9" x14ac:dyDescent="0.15">
      <c r="A76" s="1" t="s">
        <v>36</v>
      </c>
      <c r="B76" s="1">
        <f>H8</f>
        <v>0.26</v>
      </c>
      <c r="C76" s="7">
        <v>2</v>
      </c>
      <c r="D76" s="11">
        <v>21.8767142857143</v>
      </c>
      <c r="E76" s="10">
        <f t="shared" si="74"/>
        <v>21.824870967741901</v>
      </c>
      <c r="F76" s="7" t="s">
        <v>73</v>
      </c>
      <c r="G76" s="1">
        <v>3</v>
      </c>
      <c r="H76" s="8">
        <f t="shared" si="57"/>
        <v>21.8767142857143</v>
      </c>
      <c r="I76" s="8">
        <f t="shared" si="58"/>
        <v>295.02671428571426</v>
      </c>
      <c r="J76" s="8">
        <f t="shared" si="59"/>
        <v>0.24498990919886071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5"/>
        <v>1.2399582214276521</v>
      </c>
      <c r="P76" s="8">
        <f t="shared" si="62"/>
        <v>0.30377725207794132</v>
      </c>
      <c r="Q76" s="14">
        <f t="shared" si="63"/>
        <v>7.8982085540264743E-2</v>
      </c>
      <c r="R76" s="8">
        <f t="shared" si="64"/>
        <v>0.1355172</v>
      </c>
      <c r="S76" s="15">
        <f t="shared" si="65"/>
        <v>0.58281963868988396</v>
      </c>
      <c r="T76" s="2">
        <v>0.01</v>
      </c>
      <c r="U76" s="16">
        <f t="shared" si="66"/>
        <v>5.8281963868988401E-3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1.1318196386898842E-2</v>
      </c>
      <c r="AU76" s="8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9" x14ac:dyDescent="0.15">
      <c r="C77" s="7">
        <v>3</v>
      </c>
      <c r="D77" s="11">
        <v>21.034032258064499</v>
      </c>
      <c r="E77" s="10">
        <f t="shared" si="74"/>
        <v>21.8767142857143</v>
      </c>
      <c r="F77" s="7" t="s">
        <v>73</v>
      </c>
      <c r="G77" s="1">
        <v>4</v>
      </c>
      <c r="H77" s="8">
        <f t="shared" si="57"/>
        <v>21.034032258064499</v>
      </c>
      <c r="I77" s="8">
        <f t="shared" si="58"/>
        <v>294.18403225806446</v>
      </c>
      <c r="J77" s="8">
        <f t="shared" si="59"/>
        <v>0.22289050087136392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5"/>
        <v>1.4574009693497108</v>
      </c>
      <c r="P77" s="8">
        <f t="shared" si="62"/>
        <v>0.32484083202876834</v>
      </c>
      <c r="Q77" s="14">
        <f t="shared" si="63"/>
        <v>8.4458616327479766E-2</v>
      </c>
      <c r="R77" s="8">
        <f t="shared" si="64"/>
        <v>0.1355172</v>
      </c>
      <c r="S77" s="15">
        <f t="shared" si="65"/>
        <v>0.62323171027352808</v>
      </c>
      <c r="T77" s="2">
        <v>0.01</v>
      </c>
      <c r="U77" s="16">
        <f t="shared" si="66"/>
        <v>6.2323171027352806E-3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1.1722317102735282E-2</v>
      </c>
      <c r="AU77" s="8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9" x14ac:dyDescent="0.15">
      <c r="C78" s="7">
        <v>4</v>
      </c>
      <c r="D78" s="11">
        <v>21.355433333333298</v>
      </c>
      <c r="E78" s="10">
        <f t="shared" si="74"/>
        <v>21.034032258064499</v>
      </c>
      <c r="F78" s="7" t="s">
        <v>73</v>
      </c>
      <c r="G78" s="1">
        <v>5</v>
      </c>
      <c r="H78" s="8">
        <f t="shared" si="57"/>
        <v>21.355433333333298</v>
      </c>
      <c r="I78" s="8">
        <f t="shared" si="58"/>
        <v>294.50543333333326</v>
      </c>
      <c r="J78" s="8">
        <f t="shared" si="59"/>
        <v>0.23108852632199106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1.0759321304548954</v>
      </c>
      <c r="O78" s="8">
        <f t="shared" si="75"/>
        <v>0.57784800686604698</v>
      </c>
      <c r="P78" s="8">
        <f t="shared" si="62"/>
        <v>0.13353404434477456</v>
      </c>
      <c r="Q78" s="14">
        <f t="shared" si="63"/>
        <v>3.4718851529641388E-2</v>
      </c>
      <c r="R78" s="8">
        <f t="shared" si="64"/>
        <v>0.1355172</v>
      </c>
      <c r="S78" s="15">
        <f t="shared" si="65"/>
        <v>0.25619516585083951</v>
      </c>
      <c r="T78" s="2">
        <v>0.01</v>
      </c>
      <c r="U78" s="16">
        <f t="shared" si="66"/>
        <v>2.5619516585083952E-3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1.2511951658508394E-2</v>
      </c>
      <c r="AU78" s="8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9" x14ac:dyDescent="0.15">
      <c r="C79" s="7">
        <v>5</v>
      </c>
      <c r="D79" s="11">
        <v>21.866838709677399</v>
      </c>
      <c r="E79" s="10">
        <f t="shared" si="74"/>
        <v>21.355433333333298</v>
      </c>
      <c r="F79" s="7" t="s">
        <v>75</v>
      </c>
      <c r="G79" s="1">
        <v>6</v>
      </c>
      <c r="H79" s="8">
        <f t="shared" si="57"/>
        <v>21.866838709677399</v>
      </c>
      <c r="I79" s="8">
        <f t="shared" si="58"/>
        <v>295.01683870967736</v>
      </c>
      <c r="J79" s="8">
        <f t="shared" si="59"/>
        <v>0.2447194022808819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5"/>
        <v>0.96553396252127244</v>
      </c>
      <c r="P79" s="8">
        <f t="shared" si="62"/>
        <v>0.23628489419009721</v>
      </c>
      <c r="Q79" s="14">
        <f t="shared" si="63"/>
        <v>6.1434072489425277E-2</v>
      </c>
      <c r="R79" s="8">
        <f t="shared" si="64"/>
        <v>0.1355172</v>
      </c>
      <c r="S79" s="15">
        <f t="shared" si="65"/>
        <v>0.45333044432312114</v>
      </c>
      <c r="T79" s="2">
        <v>0.01</v>
      </c>
      <c r="U79" s="16">
        <f t="shared" si="66"/>
        <v>4.5333044432312114E-3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1.4483304443231211E-2</v>
      </c>
      <c r="AU79" s="8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9" x14ac:dyDescent="0.15">
      <c r="C80" s="7">
        <v>6</v>
      </c>
      <c r="D80" s="11">
        <v>24.370333333333299</v>
      </c>
      <c r="E80" s="10">
        <f t="shared" si="74"/>
        <v>21.866838709677399</v>
      </c>
      <c r="F80" s="7" t="s">
        <v>73</v>
      </c>
      <c r="G80" s="1">
        <v>7</v>
      </c>
      <c r="H80" s="8">
        <f t="shared" si="57"/>
        <v>24.370333333333299</v>
      </c>
      <c r="I80" s="8">
        <f t="shared" si="58"/>
        <v>297.52033333333327</v>
      </c>
      <c r="J80" s="8">
        <f t="shared" si="59"/>
        <v>0.32305643288996605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5"/>
        <v>1.2504690683311752</v>
      </c>
      <c r="P80" s="8">
        <f t="shared" si="62"/>
        <v>0.40397207665430868</v>
      </c>
      <c r="Q80" s="14">
        <f t="shared" si="63"/>
        <v>0.10503273993012026</v>
      </c>
      <c r="R80" s="8">
        <f t="shared" si="64"/>
        <v>0.1355172</v>
      </c>
      <c r="S80" s="15">
        <f t="shared" si="65"/>
        <v>0.77505098932180017</v>
      </c>
      <c r="T80" s="2">
        <v>0.01</v>
      </c>
      <c r="U80" s="16">
        <f t="shared" si="66"/>
        <v>7.7505098932180022E-3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1.7700509893218003E-2</v>
      </c>
      <c r="AU80" s="8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7">
        <v>7</v>
      </c>
      <c r="D81" s="11">
        <v>25.966870967741901</v>
      </c>
      <c r="E81" s="10">
        <f t="shared" si="74"/>
        <v>24.370333333333299</v>
      </c>
      <c r="F81" s="7" t="s">
        <v>73</v>
      </c>
      <c r="G81" s="1">
        <v>8</v>
      </c>
      <c r="H81" s="8">
        <f t="shared" si="57"/>
        <v>25.966870967741901</v>
      </c>
      <c r="I81" s="8">
        <f t="shared" si="58"/>
        <v>299.11687096774187</v>
      </c>
      <c r="J81" s="8">
        <f t="shared" si="59"/>
        <v>0.38471572395160547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5"/>
        <v>1.3677169916768666</v>
      </c>
      <c r="P81" s="8">
        <f t="shared" si="62"/>
        <v>0.52618223261387764</v>
      </c>
      <c r="Q81" s="14">
        <f t="shared" si="63"/>
        <v>0.13680738047960819</v>
      </c>
      <c r="R81" s="8">
        <f t="shared" si="64"/>
        <v>0.1355172</v>
      </c>
      <c r="S81" s="15">
        <f t="shared" si="65"/>
        <v>1.0095204186598321</v>
      </c>
      <c r="T81" s="2">
        <v>0.01</v>
      </c>
      <c r="U81" s="16">
        <f t="shared" si="66"/>
        <v>1.0095204186598322E-2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2.0045204186598324E-2</v>
      </c>
      <c r="AU81" s="8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7">
        <v>8</v>
      </c>
      <c r="D82" s="11">
        <v>26.950322580645199</v>
      </c>
      <c r="E82" s="10">
        <f t="shared" si="74"/>
        <v>25.966870967741901</v>
      </c>
      <c r="F82" s="7" t="s">
        <v>73</v>
      </c>
      <c r="G82" s="1">
        <v>9</v>
      </c>
      <c r="H82" s="8">
        <f t="shared" si="57"/>
        <v>26.950322580645199</v>
      </c>
      <c r="I82" s="8">
        <f t="shared" si="58"/>
        <v>300.10032258064518</v>
      </c>
      <c r="J82" s="8">
        <f t="shared" si="59"/>
        <v>0.42802404434427438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5"/>
        <v>1.3627547590629889</v>
      </c>
      <c r="P82" s="8">
        <f t="shared" si="62"/>
        <v>0.58329180342354769</v>
      </c>
      <c r="Q82" s="14">
        <f t="shared" si="63"/>
        <v>0.15165586889012242</v>
      </c>
      <c r="R82" s="8">
        <f t="shared" si="64"/>
        <v>0.1355172</v>
      </c>
      <c r="S82" s="15">
        <f t="shared" si="65"/>
        <v>1.1190894505651121</v>
      </c>
      <c r="T82" s="2">
        <v>0.01</v>
      </c>
      <c r="U82" s="16">
        <f t="shared" si="66"/>
        <v>1.1190894505651122E-2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2.1140894505651122E-2</v>
      </c>
      <c r="AU82" s="8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7">
        <v>9</v>
      </c>
      <c r="D83" s="11">
        <v>26.547966666666699</v>
      </c>
      <c r="E83" s="10">
        <f t="shared" si="74"/>
        <v>26.950322580645199</v>
      </c>
      <c r="F83" s="7" t="s">
        <v>73</v>
      </c>
      <c r="G83" s="1">
        <v>10</v>
      </c>
      <c r="H83" s="8">
        <f t="shared" si="57"/>
        <v>26.547966666666699</v>
      </c>
      <c r="I83" s="8">
        <f t="shared" si="58"/>
        <v>299.69796666666667</v>
      </c>
      <c r="J83" s="8">
        <f t="shared" si="59"/>
        <v>0.40978005870185213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5"/>
        <v>1.3006829556394413</v>
      </c>
      <c r="P83" s="8">
        <f t="shared" si="62"/>
        <v>0.53299393791442873</v>
      </c>
      <c r="Q83" s="14">
        <f t="shared" si="63"/>
        <v>0.13857842385775149</v>
      </c>
      <c r="R83" s="8">
        <f t="shared" si="64"/>
        <v>0.1355172</v>
      </c>
      <c r="S83" s="15">
        <f t="shared" si="65"/>
        <v>1.0225891905806161</v>
      </c>
      <c r="T83" s="2">
        <v>0.01</v>
      </c>
      <c r="U83" s="16">
        <f t="shared" si="66"/>
        <v>1.0225891905806162E-2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2.0175891905806161E-2</v>
      </c>
      <c r="AU83" s="8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7">
        <v>10</v>
      </c>
      <c r="D84" s="11">
        <v>25.634677419354801</v>
      </c>
      <c r="E84" s="10">
        <f t="shared" si="74"/>
        <v>26.547966666666699</v>
      </c>
      <c r="F84" s="7" t="s">
        <v>73</v>
      </c>
      <c r="G84" s="1">
        <v>11</v>
      </c>
      <c r="H84" s="8">
        <f t="shared" si="57"/>
        <v>25.634677419354801</v>
      </c>
      <c r="I84" s="8">
        <f t="shared" si="58"/>
        <v>298.78467741935481</v>
      </c>
      <c r="J84" s="8">
        <f t="shared" si="59"/>
        <v>0.37104119228743371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0.72930456683876188</v>
      </c>
      <c r="O84" s="8">
        <f t="shared" si="75"/>
        <v>0.55960445088625055</v>
      </c>
      <c r="P84" s="8">
        <f t="shared" si="62"/>
        <v>0.20763630266618904</v>
      </c>
      <c r="Q84" s="14">
        <f t="shared" si="63"/>
        <v>5.3985438693209153E-2</v>
      </c>
      <c r="R84" s="8">
        <f t="shared" si="64"/>
        <v>0.1355172</v>
      </c>
      <c r="S84" s="15">
        <f t="shared" si="65"/>
        <v>0.39836595423465915</v>
      </c>
      <c r="T84" s="2">
        <v>0.01</v>
      </c>
      <c r="U84" s="16">
        <f t="shared" si="66"/>
        <v>3.9836595423465918E-3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1.3933659542346592E-2</v>
      </c>
      <c r="AU84" s="8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7">
        <v>11</v>
      </c>
      <c r="D85" s="11">
        <v>24.271466666666701</v>
      </c>
      <c r="E85" s="10">
        <f t="shared" si="74"/>
        <v>25.634677419354801</v>
      </c>
      <c r="F85" s="7" t="s">
        <v>75</v>
      </c>
      <c r="G85" s="1">
        <v>12</v>
      </c>
      <c r="H85" s="8">
        <f t="shared" si="57"/>
        <v>24.271466666666701</v>
      </c>
      <c r="I85" s="8">
        <f t="shared" si="58"/>
        <v>297.42146666666667</v>
      </c>
      <c r="J85" s="8">
        <f t="shared" si="59"/>
        <v>0.31956104843402422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5"/>
        <v>0.87318814822006152</v>
      </c>
      <c r="P85" s="8">
        <f t="shared" si="62"/>
        <v>0.27903692012536702</v>
      </c>
      <c r="Q85" s="14">
        <f t="shared" si="63"/>
        <v>7.2549599232595421E-2</v>
      </c>
      <c r="R85" s="8">
        <f t="shared" si="64"/>
        <v>0.1355172</v>
      </c>
      <c r="S85" s="15">
        <f t="shared" si="65"/>
        <v>0.53535344024666554</v>
      </c>
      <c r="T85" s="2">
        <v>0.01</v>
      </c>
      <c r="U85" s="16">
        <f t="shared" si="66"/>
        <v>5.3535344024666556E-3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1.5303534402466654E-2</v>
      </c>
      <c r="AU85" s="8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7">
        <v>12</v>
      </c>
      <c r="D86" s="11">
        <v>22.068419354838699</v>
      </c>
      <c r="E86" s="10">
        <f t="shared" si="74"/>
        <v>24.271466666666701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19</v>
      </c>
      <c r="E90" s="7"/>
      <c r="F90" s="7"/>
      <c r="G90" s="1">
        <v>1</v>
      </c>
      <c r="H90" s="8">
        <f t="shared" ref="H90:H101" si="76">E91</f>
        <v>19</v>
      </c>
      <c r="I90" s="8">
        <f t="shared" ref="I90:I101" si="77">H90+273.15</f>
        <v>292.14999999999998</v>
      </c>
      <c r="J90" s="8">
        <f t="shared" ref="J90:J101" si="78">EXP(($C$16*(I90-$C$14))/($C$17*I90*$C$14))</f>
        <v>0.17701695747930007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5.0396727794356735E-2</v>
      </c>
      <c r="Q90" s="14">
        <f t="shared" ref="Q90:Q101" si="82">P90*$B$76</f>
        <v>1.3103149226532752E-2</v>
      </c>
      <c r="R90" s="8">
        <f t="shared" ref="R90:R101" si="83">L90*$B$76</f>
        <v>7.4022000000000004E-2</v>
      </c>
      <c r="S90" s="15">
        <f t="shared" ref="S90:S101" si="84">Q90/R90</f>
        <v>0.1770169574793001</v>
      </c>
      <c r="T90" s="2">
        <v>0.01</v>
      </c>
      <c r="U90" s="16">
        <f t="shared" ref="U90:U101" si="85">S90*T90</f>
        <v>1.770169574793001E-3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7.2601695747930009E-3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74</v>
      </c>
      <c r="B91" s="1">
        <v>1</v>
      </c>
      <c r="C91" s="7">
        <v>1</v>
      </c>
      <c r="D91" s="9">
        <v>21.824870967741901</v>
      </c>
      <c r="E91" s="10">
        <f t="shared" ref="E91:E102" si="95">D90</f>
        <v>19</v>
      </c>
      <c r="F91" s="7" t="s">
        <v>73</v>
      </c>
      <c r="G91" s="1">
        <v>2</v>
      </c>
      <c r="H91" s="8">
        <f t="shared" si="76"/>
        <v>21.824870967741901</v>
      </c>
      <c r="I91" s="8">
        <f t="shared" si="77"/>
        <v>294.97487096774188</v>
      </c>
      <c r="J91" s="8">
        <f t="shared" si="78"/>
        <v>0.24357296925557642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6">L91+O90-P90-N91</f>
        <v>0.51900327220564324</v>
      </c>
      <c r="P91" s="8">
        <f t="shared" si="81"/>
        <v>0.12641516806448871</v>
      </c>
      <c r="Q91" s="14">
        <f t="shared" si="82"/>
        <v>3.2867943696767064E-2</v>
      </c>
      <c r="R91" s="8">
        <f t="shared" si="83"/>
        <v>7.4022000000000004E-2</v>
      </c>
      <c r="S91" s="15">
        <f t="shared" si="84"/>
        <v>0.4440293925693316</v>
      </c>
      <c r="T91" s="2">
        <v>0.01</v>
      </c>
      <c r="U91" s="16">
        <f t="shared" si="85"/>
        <v>4.4402939256933159E-3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9.9302939256933169E-3</v>
      </c>
      <c r="AU91" s="8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21.8767142857143</v>
      </c>
      <c r="E92" s="10">
        <f t="shared" si="95"/>
        <v>21.824870967741901</v>
      </c>
      <c r="F92" s="7" t="s">
        <v>73</v>
      </c>
      <c r="G92" s="1">
        <v>3</v>
      </c>
      <c r="H92" s="8">
        <f t="shared" si="76"/>
        <v>21.8767142857143</v>
      </c>
      <c r="I92" s="8">
        <f t="shared" si="77"/>
        <v>295.02671428571426</v>
      </c>
      <c r="J92" s="8">
        <f t="shared" si="78"/>
        <v>0.24498990919886071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6"/>
        <v>0.67728810414115448</v>
      </c>
      <c r="P92" s="8">
        <f t="shared" si="81"/>
        <v>0.16592875113500996</v>
      </c>
      <c r="Q92" s="14">
        <f t="shared" si="82"/>
        <v>4.3141475295102594E-2</v>
      </c>
      <c r="R92" s="8">
        <f t="shared" si="83"/>
        <v>7.4022000000000004E-2</v>
      </c>
      <c r="S92" s="15">
        <f t="shared" si="84"/>
        <v>0.58281963868988396</v>
      </c>
      <c r="T92" s="2">
        <v>0.01</v>
      </c>
      <c r="U92" s="16">
        <f t="shared" si="85"/>
        <v>5.8281963868988401E-3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1.1318196386898842E-2</v>
      </c>
      <c r="AU92" s="8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7">
        <v>3</v>
      </c>
      <c r="D93" s="11">
        <v>21.034032258064499</v>
      </c>
      <c r="E93" s="10">
        <f t="shared" si="95"/>
        <v>21.8767142857143</v>
      </c>
      <c r="F93" s="7" t="s">
        <v>73</v>
      </c>
      <c r="G93" s="1">
        <v>4</v>
      </c>
      <c r="H93" s="8">
        <f t="shared" si="76"/>
        <v>21.034032258064499</v>
      </c>
      <c r="I93" s="8">
        <f t="shared" si="77"/>
        <v>294.18403225806446</v>
      </c>
      <c r="J93" s="8">
        <f t="shared" si="78"/>
        <v>0.22289050087136392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6"/>
        <v>0.7960593530061445</v>
      </c>
      <c r="P93" s="8">
        <f t="shared" si="81"/>
        <v>0.17743406791487346</v>
      </c>
      <c r="Q93" s="14">
        <f t="shared" si="82"/>
        <v>4.61328576578671E-2</v>
      </c>
      <c r="R93" s="8">
        <f t="shared" si="83"/>
        <v>7.4022000000000004E-2</v>
      </c>
      <c r="S93" s="15">
        <f t="shared" si="84"/>
        <v>0.62323171027352808</v>
      </c>
      <c r="T93" s="2">
        <v>0.01</v>
      </c>
      <c r="U93" s="16">
        <f t="shared" si="85"/>
        <v>6.2323171027352806E-3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1.1722317102735282E-2</v>
      </c>
      <c r="AU93" s="8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7">
        <v>4</v>
      </c>
      <c r="D94" s="11">
        <v>21.355433333333298</v>
      </c>
      <c r="E94" s="10">
        <f t="shared" si="95"/>
        <v>21.034032258064499</v>
      </c>
      <c r="F94" s="7" t="s">
        <v>73</v>
      </c>
      <c r="G94" s="1">
        <v>5</v>
      </c>
      <c r="H94" s="8">
        <f t="shared" si="76"/>
        <v>21.355433333333298</v>
      </c>
      <c r="I94" s="8">
        <f t="shared" si="77"/>
        <v>294.50543333333326</v>
      </c>
      <c r="J94" s="8">
        <f t="shared" si="78"/>
        <v>0.23108852632199106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0.58769402083670752</v>
      </c>
      <c r="O94" s="8">
        <f t="shared" si="96"/>
        <v>0.31563126425456356</v>
      </c>
      <c r="P94" s="8">
        <f t="shared" si="81"/>
        <v>7.2938763717734029E-2</v>
      </c>
      <c r="Q94" s="14">
        <f t="shared" si="82"/>
        <v>1.8964078566610847E-2</v>
      </c>
      <c r="R94" s="8">
        <f t="shared" si="83"/>
        <v>7.4022000000000004E-2</v>
      </c>
      <c r="S94" s="15">
        <f t="shared" si="84"/>
        <v>0.25619516585083957</v>
      </c>
      <c r="T94" s="2">
        <v>0.01</v>
      </c>
      <c r="U94" s="16">
        <f t="shared" si="85"/>
        <v>2.5619516585083956E-3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1.2511951658508394E-2</v>
      </c>
      <c r="AU94" s="8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7">
        <v>5</v>
      </c>
      <c r="D95" s="11">
        <v>21.866838709677399</v>
      </c>
      <c r="E95" s="10">
        <f t="shared" si="95"/>
        <v>21.355433333333298</v>
      </c>
      <c r="F95" s="7" t="s">
        <v>75</v>
      </c>
      <c r="G95" s="1">
        <v>6</v>
      </c>
      <c r="H95" s="8">
        <f t="shared" si="76"/>
        <v>21.866838709677399</v>
      </c>
      <c r="I95" s="8">
        <f t="shared" si="77"/>
        <v>295.01683870967736</v>
      </c>
      <c r="J95" s="8">
        <f t="shared" si="78"/>
        <v>0.2447194022808819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6"/>
        <v>0.52739250053682951</v>
      </c>
      <c r="P95" s="8">
        <f t="shared" si="81"/>
        <v>0.12906317749879262</v>
      </c>
      <c r="Q95" s="14">
        <f t="shared" si="82"/>
        <v>3.3556426149686083E-2</v>
      </c>
      <c r="R95" s="8">
        <f t="shared" si="83"/>
        <v>7.4022000000000004E-2</v>
      </c>
      <c r="S95" s="15">
        <f t="shared" si="84"/>
        <v>0.45333044432312125</v>
      </c>
      <c r="T95" s="2">
        <v>0.01</v>
      </c>
      <c r="U95" s="16">
        <f t="shared" si="85"/>
        <v>4.5333044432312123E-3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1.4483304443231211E-2</v>
      </c>
      <c r="AU95" s="8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7">
        <v>6</v>
      </c>
      <c r="D96" s="11">
        <v>24.370333333333299</v>
      </c>
      <c r="E96" s="10">
        <f t="shared" si="95"/>
        <v>21.866838709677399</v>
      </c>
      <c r="F96" s="7" t="s">
        <v>73</v>
      </c>
      <c r="G96" s="1">
        <v>7</v>
      </c>
      <c r="H96" s="8">
        <f t="shared" si="76"/>
        <v>24.370333333333299</v>
      </c>
      <c r="I96" s="8">
        <f t="shared" si="77"/>
        <v>297.52033333333327</v>
      </c>
      <c r="J96" s="8">
        <f t="shared" si="78"/>
        <v>0.32305643288996605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6"/>
        <v>0.68302932303803698</v>
      </c>
      <c r="P96" s="8">
        <f t="shared" si="81"/>
        <v>0.22065701665991655</v>
      </c>
      <c r="Q96" s="14">
        <f t="shared" si="82"/>
        <v>5.7370824331578307E-2</v>
      </c>
      <c r="R96" s="8">
        <f t="shared" si="83"/>
        <v>7.4022000000000004E-2</v>
      </c>
      <c r="S96" s="15">
        <f t="shared" si="84"/>
        <v>0.77505098932180028</v>
      </c>
      <c r="T96" s="2">
        <v>0.01</v>
      </c>
      <c r="U96" s="16">
        <f t="shared" si="85"/>
        <v>7.7505098932180031E-3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1.7700509893218003E-2</v>
      </c>
      <c r="AU96" s="8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7">
        <v>7</v>
      </c>
      <c r="D97" s="11">
        <v>25.966870967741901</v>
      </c>
      <c r="E97" s="10">
        <f t="shared" si="95"/>
        <v>24.370333333333299</v>
      </c>
      <c r="F97" s="7" t="s">
        <v>73</v>
      </c>
      <c r="G97" s="1">
        <v>8</v>
      </c>
      <c r="H97" s="8">
        <f t="shared" si="76"/>
        <v>25.966870967741901</v>
      </c>
      <c r="I97" s="8">
        <f t="shared" si="77"/>
        <v>299.11687096774187</v>
      </c>
      <c r="J97" s="8">
        <f t="shared" si="78"/>
        <v>0.38471572395160547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6"/>
        <v>0.7470723063781205</v>
      </c>
      <c r="P97" s="8">
        <f t="shared" si="81"/>
        <v>0.28741046319245422</v>
      </c>
      <c r="Q97" s="14">
        <f t="shared" si="82"/>
        <v>7.4726720430038099E-2</v>
      </c>
      <c r="R97" s="8">
        <f t="shared" si="83"/>
        <v>7.4022000000000004E-2</v>
      </c>
      <c r="S97" s="15">
        <f t="shared" si="84"/>
        <v>1.0095204186598321</v>
      </c>
      <c r="T97" s="2">
        <v>0.01</v>
      </c>
      <c r="U97" s="16">
        <f t="shared" si="85"/>
        <v>1.0095204186598322E-2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2.0045204186598324E-2</v>
      </c>
      <c r="AU97" s="8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7">
        <v>8</v>
      </c>
      <c r="D98" s="11">
        <v>26.950322580645199</v>
      </c>
      <c r="E98" s="10">
        <f t="shared" si="95"/>
        <v>25.966870967741901</v>
      </c>
      <c r="F98" s="7" t="s">
        <v>73</v>
      </c>
      <c r="G98" s="1">
        <v>9</v>
      </c>
      <c r="H98" s="8">
        <f t="shared" si="76"/>
        <v>26.950322580645199</v>
      </c>
      <c r="I98" s="8">
        <f t="shared" si="77"/>
        <v>300.10032258064518</v>
      </c>
      <c r="J98" s="8">
        <f t="shared" si="78"/>
        <v>0.42802404434427438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6"/>
        <v>0.74436184318566634</v>
      </c>
      <c r="P98" s="8">
        <f t="shared" si="81"/>
        <v>0.31860476657588749</v>
      </c>
      <c r="Q98" s="14">
        <f t="shared" si="82"/>
        <v>8.2837239309730748E-2</v>
      </c>
      <c r="R98" s="8">
        <f t="shared" si="83"/>
        <v>7.4022000000000004E-2</v>
      </c>
      <c r="S98" s="15">
        <f t="shared" si="84"/>
        <v>1.1190894505651123</v>
      </c>
      <c r="T98" s="2">
        <v>0.01</v>
      </c>
      <c r="U98" s="16">
        <f t="shared" si="85"/>
        <v>1.1190894505651123E-2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2.1140894505651125E-2</v>
      </c>
      <c r="AU98" s="8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7">
        <v>9</v>
      </c>
      <c r="D99" s="11">
        <v>26.547966666666699</v>
      </c>
      <c r="E99" s="10">
        <f t="shared" si="95"/>
        <v>26.950322580645199</v>
      </c>
      <c r="F99" s="7" t="s">
        <v>73</v>
      </c>
      <c r="G99" s="1">
        <v>10</v>
      </c>
      <c r="H99" s="8">
        <f t="shared" si="76"/>
        <v>26.547966666666699</v>
      </c>
      <c r="I99" s="8">
        <f t="shared" si="77"/>
        <v>299.69796666666667</v>
      </c>
      <c r="J99" s="8">
        <f t="shared" si="78"/>
        <v>0.40978005870185213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6"/>
        <v>0.71045707660977886</v>
      </c>
      <c r="P99" s="8">
        <f t="shared" si="81"/>
        <v>0.29113114255830141</v>
      </c>
      <c r="Q99" s="14">
        <f t="shared" si="82"/>
        <v>7.5694097065158367E-2</v>
      </c>
      <c r="R99" s="8">
        <f t="shared" si="83"/>
        <v>7.4022000000000004E-2</v>
      </c>
      <c r="S99" s="15">
        <f t="shared" si="84"/>
        <v>1.0225891905806161</v>
      </c>
      <c r="T99" s="2">
        <v>0.01</v>
      </c>
      <c r="U99" s="16">
        <f t="shared" si="85"/>
        <v>1.0225891905806162E-2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2.0175891905806161E-2</v>
      </c>
      <c r="AU99" s="8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7">
        <v>10</v>
      </c>
      <c r="D100" s="11">
        <v>25.634677419354801</v>
      </c>
      <c r="E100" s="10">
        <f t="shared" si="95"/>
        <v>26.547966666666699</v>
      </c>
      <c r="F100" s="7" t="s">
        <v>73</v>
      </c>
      <c r="G100" s="1">
        <v>11</v>
      </c>
      <c r="H100" s="8">
        <f t="shared" si="76"/>
        <v>25.634677419354801</v>
      </c>
      <c r="I100" s="8">
        <f t="shared" si="77"/>
        <v>298.78467741935481</v>
      </c>
      <c r="J100" s="8">
        <f t="shared" si="78"/>
        <v>0.37104119228743371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0.39835963734890356</v>
      </c>
      <c r="O100" s="8">
        <f t="shared" si="96"/>
        <v>0.30566629670257384</v>
      </c>
      <c r="P100" s="8">
        <f t="shared" si="81"/>
        <v>0.11341478717060746</v>
      </c>
      <c r="Q100" s="14">
        <f t="shared" si="82"/>
        <v>2.9487844664357939E-2</v>
      </c>
      <c r="R100" s="8">
        <f t="shared" si="83"/>
        <v>7.4022000000000004E-2</v>
      </c>
      <c r="S100" s="15">
        <f t="shared" si="84"/>
        <v>0.39836595423465915</v>
      </c>
      <c r="T100" s="2">
        <v>0.01</v>
      </c>
      <c r="U100" s="16">
        <f t="shared" si="85"/>
        <v>3.9836595423465918E-3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1.3933659542346592E-2</v>
      </c>
      <c r="AU100" s="8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7">
        <v>11</v>
      </c>
      <c r="D101" s="11">
        <v>24.271466666666701</v>
      </c>
      <c r="E101" s="10">
        <f t="shared" si="95"/>
        <v>25.634677419354801</v>
      </c>
      <c r="F101" s="7" t="s">
        <v>75</v>
      </c>
      <c r="G101" s="1">
        <v>12</v>
      </c>
      <c r="H101" s="8">
        <f t="shared" si="76"/>
        <v>24.271466666666701</v>
      </c>
      <c r="I101" s="8">
        <f t="shared" si="77"/>
        <v>297.42146666666667</v>
      </c>
      <c r="J101" s="8">
        <f t="shared" si="78"/>
        <v>0.31956104843402422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6"/>
        <v>0.4769515095319663</v>
      </c>
      <c r="P101" s="8">
        <f t="shared" si="81"/>
        <v>0.15241512443822564</v>
      </c>
      <c r="Q101" s="14">
        <f t="shared" si="82"/>
        <v>3.9627932353938668E-2</v>
      </c>
      <c r="R101" s="8">
        <f t="shared" si="83"/>
        <v>7.4022000000000004E-2</v>
      </c>
      <c r="S101" s="15">
        <f t="shared" si="84"/>
        <v>0.53535344024666542</v>
      </c>
      <c r="T101" s="2">
        <v>0.01</v>
      </c>
      <c r="U101" s="16">
        <f t="shared" si="85"/>
        <v>5.3535344024666547E-3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1.5303534402466654E-2</v>
      </c>
      <c r="AU101" s="8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7">
        <v>12</v>
      </c>
      <c r="D102" s="11">
        <v>22.068419354838699</v>
      </c>
      <c r="E102" s="10">
        <f t="shared" si="95"/>
        <v>24.271466666666701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A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147.6728</v>
      </c>
      <c r="F2" s="2">
        <v>1069.5229999999999</v>
      </c>
      <c r="G2" s="44">
        <f>(F2+F3+F4)/3</f>
        <v>1305.751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1290.2344209671901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0.155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3579.8463888455699</v>
      </c>
      <c r="F7" s="2">
        <v>122.786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2">
        <v>0.11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0.16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0.06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(AV38+AV53+AY69+AY85+AY101+BB101+AG69)</f>
        <v>113941737.54092923</v>
      </c>
      <c r="J14" s="6" t="s">
        <v>20</v>
      </c>
      <c r="K14" s="6">
        <f>I14/(10000*1000)</f>
        <v>11.394173754092924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62973762.150003701</v>
      </c>
      <c r="J15" s="6" t="s">
        <v>20</v>
      </c>
      <c r="K15" s="6">
        <f>I15/(10000*1000)</f>
        <v>6.2973762150003703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11.394173754092924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1305.751</v>
      </c>
      <c r="C27" s="7" t="s">
        <v>72</v>
      </c>
      <c r="D27" s="7">
        <v>17</v>
      </c>
      <c r="E27" s="7"/>
      <c r="F27" s="7"/>
      <c r="G27" s="1">
        <v>1</v>
      </c>
      <c r="H27" s="8">
        <f t="shared" ref="H27:H38" si="0">E28</f>
        <v>17</v>
      </c>
      <c r="I27" s="8">
        <f t="shared" ref="I27:I38" si="1">H27+273.15</f>
        <v>290.14999999999998</v>
      </c>
      <c r="J27" s="8">
        <f t="shared" ref="J27:J38" si="2">EXP(($C$16*(I27-$C$14))/($C$17*I27*$C$14))</f>
        <v>0.14068393155641204</v>
      </c>
      <c r="K27" s="8">
        <f t="shared" ref="K27:K38" si="3">$B$27/12</f>
        <v>108.81258333333334</v>
      </c>
      <c r="L27" s="8">
        <f t="shared" ref="L27:L38" si="4">K27*$B$28/100</f>
        <v>1.0881258333333335</v>
      </c>
      <c r="M27" s="1" t="s">
        <v>73</v>
      </c>
      <c r="O27" s="8">
        <f>L27</f>
        <v>1.0881258333333335</v>
      </c>
      <c r="P27" s="8">
        <f t="shared" ref="P27:P38" si="5">O27*J27</f>
        <v>0.1530818202614305</v>
      </c>
      <c r="Q27" s="14">
        <f t="shared" ref="Q27:Q38" si="6">P27*$B$29</f>
        <v>1.836981843137166E-2</v>
      </c>
      <c r="R27" s="8">
        <f t="shared" ref="R27:R38" si="7">L27*$B$29</f>
        <v>0.1305751</v>
      </c>
      <c r="S27" s="15">
        <f t="shared" ref="S27:S38" si="8">Q27/R27</f>
        <v>0.14068393155641207</v>
      </c>
      <c r="T27" s="2">
        <v>0.01</v>
      </c>
      <c r="U27" s="16">
        <f t="shared" ref="U27:U38" si="9">S27*T27</f>
        <v>1.4068393155641206E-3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2.3306839315564119E-2</v>
      </c>
      <c r="AR27" s="8">
        <f t="shared" ref="AR27:AR38" si="15">$B$27/12</f>
        <v>108.81258333333334</v>
      </c>
      <c r="AS27" s="1">
        <f t="shared" ref="AS27:AS38" si="16">$B$29</f>
        <v>0.12</v>
      </c>
      <c r="AT27" s="1">
        <f>$E$2/12</f>
        <v>12.306066666666666</v>
      </c>
      <c r="AU27" s="1">
        <f t="shared" ref="AU27:AU38" si="17">AT27*10000*AS27*0.67*AR27*AQ27</f>
        <v>25092.146548322464</v>
      </c>
    </row>
    <row r="28" spans="1:47" x14ac:dyDescent="0.15">
      <c r="A28" s="1" t="s">
        <v>74</v>
      </c>
      <c r="B28" s="1">
        <v>1</v>
      </c>
      <c r="C28" s="7">
        <v>1</v>
      </c>
      <c r="D28" s="9">
        <v>20.143967741935501</v>
      </c>
      <c r="E28" s="10">
        <f t="shared" ref="E28:E39" si="18">D27</f>
        <v>17</v>
      </c>
      <c r="F28" s="7" t="s">
        <v>73</v>
      </c>
      <c r="G28" s="1">
        <v>2</v>
      </c>
      <c r="H28" s="8">
        <f t="shared" si="0"/>
        <v>20.143967741935501</v>
      </c>
      <c r="I28" s="8">
        <f t="shared" si="1"/>
        <v>293.29396774193549</v>
      </c>
      <c r="J28" s="8">
        <f t="shared" si="2"/>
        <v>0.20159055783995475</v>
      </c>
      <c r="K28" s="8">
        <f t="shared" si="3"/>
        <v>108.81258333333334</v>
      </c>
      <c r="L28" s="8">
        <f t="shared" si="4"/>
        <v>1.0881258333333335</v>
      </c>
      <c r="M28" s="1" t="s">
        <v>73</v>
      </c>
      <c r="O28" s="8">
        <f t="shared" ref="O28:O38" si="19">L28+O27-P27-N28</f>
        <v>2.0231698464052363</v>
      </c>
      <c r="P28" s="8">
        <f t="shared" si="5"/>
        <v>0.40785193794180719</v>
      </c>
      <c r="Q28" s="14">
        <f t="shared" si="6"/>
        <v>4.8942232553016864E-2</v>
      </c>
      <c r="R28" s="8">
        <f t="shared" si="7"/>
        <v>0.1305751</v>
      </c>
      <c r="S28" s="15">
        <f t="shared" si="8"/>
        <v>0.37482056343833442</v>
      </c>
      <c r="T28" s="2">
        <v>0.01</v>
      </c>
      <c r="U28" s="16">
        <f t="shared" si="9"/>
        <v>3.7482056343833441E-3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2.5648205634383345E-2</v>
      </c>
      <c r="AR28" s="8">
        <f t="shared" si="15"/>
        <v>108.81258333333334</v>
      </c>
      <c r="AS28" s="1">
        <f t="shared" si="16"/>
        <v>0.12</v>
      </c>
      <c r="AT28" s="1">
        <f t="shared" ref="AT28:AT38" si="20">$E$2/12</f>
        <v>12.306066666666666</v>
      </c>
      <c r="AU28" s="1">
        <f t="shared" si="17"/>
        <v>27612.861862813246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20.227071428571399</v>
      </c>
      <c r="E29" s="10">
        <f t="shared" si="18"/>
        <v>20.143967741935501</v>
      </c>
      <c r="F29" s="7" t="s">
        <v>73</v>
      </c>
      <c r="G29" s="1">
        <v>3</v>
      </c>
      <c r="H29" s="8">
        <f t="shared" si="0"/>
        <v>20.227071428571399</v>
      </c>
      <c r="I29" s="8">
        <f t="shared" si="1"/>
        <v>293.37707142857136</v>
      </c>
      <c r="J29" s="8">
        <f t="shared" si="2"/>
        <v>0.20349523146085219</v>
      </c>
      <c r="K29" s="8">
        <f t="shared" si="3"/>
        <v>108.81258333333334</v>
      </c>
      <c r="L29" s="8">
        <f t="shared" si="4"/>
        <v>1.0881258333333335</v>
      </c>
      <c r="M29" s="1" t="s">
        <v>73</v>
      </c>
      <c r="O29" s="8">
        <f t="shared" si="19"/>
        <v>2.7034437417967623</v>
      </c>
      <c r="P29" s="8">
        <f t="shared" si="5"/>
        <v>0.55013790997832446</v>
      </c>
      <c r="Q29" s="14">
        <f t="shared" si="6"/>
        <v>6.6016549197398938E-2</v>
      </c>
      <c r="R29" s="8">
        <f t="shared" si="7"/>
        <v>0.1305751</v>
      </c>
      <c r="S29" s="15">
        <f t="shared" si="8"/>
        <v>0.50558298785449096</v>
      </c>
      <c r="T29" s="2">
        <v>0.01</v>
      </c>
      <c r="U29" s="16">
        <f t="shared" si="9"/>
        <v>5.05582987854491E-3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2.6955829878544911E-2</v>
      </c>
      <c r="AR29" s="8">
        <f t="shared" si="15"/>
        <v>108.81258333333334</v>
      </c>
      <c r="AS29" s="1">
        <f t="shared" si="16"/>
        <v>0.12</v>
      </c>
      <c r="AT29" s="1">
        <f t="shared" si="20"/>
        <v>12.306066666666666</v>
      </c>
      <c r="AU29" s="1">
        <f t="shared" si="17"/>
        <v>29020.65031153398</v>
      </c>
    </row>
    <row r="30" spans="1:47" x14ac:dyDescent="0.15">
      <c r="C30" s="7">
        <v>3</v>
      </c>
      <c r="D30" s="11">
        <v>19.136806451612902</v>
      </c>
      <c r="E30" s="10">
        <f t="shared" si="18"/>
        <v>20.227071428571399</v>
      </c>
      <c r="F30" s="7" t="s">
        <v>73</v>
      </c>
      <c r="G30" s="1">
        <v>4</v>
      </c>
      <c r="H30" s="8">
        <f t="shared" si="0"/>
        <v>19.136806451612902</v>
      </c>
      <c r="I30" s="8">
        <f t="shared" si="1"/>
        <v>292.2868064516129</v>
      </c>
      <c r="J30" s="8">
        <f t="shared" si="2"/>
        <v>0.17979996177864968</v>
      </c>
      <c r="K30" s="8">
        <f t="shared" si="3"/>
        <v>108.81258333333334</v>
      </c>
      <c r="L30" s="8">
        <f t="shared" si="4"/>
        <v>1.0881258333333335</v>
      </c>
      <c r="M30" s="1" t="s">
        <v>73</v>
      </c>
      <c r="O30" s="8">
        <f t="shared" si="19"/>
        <v>3.2414316651517709</v>
      </c>
      <c r="P30" s="8">
        <f t="shared" si="5"/>
        <v>0.58280928950239319</v>
      </c>
      <c r="Q30" s="14">
        <f t="shared" si="6"/>
        <v>6.9937114740287173E-2</v>
      </c>
      <c r="R30" s="8">
        <f t="shared" si="7"/>
        <v>0.1305751</v>
      </c>
      <c r="S30" s="15">
        <f t="shared" si="8"/>
        <v>0.5356083567256481</v>
      </c>
      <c r="T30" s="2">
        <v>0.01</v>
      </c>
      <c r="U30" s="16">
        <f t="shared" si="9"/>
        <v>5.3560835672564816E-3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2.7256083567256482E-2</v>
      </c>
      <c r="AR30" s="8">
        <f t="shared" si="15"/>
        <v>108.81258333333334</v>
      </c>
      <c r="AS30" s="1">
        <f t="shared" si="16"/>
        <v>0.12</v>
      </c>
      <c r="AT30" s="1">
        <f t="shared" si="20"/>
        <v>12.306066666666666</v>
      </c>
      <c r="AU30" s="1">
        <f t="shared" si="17"/>
        <v>29343.903475844163</v>
      </c>
    </row>
    <row r="31" spans="1:47" x14ac:dyDescent="0.15">
      <c r="C31" s="7">
        <v>4</v>
      </c>
      <c r="D31" s="11">
        <v>19.922466666666701</v>
      </c>
      <c r="E31" s="10">
        <f t="shared" si="18"/>
        <v>19.136806451612902</v>
      </c>
      <c r="F31" s="7" t="s">
        <v>73</v>
      </c>
      <c r="G31" s="1">
        <v>5</v>
      </c>
      <c r="H31" s="8">
        <f t="shared" si="0"/>
        <v>19.922466666666701</v>
      </c>
      <c r="I31" s="8">
        <f t="shared" si="1"/>
        <v>293.07246666666668</v>
      </c>
      <c r="J31" s="8">
        <f t="shared" si="2"/>
        <v>0.1965954295491231</v>
      </c>
      <c r="K31" s="8">
        <f t="shared" si="3"/>
        <v>108.81258333333334</v>
      </c>
      <c r="L31" s="8">
        <f t="shared" si="4"/>
        <v>1.0881258333333335</v>
      </c>
      <c r="M31" s="1" t="s">
        <v>75</v>
      </c>
      <c r="N31" s="8">
        <f>(O30-P30)*C22/100</f>
        <v>2.5256912568669088</v>
      </c>
      <c r="O31" s="8">
        <f t="shared" si="19"/>
        <v>1.2210569521158021</v>
      </c>
      <c r="P31" s="8">
        <f t="shared" si="5"/>
        <v>0.24005421600514915</v>
      </c>
      <c r="Q31" s="14">
        <f t="shared" si="6"/>
        <v>2.8806505920617897E-2</v>
      </c>
      <c r="R31" s="8">
        <f t="shared" si="7"/>
        <v>0.1305751</v>
      </c>
      <c r="S31" s="15">
        <f t="shared" si="8"/>
        <v>0.22061255109601982</v>
      </c>
      <c r="T31" s="2">
        <v>0.01</v>
      </c>
      <c r="U31" s="16">
        <f t="shared" si="9"/>
        <v>2.2061255109601984E-3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3.1656125510960198E-2</v>
      </c>
      <c r="AR31" s="8">
        <f t="shared" si="15"/>
        <v>108.81258333333334</v>
      </c>
      <c r="AS31" s="1">
        <f t="shared" si="16"/>
        <v>0.12</v>
      </c>
      <c r="AT31" s="1">
        <f t="shared" si="20"/>
        <v>12.306066666666666</v>
      </c>
      <c r="AU31" s="1">
        <f t="shared" si="17"/>
        <v>34080.989263210053</v>
      </c>
    </row>
    <row r="32" spans="1:47" x14ac:dyDescent="0.15">
      <c r="C32" s="7">
        <v>5</v>
      </c>
      <c r="D32" s="11">
        <v>20.7173870967742</v>
      </c>
      <c r="E32" s="10">
        <f t="shared" si="18"/>
        <v>19.922466666666701</v>
      </c>
      <c r="F32" s="7" t="s">
        <v>75</v>
      </c>
      <c r="G32" s="1">
        <v>6</v>
      </c>
      <c r="H32" s="8">
        <f t="shared" si="0"/>
        <v>20.7173870967742</v>
      </c>
      <c r="I32" s="8">
        <f t="shared" si="1"/>
        <v>293.86738709677417</v>
      </c>
      <c r="J32" s="8">
        <f t="shared" si="2"/>
        <v>0.21508162389741112</v>
      </c>
      <c r="K32" s="8">
        <f t="shared" si="3"/>
        <v>108.81258333333334</v>
      </c>
      <c r="L32" s="8">
        <f t="shared" si="4"/>
        <v>1.0881258333333335</v>
      </c>
      <c r="M32" s="1" t="s">
        <v>73</v>
      </c>
      <c r="O32" s="8">
        <f t="shared" si="19"/>
        <v>2.0691285694439867</v>
      </c>
      <c r="P32" s="8">
        <f t="shared" si="5"/>
        <v>0.44503153276853985</v>
      </c>
      <c r="Q32" s="14">
        <f t="shared" si="6"/>
        <v>5.340378393222478E-2</v>
      </c>
      <c r="R32" s="8">
        <f t="shared" si="7"/>
        <v>0.1305751</v>
      </c>
      <c r="S32" s="15">
        <f t="shared" si="8"/>
        <v>0.40898903337791648</v>
      </c>
      <c r="T32" s="2">
        <v>0.01</v>
      </c>
      <c r="U32" s="16">
        <f t="shared" si="9"/>
        <v>4.0898903337791646E-3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3.353989033377916E-2</v>
      </c>
      <c r="AR32" s="8">
        <f t="shared" si="15"/>
        <v>108.81258333333334</v>
      </c>
      <c r="AS32" s="1">
        <f t="shared" si="16"/>
        <v>0.12</v>
      </c>
      <c r="AT32" s="1">
        <f t="shared" si="20"/>
        <v>12.306066666666666</v>
      </c>
      <c r="AU32" s="1">
        <f t="shared" si="17"/>
        <v>36109.050741506813</v>
      </c>
    </row>
    <row r="33" spans="1:48" x14ac:dyDescent="0.15">
      <c r="C33" s="7">
        <v>6</v>
      </c>
      <c r="D33" s="11">
        <v>23.4053</v>
      </c>
      <c r="E33" s="10">
        <f t="shared" si="18"/>
        <v>20.7173870967742</v>
      </c>
      <c r="F33" s="7" t="s">
        <v>73</v>
      </c>
      <c r="G33" s="1">
        <v>7</v>
      </c>
      <c r="H33" s="8">
        <f t="shared" si="0"/>
        <v>23.4053</v>
      </c>
      <c r="I33" s="8">
        <f t="shared" si="1"/>
        <v>296.55529999999999</v>
      </c>
      <c r="J33" s="8">
        <f t="shared" si="2"/>
        <v>0.29042066014368401</v>
      </c>
      <c r="K33" s="8">
        <f t="shared" si="3"/>
        <v>108.81258333333334</v>
      </c>
      <c r="L33" s="8">
        <f t="shared" si="4"/>
        <v>1.0881258333333335</v>
      </c>
      <c r="M33" s="1" t="s">
        <v>73</v>
      </c>
      <c r="O33" s="8">
        <f t="shared" si="19"/>
        <v>2.7122228700087803</v>
      </c>
      <c r="P33" s="8">
        <f t="shared" si="5"/>
        <v>0.78768555636474724</v>
      </c>
      <c r="Q33" s="14">
        <f t="shared" si="6"/>
        <v>9.4522266763769666E-2</v>
      </c>
      <c r="R33" s="8">
        <f t="shared" si="7"/>
        <v>0.1305751</v>
      </c>
      <c r="S33" s="15">
        <f t="shared" si="8"/>
        <v>0.7238919730007457</v>
      </c>
      <c r="T33" s="2">
        <v>0.01</v>
      </c>
      <c r="U33" s="16">
        <f t="shared" si="9"/>
        <v>7.2389197300074572E-3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3.6688919730007458E-2</v>
      </c>
      <c r="AR33" s="8">
        <f t="shared" si="15"/>
        <v>108.81258333333334</v>
      </c>
      <c r="AS33" s="1">
        <f t="shared" si="16"/>
        <v>0.12</v>
      </c>
      <c r="AT33" s="1">
        <f t="shared" si="20"/>
        <v>12.306066666666666</v>
      </c>
      <c r="AU33" s="1">
        <f t="shared" si="17"/>
        <v>39499.296240919924</v>
      </c>
    </row>
    <row r="34" spans="1:48" x14ac:dyDescent="0.15">
      <c r="C34" s="7">
        <v>7</v>
      </c>
      <c r="D34" s="11">
        <v>25.716096774193598</v>
      </c>
      <c r="E34" s="10">
        <f t="shared" si="18"/>
        <v>23.4053</v>
      </c>
      <c r="F34" s="7" t="s">
        <v>73</v>
      </c>
      <c r="G34" s="1">
        <v>8</v>
      </c>
      <c r="H34" s="8">
        <f t="shared" si="0"/>
        <v>25.716096774193598</v>
      </c>
      <c r="I34" s="8">
        <f t="shared" si="1"/>
        <v>298.86609677419358</v>
      </c>
      <c r="J34" s="8">
        <f t="shared" si="2"/>
        <v>0.37434991067069634</v>
      </c>
      <c r="K34" s="8">
        <f t="shared" si="3"/>
        <v>108.81258333333334</v>
      </c>
      <c r="L34" s="8">
        <f t="shared" si="4"/>
        <v>1.0881258333333335</v>
      </c>
      <c r="M34" s="1" t="s">
        <v>73</v>
      </c>
      <c r="O34" s="8">
        <f t="shared" si="19"/>
        <v>3.0126631469773666</v>
      </c>
      <c r="P34" s="8">
        <f t="shared" si="5"/>
        <v>1.1277901799518761</v>
      </c>
      <c r="Q34" s="14">
        <f t="shared" si="6"/>
        <v>0.13533482159422514</v>
      </c>
      <c r="R34" s="8">
        <f t="shared" si="7"/>
        <v>0.1305751</v>
      </c>
      <c r="S34" s="15">
        <f t="shared" si="8"/>
        <v>1.0364519850585996</v>
      </c>
      <c r="T34" s="2">
        <v>0.01</v>
      </c>
      <c r="U34" s="16">
        <f t="shared" si="9"/>
        <v>1.0364519850585997E-2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3.9814519850585997E-2</v>
      </c>
      <c r="AR34" s="8">
        <f t="shared" si="15"/>
        <v>108.81258333333334</v>
      </c>
      <c r="AS34" s="1">
        <f t="shared" si="16"/>
        <v>0.12</v>
      </c>
      <c r="AT34" s="1">
        <f t="shared" si="20"/>
        <v>12.306066666666666</v>
      </c>
      <c r="AU34" s="1">
        <f t="shared" si="17"/>
        <v>42864.317778809775</v>
      </c>
    </row>
    <row r="35" spans="1:48" x14ac:dyDescent="0.15">
      <c r="C35" s="7">
        <v>8</v>
      </c>
      <c r="D35" s="11">
        <v>26.239193548387099</v>
      </c>
      <c r="E35" s="10">
        <f t="shared" si="18"/>
        <v>25.716096774193598</v>
      </c>
      <c r="F35" s="7" t="s">
        <v>73</v>
      </c>
      <c r="G35" s="1">
        <v>9</v>
      </c>
      <c r="H35" s="8">
        <f t="shared" si="0"/>
        <v>26.239193548387099</v>
      </c>
      <c r="I35" s="8">
        <f t="shared" si="1"/>
        <v>299.38919354838708</v>
      </c>
      <c r="J35" s="8">
        <f t="shared" si="2"/>
        <v>0.39627705089387583</v>
      </c>
      <c r="K35" s="8">
        <f t="shared" si="3"/>
        <v>108.81258333333334</v>
      </c>
      <c r="L35" s="8">
        <f t="shared" si="4"/>
        <v>1.0881258333333335</v>
      </c>
      <c r="M35" s="1" t="s">
        <v>73</v>
      </c>
      <c r="O35" s="8">
        <f t="shared" si="19"/>
        <v>2.9729988003588237</v>
      </c>
      <c r="P35" s="8">
        <f t="shared" si="5"/>
        <v>1.1781311969172255</v>
      </c>
      <c r="Q35" s="14">
        <f t="shared" si="6"/>
        <v>0.14137574363006705</v>
      </c>
      <c r="R35" s="8">
        <f t="shared" si="7"/>
        <v>0.1305751</v>
      </c>
      <c r="S35" s="15">
        <f t="shared" si="8"/>
        <v>1.0827159514338267</v>
      </c>
      <c r="T35" s="2">
        <v>0.01</v>
      </c>
      <c r="U35" s="16">
        <f t="shared" si="9"/>
        <v>1.0827159514338268E-2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4.0277159514338266E-2</v>
      </c>
      <c r="AR35" s="8">
        <f t="shared" si="15"/>
        <v>108.81258333333334</v>
      </c>
      <c r="AS35" s="1">
        <f t="shared" si="16"/>
        <v>0.12</v>
      </c>
      <c r="AT35" s="1">
        <f t="shared" si="20"/>
        <v>12.306066666666666</v>
      </c>
      <c r="AU35" s="1">
        <f t="shared" si="17"/>
        <v>43362.395707127856</v>
      </c>
    </row>
    <row r="36" spans="1:48" x14ac:dyDescent="0.15">
      <c r="C36" s="7">
        <v>9</v>
      </c>
      <c r="D36" s="11">
        <v>26.073433333333298</v>
      </c>
      <c r="E36" s="10">
        <f t="shared" si="18"/>
        <v>26.239193548387099</v>
      </c>
      <c r="F36" s="7" t="s">
        <v>73</v>
      </c>
      <c r="G36" s="1">
        <v>10</v>
      </c>
      <c r="H36" s="8">
        <f t="shared" si="0"/>
        <v>26.073433333333298</v>
      </c>
      <c r="I36" s="8">
        <f t="shared" si="1"/>
        <v>299.22343333333328</v>
      </c>
      <c r="J36" s="8">
        <f t="shared" si="2"/>
        <v>0.38920155373021009</v>
      </c>
      <c r="K36" s="8">
        <f t="shared" si="3"/>
        <v>108.81258333333334</v>
      </c>
      <c r="L36" s="8">
        <f t="shared" si="4"/>
        <v>1.0881258333333335</v>
      </c>
      <c r="M36" s="1" t="s">
        <v>73</v>
      </c>
      <c r="O36" s="8">
        <f t="shared" si="19"/>
        <v>2.8829934367749317</v>
      </c>
      <c r="P36" s="8">
        <f t="shared" si="5"/>
        <v>1.1220655249868017</v>
      </c>
      <c r="Q36" s="14">
        <f t="shared" si="6"/>
        <v>0.13464786299841619</v>
      </c>
      <c r="R36" s="8">
        <f t="shared" si="7"/>
        <v>0.1305751</v>
      </c>
      <c r="S36" s="15">
        <f t="shared" si="8"/>
        <v>1.0311909621238367</v>
      </c>
      <c r="T36" s="2">
        <v>0.01</v>
      </c>
      <c r="U36" s="16">
        <f t="shared" si="9"/>
        <v>1.0311909621238367E-2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3.9761909621238364E-2</v>
      </c>
      <c r="AR36" s="8">
        <f t="shared" si="15"/>
        <v>108.81258333333334</v>
      </c>
      <c r="AS36" s="1">
        <f t="shared" si="16"/>
        <v>0.12</v>
      </c>
      <c r="AT36" s="1">
        <f t="shared" si="20"/>
        <v>12.306066666666666</v>
      </c>
      <c r="AU36" s="1">
        <f t="shared" si="17"/>
        <v>42807.677598352093</v>
      </c>
    </row>
    <row r="37" spans="1:48" x14ac:dyDescent="0.15">
      <c r="C37" s="7">
        <v>10</v>
      </c>
      <c r="D37" s="11">
        <v>24.739354838709701</v>
      </c>
      <c r="E37" s="10">
        <f t="shared" si="18"/>
        <v>26.073433333333298</v>
      </c>
      <c r="F37" s="7" t="s">
        <v>73</v>
      </c>
      <c r="G37" s="1">
        <v>11</v>
      </c>
      <c r="H37" s="8">
        <f t="shared" si="0"/>
        <v>24.739354838709701</v>
      </c>
      <c r="I37" s="8">
        <f t="shared" si="1"/>
        <v>297.88935483870966</v>
      </c>
      <c r="J37" s="8">
        <f t="shared" si="2"/>
        <v>0.33642261374469135</v>
      </c>
      <c r="K37" s="8">
        <f t="shared" si="3"/>
        <v>108.81258333333334</v>
      </c>
      <c r="L37" s="8">
        <f t="shared" si="4"/>
        <v>1.0881258333333335</v>
      </c>
      <c r="M37" s="1" t="s">
        <v>75</v>
      </c>
      <c r="N37" s="8">
        <f>(O36-P36)*C22/100</f>
        <v>1.6728815161987234</v>
      </c>
      <c r="O37" s="8">
        <f t="shared" si="19"/>
        <v>1.1761722289227403</v>
      </c>
      <c r="P37" s="8">
        <f t="shared" si="5"/>
        <v>0.39569093546810774</v>
      </c>
      <c r="Q37" s="14">
        <f t="shared" si="6"/>
        <v>4.7482912256172925E-2</v>
      </c>
      <c r="R37" s="8">
        <f t="shared" si="7"/>
        <v>0.1305751</v>
      </c>
      <c r="S37" s="15">
        <f t="shared" si="8"/>
        <v>0.36364446403772943</v>
      </c>
      <c r="T37" s="2">
        <v>0.01</v>
      </c>
      <c r="U37" s="16">
        <f t="shared" si="9"/>
        <v>3.6364446403772946E-3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3.3086444640377292E-2</v>
      </c>
      <c r="AR37" s="8">
        <f t="shared" si="15"/>
        <v>108.81258333333334</v>
      </c>
      <c r="AS37" s="1">
        <f t="shared" si="16"/>
        <v>0.12</v>
      </c>
      <c r="AT37" s="1">
        <f t="shared" si="20"/>
        <v>12.306066666666666</v>
      </c>
      <c r="AU37" s="1">
        <f t="shared" si="17"/>
        <v>35620.871042985993</v>
      </c>
    </row>
    <row r="38" spans="1:48" x14ac:dyDescent="0.15">
      <c r="C38" s="7">
        <v>11</v>
      </c>
      <c r="D38" s="11">
        <v>22.700533333333301</v>
      </c>
      <c r="E38" s="10">
        <f t="shared" si="18"/>
        <v>24.739354838709701</v>
      </c>
      <c r="F38" s="7" t="s">
        <v>75</v>
      </c>
      <c r="G38" s="1">
        <v>12</v>
      </c>
      <c r="H38" s="8">
        <f t="shared" si="0"/>
        <v>22.700533333333301</v>
      </c>
      <c r="I38" s="8">
        <f t="shared" si="1"/>
        <v>295.85053333333326</v>
      </c>
      <c r="J38" s="8">
        <f t="shared" si="2"/>
        <v>0.26857136783561913</v>
      </c>
      <c r="K38" s="8">
        <f t="shared" si="3"/>
        <v>108.81258333333334</v>
      </c>
      <c r="L38" s="8">
        <f t="shared" si="4"/>
        <v>1.0881258333333335</v>
      </c>
      <c r="M38" s="1" t="s">
        <v>73</v>
      </c>
      <c r="O38" s="8">
        <f t="shared" si="19"/>
        <v>1.868607126787966</v>
      </c>
      <c r="P38" s="8">
        <f t="shared" si="5"/>
        <v>0.50185437198883021</v>
      </c>
      <c r="Q38" s="14">
        <f t="shared" si="6"/>
        <v>6.0222524638659625E-2</v>
      </c>
      <c r="R38" s="8">
        <f t="shared" si="7"/>
        <v>0.1305751</v>
      </c>
      <c r="S38" s="15">
        <f t="shared" si="8"/>
        <v>0.46120986802736225</v>
      </c>
      <c r="T38" s="2">
        <v>0.01</v>
      </c>
      <c r="U38" s="16">
        <f t="shared" si="9"/>
        <v>4.6120986802736224E-3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3.4062098680273621E-2</v>
      </c>
      <c r="AR38" s="8">
        <f t="shared" si="15"/>
        <v>108.81258333333334</v>
      </c>
      <c r="AS38" s="1">
        <f t="shared" si="16"/>
        <v>0.12</v>
      </c>
      <c r="AT38" s="1">
        <f t="shared" si="20"/>
        <v>12.306066666666666</v>
      </c>
      <c r="AU38" s="1">
        <f t="shared" si="17"/>
        <v>36671.260322204696</v>
      </c>
      <c r="AV38" s="1">
        <f>SUM(AU27:AU38)</f>
        <v>422085.420893631</v>
      </c>
    </row>
    <row r="39" spans="1:48" x14ac:dyDescent="0.15">
      <c r="C39" s="7">
        <v>12</v>
      </c>
      <c r="D39" s="11">
        <v>20.9048709677419</v>
      </c>
      <c r="E39" s="10">
        <f t="shared" si="18"/>
        <v>22.700533333333301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17</v>
      </c>
      <c r="E42" s="7"/>
      <c r="F42" s="7"/>
      <c r="G42" s="1">
        <v>1</v>
      </c>
      <c r="H42" s="8">
        <f t="shared" ref="H42:H53" si="21">E43</f>
        <v>17</v>
      </c>
      <c r="I42" s="8">
        <f t="shared" ref="I42:I53" si="22">H42+273.15</f>
        <v>290.14999999999998</v>
      </c>
      <c r="J42" s="8">
        <f t="shared" ref="J42:J53" si="23">EXP(($C$16*(I42-$C$14))/($C$17*I42*$C$14))</f>
        <v>0.14068393155641204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1.0845470829445841E-2</v>
      </c>
      <c r="Q42" s="14">
        <f t="shared" ref="Q42:Q53" si="27">P42*$B$44</f>
        <v>1.6810479785641054E-3</v>
      </c>
      <c r="R42" s="8">
        <f t="shared" ref="R42:R53" si="28">L42*$B$44</f>
        <v>1.1949111458333333E-2</v>
      </c>
      <c r="S42" s="15">
        <f t="shared" ref="S42:S53" si="29">Q42/R42</f>
        <v>0.14068393155641204</v>
      </c>
      <c r="T42" s="2">
        <v>0.01</v>
      </c>
      <c r="U42" s="16">
        <f t="shared" ref="U42:U53" si="30">S42*T42</f>
        <v>1.4068393155641204E-3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1.6206839315564121E-2</v>
      </c>
      <c r="AR42" s="8">
        <f t="shared" ref="AR42:AR53" si="34">$B$42/12</f>
        <v>7.7091041666666671</v>
      </c>
      <c r="AS42" s="1">
        <f t="shared" ref="AS42:AS53" si="35">$B$44</f>
        <v>0.155</v>
      </c>
      <c r="AT42" s="1">
        <f>$E$5/12</f>
        <v>107.51953508059917</v>
      </c>
      <c r="AU42" s="1">
        <f t="shared" ref="AU42:AU53" si="36">AT42*10000*AS42*0.67*AR42*AQ42</f>
        <v>13950.70383253074</v>
      </c>
    </row>
    <row r="43" spans="1:48" x14ac:dyDescent="0.15">
      <c r="A43" s="1" t="s">
        <v>74</v>
      </c>
      <c r="B43" s="1">
        <v>1</v>
      </c>
      <c r="C43" s="7">
        <v>1</v>
      </c>
      <c r="D43" s="9">
        <v>20.143967741935501</v>
      </c>
      <c r="E43" s="10">
        <f t="shared" ref="E43:E54" si="37">D42</f>
        <v>17</v>
      </c>
      <c r="F43" s="7" t="s">
        <v>73</v>
      </c>
      <c r="G43" s="1">
        <v>2</v>
      </c>
      <c r="H43" s="8">
        <f t="shared" si="21"/>
        <v>20.143967741935501</v>
      </c>
      <c r="I43" s="8">
        <f t="shared" si="22"/>
        <v>293.29396774193549</v>
      </c>
      <c r="J43" s="8">
        <f t="shared" si="23"/>
        <v>0.20159055783995475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0.14333661250388749</v>
      </c>
      <c r="P43" s="8">
        <f t="shared" si="26"/>
        <v>2.8895307673548112E-2</v>
      </c>
      <c r="Q43" s="14">
        <f t="shared" si="27"/>
        <v>4.478772689399957E-3</v>
      </c>
      <c r="R43" s="8">
        <f t="shared" si="28"/>
        <v>1.1949111458333333E-2</v>
      </c>
      <c r="S43" s="15">
        <f t="shared" si="29"/>
        <v>0.37482056343833436</v>
      </c>
      <c r="T43" s="2">
        <v>0.01</v>
      </c>
      <c r="U43" s="16">
        <f t="shared" si="30"/>
        <v>3.7482056343833437E-3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1.8548205634383343E-2</v>
      </c>
      <c r="AR43" s="8">
        <f t="shared" si="34"/>
        <v>7.7091041666666671</v>
      </c>
      <c r="AS43" s="1">
        <f t="shared" si="35"/>
        <v>0.155</v>
      </c>
      <c r="AT43" s="1">
        <f t="shared" ref="AT43:AT53" si="39">$E$5/12</f>
        <v>107.51953508059917</v>
      </c>
      <c r="AU43" s="1">
        <f t="shared" si="36"/>
        <v>15966.131235820989</v>
      </c>
    </row>
    <row r="44" spans="1:48" x14ac:dyDescent="0.15">
      <c r="A44" s="1" t="s">
        <v>36</v>
      </c>
      <c r="B44" s="1">
        <f>I5</f>
        <v>0.155</v>
      </c>
      <c r="C44" s="7">
        <v>2</v>
      </c>
      <c r="D44" s="11">
        <v>20.227071428571399</v>
      </c>
      <c r="E44" s="10">
        <f t="shared" si="37"/>
        <v>20.143967741935501</v>
      </c>
      <c r="F44" s="7" t="s">
        <v>73</v>
      </c>
      <c r="G44" s="1">
        <v>3</v>
      </c>
      <c r="H44" s="8">
        <f t="shared" si="21"/>
        <v>20.227071428571399</v>
      </c>
      <c r="I44" s="8">
        <f t="shared" si="22"/>
        <v>293.37707142857136</v>
      </c>
      <c r="J44" s="8">
        <f t="shared" si="23"/>
        <v>0.20349523146085219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0.19153234649700604</v>
      </c>
      <c r="P44" s="8">
        <f t="shared" si="26"/>
        <v>3.8975919182648387E-2</v>
      </c>
      <c r="Q44" s="14">
        <f t="shared" si="27"/>
        <v>6.0412674733104996E-3</v>
      </c>
      <c r="R44" s="8">
        <f t="shared" si="28"/>
        <v>1.1949111458333333E-2</v>
      </c>
      <c r="S44" s="15">
        <f t="shared" si="29"/>
        <v>0.50558298785449085</v>
      </c>
      <c r="T44" s="2">
        <v>0.01</v>
      </c>
      <c r="U44" s="16">
        <f t="shared" si="30"/>
        <v>5.0558298785449082E-3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1.9855829878544909E-2</v>
      </c>
      <c r="AR44" s="8">
        <f t="shared" si="34"/>
        <v>7.7091041666666671</v>
      </c>
      <c r="AS44" s="1">
        <f t="shared" si="35"/>
        <v>0.155</v>
      </c>
      <c r="AT44" s="1">
        <f t="shared" si="39"/>
        <v>107.51953508059917</v>
      </c>
      <c r="AU44" s="1">
        <f t="shared" si="36"/>
        <v>17091.722611124871</v>
      </c>
    </row>
    <row r="45" spans="1:48" x14ac:dyDescent="0.15">
      <c r="C45" s="7">
        <v>3</v>
      </c>
      <c r="D45" s="11">
        <v>19.136806451612902</v>
      </c>
      <c r="E45" s="10">
        <f t="shared" si="37"/>
        <v>20.227071428571399</v>
      </c>
      <c r="F45" s="7" t="s">
        <v>73</v>
      </c>
      <c r="G45" s="1">
        <v>4</v>
      </c>
      <c r="H45" s="8">
        <f t="shared" si="21"/>
        <v>19.136806451612902</v>
      </c>
      <c r="I45" s="8">
        <f t="shared" si="22"/>
        <v>292.2868064516129</v>
      </c>
      <c r="J45" s="8">
        <f t="shared" si="23"/>
        <v>0.17979996177864968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0.22964746898102431</v>
      </c>
      <c r="P45" s="8">
        <f t="shared" si="26"/>
        <v>4.1290606145351808E-2</v>
      </c>
      <c r="Q45" s="14">
        <f t="shared" si="27"/>
        <v>6.4000439525295303E-3</v>
      </c>
      <c r="R45" s="8">
        <f t="shared" si="28"/>
        <v>1.1949111458333333E-2</v>
      </c>
      <c r="S45" s="15">
        <f t="shared" si="29"/>
        <v>0.53560835672564822</v>
      </c>
      <c r="T45" s="2">
        <v>0.01</v>
      </c>
      <c r="U45" s="16">
        <f t="shared" si="30"/>
        <v>5.3560835672564824E-3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2.0156083567256483E-2</v>
      </c>
      <c r="AR45" s="8">
        <f t="shared" si="34"/>
        <v>7.7091041666666671</v>
      </c>
      <c r="AS45" s="1">
        <f t="shared" si="35"/>
        <v>0.155</v>
      </c>
      <c r="AT45" s="1">
        <f t="shared" si="39"/>
        <v>107.51953508059917</v>
      </c>
      <c r="AU45" s="1">
        <f t="shared" si="36"/>
        <v>17350.178328756218</v>
      </c>
    </row>
    <row r="46" spans="1:48" x14ac:dyDescent="0.15">
      <c r="C46" s="7">
        <v>4</v>
      </c>
      <c r="D46" s="11">
        <v>19.922466666666701</v>
      </c>
      <c r="E46" s="10">
        <f t="shared" si="37"/>
        <v>19.136806451612902</v>
      </c>
      <c r="F46" s="7" t="s">
        <v>73</v>
      </c>
      <c r="G46" s="1">
        <v>5</v>
      </c>
      <c r="H46" s="8">
        <f t="shared" si="21"/>
        <v>19.922466666666701</v>
      </c>
      <c r="I46" s="8">
        <f t="shared" si="22"/>
        <v>293.07246666666668</v>
      </c>
      <c r="J46" s="8">
        <f t="shared" si="23"/>
        <v>0.1965954295491231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0.17893901969388884</v>
      </c>
      <c r="O46" s="8">
        <f t="shared" si="38"/>
        <v>8.6508884808450343E-2</v>
      </c>
      <c r="P46" s="8">
        <f t="shared" si="26"/>
        <v>1.7007251368732906E-2</v>
      </c>
      <c r="Q46" s="14">
        <f t="shared" si="27"/>
        <v>2.6361239621536005E-3</v>
      </c>
      <c r="R46" s="8">
        <f t="shared" si="28"/>
        <v>1.1949111458333333E-2</v>
      </c>
      <c r="S46" s="15">
        <f t="shared" si="29"/>
        <v>0.22061255109601999</v>
      </c>
      <c r="T46" s="2">
        <v>0.01</v>
      </c>
      <c r="U46" s="16">
        <f t="shared" si="30"/>
        <v>2.2061255109602001E-3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2.93061255109602E-2</v>
      </c>
      <c r="AR46" s="8">
        <f t="shared" si="34"/>
        <v>7.7091041666666671</v>
      </c>
      <c r="AS46" s="1">
        <f t="shared" si="35"/>
        <v>0.155</v>
      </c>
      <c r="AT46" s="1">
        <f t="shared" si="39"/>
        <v>107.51953508059917</v>
      </c>
      <c r="AU46" s="1">
        <f t="shared" si="36"/>
        <v>25226.453444858416</v>
      </c>
    </row>
    <row r="47" spans="1:48" x14ac:dyDescent="0.15">
      <c r="C47" s="7">
        <v>5</v>
      </c>
      <c r="D47" s="11">
        <v>20.7173870967742</v>
      </c>
      <c r="E47" s="10">
        <f t="shared" si="37"/>
        <v>19.922466666666701</v>
      </c>
      <c r="F47" s="7" t="s">
        <v>75</v>
      </c>
      <c r="G47" s="1">
        <v>6</v>
      </c>
      <c r="H47" s="8">
        <f t="shared" si="21"/>
        <v>20.7173870967742</v>
      </c>
      <c r="I47" s="8">
        <f t="shared" si="22"/>
        <v>293.86738709677417</v>
      </c>
      <c r="J47" s="8">
        <f t="shared" si="23"/>
        <v>0.21508162389741112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0.1465926751063841</v>
      </c>
      <c r="P47" s="8">
        <f t="shared" si="26"/>
        <v>3.1529390613346683E-2</v>
      </c>
      <c r="Q47" s="14">
        <f t="shared" si="27"/>
        <v>4.8870555450687362E-3</v>
      </c>
      <c r="R47" s="8">
        <f t="shared" si="28"/>
        <v>1.1949111458333333E-2</v>
      </c>
      <c r="S47" s="15">
        <f t="shared" si="29"/>
        <v>0.40898903337791653</v>
      </c>
      <c r="T47" s="2">
        <v>0.01</v>
      </c>
      <c r="U47" s="16">
        <f t="shared" si="30"/>
        <v>4.0898903337791654E-3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3.1189890333779165E-2</v>
      </c>
      <c r="AR47" s="8">
        <f t="shared" si="34"/>
        <v>7.7091041666666671</v>
      </c>
      <c r="AS47" s="1">
        <f t="shared" si="35"/>
        <v>0.155</v>
      </c>
      <c r="AT47" s="1">
        <f t="shared" si="39"/>
        <v>107.51953508059917</v>
      </c>
      <c r="AU47" s="1">
        <f t="shared" si="36"/>
        <v>26847.981530723344</v>
      </c>
    </row>
    <row r="48" spans="1:48" x14ac:dyDescent="0.15">
      <c r="C48" s="7">
        <v>6</v>
      </c>
      <c r="D48" s="11">
        <v>23.4053</v>
      </c>
      <c r="E48" s="10">
        <f t="shared" si="37"/>
        <v>20.7173870967742</v>
      </c>
      <c r="F48" s="7" t="s">
        <v>73</v>
      </c>
      <c r="G48" s="1">
        <v>7</v>
      </c>
      <c r="H48" s="8">
        <f t="shared" si="21"/>
        <v>23.4053</v>
      </c>
      <c r="I48" s="8">
        <f t="shared" si="22"/>
        <v>296.55529999999999</v>
      </c>
      <c r="J48" s="8">
        <f t="shared" si="23"/>
        <v>0.29042066014368401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0.19215432615970407</v>
      </c>
      <c r="P48" s="8">
        <f t="shared" si="26"/>
        <v>5.5805586252766028E-2</v>
      </c>
      <c r="Q48" s="14">
        <f t="shared" si="27"/>
        <v>8.6498658691787338E-3</v>
      </c>
      <c r="R48" s="8">
        <f t="shared" si="28"/>
        <v>1.1949111458333333E-2</v>
      </c>
      <c r="S48" s="15">
        <f t="shared" si="29"/>
        <v>0.7238919730007457</v>
      </c>
      <c r="T48" s="2">
        <v>0.01</v>
      </c>
      <c r="U48" s="16">
        <f t="shared" si="30"/>
        <v>7.2389197300074572E-3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3.4338919730007453E-2</v>
      </c>
      <c r="AR48" s="8">
        <f t="shared" si="34"/>
        <v>7.7091041666666671</v>
      </c>
      <c r="AS48" s="1">
        <f t="shared" si="35"/>
        <v>0.155</v>
      </c>
      <c r="AT48" s="1">
        <f t="shared" si="39"/>
        <v>107.51953508059917</v>
      </c>
      <c r="AU48" s="1">
        <f t="shared" si="36"/>
        <v>29558.638162243406</v>
      </c>
    </row>
    <row r="49" spans="1:79" x14ac:dyDescent="0.15">
      <c r="C49" s="7">
        <v>7</v>
      </c>
      <c r="D49" s="11">
        <v>25.716096774193598</v>
      </c>
      <c r="E49" s="10">
        <f t="shared" si="37"/>
        <v>23.4053</v>
      </c>
      <c r="F49" s="7" t="s">
        <v>73</v>
      </c>
      <c r="G49" s="1">
        <v>8</v>
      </c>
      <c r="H49" s="8">
        <f t="shared" si="21"/>
        <v>25.716096774193598</v>
      </c>
      <c r="I49" s="8">
        <f t="shared" si="22"/>
        <v>298.86609677419358</v>
      </c>
      <c r="J49" s="8">
        <f t="shared" si="23"/>
        <v>0.37434991067069634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0.21343978157360474</v>
      </c>
      <c r="P49" s="8">
        <f t="shared" si="26"/>
        <v>7.9901163165651878E-2</v>
      </c>
      <c r="Q49" s="14">
        <f t="shared" si="27"/>
        <v>1.2384680290676041E-2</v>
      </c>
      <c r="R49" s="8">
        <f t="shared" si="28"/>
        <v>1.1949111458333333E-2</v>
      </c>
      <c r="S49" s="15">
        <f t="shared" si="29"/>
        <v>1.0364519850585996</v>
      </c>
      <c r="T49" s="2">
        <v>0.01</v>
      </c>
      <c r="U49" s="16">
        <f t="shared" si="30"/>
        <v>1.0364519850585997E-2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3.7464519850585992E-2</v>
      </c>
      <c r="AR49" s="8">
        <f t="shared" si="34"/>
        <v>7.7091041666666671</v>
      </c>
      <c r="AS49" s="1">
        <f t="shared" si="35"/>
        <v>0.155</v>
      </c>
      <c r="AT49" s="1">
        <f t="shared" si="39"/>
        <v>107.51953508059917</v>
      </c>
      <c r="AU49" s="1">
        <f t="shared" si="36"/>
        <v>32249.127080661845</v>
      </c>
    </row>
    <row r="50" spans="1:79" x14ac:dyDescent="0.15">
      <c r="C50" s="7">
        <v>8</v>
      </c>
      <c r="D50" s="11">
        <v>26.239193548387099</v>
      </c>
      <c r="E50" s="10">
        <f t="shared" si="37"/>
        <v>25.716096774193598</v>
      </c>
      <c r="F50" s="7" t="s">
        <v>73</v>
      </c>
      <c r="G50" s="1">
        <v>9</v>
      </c>
      <c r="H50" s="8">
        <f t="shared" si="21"/>
        <v>26.239193548387099</v>
      </c>
      <c r="I50" s="8">
        <f t="shared" si="22"/>
        <v>299.38919354838708</v>
      </c>
      <c r="J50" s="8">
        <f t="shared" si="23"/>
        <v>0.39627705089387583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0.21062966007461953</v>
      </c>
      <c r="P50" s="8">
        <f t="shared" si="26"/>
        <v>8.3467700525149763E-2</v>
      </c>
      <c r="Q50" s="14">
        <f t="shared" si="27"/>
        <v>1.2937493581398214E-2</v>
      </c>
      <c r="R50" s="8">
        <f t="shared" si="28"/>
        <v>1.1949111458333333E-2</v>
      </c>
      <c r="S50" s="15">
        <f t="shared" si="29"/>
        <v>1.0827159514338265</v>
      </c>
      <c r="T50" s="2">
        <v>0.01</v>
      </c>
      <c r="U50" s="16">
        <f t="shared" si="30"/>
        <v>1.0827159514338266E-2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3.7927159514338268E-2</v>
      </c>
      <c r="AR50" s="8">
        <f t="shared" si="34"/>
        <v>7.7091041666666671</v>
      </c>
      <c r="AS50" s="1">
        <f t="shared" si="35"/>
        <v>0.155</v>
      </c>
      <c r="AT50" s="1">
        <f t="shared" si="39"/>
        <v>107.51953508059917</v>
      </c>
      <c r="AU50" s="1">
        <f t="shared" si="36"/>
        <v>32647.363208294173</v>
      </c>
    </row>
    <row r="51" spans="1:79" x14ac:dyDescent="0.15">
      <c r="C51" s="7">
        <v>9</v>
      </c>
      <c r="D51" s="11">
        <v>26.073433333333298</v>
      </c>
      <c r="E51" s="10">
        <f t="shared" si="37"/>
        <v>26.239193548387099</v>
      </c>
      <c r="F51" s="7" t="s">
        <v>73</v>
      </c>
      <c r="G51" s="1">
        <v>10</v>
      </c>
      <c r="H51" s="8">
        <f t="shared" si="21"/>
        <v>26.073433333333298</v>
      </c>
      <c r="I51" s="8">
        <f t="shared" si="22"/>
        <v>299.22343333333328</v>
      </c>
      <c r="J51" s="8">
        <f t="shared" si="23"/>
        <v>0.38920155373021009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0.2042530012161364</v>
      </c>
      <c r="P51" s="8">
        <f t="shared" si="26"/>
        <v>7.9495585427378779E-2</v>
      </c>
      <c r="Q51" s="14">
        <f t="shared" si="27"/>
        <v>1.232181574124371E-2</v>
      </c>
      <c r="R51" s="8">
        <f t="shared" si="28"/>
        <v>1.1949111458333333E-2</v>
      </c>
      <c r="S51" s="15">
        <f t="shared" si="29"/>
        <v>1.0311909621238367</v>
      </c>
      <c r="T51" s="2">
        <v>0.01</v>
      </c>
      <c r="U51" s="16">
        <f t="shared" si="30"/>
        <v>1.0311909621238367E-2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3.7411909621238366E-2</v>
      </c>
      <c r="AR51" s="8">
        <f t="shared" si="34"/>
        <v>7.7091041666666671</v>
      </c>
      <c r="AS51" s="1">
        <f t="shared" si="35"/>
        <v>0.155</v>
      </c>
      <c r="AT51" s="1">
        <f t="shared" si="39"/>
        <v>107.51953508059917</v>
      </c>
      <c r="AU51" s="1">
        <f t="shared" si="36"/>
        <v>32203.840660904145</v>
      </c>
    </row>
    <row r="52" spans="1:79" x14ac:dyDescent="0.15">
      <c r="C52" s="7">
        <v>10</v>
      </c>
      <c r="D52" s="11">
        <v>24.739354838709701</v>
      </c>
      <c r="E52" s="10">
        <f t="shared" si="37"/>
        <v>26.073433333333298</v>
      </c>
      <c r="F52" s="7" t="s">
        <v>73</v>
      </c>
      <c r="G52" s="1">
        <v>11</v>
      </c>
      <c r="H52" s="8">
        <f t="shared" si="21"/>
        <v>24.739354838709701</v>
      </c>
      <c r="I52" s="8">
        <f t="shared" si="22"/>
        <v>297.88935483870966</v>
      </c>
      <c r="J52" s="8">
        <f t="shared" si="23"/>
        <v>0.33642261374469135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0.11851954499931974</v>
      </c>
      <c r="O52" s="8">
        <f t="shared" si="38"/>
        <v>8.3328912456104548E-2</v>
      </c>
      <c r="P52" s="8">
        <f t="shared" si="26"/>
        <v>2.8033730528985258E-2</v>
      </c>
      <c r="Q52" s="14">
        <f t="shared" si="27"/>
        <v>4.3452282319927146E-3</v>
      </c>
      <c r="R52" s="8">
        <f t="shared" si="28"/>
        <v>1.1949111458333333E-2</v>
      </c>
      <c r="S52" s="15">
        <f t="shared" si="29"/>
        <v>0.36364446403772926</v>
      </c>
      <c r="T52" s="2">
        <v>0.01</v>
      </c>
      <c r="U52" s="16">
        <f t="shared" si="30"/>
        <v>3.6364446403772928E-3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3.0736444640377291E-2</v>
      </c>
      <c r="AR52" s="8">
        <f t="shared" si="34"/>
        <v>7.7091041666666671</v>
      </c>
      <c r="AS52" s="1">
        <f t="shared" si="35"/>
        <v>0.155</v>
      </c>
      <c r="AT52" s="1">
        <f t="shared" si="39"/>
        <v>107.51953508059917</v>
      </c>
      <c r="AU52" s="1">
        <f t="shared" si="36"/>
        <v>26457.659491390783</v>
      </c>
    </row>
    <row r="53" spans="1:79" x14ac:dyDescent="0.15">
      <c r="C53" s="7">
        <v>11</v>
      </c>
      <c r="D53" s="11">
        <v>22.700533333333301</v>
      </c>
      <c r="E53" s="10">
        <f t="shared" si="37"/>
        <v>24.739354838709701</v>
      </c>
      <c r="F53" s="7" t="s">
        <v>75</v>
      </c>
      <c r="G53" s="1">
        <v>12</v>
      </c>
      <c r="H53" s="8">
        <f t="shared" si="21"/>
        <v>22.700533333333301</v>
      </c>
      <c r="I53" s="8">
        <f t="shared" si="22"/>
        <v>295.85053333333326</v>
      </c>
      <c r="J53" s="8">
        <f t="shared" si="23"/>
        <v>0.26857136783561913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0.13238622359378596</v>
      </c>
      <c r="P53" s="8">
        <f t="shared" si="26"/>
        <v>3.555514915317521E-2</v>
      </c>
      <c r="Q53" s="14">
        <f t="shared" si="27"/>
        <v>5.5110481187421578E-3</v>
      </c>
      <c r="R53" s="8">
        <f t="shared" si="28"/>
        <v>1.1949111458333333E-2</v>
      </c>
      <c r="S53" s="15">
        <f t="shared" si="29"/>
        <v>0.46120986802736219</v>
      </c>
      <c r="T53" s="2">
        <v>0.01</v>
      </c>
      <c r="U53" s="16">
        <f t="shared" si="30"/>
        <v>4.6120986802736224E-3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3.1712098680273623E-2</v>
      </c>
      <c r="AR53" s="8">
        <f t="shared" si="34"/>
        <v>7.7091041666666671</v>
      </c>
      <c r="AS53" s="1">
        <f t="shared" si="35"/>
        <v>0.155</v>
      </c>
      <c r="AT53" s="1">
        <f t="shared" si="39"/>
        <v>107.51953508059917</v>
      </c>
      <c r="AU53" s="1">
        <f t="shared" si="36"/>
        <v>27297.4938532046</v>
      </c>
      <c r="AV53" s="1">
        <f>SUM(AU42:AU53)</f>
        <v>296847.29344051355</v>
      </c>
    </row>
    <row r="54" spans="1:79" x14ac:dyDescent="0.15">
      <c r="C54" s="7">
        <v>12</v>
      </c>
      <c r="D54" s="11">
        <v>20.9048709677419</v>
      </c>
      <c r="E54" s="10">
        <f t="shared" si="37"/>
        <v>22.700533333333301</v>
      </c>
      <c r="F54" s="7" t="s">
        <v>73</v>
      </c>
    </row>
    <row r="56" spans="1:79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pans="1:79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pans="1:79" x14ac:dyDescent="0.15">
      <c r="A58" s="1" t="s">
        <v>71</v>
      </c>
      <c r="B58" s="1">
        <f>F7</f>
        <v>122.786</v>
      </c>
      <c r="C58" s="7" t="s">
        <v>72</v>
      </c>
      <c r="D58" s="7">
        <v>17</v>
      </c>
      <c r="E58" s="7"/>
      <c r="F58" s="7"/>
      <c r="G58" s="1">
        <v>1</v>
      </c>
      <c r="H58" s="8">
        <f t="shared" ref="H58:H69" si="40">E59</f>
        <v>17</v>
      </c>
      <c r="I58" s="8">
        <f t="shared" ref="I58:I69" si="41">H58+273.15</f>
        <v>290.14999999999998</v>
      </c>
      <c r="J58" s="8">
        <f t="shared" ref="J58:J69" si="42">EXP(($C$16*(I58-$C$14))/($C$17*I58*$C$14))</f>
        <v>0.14068393155641204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0.38866538745192614</v>
      </c>
      <c r="Q58" s="14">
        <f t="shared" ref="Q58:Q69" si="46">P58*$B$60</f>
        <v>0.11271296236105857</v>
      </c>
      <c r="R58" s="8">
        <f t="shared" ref="R58:R69" si="47">L58*$B$60</f>
        <v>0.80117864999999977</v>
      </c>
      <c r="S58" s="15">
        <f t="shared" ref="S58:S69" si="48">Q58/R58</f>
        <v>0.14068393155641204</v>
      </c>
      <c r="T58" s="2">
        <v>0.27</v>
      </c>
      <c r="U58" s="16">
        <f t="shared" ref="U58:U69" si="49">S58*T58</f>
        <v>3.798466152023125E-2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0.28258041973338094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>$E$7/12</f>
        <v>298.32053240379747</v>
      </c>
      <c r="AF58" s="1">
        <f t="shared" ref="AF58:AF69" si="53">AE58*10000*AC58*AB58</f>
        <v>8625669.5611377731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pans="1:79" x14ac:dyDescent="0.15">
      <c r="A59" s="1" t="s">
        <v>74</v>
      </c>
      <c r="B59" s="1">
        <v>27</v>
      </c>
      <c r="C59" s="7">
        <v>1</v>
      </c>
      <c r="D59" s="9">
        <v>20.143967741935501</v>
      </c>
      <c r="E59" s="10">
        <f t="shared" ref="E59:E70" si="54">D58</f>
        <v>17</v>
      </c>
      <c r="F59" s="7" t="s">
        <v>73</v>
      </c>
      <c r="G59" s="1">
        <v>2</v>
      </c>
      <c r="H59" s="8">
        <f t="shared" si="40"/>
        <v>20.143967741935501</v>
      </c>
      <c r="I59" s="8">
        <f t="shared" si="41"/>
        <v>293.29396774193549</v>
      </c>
      <c r="J59" s="8">
        <f t="shared" si="42"/>
        <v>0.20159055783995475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5">L59+O58-P58-N59</f>
        <v>5.1367046125480726</v>
      </c>
      <c r="P59" s="8">
        <f t="shared" si="45"/>
        <v>1.0355111483026347</v>
      </c>
      <c r="Q59" s="14">
        <f t="shared" si="46"/>
        <v>0.30029823300776404</v>
      </c>
      <c r="R59" s="8">
        <f t="shared" si="47"/>
        <v>0.80117864999999977</v>
      </c>
      <c r="S59" s="15">
        <f t="shared" si="48"/>
        <v>0.37482056343833442</v>
      </c>
      <c r="T59" s="2">
        <v>0.27</v>
      </c>
      <c r="U59" s="16">
        <f t="shared" si="49"/>
        <v>0.1012015521283503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0.29486346157853849</v>
      </c>
      <c r="AC59" s="8">
        <f t="shared" si="51"/>
        <v>10.232166666666666</v>
      </c>
      <c r="AD59" s="1">
        <f t="shared" si="52"/>
        <v>0.28999999999999998</v>
      </c>
      <c r="AE59" s="17">
        <f t="shared" ref="AE59:AE69" si="56">$E$7/12</f>
        <v>298.32053240379747</v>
      </c>
      <c r="AF59" s="1">
        <f t="shared" si="53"/>
        <v>9000605.1644676924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pans="1:79" x14ac:dyDescent="0.15">
      <c r="A60" s="1" t="s">
        <v>36</v>
      </c>
      <c r="B60" s="1">
        <f>H7</f>
        <v>0.28999999999999998</v>
      </c>
      <c r="C60" s="7">
        <v>2</v>
      </c>
      <c r="D60" s="11">
        <v>20.227071428571399</v>
      </c>
      <c r="E60" s="10">
        <f t="shared" si="54"/>
        <v>20.143967741935501</v>
      </c>
      <c r="F60" s="7" t="s">
        <v>73</v>
      </c>
      <c r="G60" s="1">
        <v>3</v>
      </c>
      <c r="H60" s="8">
        <f t="shared" si="40"/>
        <v>20.227071428571399</v>
      </c>
      <c r="I60" s="8">
        <f t="shared" si="41"/>
        <v>293.37707142857136</v>
      </c>
      <c r="J60" s="8">
        <f t="shared" si="42"/>
        <v>0.20349523146085219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5"/>
        <v>6.8638784642454373</v>
      </c>
      <c r="P60" s="8">
        <f t="shared" si="45"/>
        <v>1.396766536800784</v>
      </c>
      <c r="Q60" s="14">
        <f t="shared" si="46"/>
        <v>0.40506229567222735</v>
      </c>
      <c r="R60" s="8">
        <f t="shared" si="47"/>
        <v>0.80117864999999977</v>
      </c>
      <c r="S60" s="15">
        <f t="shared" si="48"/>
        <v>0.50558298785449096</v>
      </c>
      <c r="T60" s="2">
        <v>0.27</v>
      </c>
      <c r="U60" s="16">
        <f t="shared" si="49"/>
        <v>0.13650740672071257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0.30172338912583446</v>
      </c>
      <c r="AC60" s="8">
        <f t="shared" si="51"/>
        <v>10.232166666666666</v>
      </c>
      <c r="AD60" s="1">
        <f t="shared" si="52"/>
        <v>0.28999999999999998</v>
      </c>
      <c r="AE60" s="17">
        <f t="shared" si="56"/>
        <v>298.32053240379747</v>
      </c>
      <c r="AF60" s="1">
        <f t="shared" si="53"/>
        <v>9210002.0798383709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pans="1:79" x14ac:dyDescent="0.15">
      <c r="C61" s="7">
        <v>3</v>
      </c>
      <c r="D61" s="11">
        <v>19.136806451612902</v>
      </c>
      <c r="E61" s="10">
        <f t="shared" si="54"/>
        <v>20.227071428571399</v>
      </c>
      <c r="F61" s="7" t="s">
        <v>73</v>
      </c>
      <c r="G61" s="1">
        <v>4</v>
      </c>
      <c r="H61" s="8">
        <f t="shared" si="40"/>
        <v>19.136806451612902</v>
      </c>
      <c r="I61" s="8">
        <f t="shared" si="41"/>
        <v>292.2868064516129</v>
      </c>
      <c r="J61" s="8">
        <f t="shared" si="42"/>
        <v>0.17979996177864968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5"/>
        <v>8.2297969274446512</v>
      </c>
      <c r="P61" s="8">
        <f t="shared" si="45"/>
        <v>1.4797171730005969</v>
      </c>
      <c r="Q61" s="14">
        <f t="shared" si="46"/>
        <v>0.42911798017017305</v>
      </c>
      <c r="R61" s="8">
        <f t="shared" si="47"/>
        <v>0.80117864999999977</v>
      </c>
      <c r="S61" s="15">
        <f t="shared" si="48"/>
        <v>0.5356083567256481</v>
      </c>
      <c r="T61" s="2">
        <v>0.27</v>
      </c>
      <c r="U61" s="16">
        <f t="shared" si="49"/>
        <v>0.144614256315925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0.30329855000218425</v>
      </c>
      <c r="AC61" s="8">
        <f t="shared" si="51"/>
        <v>10.232166666666666</v>
      </c>
      <c r="AD61" s="1">
        <f t="shared" si="52"/>
        <v>0.28999999999999998</v>
      </c>
      <c r="AE61" s="17">
        <f t="shared" si="56"/>
        <v>298.32053240379747</v>
      </c>
      <c r="AF61" s="1">
        <f t="shared" si="53"/>
        <v>9258083.3207036965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pans="1:79" x14ac:dyDescent="0.15">
      <c r="C62" s="7">
        <v>4</v>
      </c>
      <c r="D62" s="11">
        <v>19.922466666666701</v>
      </c>
      <c r="E62" s="10">
        <f t="shared" si="54"/>
        <v>19.136806451612902</v>
      </c>
      <c r="F62" s="7" t="s">
        <v>73</v>
      </c>
      <c r="G62" s="1">
        <v>5</v>
      </c>
      <c r="H62" s="8">
        <f t="shared" si="40"/>
        <v>19.922466666666701</v>
      </c>
      <c r="I62" s="8">
        <f t="shared" si="41"/>
        <v>293.07246666666668</v>
      </c>
      <c r="J62" s="8">
        <f t="shared" si="42"/>
        <v>0.1965954295491231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6.4125757667218508</v>
      </c>
      <c r="O62" s="8">
        <f t="shared" si="55"/>
        <v>3.100188987722202</v>
      </c>
      <c r="P62" s="8">
        <f t="shared" si="45"/>
        <v>0.60948298572470738</v>
      </c>
      <c r="Q62" s="14">
        <f t="shared" si="46"/>
        <v>0.17675006586016512</v>
      </c>
      <c r="R62" s="8">
        <f t="shared" si="47"/>
        <v>0.80117864999999977</v>
      </c>
      <c r="S62" s="15">
        <f t="shared" si="48"/>
        <v>0.22061255109601979</v>
      </c>
      <c r="T62" s="2">
        <v>0.27</v>
      </c>
      <c r="U62" s="16">
        <f t="shared" si="49"/>
        <v>5.956538879592535E-2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0.2867735550430483</v>
      </c>
      <c r="AC62" s="8">
        <f t="shared" si="51"/>
        <v>10.232166666666666</v>
      </c>
      <c r="AD62" s="1">
        <f t="shared" si="52"/>
        <v>0.28999999999999998</v>
      </c>
      <c r="AE62" s="17">
        <f t="shared" si="56"/>
        <v>298.32053240379747</v>
      </c>
      <c r="AF62" s="1">
        <f t="shared" si="53"/>
        <v>8753663.5659610927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pans="1:79" x14ac:dyDescent="0.15">
      <c r="C63" s="7">
        <v>5</v>
      </c>
      <c r="D63" s="11">
        <v>20.7173870967742</v>
      </c>
      <c r="E63" s="10">
        <f t="shared" si="54"/>
        <v>19.922466666666701</v>
      </c>
      <c r="F63" s="7" t="s">
        <v>75</v>
      </c>
      <c r="G63" s="1">
        <v>6</v>
      </c>
      <c r="H63" s="8">
        <f t="shared" si="40"/>
        <v>20.7173870967742</v>
      </c>
      <c r="I63" s="8">
        <f t="shared" si="41"/>
        <v>293.86738709677417</v>
      </c>
      <c r="J63" s="8">
        <f t="shared" si="42"/>
        <v>0.21508162389741112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5"/>
        <v>5.2533910019974943</v>
      </c>
      <c r="P63" s="8">
        <f t="shared" si="45"/>
        <v>1.1299078676776688</v>
      </c>
      <c r="Q63" s="14">
        <f t="shared" si="46"/>
        <v>0.32767328162652393</v>
      </c>
      <c r="R63" s="8">
        <f t="shared" si="47"/>
        <v>0.80117864999999977</v>
      </c>
      <c r="S63" s="15">
        <f t="shared" si="48"/>
        <v>0.40898903337791642</v>
      </c>
      <c r="T63" s="2">
        <v>0.27</v>
      </c>
      <c r="U63" s="16">
        <f t="shared" si="49"/>
        <v>0.11042703901203745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0.29665597368003888</v>
      </c>
      <c r="AC63" s="8">
        <f t="shared" si="51"/>
        <v>10.232166666666666</v>
      </c>
      <c r="AD63" s="1">
        <f t="shared" si="52"/>
        <v>0.28999999999999998</v>
      </c>
      <c r="AE63" s="17">
        <f t="shared" si="56"/>
        <v>298.32053240379747</v>
      </c>
      <c r="AF63" s="1">
        <f t="shared" si="53"/>
        <v>9055320.9762938321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pans="1:79" x14ac:dyDescent="0.15">
      <c r="C64" s="7">
        <v>6</v>
      </c>
      <c r="D64" s="11">
        <v>23.4053</v>
      </c>
      <c r="E64" s="10">
        <f t="shared" si="54"/>
        <v>20.7173870967742</v>
      </c>
      <c r="F64" s="7" t="s">
        <v>73</v>
      </c>
      <c r="G64" s="1">
        <v>7</v>
      </c>
      <c r="H64" s="8">
        <f t="shared" si="40"/>
        <v>23.4053</v>
      </c>
      <c r="I64" s="8">
        <f t="shared" si="41"/>
        <v>296.55529999999999</v>
      </c>
      <c r="J64" s="8">
        <f t="shared" si="42"/>
        <v>0.29042066014368401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5"/>
        <v>6.8861681343198251</v>
      </c>
      <c r="P64" s="8">
        <f t="shared" si="45"/>
        <v>1.9998854954295644</v>
      </c>
      <c r="Q64" s="14">
        <f t="shared" si="46"/>
        <v>0.5799667936745736</v>
      </c>
      <c r="R64" s="8">
        <f t="shared" si="47"/>
        <v>0.80117864999999977</v>
      </c>
      <c r="S64" s="15">
        <f t="shared" si="48"/>
        <v>0.72389197300074559</v>
      </c>
      <c r="T64" s="2">
        <v>0.27</v>
      </c>
      <c r="U64" s="16">
        <f t="shared" si="49"/>
        <v>0.19545083271020133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0.3283760967955921</v>
      </c>
      <c r="AC64" s="8">
        <f t="shared" si="51"/>
        <v>10.232166666666666</v>
      </c>
      <c r="AD64" s="1">
        <f t="shared" si="52"/>
        <v>0.28999999999999998</v>
      </c>
      <c r="AE64" s="17">
        <f t="shared" si="56"/>
        <v>298.32053240379747</v>
      </c>
      <c r="AF64" s="1">
        <f t="shared" si="53"/>
        <v>10023566.761658305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pans="1:79" x14ac:dyDescent="0.15">
      <c r="C65" s="7">
        <v>7</v>
      </c>
      <c r="D65" s="11">
        <v>25.716096774193598</v>
      </c>
      <c r="E65" s="10">
        <f t="shared" si="54"/>
        <v>23.4053</v>
      </c>
      <c r="F65" s="7" t="s">
        <v>73</v>
      </c>
      <c r="G65" s="1">
        <v>8</v>
      </c>
      <c r="H65" s="8">
        <f t="shared" si="40"/>
        <v>25.716096774193598</v>
      </c>
      <c r="I65" s="8">
        <f t="shared" si="41"/>
        <v>298.86609677419358</v>
      </c>
      <c r="J65" s="8">
        <f t="shared" si="42"/>
        <v>0.37434991067069634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5"/>
        <v>7.6489676388902605</v>
      </c>
      <c r="P65" s="8">
        <f t="shared" si="45"/>
        <v>2.8633903523416162</v>
      </c>
      <c r="Q65" s="14">
        <f t="shared" si="46"/>
        <v>0.83038320217906869</v>
      </c>
      <c r="R65" s="8">
        <f t="shared" si="47"/>
        <v>0.80117864999999977</v>
      </c>
      <c r="S65" s="15">
        <f t="shared" si="48"/>
        <v>1.0364519850585996</v>
      </c>
      <c r="T65" s="2">
        <v>0.27</v>
      </c>
      <c r="U65" s="16">
        <f t="shared" si="49"/>
        <v>0.27984203596582191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0.34477330758815916</v>
      </c>
      <c r="AC65" s="8">
        <f t="shared" si="51"/>
        <v>10.232166666666666</v>
      </c>
      <c r="AD65" s="1">
        <f t="shared" si="52"/>
        <v>0.28999999999999998</v>
      </c>
      <c r="AE65" s="17">
        <f t="shared" si="56"/>
        <v>298.32053240379747</v>
      </c>
      <c r="AF65" s="1">
        <f t="shared" si="53"/>
        <v>10524085.948919948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pans="1:79" x14ac:dyDescent="0.15">
      <c r="C66" s="7">
        <v>8</v>
      </c>
      <c r="D66" s="11">
        <v>26.239193548387099</v>
      </c>
      <c r="E66" s="10">
        <f t="shared" si="54"/>
        <v>25.716096774193598</v>
      </c>
      <c r="F66" s="7" t="s">
        <v>73</v>
      </c>
      <c r="G66" s="1">
        <v>9</v>
      </c>
      <c r="H66" s="8">
        <f t="shared" si="40"/>
        <v>26.239193548387099</v>
      </c>
      <c r="I66" s="8">
        <f t="shared" si="41"/>
        <v>299.38919354838708</v>
      </c>
      <c r="J66" s="8">
        <f t="shared" si="42"/>
        <v>0.39627705089387583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5"/>
        <v>7.5482622865486437</v>
      </c>
      <c r="P66" s="8">
        <f t="shared" si="45"/>
        <v>2.9912031182869603</v>
      </c>
      <c r="Q66" s="14">
        <f t="shared" si="46"/>
        <v>0.86744890430321842</v>
      </c>
      <c r="R66" s="8">
        <f t="shared" si="47"/>
        <v>0.80117864999999977</v>
      </c>
      <c r="S66" s="15">
        <f t="shared" si="48"/>
        <v>1.0827159514338265</v>
      </c>
      <c r="T66" s="2">
        <v>0.27</v>
      </c>
      <c r="U66" s="16">
        <f t="shared" si="49"/>
        <v>0.29233330688713316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0.34720036152816997</v>
      </c>
      <c r="AC66" s="8">
        <f t="shared" si="51"/>
        <v>10.232166666666666</v>
      </c>
      <c r="AD66" s="1">
        <f t="shared" si="52"/>
        <v>0.28999999999999998</v>
      </c>
      <c r="AE66" s="17">
        <f t="shared" si="56"/>
        <v>298.32053240379747</v>
      </c>
      <c r="AF66" s="1">
        <f t="shared" si="53"/>
        <v>10598170.930863647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pans="1:79" x14ac:dyDescent="0.15">
      <c r="C67" s="7">
        <v>9</v>
      </c>
      <c r="D67" s="11">
        <v>26.073433333333298</v>
      </c>
      <c r="E67" s="10">
        <f t="shared" si="54"/>
        <v>26.239193548387099</v>
      </c>
      <c r="F67" s="7" t="s">
        <v>73</v>
      </c>
      <c r="G67" s="1">
        <v>10</v>
      </c>
      <c r="H67" s="8">
        <f t="shared" si="40"/>
        <v>26.073433333333298</v>
      </c>
      <c r="I67" s="8">
        <f t="shared" si="41"/>
        <v>299.22343333333328</v>
      </c>
      <c r="J67" s="8">
        <f t="shared" si="42"/>
        <v>0.38920155373021009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5"/>
        <v>7.3197441682616828</v>
      </c>
      <c r="P67" s="8">
        <f t="shared" si="45"/>
        <v>2.8488558031950912</v>
      </c>
      <c r="Q67" s="14">
        <f t="shared" si="46"/>
        <v>0.82616818292657646</v>
      </c>
      <c r="R67" s="8">
        <f t="shared" si="47"/>
        <v>0.80117864999999977</v>
      </c>
      <c r="S67" s="15">
        <f t="shared" si="48"/>
        <v>1.0311909621238369</v>
      </c>
      <c r="T67" s="2">
        <v>0.27</v>
      </c>
      <c r="U67" s="16">
        <f t="shared" si="49"/>
        <v>0.27842155977343597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0.32929730906397858</v>
      </c>
      <c r="AC67" s="8">
        <f t="shared" si="51"/>
        <v>10.232166666666666</v>
      </c>
      <c r="AD67" s="1">
        <f t="shared" si="52"/>
        <v>0.28999999999999998</v>
      </c>
      <c r="AE67" s="17">
        <f t="shared" si="56"/>
        <v>298.32053240379747</v>
      </c>
      <c r="AF67" s="1">
        <f t="shared" si="53"/>
        <v>10051686.447481779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pans="1:79" x14ac:dyDescent="0.15">
      <c r="C68" s="7">
        <v>10</v>
      </c>
      <c r="D68" s="11">
        <v>24.739354838709701</v>
      </c>
      <c r="E68" s="10">
        <f t="shared" si="54"/>
        <v>26.073433333333298</v>
      </c>
      <c r="F68" s="7" t="s">
        <v>73</v>
      </c>
      <c r="G68" s="1">
        <v>11</v>
      </c>
      <c r="H68" s="8">
        <f t="shared" si="40"/>
        <v>24.739354838709701</v>
      </c>
      <c r="I68" s="8">
        <f t="shared" si="41"/>
        <v>297.88935483870966</v>
      </c>
      <c r="J68" s="8">
        <f t="shared" si="42"/>
        <v>0.33642261374469135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4.2473439468132623</v>
      </c>
      <c r="O68" s="8">
        <f t="shared" si="55"/>
        <v>2.9862294182533295</v>
      </c>
      <c r="P68" s="8">
        <f t="shared" si="45"/>
        <v>1.0046351061300742</v>
      </c>
      <c r="Q68" s="14">
        <f t="shared" si="46"/>
        <v>0.29134418077772151</v>
      </c>
      <c r="R68" s="8">
        <f t="shared" si="47"/>
        <v>0.80117864999999977</v>
      </c>
      <c r="S68" s="15">
        <f t="shared" si="48"/>
        <v>0.36364446403772938</v>
      </c>
      <c r="T68" s="2">
        <v>0.27</v>
      </c>
      <c r="U68" s="16">
        <f t="shared" si="49"/>
        <v>9.8184005290186935E-2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0.29427715222788331</v>
      </c>
      <c r="AC68" s="8">
        <f t="shared" si="51"/>
        <v>10.232166666666666</v>
      </c>
      <c r="AD68" s="1">
        <f t="shared" si="52"/>
        <v>0.28999999999999998</v>
      </c>
      <c r="AE68" s="17">
        <f t="shared" si="56"/>
        <v>298.32053240379747</v>
      </c>
      <c r="AF68" s="1">
        <f t="shared" si="53"/>
        <v>8982708.2743571587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pans="1:79" x14ac:dyDescent="0.15">
      <c r="C69" s="7">
        <v>11</v>
      </c>
      <c r="D69" s="11">
        <v>22.700533333333301</v>
      </c>
      <c r="E69" s="10">
        <f t="shared" si="54"/>
        <v>24.739354838709701</v>
      </c>
      <c r="F69" s="7" t="s">
        <v>75</v>
      </c>
      <c r="G69" s="1">
        <v>12</v>
      </c>
      <c r="H69" s="8">
        <f t="shared" si="40"/>
        <v>22.700533333333301</v>
      </c>
      <c r="I69" s="8">
        <f t="shared" si="41"/>
        <v>295.85053333333326</v>
      </c>
      <c r="J69" s="8">
        <f t="shared" si="42"/>
        <v>0.26857136783561913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5"/>
        <v>4.7442793121232549</v>
      </c>
      <c r="P69" s="8">
        <f t="shared" si="45"/>
        <v>1.2741775842511729</v>
      </c>
      <c r="Q69" s="14">
        <f t="shared" si="46"/>
        <v>0.36951149943284012</v>
      </c>
      <c r="R69" s="8">
        <f t="shared" si="47"/>
        <v>0.80117864999999977</v>
      </c>
      <c r="S69" s="15">
        <f t="shared" si="48"/>
        <v>0.46120986802736219</v>
      </c>
      <c r="T69" s="2">
        <v>0.27</v>
      </c>
      <c r="U69" s="16">
        <f t="shared" si="49"/>
        <v>0.1245266643673878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0.29939553088658344</v>
      </c>
      <c r="AC69" s="8">
        <f t="shared" si="51"/>
        <v>10.232166666666666</v>
      </c>
      <c r="AD69" s="1">
        <f t="shared" si="52"/>
        <v>0.28999999999999998</v>
      </c>
      <c r="AE69" s="17">
        <f t="shared" si="56"/>
        <v>298.32053240379747</v>
      </c>
      <c r="AF69" s="1">
        <f t="shared" si="53"/>
        <v>9138945.0123462342</v>
      </c>
      <c r="AG69" s="1">
        <f>SUM(AF58:AF69)</f>
        <v>113222508.04402953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pans="1:79" x14ac:dyDescent="0.15">
      <c r="C70" s="7">
        <v>12</v>
      </c>
      <c r="D70" s="11">
        <v>20.9048709677419</v>
      </c>
      <c r="E70" s="10">
        <f t="shared" si="54"/>
        <v>22.700533333333301</v>
      </c>
      <c r="F70" s="7" t="s">
        <v>73</v>
      </c>
    </row>
    <row r="72" spans="1:79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9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9" x14ac:dyDescent="0.15">
      <c r="A74" s="1" t="s">
        <v>71</v>
      </c>
      <c r="B74" s="1">
        <f>F8</f>
        <v>625.46400000000006</v>
      </c>
      <c r="C74" s="7" t="s">
        <v>72</v>
      </c>
      <c r="D74" s="7">
        <v>17</v>
      </c>
      <c r="E74" s="7"/>
      <c r="F74" s="7"/>
      <c r="G74" s="1">
        <v>1</v>
      </c>
      <c r="H74" s="8">
        <f t="shared" ref="H74:H85" si="57">E75</f>
        <v>17</v>
      </c>
      <c r="I74" s="8">
        <f t="shared" ref="I74:I85" si="58">H74+273.15</f>
        <v>290.14999999999998</v>
      </c>
      <c r="J74" s="8">
        <f t="shared" ref="J74:J85" si="59">EXP(($C$16*(I74-$C$14))/($C$17*I74*$C$14))</f>
        <v>0.14068393155641204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7.332727880583309E-2</v>
      </c>
      <c r="Q74" s="14">
        <f t="shared" ref="Q74:Q85" si="63">P74*$B$76</f>
        <v>1.9065092489516603E-2</v>
      </c>
      <c r="R74" s="8">
        <f t="shared" ref="R74:R85" si="64">L74*$B$76</f>
        <v>0.1355172</v>
      </c>
      <c r="S74" s="15">
        <f t="shared" ref="S74:S85" si="65">Q74/R74</f>
        <v>0.14068393155641204</v>
      </c>
      <c r="T74" s="2">
        <v>0.01</v>
      </c>
      <c r="U74" s="16">
        <f t="shared" ref="U74:U85" si="66">S74*T74</f>
        <v>1.4068393155641204E-3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6.8968393155641209E-3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9.1666666666666667E-3</v>
      </c>
      <c r="AX74" s="1">
        <f t="shared" ref="AX74:AX85" si="72">AW74*10000*AV74*0.67*AU74*AT74</f>
        <v>5.7402495006978134</v>
      </c>
    </row>
    <row r="75" spans="1:79" x14ac:dyDescent="0.15">
      <c r="A75" s="1" t="s">
        <v>74</v>
      </c>
      <c r="B75" s="1">
        <v>1</v>
      </c>
      <c r="C75" s="7">
        <v>1</v>
      </c>
      <c r="D75" s="9">
        <v>20.143967741935501</v>
      </c>
      <c r="E75" s="10">
        <f t="shared" ref="E75:E86" si="73">D74</f>
        <v>17</v>
      </c>
      <c r="F75" s="7" t="s">
        <v>73</v>
      </c>
      <c r="G75" s="1">
        <v>2</v>
      </c>
      <c r="H75" s="8">
        <f t="shared" si="57"/>
        <v>20.143967741935501</v>
      </c>
      <c r="I75" s="8">
        <f t="shared" si="58"/>
        <v>293.29396774193549</v>
      </c>
      <c r="J75" s="8">
        <f t="shared" si="59"/>
        <v>0.20159055783995475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0.96911272119416692</v>
      </c>
      <c r="P75" s="8">
        <f t="shared" si="62"/>
        <v>0.19536397407532866</v>
      </c>
      <c r="Q75" s="14">
        <f t="shared" si="63"/>
        <v>5.0794633259585449E-2</v>
      </c>
      <c r="R75" s="8">
        <f t="shared" si="64"/>
        <v>0.1355172</v>
      </c>
      <c r="S75" s="15">
        <f t="shared" si="65"/>
        <v>0.37482056343833436</v>
      </c>
      <c r="T75" s="2">
        <v>0.01</v>
      </c>
      <c r="U75" s="16">
        <f t="shared" si="66"/>
        <v>3.7482056343833437E-3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9.2382056343833438E-3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9.1666666666666667E-3</v>
      </c>
      <c r="AX75" s="1">
        <f t="shared" si="72"/>
        <v>7.6889721296595415</v>
      </c>
    </row>
    <row r="76" spans="1:79" x14ac:dyDescent="0.15">
      <c r="A76" s="1" t="s">
        <v>36</v>
      </c>
      <c r="B76" s="1">
        <f>H8</f>
        <v>0.26</v>
      </c>
      <c r="C76" s="7">
        <v>2</v>
      </c>
      <c r="D76" s="11">
        <v>20.227071428571399</v>
      </c>
      <c r="E76" s="10">
        <f t="shared" si="73"/>
        <v>20.143967741935501</v>
      </c>
      <c r="F76" s="7" t="s">
        <v>73</v>
      </c>
      <c r="G76" s="1">
        <v>3</v>
      </c>
      <c r="H76" s="8">
        <f t="shared" si="57"/>
        <v>20.227071428571399</v>
      </c>
      <c r="I76" s="8">
        <f t="shared" si="58"/>
        <v>293.37707142857136</v>
      </c>
      <c r="J76" s="8">
        <f t="shared" si="59"/>
        <v>0.20349523146085219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1.2949687471188385</v>
      </c>
      <c r="P76" s="8">
        <f t="shared" si="62"/>
        <v>0.26351996492951779</v>
      </c>
      <c r="Q76" s="14">
        <f t="shared" si="63"/>
        <v>6.8515190881674626E-2</v>
      </c>
      <c r="R76" s="8">
        <f t="shared" si="64"/>
        <v>0.1355172</v>
      </c>
      <c r="S76" s="15">
        <f t="shared" si="65"/>
        <v>0.50558298785449096</v>
      </c>
      <c r="T76" s="2">
        <v>0.01</v>
      </c>
      <c r="U76" s="16">
        <f t="shared" si="66"/>
        <v>5.05582987854491E-3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1.054582987854491E-2</v>
      </c>
      <c r="AU76" s="8">
        <f t="shared" si="70"/>
        <v>52.122000000000007</v>
      </c>
      <c r="AV76" s="1">
        <f t="shared" si="71"/>
        <v>0.26</v>
      </c>
      <c r="AW76" s="1">
        <f t="shared" si="75"/>
        <v>9.1666666666666667E-3</v>
      </c>
      <c r="AX76" s="1">
        <f t="shared" si="72"/>
        <v>8.7773097102828519</v>
      </c>
    </row>
    <row r="77" spans="1:79" x14ac:dyDescent="0.15">
      <c r="C77" s="7">
        <v>3</v>
      </c>
      <c r="D77" s="11">
        <v>19.136806451612902</v>
      </c>
      <c r="E77" s="10">
        <f t="shared" si="73"/>
        <v>20.227071428571399</v>
      </c>
      <c r="F77" s="7" t="s">
        <v>73</v>
      </c>
      <c r="G77" s="1">
        <v>4</v>
      </c>
      <c r="H77" s="8">
        <f t="shared" si="57"/>
        <v>19.136806451612902</v>
      </c>
      <c r="I77" s="8">
        <f t="shared" si="58"/>
        <v>292.2868064516129</v>
      </c>
      <c r="J77" s="8">
        <f t="shared" si="59"/>
        <v>0.17979996177864968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1.5526687821893206</v>
      </c>
      <c r="P77" s="8">
        <f t="shared" si="62"/>
        <v>0.27916978769254236</v>
      </c>
      <c r="Q77" s="14">
        <f t="shared" si="63"/>
        <v>7.2584144800061021E-2</v>
      </c>
      <c r="R77" s="8">
        <f t="shared" si="64"/>
        <v>0.1355172</v>
      </c>
      <c r="S77" s="15">
        <f t="shared" si="65"/>
        <v>0.53560835672564822</v>
      </c>
      <c r="T77" s="2">
        <v>0.01</v>
      </c>
      <c r="U77" s="16">
        <f t="shared" si="66"/>
        <v>5.3560835672564824E-3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1.0846083567256484E-2</v>
      </c>
      <c r="AU77" s="8">
        <f t="shared" si="70"/>
        <v>52.122000000000007</v>
      </c>
      <c r="AV77" s="1">
        <f t="shared" si="71"/>
        <v>0.26</v>
      </c>
      <c r="AW77" s="1">
        <f t="shared" si="75"/>
        <v>9.1666666666666667E-3</v>
      </c>
      <c r="AX77" s="1">
        <f t="shared" si="72"/>
        <v>9.0272112967704174</v>
      </c>
    </row>
    <row r="78" spans="1:79" x14ac:dyDescent="0.15">
      <c r="C78" s="7">
        <v>4</v>
      </c>
      <c r="D78" s="11">
        <v>19.922466666666701</v>
      </c>
      <c r="E78" s="10">
        <f t="shared" si="73"/>
        <v>19.136806451612902</v>
      </c>
      <c r="F78" s="7" t="s">
        <v>73</v>
      </c>
      <c r="G78" s="1">
        <v>5</v>
      </c>
      <c r="H78" s="8">
        <f t="shared" si="57"/>
        <v>19.922466666666701</v>
      </c>
      <c r="I78" s="8">
        <f t="shared" si="58"/>
        <v>293.07246666666668</v>
      </c>
      <c r="J78" s="8">
        <f t="shared" si="59"/>
        <v>0.1965954295491231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1.2098240447719393</v>
      </c>
      <c r="O78" s="8">
        <f t="shared" si="74"/>
        <v>0.58489494972483902</v>
      </c>
      <c r="P78" s="8">
        <f t="shared" si="62"/>
        <v>0.11498767388226748</v>
      </c>
      <c r="Q78" s="14">
        <f t="shared" si="63"/>
        <v>2.9896795209389544E-2</v>
      </c>
      <c r="R78" s="8">
        <f t="shared" si="64"/>
        <v>0.1355172</v>
      </c>
      <c r="S78" s="15">
        <f t="shared" si="65"/>
        <v>0.22061255109601988</v>
      </c>
      <c r="T78" s="2">
        <v>0.01</v>
      </c>
      <c r="U78" s="16">
        <f t="shared" si="66"/>
        <v>2.2061255109601988E-3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1.2156125510960198E-2</v>
      </c>
      <c r="AU78" s="8">
        <f t="shared" si="70"/>
        <v>52.122000000000007</v>
      </c>
      <c r="AV78" s="1">
        <f t="shared" si="71"/>
        <v>0.26</v>
      </c>
      <c r="AW78" s="1">
        <f t="shared" si="75"/>
        <v>9.1666666666666667E-3</v>
      </c>
      <c r="AX78" s="1">
        <f t="shared" si="72"/>
        <v>10.117561132276677</v>
      </c>
    </row>
    <row r="79" spans="1:79" x14ac:dyDescent="0.15">
      <c r="C79" s="7">
        <v>5</v>
      </c>
      <c r="D79" s="11">
        <v>20.7173870967742</v>
      </c>
      <c r="E79" s="10">
        <f t="shared" si="73"/>
        <v>19.922466666666701</v>
      </c>
      <c r="F79" s="7" t="s">
        <v>75</v>
      </c>
      <c r="G79" s="1">
        <v>6</v>
      </c>
      <c r="H79" s="8">
        <f t="shared" si="57"/>
        <v>20.7173870967742</v>
      </c>
      <c r="I79" s="8">
        <f t="shared" si="58"/>
        <v>293.86738709677417</v>
      </c>
      <c r="J79" s="8">
        <f t="shared" si="59"/>
        <v>0.21508162389741112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0.99112727584257154</v>
      </c>
      <c r="P79" s="8">
        <f t="shared" si="62"/>
        <v>0.21317326397723763</v>
      </c>
      <c r="Q79" s="14">
        <f t="shared" si="63"/>
        <v>5.5425048634081785E-2</v>
      </c>
      <c r="R79" s="8">
        <f t="shared" si="64"/>
        <v>0.1355172</v>
      </c>
      <c r="S79" s="15">
        <f t="shared" si="65"/>
        <v>0.40898903337791648</v>
      </c>
      <c r="T79" s="2">
        <v>0.01</v>
      </c>
      <c r="U79" s="16">
        <f t="shared" si="66"/>
        <v>4.0898903337791646E-3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1.4039890333779163E-2</v>
      </c>
      <c r="AU79" s="8">
        <f t="shared" si="70"/>
        <v>52.122000000000007</v>
      </c>
      <c r="AV79" s="1">
        <f t="shared" si="71"/>
        <v>0.26</v>
      </c>
      <c r="AW79" s="1">
        <f t="shared" si="75"/>
        <v>9.1666666666666667E-3</v>
      </c>
      <c r="AX79" s="1">
        <f t="shared" si="72"/>
        <v>11.685421363443192</v>
      </c>
    </row>
    <row r="80" spans="1:79" x14ac:dyDescent="0.15">
      <c r="C80" s="7">
        <v>6</v>
      </c>
      <c r="D80" s="11">
        <v>23.4053</v>
      </c>
      <c r="E80" s="10">
        <f t="shared" si="73"/>
        <v>20.7173870967742</v>
      </c>
      <c r="F80" s="7" t="s">
        <v>73</v>
      </c>
      <c r="G80" s="1">
        <v>7</v>
      </c>
      <c r="H80" s="8">
        <f t="shared" si="57"/>
        <v>23.4053</v>
      </c>
      <c r="I80" s="8">
        <f t="shared" si="58"/>
        <v>296.55529999999999</v>
      </c>
      <c r="J80" s="8">
        <f t="shared" si="59"/>
        <v>0.29042066014368401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1.2991740118653339</v>
      </c>
      <c r="P80" s="8">
        <f t="shared" si="62"/>
        <v>0.37730697416744863</v>
      </c>
      <c r="Q80" s="14">
        <f t="shared" si="63"/>
        <v>9.8099813283536647E-2</v>
      </c>
      <c r="R80" s="8">
        <f t="shared" si="64"/>
        <v>0.1355172</v>
      </c>
      <c r="S80" s="15">
        <f t="shared" si="65"/>
        <v>0.72389197300074559</v>
      </c>
      <c r="T80" s="2">
        <v>0.01</v>
      </c>
      <c r="U80" s="16">
        <f t="shared" si="66"/>
        <v>7.2389197300074563E-3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1.7188919730007458E-2</v>
      </c>
      <c r="AU80" s="8">
        <f t="shared" si="70"/>
        <v>52.122000000000007</v>
      </c>
      <c r="AV80" s="1">
        <f t="shared" si="71"/>
        <v>0.26</v>
      </c>
      <c r="AW80" s="1">
        <f t="shared" si="75"/>
        <v>9.1666666666666667E-3</v>
      </c>
      <c r="AX80" s="1">
        <f t="shared" si="72"/>
        <v>14.306363158997215</v>
      </c>
    </row>
    <row r="81" spans="1:53" x14ac:dyDescent="0.15">
      <c r="C81" s="7">
        <v>7</v>
      </c>
      <c r="D81" s="11">
        <v>25.716096774193598</v>
      </c>
      <c r="E81" s="10">
        <f t="shared" si="73"/>
        <v>23.4053</v>
      </c>
      <c r="F81" s="7" t="s">
        <v>73</v>
      </c>
      <c r="G81" s="1">
        <v>8</v>
      </c>
      <c r="H81" s="8">
        <f t="shared" si="57"/>
        <v>25.716096774193598</v>
      </c>
      <c r="I81" s="8">
        <f t="shared" si="58"/>
        <v>298.86609677419358</v>
      </c>
      <c r="J81" s="8">
        <f t="shared" si="59"/>
        <v>0.37434991067069634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1.4430870376978853</v>
      </c>
      <c r="P81" s="8">
        <f t="shared" si="62"/>
        <v>0.54021950365224314</v>
      </c>
      <c r="Q81" s="14">
        <f t="shared" si="63"/>
        <v>0.14045707094958321</v>
      </c>
      <c r="R81" s="8">
        <f t="shared" si="64"/>
        <v>0.1355172</v>
      </c>
      <c r="S81" s="15">
        <f t="shared" si="65"/>
        <v>1.0364519850585991</v>
      </c>
      <c r="T81" s="2">
        <v>0.01</v>
      </c>
      <c r="U81" s="16">
        <f t="shared" si="66"/>
        <v>1.0364519850585991E-2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2.0314519850585994E-2</v>
      </c>
      <c r="AU81" s="8">
        <f t="shared" si="70"/>
        <v>52.122000000000007</v>
      </c>
      <c r="AV81" s="1">
        <f t="shared" si="71"/>
        <v>0.26</v>
      </c>
      <c r="AW81" s="1">
        <f t="shared" si="75"/>
        <v>9.1666666666666667E-3</v>
      </c>
      <c r="AX81" s="1">
        <f t="shared" si="72"/>
        <v>16.907804733986907</v>
      </c>
    </row>
    <row r="82" spans="1:53" x14ac:dyDescent="0.15">
      <c r="C82" s="7">
        <v>8</v>
      </c>
      <c r="D82" s="11">
        <v>26.239193548387099</v>
      </c>
      <c r="E82" s="10">
        <f t="shared" si="73"/>
        <v>25.716096774193598</v>
      </c>
      <c r="F82" s="7" t="s">
        <v>73</v>
      </c>
      <c r="G82" s="1">
        <v>9</v>
      </c>
      <c r="H82" s="8">
        <f t="shared" si="57"/>
        <v>26.239193548387099</v>
      </c>
      <c r="I82" s="8">
        <f t="shared" si="58"/>
        <v>299.38919354838708</v>
      </c>
      <c r="J82" s="8">
        <f t="shared" si="59"/>
        <v>0.39627705089387583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1.424087534045642</v>
      </c>
      <c r="P82" s="8">
        <f t="shared" si="62"/>
        <v>0.56433320820633903</v>
      </c>
      <c r="Q82" s="14">
        <f t="shared" si="63"/>
        <v>0.14672663413364814</v>
      </c>
      <c r="R82" s="8">
        <f t="shared" si="64"/>
        <v>0.1355172</v>
      </c>
      <c r="S82" s="15">
        <f t="shared" si="65"/>
        <v>1.0827159514338265</v>
      </c>
      <c r="T82" s="2">
        <v>0.01</v>
      </c>
      <c r="U82" s="16">
        <f t="shared" si="66"/>
        <v>1.0827159514338266E-2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2.0777159514338266E-2</v>
      </c>
      <c r="AU82" s="8">
        <f t="shared" si="70"/>
        <v>52.122000000000007</v>
      </c>
      <c r="AV82" s="1">
        <f t="shared" si="71"/>
        <v>0.26</v>
      </c>
      <c r="AW82" s="1">
        <f t="shared" si="75"/>
        <v>9.1666666666666667E-3</v>
      </c>
      <c r="AX82" s="1">
        <f t="shared" si="72"/>
        <v>17.292860406208231</v>
      </c>
    </row>
    <row r="83" spans="1:53" x14ac:dyDescent="0.15">
      <c r="C83" s="7">
        <v>9</v>
      </c>
      <c r="D83" s="11">
        <v>26.073433333333298</v>
      </c>
      <c r="E83" s="10">
        <f t="shared" si="73"/>
        <v>26.239193548387099</v>
      </c>
      <c r="F83" s="7" t="s">
        <v>73</v>
      </c>
      <c r="G83" s="1">
        <v>10</v>
      </c>
      <c r="H83" s="8">
        <f t="shared" si="57"/>
        <v>26.073433333333298</v>
      </c>
      <c r="I83" s="8">
        <f t="shared" si="58"/>
        <v>299.22343333333328</v>
      </c>
      <c r="J83" s="8">
        <f t="shared" si="59"/>
        <v>0.38920155373021009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1.380974325839303</v>
      </c>
      <c r="P83" s="8">
        <f t="shared" si="62"/>
        <v>0.53747735327818613</v>
      </c>
      <c r="Q83" s="14">
        <f t="shared" si="63"/>
        <v>0.13974411185232841</v>
      </c>
      <c r="R83" s="8">
        <f t="shared" si="64"/>
        <v>0.1355172</v>
      </c>
      <c r="S83" s="15">
        <f t="shared" si="65"/>
        <v>1.0311909621238367</v>
      </c>
      <c r="T83" s="2">
        <v>0.01</v>
      </c>
      <c r="U83" s="16">
        <f t="shared" si="66"/>
        <v>1.0311909621238367E-2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2.0261909621238368E-2</v>
      </c>
      <c r="AU83" s="8">
        <f t="shared" si="70"/>
        <v>52.122000000000007</v>
      </c>
      <c r="AV83" s="1">
        <f t="shared" si="71"/>
        <v>0.26</v>
      </c>
      <c r="AW83" s="1">
        <f t="shared" si="75"/>
        <v>9.1666666666666667E-3</v>
      </c>
      <c r="AX83" s="1">
        <f t="shared" si="72"/>
        <v>16.86401716276384</v>
      </c>
    </row>
    <row r="84" spans="1:53" x14ac:dyDescent="0.15">
      <c r="C84" s="7">
        <v>10</v>
      </c>
      <c r="D84" s="11">
        <v>24.739354838709701</v>
      </c>
      <c r="E84" s="10">
        <f t="shared" si="73"/>
        <v>26.073433333333298</v>
      </c>
      <c r="F84" s="7" t="s">
        <v>73</v>
      </c>
      <c r="G84" s="1">
        <v>11</v>
      </c>
      <c r="H84" s="8">
        <f t="shared" si="57"/>
        <v>24.739354838709701</v>
      </c>
      <c r="I84" s="8">
        <f t="shared" si="58"/>
        <v>297.88935483870966</v>
      </c>
      <c r="J84" s="8">
        <f t="shared" si="59"/>
        <v>0.33642261374469135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0.80132212393306101</v>
      </c>
      <c r="O84" s="8">
        <f t="shared" si="74"/>
        <v>0.563394848628056</v>
      </c>
      <c r="P84" s="8">
        <f t="shared" si="62"/>
        <v>0.18953876754574533</v>
      </c>
      <c r="Q84" s="14">
        <f t="shared" si="63"/>
        <v>4.9280079561893786E-2</v>
      </c>
      <c r="R84" s="8">
        <f t="shared" si="64"/>
        <v>0.1355172</v>
      </c>
      <c r="S84" s="15">
        <f t="shared" si="65"/>
        <v>0.36364446403772943</v>
      </c>
      <c r="T84" s="2">
        <v>0.01</v>
      </c>
      <c r="U84" s="16">
        <f t="shared" si="66"/>
        <v>3.6364446403772946E-3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1.3586444640377296E-2</v>
      </c>
      <c r="AU84" s="8">
        <f t="shared" si="70"/>
        <v>52.122000000000007</v>
      </c>
      <c r="AV84" s="1">
        <f t="shared" si="71"/>
        <v>0.26</v>
      </c>
      <c r="AW84" s="1">
        <f t="shared" si="75"/>
        <v>9.1666666666666667E-3</v>
      </c>
      <c r="AX84" s="1">
        <f t="shared" si="72"/>
        <v>11.308017846259649</v>
      </c>
    </row>
    <row r="85" spans="1:53" x14ac:dyDescent="0.15">
      <c r="C85" s="7">
        <v>11</v>
      </c>
      <c r="D85" s="11">
        <v>22.700533333333301</v>
      </c>
      <c r="E85" s="10">
        <f t="shared" si="73"/>
        <v>24.739354838709701</v>
      </c>
      <c r="F85" s="7" t="s">
        <v>75</v>
      </c>
      <c r="G85" s="1">
        <v>12</v>
      </c>
      <c r="H85" s="8">
        <f t="shared" si="57"/>
        <v>22.700533333333301</v>
      </c>
      <c r="I85" s="8">
        <f t="shared" si="58"/>
        <v>295.85053333333326</v>
      </c>
      <c r="J85" s="8">
        <f t="shared" si="59"/>
        <v>0.26857136783561913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0.89507608108231063</v>
      </c>
      <c r="P85" s="8">
        <f t="shared" si="62"/>
        <v>0.24039180741322169</v>
      </c>
      <c r="Q85" s="14">
        <f t="shared" si="63"/>
        <v>6.2501869927437642E-2</v>
      </c>
      <c r="R85" s="8">
        <f t="shared" si="64"/>
        <v>0.1355172</v>
      </c>
      <c r="S85" s="15">
        <f t="shared" si="65"/>
        <v>0.46120986802736214</v>
      </c>
      <c r="T85" s="2">
        <v>0.01</v>
      </c>
      <c r="U85" s="16">
        <f t="shared" si="66"/>
        <v>4.6120986802736215E-3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1.4562098680273621E-2</v>
      </c>
      <c r="AU85" s="8">
        <f t="shared" si="70"/>
        <v>52.122000000000007</v>
      </c>
      <c r="AV85" s="1">
        <f t="shared" si="71"/>
        <v>0.26</v>
      </c>
      <c r="AW85" s="1">
        <f t="shared" si="75"/>
        <v>9.1666666666666667E-3</v>
      </c>
      <c r="AX85" s="1">
        <f t="shared" si="72"/>
        <v>12.120056137876798</v>
      </c>
      <c r="AY85" s="1">
        <f>SUM(AX74:AX85)</f>
        <v>141.83584457922314</v>
      </c>
    </row>
    <row r="86" spans="1:53" x14ac:dyDescent="0.15">
      <c r="C86" s="7">
        <v>12</v>
      </c>
      <c r="D86" s="11">
        <v>20.9048709677419</v>
      </c>
      <c r="E86" s="10">
        <f t="shared" si="73"/>
        <v>22.700533333333301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17</v>
      </c>
      <c r="E90" s="7"/>
      <c r="F90" s="7"/>
      <c r="G90" s="1">
        <v>1</v>
      </c>
      <c r="H90" s="8">
        <f t="shared" ref="H90:H101" si="76">E91</f>
        <v>17</v>
      </c>
      <c r="I90" s="8">
        <f t="shared" ref="I90:I101" si="77">H90+273.15</f>
        <v>290.14999999999998</v>
      </c>
      <c r="J90" s="8">
        <f t="shared" ref="J90:J101" si="78">EXP(($C$16*(I90-$C$14))/($C$17*I90*$C$14))</f>
        <v>0.14068393155641204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4.0052715314110511E-2</v>
      </c>
      <c r="Q90" s="14">
        <f t="shared" ref="Q90:Q101" si="82">P90*$B$76</f>
        <v>1.0413705981668733E-2</v>
      </c>
      <c r="R90" s="8">
        <f t="shared" ref="R90:R101" si="83">L90*$B$76</f>
        <v>7.4022000000000004E-2</v>
      </c>
      <c r="S90" s="15">
        <f t="shared" ref="S90:S101" si="84">Q90/R90</f>
        <v>0.14068393155641204</v>
      </c>
      <c r="T90" s="2">
        <v>0.01</v>
      </c>
      <c r="U90" s="16">
        <f t="shared" ref="U90:U101" si="85">S90*T90</f>
        <v>1.4068393155641204E-3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6.8968393155641209E-3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1.3333333333333334E-2</v>
      </c>
      <c r="AX90" s="1">
        <f t="shared" ref="AX90:AX101" si="91">AW90*10000*AV90*0.67*AU90*AT90</f>
        <v>4.5606260356957407</v>
      </c>
      <c r="AZ90" s="1">
        <f>$E$10/12</f>
        <v>5.0000000000000001E-3</v>
      </c>
      <c r="BA90" s="1">
        <f t="shared" ref="BA90:BA101" si="92">AZ90*10000*AV90*0.67*AU90*AT90</f>
        <v>1.7102347633859027</v>
      </c>
    </row>
    <row r="91" spans="1:53" x14ac:dyDescent="0.15">
      <c r="A91" s="1" t="s">
        <v>74</v>
      </c>
      <c r="B91" s="1">
        <v>1</v>
      </c>
      <c r="C91" s="7">
        <v>1</v>
      </c>
      <c r="D91" s="9">
        <v>20.143967741935501</v>
      </c>
      <c r="E91" s="10">
        <f t="shared" ref="E91:E102" si="93">D90</f>
        <v>17</v>
      </c>
      <c r="F91" s="7" t="s">
        <v>73</v>
      </c>
      <c r="G91" s="1">
        <v>2</v>
      </c>
      <c r="H91" s="8">
        <f t="shared" si="76"/>
        <v>20.143967741935501</v>
      </c>
      <c r="I91" s="8">
        <f t="shared" si="77"/>
        <v>293.29396774193549</v>
      </c>
      <c r="J91" s="8">
        <f t="shared" si="78"/>
        <v>0.20159055783995475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0.52934728468588954</v>
      </c>
      <c r="P91" s="8">
        <f t="shared" si="81"/>
        <v>0.10671141441089381</v>
      </c>
      <c r="Q91" s="14">
        <f t="shared" si="82"/>
        <v>2.774496774683239E-2</v>
      </c>
      <c r="R91" s="8">
        <f t="shared" si="83"/>
        <v>7.4022000000000004E-2</v>
      </c>
      <c r="S91" s="15">
        <f t="shared" si="84"/>
        <v>0.37482056343833436</v>
      </c>
      <c r="T91" s="2">
        <v>0.01</v>
      </c>
      <c r="U91" s="16">
        <f t="shared" si="85"/>
        <v>3.7482056343833437E-3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9.2382056343833438E-3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1.3333333333333334E-2</v>
      </c>
      <c r="AX91" s="1">
        <f t="shared" si="91"/>
        <v>6.1088854200503606</v>
      </c>
      <c r="AZ91" s="1">
        <f t="shared" ref="AZ91:AZ101" si="96">$E$10/12</f>
        <v>5.0000000000000001E-3</v>
      </c>
      <c r="BA91" s="1">
        <f t="shared" si="92"/>
        <v>2.2908320325188849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20.227071428571399</v>
      </c>
      <c r="E92" s="10">
        <f t="shared" si="93"/>
        <v>20.143967741935501</v>
      </c>
      <c r="F92" s="7" t="s">
        <v>73</v>
      </c>
      <c r="G92" s="1">
        <v>3</v>
      </c>
      <c r="H92" s="8">
        <f t="shared" si="76"/>
        <v>20.227071428571399</v>
      </c>
      <c r="I92" s="8">
        <f t="shared" si="77"/>
        <v>293.37707142857136</v>
      </c>
      <c r="J92" s="8">
        <f t="shared" si="78"/>
        <v>0.20349523146085219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0.70733587027499567</v>
      </c>
      <c r="P92" s="8">
        <f t="shared" si="81"/>
        <v>0.14393947664217357</v>
      </c>
      <c r="Q92" s="14">
        <f t="shared" si="82"/>
        <v>3.7424263926965129E-2</v>
      </c>
      <c r="R92" s="8">
        <f t="shared" si="83"/>
        <v>7.4022000000000004E-2</v>
      </c>
      <c r="S92" s="15">
        <f t="shared" si="84"/>
        <v>0.50558298785449096</v>
      </c>
      <c r="T92" s="2">
        <v>0.01</v>
      </c>
      <c r="U92" s="16">
        <f t="shared" si="85"/>
        <v>5.05582987854491E-3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1.054582987854491E-2</v>
      </c>
      <c r="AU92" s="8">
        <f t="shared" si="89"/>
        <v>28.47</v>
      </c>
      <c r="AV92" s="1">
        <f t="shared" si="90"/>
        <v>0.26</v>
      </c>
      <c r="AW92" s="1">
        <f t="shared" si="95"/>
        <v>1.3333333333333334E-2</v>
      </c>
      <c r="AX92" s="1">
        <f t="shared" si="91"/>
        <v>6.9735692121422197</v>
      </c>
      <c r="AZ92" s="1">
        <f t="shared" si="96"/>
        <v>5.0000000000000001E-3</v>
      </c>
      <c r="BA92" s="1">
        <f t="shared" si="92"/>
        <v>2.6150884545533319</v>
      </c>
    </row>
    <row r="93" spans="1:53" x14ac:dyDescent="0.15">
      <c r="C93" s="7">
        <v>3</v>
      </c>
      <c r="D93" s="11">
        <v>19.136806451612902</v>
      </c>
      <c r="E93" s="10">
        <f t="shared" si="93"/>
        <v>20.227071428571399</v>
      </c>
      <c r="F93" s="7" t="s">
        <v>73</v>
      </c>
      <c r="G93" s="1">
        <v>4</v>
      </c>
      <c r="H93" s="8">
        <f t="shared" si="76"/>
        <v>19.136806451612902</v>
      </c>
      <c r="I93" s="8">
        <f t="shared" si="77"/>
        <v>292.2868064516129</v>
      </c>
      <c r="J93" s="8">
        <f t="shared" si="78"/>
        <v>0.17979996177864968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0.84809639363282208</v>
      </c>
      <c r="P93" s="8">
        <f t="shared" si="81"/>
        <v>0.15248769915979205</v>
      </c>
      <c r="Q93" s="14">
        <f t="shared" si="82"/>
        <v>3.9646801781545934E-2</v>
      </c>
      <c r="R93" s="8">
        <f t="shared" si="83"/>
        <v>7.4022000000000004E-2</v>
      </c>
      <c r="S93" s="15">
        <f t="shared" si="84"/>
        <v>0.53560835672564822</v>
      </c>
      <c r="T93" s="2">
        <v>0.01</v>
      </c>
      <c r="U93" s="16">
        <f t="shared" si="85"/>
        <v>5.3560835672564824E-3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1.0846083567256484E-2</v>
      </c>
      <c r="AU93" s="8">
        <f t="shared" si="89"/>
        <v>28.47</v>
      </c>
      <c r="AV93" s="1">
        <f t="shared" si="90"/>
        <v>0.26</v>
      </c>
      <c r="AW93" s="1">
        <f t="shared" si="95"/>
        <v>1.3333333333333334E-2</v>
      </c>
      <c r="AX93" s="1">
        <f t="shared" si="91"/>
        <v>7.172115927151439</v>
      </c>
      <c r="AZ93" s="1">
        <f t="shared" si="96"/>
        <v>5.0000000000000001E-3</v>
      </c>
      <c r="BA93" s="1">
        <f t="shared" si="92"/>
        <v>2.6895434726817893</v>
      </c>
    </row>
    <row r="94" spans="1:53" x14ac:dyDescent="0.15">
      <c r="C94" s="7">
        <v>4</v>
      </c>
      <c r="D94" s="11">
        <v>19.922466666666701</v>
      </c>
      <c r="E94" s="10">
        <f t="shared" si="93"/>
        <v>19.136806451612902</v>
      </c>
      <c r="F94" s="7" t="s">
        <v>73</v>
      </c>
      <c r="G94" s="1">
        <v>5</v>
      </c>
      <c r="H94" s="8">
        <f t="shared" si="76"/>
        <v>19.922466666666701</v>
      </c>
      <c r="I94" s="8">
        <f t="shared" si="77"/>
        <v>293.07246666666668</v>
      </c>
      <c r="J94" s="8">
        <f t="shared" si="78"/>
        <v>0.1965954295491231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0.66082825974937842</v>
      </c>
      <c r="O94" s="8">
        <f t="shared" si="94"/>
        <v>0.31948043472365151</v>
      </c>
      <c r="P94" s="8">
        <f t="shared" si="81"/>
        <v>6.2808393297036844E-2</v>
      </c>
      <c r="Q94" s="14">
        <f t="shared" si="82"/>
        <v>1.633018225722958E-2</v>
      </c>
      <c r="R94" s="8">
        <f t="shared" si="83"/>
        <v>7.4022000000000004E-2</v>
      </c>
      <c r="S94" s="15">
        <f t="shared" si="84"/>
        <v>0.22061255109601982</v>
      </c>
      <c r="T94" s="2">
        <v>0.01</v>
      </c>
      <c r="U94" s="16">
        <f t="shared" si="85"/>
        <v>2.2061255109601984E-3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1.2156125510960198E-2</v>
      </c>
      <c r="AU94" s="8">
        <f t="shared" si="89"/>
        <v>28.47</v>
      </c>
      <c r="AV94" s="1">
        <f t="shared" si="90"/>
        <v>0.26</v>
      </c>
      <c r="AW94" s="1">
        <f t="shared" si="95"/>
        <v>1.3333333333333334E-2</v>
      </c>
      <c r="AX94" s="1">
        <f t="shared" si="91"/>
        <v>8.0383984549791769</v>
      </c>
      <c r="AZ94" s="1">
        <f t="shared" si="96"/>
        <v>5.0000000000000001E-3</v>
      </c>
      <c r="BA94" s="1">
        <f t="shared" si="92"/>
        <v>3.0143994206171909</v>
      </c>
    </row>
    <row r="95" spans="1:53" x14ac:dyDescent="0.15">
      <c r="C95" s="7">
        <v>5</v>
      </c>
      <c r="D95" s="11">
        <v>20.7173870967742</v>
      </c>
      <c r="E95" s="10">
        <f t="shared" si="93"/>
        <v>19.922466666666701</v>
      </c>
      <c r="F95" s="7" t="s">
        <v>75</v>
      </c>
      <c r="G95" s="1">
        <v>6</v>
      </c>
      <c r="H95" s="8">
        <f t="shared" si="76"/>
        <v>20.7173870967742</v>
      </c>
      <c r="I95" s="8">
        <f t="shared" si="77"/>
        <v>293.86738709677417</v>
      </c>
      <c r="J95" s="8">
        <f t="shared" si="78"/>
        <v>0.21508162389741112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0.54137204142661466</v>
      </c>
      <c r="P95" s="8">
        <f t="shared" si="81"/>
        <v>0.11643917780269281</v>
      </c>
      <c r="Q95" s="14">
        <f t="shared" si="82"/>
        <v>3.027418622870013E-2</v>
      </c>
      <c r="R95" s="8">
        <f t="shared" si="83"/>
        <v>7.4022000000000004E-2</v>
      </c>
      <c r="S95" s="15">
        <f t="shared" si="84"/>
        <v>0.40898903337791642</v>
      </c>
      <c r="T95" s="2">
        <v>0.01</v>
      </c>
      <c r="U95" s="16">
        <f t="shared" si="85"/>
        <v>4.0898903337791646E-3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1.4039890333779163E-2</v>
      </c>
      <c r="AU95" s="8">
        <f t="shared" si="89"/>
        <v>28.47</v>
      </c>
      <c r="AV95" s="1">
        <f t="shared" si="90"/>
        <v>0.26</v>
      </c>
      <c r="AW95" s="1">
        <f t="shared" si="95"/>
        <v>1.3333333333333334E-2</v>
      </c>
      <c r="AX95" s="1">
        <f t="shared" si="91"/>
        <v>9.2840628097638795</v>
      </c>
      <c r="AZ95" s="1">
        <f t="shared" si="96"/>
        <v>5.0000000000000001E-3</v>
      </c>
      <c r="BA95" s="1">
        <f t="shared" si="92"/>
        <v>3.4815235536614542</v>
      </c>
    </row>
    <row r="96" spans="1:53" x14ac:dyDescent="0.15">
      <c r="C96" s="7">
        <v>6</v>
      </c>
      <c r="D96" s="11">
        <v>23.4053</v>
      </c>
      <c r="E96" s="10">
        <f t="shared" si="93"/>
        <v>20.7173870967742</v>
      </c>
      <c r="F96" s="7" t="s">
        <v>73</v>
      </c>
      <c r="G96" s="1">
        <v>7</v>
      </c>
      <c r="H96" s="8">
        <f t="shared" si="76"/>
        <v>23.4053</v>
      </c>
      <c r="I96" s="8">
        <f t="shared" si="77"/>
        <v>296.55529999999999</v>
      </c>
      <c r="J96" s="8">
        <f t="shared" si="78"/>
        <v>0.29042066014368401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0.70963286362392197</v>
      </c>
      <c r="P96" s="8">
        <f t="shared" si="81"/>
        <v>0.2060920447133123</v>
      </c>
      <c r="Q96" s="14">
        <f t="shared" si="82"/>
        <v>5.3583931625461198E-2</v>
      </c>
      <c r="R96" s="8">
        <f t="shared" si="83"/>
        <v>7.4022000000000004E-2</v>
      </c>
      <c r="S96" s="15">
        <f t="shared" si="84"/>
        <v>0.7238919730007457</v>
      </c>
      <c r="T96" s="2">
        <v>0.01</v>
      </c>
      <c r="U96" s="16">
        <f t="shared" si="85"/>
        <v>7.2389197300074572E-3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1.7188919730007458E-2</v>
      </c>
      <c r="AU96" s="8">
        <f t="shared" si="89"/>
        <v>28.47</v>
      </c>
      <c r="AV96" s="1">
        <f t="shared" si="90"/>
        <v>0.26</v>
      </c>
      <c r="AW96" s="1">
        <f t="shared" si="95"/>
        <v>1.3333333333333334E-2</v>
      </c>
      <c r="AX96" s="1">
        <f t="shared" si="91"/>
        <v>11.36640006520787</v>
      </c>
      <c r="AZ96" s="1">
        <f t="shared" si="96"/>
        <v>5.0000000000000001E-3</v>
      </c>
      <c r="BA96" s="1">
        <f t="shared" si="92"/>
        <v>4.2624000244529503</v>
      </c>
    </row>
    <row r="97" spans="3:54" x14ac:dyDescent="0.15">
      <c r="C97" s="7">
        <v>7</v>
      </c>
      <c r="D97" s="11">
        <v>25.716096774193598</v>
      </c>
      <c r="E97" s="10">
        <f t="shared" si="93"/>
        <v>23.4053</v>
      </c>
      <c r="F97" s="7" t="s">
        <v>73</v>
      </c>
      <c r="G97" s="1">
        <v>8</v>
      </c>
      <c r="H97" s="8">
        <f t="shared" si="76"/>
        <v>25.716096774193598</v>
      </c>
      <c r="I97" s="8">
        <f t="shared" si="77"/>
        <v>298.86609677419358</v>
      </c>
      <c r="J97" s="8">
        <f t="shared" si="78"/>
        <v>0.37434991067069634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0.7882408189106096</v>
      </c>
      <c r="P97" s="8">
        <f t="shared" si="81"/>
        <v>0.29507788014618325</v>
      </c>
      <c r="Q97" s="14">
        <f t="shared" si="82"/>
        <v>7.672024883800764E-2</v>
      </c>
      <c r="R97" s="8">
        <f t="shared" si="83"/>
        <v>7.4022000000000004E-2</v>
      </c>
      <c r="S97" s="15">
        <f t="shared" si="84"/>
        <v>1.0364519850585994</v>
      </c>
      <c r="T97" s="2">
        <v>0.01</v>
      </c>
      <c r="U97" s="16">
        <f t="shared" si="85"/>
        <v>1.0364519850585993E-2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2.0314519850585994E-2</v>
      </c>
      <c r="AU97" s="8">
        <f t="shared" si="89"/>
        <v>28.47</v>
      </c>
      <c r="AV97" s="1">
        <f t="shared" si="90"/>
        <v>0.26</v>
      </c>
      <c r="AW97" s="1">
        <f t="shared" si="95"/>
        <v>1.3333333333333334E-2</v>
      </c>
      <c r="AX97" s="1">
        <f t="shared" si="91"/>
        <v>13.433244402862018</v>
      </c>
      <c r="AZ97" s="1">
        <f t="shared" si="96"/>
        <v>5.0000000000000001E-3</v>
      </c>
      <c r="BA97" s="1">
        <f t="shared" si="92"/>
        <v>5.037466651073256</v>
      </c>
    </row>
    <row r="98" spans="3:54" x14ac:dyDescent="0.15">
      <c r="C98" s="7">
        <v>8</v>
      </c>
      <c r="D98" s="11">
        <v>26.239193548387099</v>
      </c>
      <c r="E98" s="10">
        <f t="shared" si="93"/>
        <v>25.716096774193598</v>
      </c>
      <c r="F98" s="7" t="s">
        <v>73</v>
      </c>
      <c r="G98" s="1">
        <v>9</v>
      </c>
      <c r="H98" s="8">
        <f t="shared" si="76"/>
        <v>26.239193548387099</v>
      </c>
      <c r="I98" s="8">
        <f t="shared" si="77"/>
        <v>299.38919354838708</v>
      </c>
      <c r="J98" s="8">
        <f t="shared" si="78"/>
        <v>0.39627705089387583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0.77786293876442625</v>
      </c>
      <c r="P98" s="8">
        <f t="shared" si="81"/>
        <v>0.30824923137321036</v>
      </c>
      <c r="Q98" s="14">
        <f t="shared" si="82"/>
        <v>8.0144800157034693E-2</v>
      </c>
      <c r="R98" s="8">
        <f t="shared" si="83"/>
        <v>7.4022000000000004E-2</v>
      </c>
      <c r="S98" s="15">
        <f t="shared" si="84"/>
        <v>1.0827159514338263</v>
      </c>
      <c r="T98" s="2">
        <v>0.01</v>
      </c>
      <c r="U98" s="16">
        <f t="shared" si="85"/>
        <v>1.0827159514338262E-2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2.0777159514338263E-2</v>
      </c>
      <c r="AU98" s="8">
        <f t="shared" si="89"/>
        <v>28.47</v>
      </c>
      <c r="AV98" s="1">
        <f t="shared" si="90"/>
        <v>0.26</v>
      </c>
      <c r="AW98" s="1">
        <f t="shared" si="95"/>
        <v>1.3333333333333334E-2</v>
      </c>
      <c r="AX98" s="1">
        <f t="shared" si="91"/>
        <v>13.739170987361767</v>
      </c>
      <c r="AZ98" s="1">
        <f t="shared" si="96"/>
        <v>5.0000000000000001E-3</v>
      </c>
      <c r="BA98" s="1">
        <f t="shared" si="92"/>
        <v>5.1521891202606627</v>
      </c>
    </row>
    <row r="99" spans="3:54" x14ac:dyDescent="0.15">
      <c r="C99" s="7">
        <v>9</v>
      </c>
      <c r="D99" s="11">
        <v>26.073433333333298</v>
      </c>
      <c r="E99" s="10">
        <f t="shared" si="93"/>
        <v>26.239193548387099</v>
      </c>
      <c r="F99" s="7" t="s">
        <v>73</v>
      </c>
      <c r="G99" s="1">
        <v>10</v>
      </c>
      <c r="H99" s="8">
        <f t="shared" si="76"/>
        <v>26.073433333333298</v>
      </c>
      <c r="I99" s="8">
        <f t="shared" si="77"/>
        <v>299.22343333333328</v>
      </c>
      <c r="J99" s="8">
        <f t="shared" si="78"/>
        <v>0.38920155373021009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0.75431370739121584</v>
      </c>
      <c r="P99" s="8">
        <f t="shared" si="81"/>
        <v>0.29358006691665628</v>
      </c>
      <c r="Q99" s="14">
        <f t="shared" si="82"/>
        <v>7.6330817398330641E-2</v>
      </c>
      <c r="R99" s="8">
        <f t="shared" si="83"/>
        <v>7.4022000000000004E-2</v>
      </c>
      <c r="S99" s="15">
        <f t="shared" si="84"/>
        <v>1.0311909621238367</v>
      </c>
      <c r="T99" s="2">
        <v>0.01</v>
      </c>
      <c r="U99" s="16">
        <f t="shared" si="85"/>
        <v>1.0311909621238367E-2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2.0261909621238368E-2</v>
      </c>
      <c r="AU99" s="8">
        <f t="shared" si="89"/>
        <v>28.47</v>
      </c>
      <c r="AV99" s="1">
        <f t="shared" si="90"/>
        <v>0.26</v>
      </c>
      <c r="AW99" s="1">
        <f t="shared" si="95"/>
        <v>1.3333333333333334E-2</v>
      </c>
      <c r="AX99" s="1">
        <f t="shared" si="91"/>
        <v>13.398455194250873</v>
      </c>
      <c r="AZ99" s="1">
        <f t="shared" si="96"/>
        <v>5.0000000000000001E-3</v>
      </c>
      <c r="BA99" s="1">
        <f t="shared" si="92"/>
        <v>5.0244206978440769</v>
      </c>
    </row>
    <row r="100" spans="3:54" x14ac:dyDescent="0.15">
      <c r="C100" s="7">
        <v>10</v>
      </c>
      <c r="D100" s="11">
        <v>24.739354838709701</v>
      </c>
      <c r="E100" s="10">
        <f t="shared" si="93"/>
        <v>26.073433333333298</v>
      </c>
      <c r="F100" s="7" t="s">
        <v>73</v>
      </c>
      <c r="G100" s="1">
        <v>11</v>
      </c>
      <c r="H100" s="8">
        <f t="shared" si="76"/>
        <v>24.739354838709701</v>
      </c>
      <c r="I100" s="8">
        <f t="shared" si="77"/>
        <v>297.88935483870966</v>
      </c>
      <c r="J100" s="8">
        <f t="shared" si="78"/>
        <v>0.33642261374469135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0.43769695845083156</v>
      </c>
      <c r="O100" s="8">
        <f t="shared" si="94"/>
        <v>0.30773668202372795</v>
      </c>
      <c r="P100" s="8">
        <f t="shared" si="81"/>
        <v>0.10352957891154153</v>
      </c>
      <c r="Q100" s="14">
        <f t="shared" si="82"/>
        <v>2.6917690517000801E-2</v>
      </c>
      <c r="R100" s="8">
        <f t="shared" si="83"/>
        <v>7.4022000000000004E-2</v>
      </c>
      <c r="S100" s="15">
        <f t="shared" si="84"/>
        <v>0.36364446403772932</v>
      </c>
      <c r="T100" s="2">
        <v>0.01</v>
      </c>
      <c r="U100" s="16">
        <f t="shared" si="85"/>
        <v>3.6364446403772933E-3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1.3586444640377292E-2</v>
      </c>
      <c r="AU100" s="8">
        <f t="shared" si="89"/>
        <v>28.47</v>
      </c>
      <c r="AV100" s="1">
        <f t="shared" si="90"/>
        <v>0.26</v>
      </c>
      <c r="AW100" s="1">
        <f t="shared" si="95"/>
        <v>1.3333333333333334E-2</v>
      </c>
      <c r="AX100" s="1">
        <f t="shared" si="91"/>
        <v>8.9842158595187396</v>
      </c>
      <c r="AZ100" s="1">
        <f t="shared" si="96"/>
        <v>5.0000000000000001E-3</v>
      </c>
      <c r="BA100" s="1">
        <f t="shared" si="92"/>
        <v>3.3690809473195267</v>
      </c>
    </row>
    <row r="101" spans="3:54" x14ac:dyDescent="0.15">
      <c r="C101" s="7">
        <v>11</v>
      </c>
      <c r="D101" s="11">
        <v>22.700533333333301</v>
      </c>
      <c r="E101" s="10">
        <f t="shared" si="93"/>
        <v>24.739354838709701</v>
      </c>
      <c r="F101" s="7" t="s">
        <v>75</v>
      </c>
      <c r="G101" s="1">
        <v>12</v>
      </c>
      <c r="H101" s="8">
        <f t="shared" si="76"/>
        <v>22.700533333333301</v>
      </c>
      <c r="I101" s="8">
        <f t="shared" si="77"/>
        <v>295.85053333333326</v>
      </c>
      <c r="J101" s="8">
        <f t="shared" si="78"/>
        <v>0.26857136783561913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0.48890710311218638</v>
      </c>
      <c r="P101" s="8">
        <f t="shared" si="81"/>
        <v>0.13130644942738998</v>
      </c>
      <c r="Q101" s="14">
        <f t="shared" si="82"/>
        <v>3.4139676851121396E-2</v>
      </c>
      <c r="R101" s="8">
        <f t="shared" si="83"/>
        <v>7.4022000000000004E-2</v>
      </c>
      <c r="S101" s="15">
        <f t="shared" si="84"/>
        <v>0.46120986802736208</v>
      </c>
      <c r="T101" s="2">
        <v>0.01</v>
      </c>
      <c r="U101" s="16">
        <f t="shared" si="85"/>
        <v>4.6120986802736207E-3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1.4562098680273621E-2</v>
      </c>
      <c r="AU101" s="8">
        <f t="shared" si="89"/>
        <v>28.47</v>
      </c>
      <c r="AV101" s="1">
        <f t="shared" si="90"/>
        <v>0.26</v>
      </c>
      <c r="AW101" s="1">
        <f t="shared" si="95"/>
        <v>1.3333333333333334E-2</v>
      </c>
      <c r="AX101" s="1">
        <f t="shared" si="91"/>
        <v>9.6293799720335134</v>
      </c>
      <c r="AY101" s="1">
        <f>SUM(AX90:AX101)</f>
        <v>112.68852434101761</v>
      </c>
      <c r="AZ101" s="1">
        <f t="shared" si="96"/>
        <v>5.0000000000000001E-3</v>
      </c>
      <c r="BA101" s="1">
        <f t="shared" si="92"/>
        <v>3.6110174895125668</v>
      </c>
      <c r="BB101" s="1">
        <f>SUM(BA90:BA101)</f>
        <v>42.258196627881595</v>
      </c>
    </row>
    <row r="102" spans="3:54" x14ac:dyDescent="0.15">
      <c r="C102" s="7">
        <v>12</v>
      </c>
      <c r="D102" s="11">
        <v>20.9048709677419</v>
      </c>
      <c r="E102" s="10">
        <f t="shared" si="93"/>
        <v>22.700533333333301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57.9148</v>
      </c>
      <c r="F2" s="2">
        <v>1166.8320000000001</v>
      </c>
      <c r="G2" s="44">
        <f>(F2+F3+F4)/3</f>
        <v>1338.1873333333333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203.63835616438399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2093.8467792900601</v>
      </c>
      <c r="F7" s="2">
        <v>122.786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2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68181451.439741224</v>
      </c>
      <c r="J14" s="6" t="s">
        <v>20</v>
      </c>
      <c r="K14" s="6">
        <f>I14/(10000*1000)</f>
        <v>6.8181451439741227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44441188.219178103</v>
      </c>
      <c r="J15" s="6" t="s">
        <v>20</v>
      </c>
      <c r="K15" s="6">
        <f>I15/(10000*1000)</f>
        <v>4.4441188219178107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6.8181451439741227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20</v>
      </c>
      <c r="E27" s="7"/>
      <c r="F27" s="7"/>
      <c r="G27" s="1">
        <v>1</v>
      </c>
      <c r="H27" s="8">
        <f t="shared" ref="H27:H38" si="0">E28</f>
        <v>20</v>
      </c>
      <c r="I27" s="8">
        <f t="shared" ref="I27:I38" si="1">H27+273.15</f>
        <v>293.14999999999998</v>
      </c>
      <c r="J27" s="8">
        <f t="shared" ref="J27:J38" si="2">EXP(($C$16*(I27-$C$14))/($C$17*I27*$C$14))</f>
        <v>0.19833052025467821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0.22116949168185043</v>
      </c>
      <c r="Q27" s="14">
        <f t="shared" ref="Q27:Q38" si="6">P27*$B$29</f>
        <v>2.6540339001822053E-2</v>
      </c>
      <c r="R27" s="8">
        <f t="shared" ref="R27:R38" si="7">L27*$B$29</f>
        <v>0.13381873333333336</v>
      </c>
      <c r="S27" s="15">
        <f t="shared" ref="S27:S38" si="8">Q27/R27</f>
        <v>0.19833052025467821</v>
      </c>
      <c r="T27" s="2">
        <v>0.01</v>
      </c>
      <c r="U27" s="16">
        <f t="shared" ref="U27:U38" si="9">S27*T27</f>
        <v>1.9833052025467822E-3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2.3883305202546782E-2</v>
      </c>
      <c r="AR27" s="8">
        <f t="shared" ref="AR27:AR38" si="15">$B$27/12</f>
        <v>111.51561111111111</v>
      </c>
      <c r="AS27" s="1">
        <f t="shared" ref="AS27:AS38" si="16">$B$29</f>
        <v>0.12</v>
      </c>
      <c r="AT27" s="1">
        <f>$E$2/12</f>
        <v>4.8262333333333336</v>
      </c>
      <c r="AU27" s="1">
        <f t="shared" ref="AU27:AU38" si="17">AT27*10000*AS27*0.67*AR27*AQ27</f>
        <v>10334.618771235868</v>
      </c>
    </row>
    <row r="28" spans="1:47" x14ac:dyDescent="0.15">
      <c r="A28" s="1" t="s">
        <v>74</v>
      </c>
      <c r="B28" s="1">
        <v>1</v>
      </c>
      <c r="C28" s="7">
        <v>1</v>
      </c>
      <c r="D28" s="9">
        <v>23.5481612903226</v>
      </c>
      <c r="E28" s="10">
        <f t="shared" ref="E28:E39" si="18">D27</f>
        <v>20</v>
      </c>
      <c r="F28" s="7" t="s">
        <v>73</v>
      </c>
      <c r="G28" s="1">
        <v>2</v>
      </c>
      <c r="H28" s="8">
        <f t="shared" si="0"/>
        <v>23.5481612903226</v>
      </c>
      <c r="I28" s="8">
        <f t="shared" si="1"/>
        <v>296.69816129032256</v>
      </c>
      <c r="J28" s="8">
        <f t="shared" si="2"/>
        <v>0.29504846185274469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2.009142730540372</v>
      </c>
      <c r="P28" s="8">
        <f t="shared" si="5"/>
        <v>0.59279447228856019</v>
      </c>
      <c r="Q28" s="14">
        <f t="shared" si="6"/>
        <v>7.1135336674627223E-2</v>
      </c>
      <c r="R28" s="8">
        <f t="shared" si="7"/>
        <v>0.13381873333333336</v>
      </c>
      <c r="S28" s="15">
        <f t="shared" si="8"/>
        <v>0.53157980876589184</v>
      </c>
      <c r="T28" s="2">
        <v>0.01</v>
      </c>
      <c r="U28" s="16">
        <f t="shared" si="9"/>
        <v>5.3157980876589184E-3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2.7215798087658918E-2</v>
      </c>
      <c r="AR28" s="8">
        <f t="shared" si="15"/>
        <v>111.51561111111111</v>
      </c>
      <c r="AS28" s="1">
        <f t="shared" si="16"/>
        <v>0.12</v>
      </c>
      <c r="AT28" s="1">
        <f t="shared" ref="AT28:AT38" si="20">$E$2/12</f>
        <v>4.8262333333333336</v>
      </c>
      <c r="AU28" s="1">
        <f t="shared" si="17"/>
        <v>11776.632061834247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23.32</v>
      </c>
      <c r="E29" s="10">
        <f t="shared" si="18"/>
        <v>23.5481612903226</v>
      </c>
      <c r="F29" s="7" t="s">
        <v>73</v>
      </c>
      <c r="G29" s="1">
        <v>3</v>
      </c>
      <c r="H29" s="8">
        <f t="shared" si="0"/>
        <v>23.32</v>
      </c>
      <c r="I29" s="8">
        <f t="shared" si="1"/>
        <v>296.46999999999997</v>
      </c>
      <c r="J29" s="8">
        <f t="shared" si="2"/>
        <v>0.28769007225962739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2.5315043693629229</v>
      </c>
      <c r="P29" s="8">
        <f t="shared" si="5"/>
        <v>0.72828867494758176</v>
      </c>
      <c r="Q29" s="14">
        <f t="shared" si="6"/>
        <v>8.7394640993709805E-2</v>
      </c>
      <c r="R29" s="8">
        <f t="shared" si="7"/>
        <v>0.13381873333333336</v>
      </c>
      <c r="S29" s="15">
        <f t="shared" si="8"/>
        <v>0.65308226147990578</v>
      </c>
      <c r="T29" s="2">
        <v>0.01</v>
      </c>
      <c r="U29" s="16">
        <f t="shared" si="9"/>
        <v>6.5308226147990575E-3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2.8430822614799057E-2</v>
      </c>
      <c r="AR29" s="8">
        <f t="shared" si="15"/>
        <v>111.51561111111111</v>
      </c>
      <c r="AS29" s="1">
        <f t="shared" si="16"/>
        <v>0.12</v>
      </c>
      <c r="AT29" s="1">
        <f t="shared" si="20"/>
        <v>4.8262333333333336</v>
      </c>
      <c r="AU29" s="1">
        <f t="shared" si="17"/>
        <v>12302.389078260745</v>
      </c>
    </row>
    <row r="30" spans="1:47" x14ac:dyDescent="0.15">
      <c r="C30" s="7">
        <v>3</v>
      </c>
      <c r="D30" s="11">
        <v>22.675935483871001</v>
      </c>
      <c r="E30" s="10">
        <f t="shared" si="18"/>
        <v>23.32</v>
      </c>
      <c r="F30" s="7" t="s">
        <v>73</v>
      </c>
      <c r="G30" s="1">
        <v>4</v>
      </c>
      <c r="H30" s="8">
        <f t="shared" si="0"/>
        <v>22.675935483871001</v>
      </c>
      <c r="I30" s="8">
        <f t="shared" si="1"/>
        <v>295.82593548387098</v>
      </c>
      <c r="J30" s="8">
        <f t="shared" si="2"/>
        <v>0.26783741202713179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2.9183718055264523</v>
      </c>
      <c r="P30" s="8">
        <f t="shared" si="5"/>
        <v>0.78164915172515292</v>
      </c>
      <c r="Q30" s="14">
        <f t="shared" si="6"/>
        <v>9.3797898207018351E-2</v>
      </c>
      <c r="R30" s="8">
        <f t="shared" si="7"/>
        <v>0.13381873333333336</v>
      </c>
      <c r="S30" s="15">
        <f t="shared" si="8"/>
        <v>0.70093249181618067</v>
      </c>
      <c r="T30" s="2">
        <v>0.01</v>
      </c>
      <c r="U30" s="16">
        <f t="shared" si="9"/>
        <v>7.0093249181618069E-3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2.8909324918161807E-2</v>
      </c>
      <c r="AR30" s="8">
        <f t="shared" si="15"/>
        <v>111.51561111111111</v>
      </c>
      <c r="AS30" s="1">
        <f t="shared" si="16"/>
        <v>0.12</v>
      </c>
      <c r="AT30" s="1">
        <f t="shared" si="20"/>
        <v>4.8262333333333336</v>
      </c>
      <c r="AU30" s="1">
        <f t="shared" si="17"/>
        <v>12509.443288072751</v>
      </c>
    </row>
    <row r="31" spans="1:47" x14ac:dyDescent="0.15">
      <c r="C31" s="7">
        <v>4</v>
      </c>
      <c r="D31" s="11">
        <v>22.817599999999999</v>
      </c>
      <c r="E31" s="10">
        <f t="shared" si="18"/>
        <v>22.675935483871001</v>
      </c>
      <c r="F31" s="7" t="s">
        <v>73</v>
      </c>
      <c r="G31" s="1">
        <v>5</v>
      </c>
      <c r="H31" s="8">
        <f t="shared" si="0"/>
        <v>22.817599999999999</v>
      </c>
      <c r="I31" s="8">
        <f t="shared" si="1"/>
        <v>295.96759999999995</v>
      </c>
      <c r="J31" s="8">
        <f t="shared" si="2"/>
        <v>0.27209039009008951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2.0298865211112345</v>
      </c>
      <c r="O31" s="8">
        <f t="shared" si="19"/>
        <v>1.2219922438011759</v>
      </c>
      <c r="P31" s="8">
        <f t="shared" si="5"/>
        <v>0.33249234630292568</v>
      </c>
      <c r="Q31" s="14">
        <f t="shared" si="6"/>
        <v>3.9899081556351079E-2</v>
      </c>
      <c r="R31" s="8">
        <f t="shared" si="7"/>
        <v>0.13381873333333336</v>
      </c>
      <c r="S31" s="15">
        <f t="shared" si="8"/>
        <v>0.2981576686798042</v>
      </c>
      <c r="T31" s="2">
        <v>0.01</v>
      </c>
      <c r="U31" s="16">
        <f t="shared" si="9"/>
        <v>2.9815766867980422E-3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3.2431576686798039E-2</v>
      </c>
      <c r="AR31" s="8">
        <f t="shared" si="15"/>
        <v>111.51561111111111</v>
      </c>
      <c r="AS31" s="1">
        <f t="shared" si="16"/>
        <v>0.12</v>
      </c>
      <c r="AT31" s="1">
        <f t="shared" si="20"/>
        <v>4.8262333333333336</v>
      </c>
      <c r="AU31" s="1">
        <f t="shared" si="17"/>
        <v>14033.567731338046</v>
      </c>
    </row>
    <row r="32" spans="1:47" x14ac:dyDescent="0.15">
      <c r="C32" s="7">
        <v>5</v>
      </c>
      <c r="D32" s="11">
        <v>23.728064516128999</v>
      </c>
      <c r="E32" s="10">
        <f t="shared" si="18"/>
        <v>22.817599999999999</v>
      </c>
      <c r="F32" s="7" t="s">
        <v>75</v>
      </c>
      <c r="G32" s="1">
        <v>6</v>
      </c>
      <c r="H32" s="8">
        <f t="shared" si="0"/>
        <v>23.728064516128999</v>
      </c>
      <c r="I32" s="8">
        <f t="shared" si="1"/>
        <v>296.87806451612897</v>
      </c>
      <c r="J32" s="8">
        <f t="shared" si="2"/>
        <v>0.30097472039073664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2.0046560086093614</v>
      </c>
      <c r="P32" s="8">
        <f t="shared" si="5"/>
        <v>0.60335078167081269</v>
      </c>
      <c r="Q32" s="14">
        <f t="shared" si="6"/>
        <v>7.2402093800497516E-2</v>
      </c>
      <c r="R32" s="8">
        <f t="shared" si="7"/>
        <v>0.13381873333333336</v>
      </c>
      <c r="S32" s="15">
        <f t="shared" si="8"/>
        <v>0.54104602544808755</v>
      </c>
      <c r="T32" s="2">
        <v>0.01</v>
      </c>
      <c r="U32" s="16">
        <f t="shared" si="9"/>
        <v>5.4104602544808754E-3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3.486046025448087E-2</v>
      </c>
      <c r="AR32" s="8">
        <f t="shared" si="15"/>
        <v>111.51561111111111</v>
      </c>
      <c r="AS32" s="1">
        <f t="shared" si="16"/>
        <v>0.12</v>
      </c>
      <c r="AT32" s="1">
        <f t="shared" si="20"/>
        <v>4.8262333333333336</v>
      </c>
      <c r="AU32" s="1">
        <f t="shared" si="17"/>
        <v>15084.5774428852</v>
      </c>
    </row>
    <row r="33" spans="1:48" x14ac:dyDescent="0.15">
      <c r="C33" s="7">
        <v>6</v>
      </c>
      <c r="D33" s="11">
        <v>25.6479</v>
      </c>
      <c r="E33" s="10">
        <f t="shared" si="18"/>
        <v>23.728064516128999</v>
      </c>
      <c r="F33" s="7" t="s">
        <v>73</v>
      </c>
      <c r="G33" s="1">
        <v>7</v>
      </c>
      <c r="H33" s="8">
        <f t="shared" si="0"/>
        <v>25.6479</v>
      </c>
      <c r="I33" s="8">
        <f t="shared" si="1"/>
        <v>298.79789999999997</v>
      </c>
      <c r="J33" s="8">
        <f t="shared" si="2"/>
        <v>0.37157665771952725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2.5164613380496599</v>
      </c>
      <c r="P33" s="8">
        <f t="shared" si="5"/>
        <v>0.93505829327290202</v>
      </c>
      <c r="Q33" s="14">
        <f t="shared" si="6"/>
        <v>0.11220699519274824</v>
      </c>
      <c r="R33" s="8">
        <f t="shared" si="7"/>
        <v>0.13381873333333336</v>
      </c>
      <c r="S33" s="15">
        <f t="shared" si="8"/>
        <v>0.83849990504130878</v>
      </c>
      <c r="T33" s="2">
        <v>0.01</v>
      </c>
      <c r="U33" s="16">
        <f t="shared" si="9"/>
        <v>8.3849990504130875E-3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3.7834999050413085E-2</v>
      </c>
      <c r="AR33" s="8">
        <f t="shared" si="15"/>
        <v>111.51561111111111</v>
      </c>
      <c r="AS33" s="1">
        <f t="shared" si="16"/>
        <v>0.12</v>
      </c>
      <c r="AT33" s="1">
        <f t="shared" si="20"/>
        <v>4.8262333333333336</v>
      </c>
      <c r="AU33" s="1">
        <f t="shared" si="17"/>
        <v>16371.69931381169</v>
      </c>
    </row>
    <row r="34" spans="1:48" x14ac:dyDescent="0.15">
      <c r="C34" s="7">
        <v>7</v>
      </c>
      <c r="D34" s="11">
        <v>26.417870967741901</v>
      </c>
      <c r="E34" s="10">
        <f t="shared" si="18"/>
        <v>25.6479</v>
      </c>
      <c r="F34" s="7" t="s">
        <v>73</v>
      </c>
      <c r="G34" s="1">
        <v>8</v>
      </c>
      <c r="H34" s="8">
        <f t="shared" si="0"/>
        <v>26.417870967741901</v>
      </c>
      <c r="I34" s="8">
        <f t="shared" si="1"/>
        <v>299.5678709677419</v>
      </c>
      <c r="J34" s="8">
        <f t="shared" si="2"/>
        <v>0.40403902175602702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2.696559155887869</v>
      </c>
      <c r="P34" s="8">
        <f t="shared" si="5"/>
        <v>1.0895151234521925</v>
      </c>
      <c r="Q34" s="14">
        <f t="shared" si="6"/>
        <v>0.13074181481426309</v>
      </c>
      <c r="R34" s="8">
        <f t="shared" si="7"/>
        <v>0.13381873333333336</v>
      </c>
      <c r="S34" s="15">
        <f t="shared" si="8"/>
        <v>0.97700681778682008</v>
      </c>
      <c r="T34" s="2">
        <v>0.01</v>
      </c>
      <c r="U34" s="16">
        <f t="shared" si="9"/>
        <v>9.7700681778682009E-3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3.9220068177868196E-2</v>
      </c>
      <c r="AR34" s="8">
        <f t="shared" si="15"/>
        <v>111.51561111111111</v>
      </c>
      <c r="AS34" s="1">
        <f t="shared" si="16"/>
        <v>0.12</v>
      </c>
      <c r="AT34" s="1">
        <f t="shared" si="20"/>
        <v>4.8262333333333336</v>
      </c>
      <c r="AU34" s="1">
        <f t="shared" si="17"/>
        <v>16971.036854519018</v>
      </c>
    </row>
    <row r="35" spans="1:48" x14ac:dyDescent="0.15">
      <c r="C35" s="7">
        <v>8</v>
      </c>
      <c r="D35" s="11">
        <v>27.584096774193601</v>
      </c>
      <c r="E35" s="10">
        <f t="shared" si="18"/>
        <v>26.417870967741901</v>
      </c>
      <c r="F35" s="7" t="s">
        <v>73</v>
      </c>
      <c r="G35" s="1">
        <v>9</v>
      </c>
      <c r="H35" s="8">
        <f t="shared" si="0"/>
        <v>27.584096774193601</v>
      </c>
      <c r="I35" s="8">
        <f t="shared" si="1"/>
        <v>300.73409677419357</v>
      </c>
      <c r="J35" s="8">
        <f t="shared" si="2"/>
        <v>0.45831420111280724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2.7222001435467877</v>
      </c>
      <c r="P35" s="8">
        <f t="shared" si="5"/>
        <v>1.2476229840588151</v>
      </c>
      <c r="Q35" s="14">
        <f t="shared" si="6"/>
        <v>0.14971475808705781</v>
      </c>
      <c r="R35" s="8">
        <f t="shared" si="7"/>
        <v>0.13381873333333336</v>
      </c>
      <c r="S35" s="15">
        <f t="shared" si="8"/>
        <v>1.1187877388895062</v>
      </c>
      <c r="T35" s="2">
        <v>0.01</v>
      </c>
      <c r="U35" s="16">
        <f t="shared" si="9"/>
        <v>1.1187877388895063E-2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4.0637877388895058E-2</v>
      </c>
      <c r="AR35" s="8">
        <f t="shared" si="15"/>
        <v>111.51561111111111</v>
      </c>
      <c r="AS35" s="1">
        <f t="shared" si="16"/>
        <v>0.12</v>
      </c>
      <c r="AT35" s="1">
        <f t="shared" si="20"/>
        <v>4.8262333333333336</v>
      </c>
      <c r="AU35" s="1">
        <f t="shared" si="17"/>
        <v>17584.541457924868</v>
      </c>
    </row>
    <row r="36" spans="1:48" x14ac:dyDescent="0.15">
      <c r="C36" s="7">
        <v>9</v>
      </c>
      <c r="D36" s="11">
        <v>27.053799999999999</v>
      </c>
      <c r="E36" s="10">
        <f t="shared" si="18"/>
        <v>27.584096774193601</v>
      </c>
      <c r="F36" s="7" t="s">
        <v>73</v>
      </c>
      <c r="G36" s="1">
        <v>10</v>
      </c>
      <c r="H36" s="8">
        <f t="shared" si="0"/>
        <v>27.053799999999999</v>
      </c>
      <c r="I36" s="8">
        <f t="shared" si="1"/>
        <v>300.2038</v>
      </c>
      <c r="J36" s="8">
        <f t="shared" si="2"/>
        <v>0.43283772867931064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2.5897332705990839</v>
      </c>
      <c r="P36" s="8">
        <f t="shared" si="5"/>
        <v>1.12093426673135</v>
      </c>
      <c r="Q36" s="14">
        <f t="shared" si="6"/>
        <v>0.134512112007762</v>
      </c>
      <c r="R36" s="8">
        <f t="shared" si="7"/>
        <v>0.13381873333333336</v>
      </c>
      <c r="S36" s="15">
        <f t="shared" si="8"/>
        <v>1.005181476891591</v>
      </c>
      <c r="T36" s="2">
        <v>0.01</v>
      </c>
      <c r="U36" s="16">
        <f t="shared" si="9"/>
        <v>1.0051814768915909E-2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3.9501814768915906E-2</v>
      </c>
      <c r="AR36" s="8">
        <f t="shared" si="15"/>
        <v>111.51561111111111</v>
      </c>
      <c r="AS36" s="1">
        <f t="shared" si="16"/>
        <v>0.12</v>
      </c>
      <c r="AT36" s="1">
        <f t="shared" si="20"/>
        <v>4.8262333333333336</v>
      </c>
      <c r="AU36" s="1">
        <f t="shared" si="17"/>
        <v>17092.95229226433</v>
      </c>
    </row>
    <row r="37" spans="1:48" x14ac:dyDescent="0.15">
      <c r="C37" s="7">
        <v>10</v>
      </c>
      <c r="D37" s="11">
        <v>26.3657741935484</v>
      </c>
      <c r="E37" s="10">
        <f t="shared" si="18"/>
        <v>27.053799999999999</v>
      </c>
      <c r="F37" s="7" t="s">
        <v>73</v>
      </c>
      <c r="G37" s="1">
        <v>11</v>
      </c>
      <c r="H37" s="8">
        <f t="shared" si="0"/>
        <v>26.3657741935484</v>
      </c>
      <c r="I37" s="8">
        <f t="shared" si="1"/>
        <v>299.5157741935484</v>
      </c>
      <c r="J37" s="8">
        <f t="shared" si="2"/>
        <v>0.40176126193256034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1.395359053674347</v>
      </c>
      <c r="O37" s="8">
        <f t="shared" si="19"/>
        <v>1.1885960613044981</v>
      </c>
      <c r="P37" s="8">
        <f t="shared" si="5"/>
        <v>0.477531853517766</v>
      </c>
      <c r="Q37" s="14">
        <f t="shared" si="6"/>
        <v>5.7303822422131917E-2</v>
      </c>
      <c r="R37" s="8">
        <f t="shared" si="7"/>
        <v>0.13381873333333336</v>
      </c>
      <c r="S37" s="15">
        <f t="shared" si="8"/>
        <v>0.42821973422354848</v>
      </c>
      <c r="T37" s="2">
        <v>0.01</v>
      </c>
      <c r="U37" s="16">
        <f t="shared" si="9"/>
        <v>4.2821973422354845E-3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3.3732197342235481E-2</v>
      </c>
      <c r="AR37" s="8">
        <f t="shared" si="15"/>
        <v>111.51561111111111</v>
      </c>
      <c r="AS37" s="1">
        <f t="shared" si="16"/>
        <v>0.12</v>
      </c>
      <c r="AT37" s="1">
        <f t="shared" si="20"/>
        <v>4.8262333333333336</v>
      </c>
      <c r="AU37" s="1">
        <f t="shared" si="17"/>
        <v>14596.36331285193</v>
      </c>
    </row>
    <row r="38" spans="1:48" x14ac:dyDescent="0.15">
      <c r="C38" s="7">
        <v>11</v>
      </c>
      <c r="D38" s="11">
        <v>25.314066666666701</v>
      </c>
      <c r="E38" s="10">
        <f t="shared" si="18"/>
        <v>26.3657741935484</v>
      </c>
      <c r="F38" s="7" t="s">
        <v>75</v>
      </c>
      <c r="G38" s="1">
        <v>12</v>
      </c>
      <c r="H38" s="8">
        <f t="shared" si="0"/>
        <v>25.314066666666701</v>
      </c>
      <c r="I38" s="8">
        <f t="shared" si="1"/>
        <v>298.46406666666667</v>
      </c>
      <c r="J38" s="8">
        <f t="shared" si="2"/>
        <v>0.35827720678558422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1.8262203188978432</v>
      </c>
      <c r="P38" s="8">
        <f t="shared" si="5"/>
        <v>0.65429311482979813</v>
      </c>
      <c r="Q38" s="14">
        <f t="shared" si="6"/>
        <v>7.8515173779575773E-2</v>
      </c>
      <c r="R38" s="8">
        <f t="shared" si="7"/>
        <v>0.13381873333333336</v>
      </c>
      <c r="S38" s="15">
        <f t="shared" si="8"/>
        <v>0.58672782071550345</v>
      </c>
      <c r="T38" s="2">
        <v>0.01</v>
      </c>
      <c r="U38" s="16">
        <f t="shared" si="9"/>
        <v>5.8672782071550345E-3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3.531727820715503E-2</v>
      </c>
      <c r="AR38" s="8">
        <f t="shared" si="15"/>
        <v>111.51561111111111</v>
      </c>
      <c r="AS38" s="1">
        <f t="shared" si="16"/>
        <v>0.12</v>
      </c>
      <c r="AT38" s="1">
        <f t="shared" si="20"/>
        <v>4.8262333333333336</v>
      </c>
      <c r="AU38" s="1">
        <f t="shared" si="17"/>
        <v>15282.248550326412</v>
      </c>
      <c r="AV38" s="1">
        <f>SUM(AU27:AU38)</f>
        <v>173940.07015532511</v>
      </c>
    </row>
    <row r="39" spans="1:48" x14ac:dyDescent="0.15">
      <c r="C39" s="7">
        <v>12</v>
      </c>
      <c r="D39" s="11">
        <v>23.3977096774194</v>
      </c>
      <c r="E39" s="10">
        <f t="shared" si="18"/>
        <v>25.314066666666701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20</v>
      </c>
      <c r="E42" s="7"/>
      <c r="F42" s="7"/>
      <c r="G42" s="1">
        <v>1</v>
      </c>
      <c r="H42" s="8">
        <f t="shared" ref="H42:H53" si="21">E43</f>
        <v>20</v>
      </c>
      <c r="I42" s="8">
        <f t="shared" ref="I42:I53" si="22">H42+273.15</f>
        <v>293.14999999999998</v>
      </c>
      <c r="J42" s="8">
        <f t="shared" ref="J42:J53" si="23">EXP(($C$16*(I42-$C$14))/($C$17*I42*$C$14))</f>
        <v>0.19833052025467821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1.5289506400725074E-2</v>
      </c>
      <c r="Q42" s="14">
        <f t="shared" ref="Q42:Q53" si="27">P42*$B$44</f>
        <v>1.9876358320942596E-3</v>
      </c>
      <c r="R42" s="8">
        <f t="shared" ref="R42:R53" si="28">L42*$B$44</f>
        <v>1.0021835416666666E-2</v>
      </c>
      <c r="S42" s="15">
        <f t="shared" ref="S42:S53" si="29">Q42/R42</f>
        <v>0.19833052025467821</v>
      </c>
      <c r="T42" s="2">
        <v>0.01</v>
      </c>
      <c r="U42" s="16">
        <f t="shared" ref="U42:U53" si="30">S42*T42</f>
        <v>1.9833052025467822E-3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1.6783305202546783E-2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>$E$5/12</f>
        <v>16.969863013698667</v>
      </c>
      <c r="AU42" s="1">
        <f t="shared" ref="AU42:AU53" si="36">AT42*10000*AS42*0.67*AR42*AQ42</f>
        <v>1912.3963132414533</v>
      </c>
    </row>
    <row r="43" spans="1:48" x14ac:dyDescent="0.15">
      <c r="A43" s="1" t="s">
        <v>74</v>
      </c>
      <c r="B43" s="1">
        <v>1</v>
      </c>
      <c r="C43" s="7">
        <v>1</v>
      </c>
      <c r="D43" s="9">
        <v>23.5481612903226</v>
      </c>
      <c r="E43" s="10">
        <f t="shared" ref="E43:E54" si="37">D42</f>
        <v>20</v>
      </c>
      <c r="F43" s="7" t="s">
        <v>73</v>
      </c>
      <c r="G43" s="1">
        <v>2</v>
      </c>
      <c r="H43" s="8">
        <f t="shared" si="21"/>
        <v>23.5481612903226</v>
      </c>
      <c r="I43" s="8">
        <f t="shared" si="22"/>
        <v>296.69816129032256</v>
      </c>
      <c r="J43" s="8">
        <f t="shared" si="23"/>
        <v>0.29504846185274469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0.13889257693260826</v>
      </c>
      <c r="P43" s="8">
        <f t="shared" si="26"/>
        <v>4.0980041186730078E-2</v>
      </c>
      <c r="Q43" s="14">
        <f t="shared" si="27"/>
        <v>5.3274053542749101E-3</v>
      </c>
      <c r="R43" s="8">
        <f t="shared" si="28"/>
        <v>1.0021835416666666E-2</v>
      </c>
      <c r="S43" s="15">
        <f t="shared" si="29"/>
        <v>0.53157980876589206</v>
      </c>
      <c r="T43" s="2">
        <v>0.01</v>
      </c>
      <c r="U43" s="16">
        <f t="shared" si="30"/>
        <v>5.315798087658921E-3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2.0115798087658922E-2</v>
      </c>
      <c r="AR43" s="8">
        <f t="shared" si="34"/>
        <v>7.7091041666666671</v>
      </c>
      <c r="AS43" s="1">
        <f t="shared" si="35"/>
        <v>0.13</v>
      </c>
      <c r="AT43" s="1">
        <f t="shared" ref="AT43:AT53" si="39">$E$5/12</f>
        <v>16.969863013698667</v>
      </c>
      <c r="AU43" s="1">
        <f t="shared" si="36"/>
        <v>2292.1217028759543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23.32</v>
      </c>
      <c r="E44" s="10">
        <f t="shared" si="37"/>
        <v>23.5481612903226</v>
      </c>
      <c r="F44" s="7" t="s">
        <v>73</v>
      </c>
      <c r="G44" s="1">
        <v>3</v>
      </c>
      <c r="H44" s="8">
        <f t="shared" si="21"/>
        <v>23.32</v>
      </c>
      <c r="I44" s="8">
        <f t="shared" si="22"/>
        <v>296.46999999999997</v>
      </c>
      <c r="J44" s="8">
        <f t="shared" si="23"/>
        <v>0.28769007225962739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0.17500357741254485</v>
      </c>
      <c r="P44" s="8">
        <f t="shared" si="26"/>
        <v>5.0346791831508322E-2</v>
      </c>
      <c r="Q44" s="14">
        <f t="shared" si="27"/>
        <v>6.5450829380960824E-3</v>
      </c>
      <c r="R44" s="8">
        <f t="shared" si="28"/>
        <v>1.0021835416666666E-2</v>
      </c>
      <c r="S44" s="15">
        <f t="shared" si="29"/>
        <v>0.653082261479906</v>
      </c>
      <c r="T44" s="2">
        <v>0.01</v>
      </c>
      <c r="U44" s="16">
        <f t="shared" si="30"/>
        <v>6.5308226147990601E-3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2.1330822614799062E-2</v>
      </c>
      <c r="AR44" s="8">
        <f t="shared" si="34"/>
        <v>7.7091041666666671</v>
      </c>
      <c r="AS44" s="1">
        <f t="shared" si="35"/>
        <v>0.13</v>
      </c>
      <c r="AT44" s="1">
        <f t="shared" si="39"/>
        <v>16.969863013698667</v>
      </c>
      <c r="AU44" s="1">
        <f t="shared" si="36"/>
        <v>2430.5693088843436</v>
      </c>
    </row>
    <row r="45" spans="1:48" x14ac:dyDescent="0.15">
      <c r="C45" s="7">
        <v>3</v>
      </c>
      <c r="D45" s="11">
        <v>22.675935483871001</v>
      </c>
      <c r="E45" s="10">
        <f t="shared" si="37"/>
        <v>23.32</v>
      </c>
      <c r="F45" s="7" t="s">
        <v>73</v>
      </c>
      <c r="G45" s="1">
        <v>4</v>
      </c>
      <c r="H45" s="8">
        <f t="shared" si="21"/>
        <v>22.675935483871001</v>
      </c>
      <c r="I45" s="8">
        <f t="shared" si="22"/>
        <v>295.82593548387098</v>
      </c>
      <c r="J45" s="8">
        <f t="shared" si="23"/>
        <v>0.26783741202713179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0.20174782724770318</v>
      </c>
      <c r="P45" s="8">
        <f t="shared" si="26"/>
        <v>5.4035615932121681E-2</v>
      </c>
      <c r="Q45" s="14">
        <f t="shared" si="27"/>
        <v>7.0246300711758183E-3</v>
      </c>
      <c r="R45" s="8">
        <f t="shared" si="28"/>
        <v>1.0021835416666666E-2</v>
      </c>
      <c r="S45" s="15">
        <f t="shared" si="29"/>
        <v>0.70093249181618078</v>
      </c>
      <c r="T45" s="2">
        <v>0.01</v>
      </c>
      <c r="U45" s="16">
        <f t="shared" si="30"/>
        <v>7.0093249181618078E-3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2.1809324918161808E-2</v>
      </c>
      <c r="AR45" s="8">
        <f t="shared" si="34"/>
        <v>7.7091041666666671</v>
      </c>
      <c r="AS45" s="1">
        <f t="shared" si="35"/>
        <v>0.13</v>
      </c>
      <c r="AT45" s="1">
        <f t="shared" si="39"/>
        <v>16.969863013698667</v>
      </c>
      <c r="AU45" s="1">
        <f t="shared" si="36"/>
        <v>2485.0928982360761</v>
      </c>
    </row>
    <row r="46" spans="1:48" x14ac:dyDescent="0.15">
      <c r="C46" s="7">
        <v>4</v>
      </c>
      <c r="D46" s="11">
        <v>22.817599999999999</v>
      </c>
      <c r="E46" s="10">
        <f t="shared" si="37"/>
        <v>22.675935483871001</v>
      </c>
      <c r="F46" s="7" t="s">
        <v>73</v>
      </c>
      <c r="G46" s="1">
        <v>5</v>
      </c>
      <c r="H46" s="8">
        <f t="shared" si="21"/>
        <v>22.817599999999999</v>
      </c>
      <c r="I46" s="8">
        <f t="shared" si="22"/>
        <v>295.96759999999995</v>
      </c>
      <c r="J46" s="8">
        <f t="shared" si="23"/>
        <v>0.27209039009008951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0.14032660074980241</v>
      </c>
      <c r="O46" s="8">
        <f t="shared" si="38"/>
        <v>8.4476652232445715E-2</v>
      </c>
      <c r="P46" s="8">
        <f t="shared" si="26"/>
        <v>2.2985285259430985E-2</v>
      </c>
      <c r="Q46" s="14">
        <f t="shared" si="27"/>
        <v>2.9880870837260282E-3</v>
      </c>
      <c r="R46" s="8">
        <f t="shared" si="28"/>
        <v>1.0021835416666666E-2</v>
      </c>
      <c r="S46" s="15">
        <f t="shared" si="29"/>
        <v>0.29815766867980431</v>
      </c>
      <c r="T46" s="2">
        <v>0.01</v>
      </c>
      <c r="U46" s="16">
        <f t="shared" si="30"/>
        <v>2.981576686798043E-3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3.0081576686798041E-2</v>
      </c>
      <c r="AR46" s="8">
        <f t="shared" si="34"/>
        <v>7.7091041666666671</v>
      </c>
      <c r="AS46" s="1">
        <f t="shared" si="35"/>
        <v>0.13</v>
      </c>
      <c r="AT46" s="1">
        <f t="shared" si="39"/>
        <v>16.969863013698667</v>
      </c>
      <c r="AU46" s="1">
        <f t="shared" si="36"/>
        <v>3427.6857661858553</v>
      </c>
    </row>
    <row r="47" spans="1:48" x14ac:dyDescent="0.15">
      <c r="C47" s="7">
        <v>5</v>
      </c>
      <c r="D47" s="11">
        <v>23.728064516128999</v>
      </c>
      <c r="E47" s="10">
        <f t="shared" si="37"/>
        <v>22.817599999999999</v>
      </c>
      <c r="F47" s="7" t="s">
        <v>75</v>
      </c>
      <c r="G47" s="1">
        <v>6</v>
      </c>
      <c r="H47" s="8">
        <f t="shared" si="21"/>
        <v>23.728064516128999</v>
      </c>
      <c r="I47" s="8">
        <f t="shared" si="22"/>
        <v>296.87806451612897</v>
      </c>
      <c r="J47" s="8">
        <f t="shared" si="23"/>
        <v>0.30097472039073664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0.13858240863968141</v>
      </c>
      <c r="P47" s="8">
        <f t="shared" si="26"/>
        <v>4.1709801691402919E-2</v>
      </c>
      <c r="Q47" s="14">
        <f t="shared" si="27"/>
        <v>5.42227421988238E-3</v>
      </c>
      <c r="R47" s="8">
        <f t="shared" si="28"/>
        <v>1.0021835416666666E-2</v>
      </c>
      <c r="S47" s="15">
        <f t="shared" si="29"/>
        <v>0.54104602544808778</v>
      </c>
      <c r="T47" s="2">
        <v>0.01</v>
      </c>
      <c r="U47" s="16">
        <f t="shared" si="30"/>
        <v>5.410460254480878E-3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3.2510460254480879E-2</v>
      </c>
      <c r="AR47" s="8">
        <f t="shared" si="34"/>
        <v>7.7091041666666671</v>
      </c>
      <c r="AS47" s="1">
        <f t="shared" si="35"/>
        <v>0.13</v>
      </c>
      <c r="AT47" s="1">
        <f t="shared" si="39"/>
        <v>16.969863013698667</v>
      </c>
      <c r="AU47" s="1">
        <f t="shared" si="36"/>
        <v>3704.4481752627371</v>
      </c>
    </row>
    <row r="48" spans="1:48" x14ac:dyDescent="0.15">
      <c r="C48" s="7">
        <v>6</v>
      </c>
      <c r="D48" s="11">
        <v>25.6479</v>
      </c>
      <c r="E48" s="10">
        <f t="shared" si="37"/>
        <v>23.728064516128999</v>
      </c>
      <c r="F48" s="7" t="s">
        <v>73</v>
      </c>
      <c r="G48" s="1">
        <v>7</v>
      </c>
      <c r="H48" s="8">
        <f t="shared" si="21"/>
        <v>25.6479</v>
      </c>
      <c r="I48" s="8">
        <f t="shared" si="22"/>
        <v>298.79789999999997</v>
      </c>
      <c r="J48" s="8">
        <f t="shared" si="23"/>
        <v>0.37157665771952725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0.17396364861494515</v>
      </c>
      <c r="P48" s="8">
        <f t="shared" si="26"/>
        <v>6.4640831117035585E-2</v>
      </c>
      <c r="Q48" s="14">
        <f t="shared" si="27"/>
        <v>8.4033080452146271E-3</v>
      </c>
      <c r="R48" s="8">
        <f t="shared" si="28"/>
        <v>1.0021835416666666E-2</v>
      </c>
      <c r="S48" s="15">
        <f t="shared" si="29"/>
        <v>0.838499905041309</v>
      </c>
      <c r="T48" s="2">
        <v>0.01</v>
      </c>
      <c r="U48" s="16">
        <f t="shared" si="30"/>
        <v>8.384999050413091E-3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3.5484999050413094E-2</v>
      </c>
      <c r="AR48" s="8">
        <f t="shared" si="34"/>
        <v>7.7091041666666671</v>
      </c>
      <c r="AS48" s="1">
        <f t="shared" si="35"/>
        <v>0.13</v>
      </c>
      <c r="AT48" s="1">
        <f t="shared" si="39"/>
        <v>16.969863013698667</v>
      </c>
      <c r="AU48" s="1">
        <f t="shared" si="36"/>
        <v>4043.3860041518424</v>
      </c>
    </row>
    <row r="49" spans="1:78" x14ac:dyDescent="0.15">
      <c r="C49" s="7">
        <v>7</v>
      </c>
      <c r="D49" s="11">
        <v>26.417870967741901</v>
      </c>
      <c r="E49" s="10">
        <f t="shared" si="37"/>
        <v>25.6479</v>
      </c>
      <c r="F49" s="7" t="s">
        <v>73</v>
      </c>
      <c r="G49" s="1">
        <v>8</v>
      </c>
      <c r="H49" s="8">
        <f t="shared" si="21"/>
        <v>26.417870967741901</v>
      </c>
      <c r="I49" s="8">
        <f t="shared" si="22"/>
        <v>299.5678709677419</v>
      </c>
      <c r="J49" s="8">
        <f t="shared" si="23"/>
        <v>0.40403902175602702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0.18641385916457623</v>
      </c>
      <c r="P49" s="8">
        <f t="shared" si="26"/>
        <v>7.5318473298621166E-2</v>
      </c>
      <c r="Q49" s="14">
        <f t="shared" si="27"/>
        <v>9.7914015288207527E-3</v>
      </c>
      <c r="R49" s="8">
        <f t="shared" si="28"/>
        <v>1.0021835416666666E-2</v>
      </c>
      <c r="S49" s="15">
        <f t="shared" si="29"/>
        <v>0.97700681778682041</v>
      </c>
      <c r="T49" s="2">
        <v>0.01</v>
      </c>
      <c r="U49" s="16">
        <f t="shared" si="30"/>
        <v>9.7700681778682043E-3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3.6870068177868205E-2</v>
      </c>
      <c r="AR49" s="8">
        <f t="shared" si="34"/>
        <v>7.7091041666666671</v>
      </c>
      <c r="AS49" s="1">
        <f t="shared" si="35"/>
        <v>0.13</v>
      </c>
      <c r="AT49" s="1">
        <f t="shared" si="39"/>
        <v>16.969863013698667</v>
      </c>
      <c r="AU49" s="1">
        <f t="shared" si="36"/>
        <v>4201.2095711407674</v>
      </c>
    </row>
    <row r="50" spans="1:78" x14ac:dyDescent="0.15">
      <c r="C50" s="7">
        <v>8</v>
      </c>
      <c r="D50" s="11">
        <v>27.584096774193601</v>
      </c>
      <c r="E50" s="10">
        <f t="shared" si="37"/>
        <v>26.417870967741901</v>
      </c>
      <c r="F50" s="7" t="s">
        <v>73</v>
      </c>
      <c r="G50" s="1">
        <v>9</v>
      </c>
      <c r="H50" s="8">
        <f t="shared" si="21"/>
        <v>27.584096774193601</v>
      </c>
      <c r="I50" s="8">
        <f t="shared" si="22"/>
        <v>300.73409677419357</v>
      </c>
      <c r="J50" s="8">
        <f t="shared" si="23"/>
        <v>0.45831420111280724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0.18818642753262171</v>
      </c>
      <c r="P50" s="8">
        <f t="shared" si="26"/>
        <v>8.6248512194886717E-2</v>
      </c>
      <c r="Q50" s="14">
        <f t="shared" si="27"/>
        <v>1.1212306585335273E-2</v>
      </c>
      <c r="R50" s="8">
        <f t="shared" si="28"/>
        <v>1.0021835416666666E-2</v>
      </c>
      <c r="S50" s="15">
        <f t="shared" si="29"/>
        <v>1.1187877388895064</v>
      </c>
      <c r="T50" s="2">
        <v>0.01</v>
      </c>
      <c r="U50" s="16">
        <f t="shared" si="30"/>
        <v>1.1187877388895064E-2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3.8287877388895067E-2</v>
      </c>
      <c r="AR50" s="8">
        <f t="shared" si="34"/>
        <v>7.7091041666666671</v>
      </c>
      <c r="AS50" s="1">
        <f t="shared" si="35"/>
        <v>0.13</v>
      </c>
      <c r="AT50" s="1">
        <f t="shared" si="39"/>
        <v>16.969863013698667</v>
      </c>
      <c r="AU50" s="1">
        <f t="shared" si="36"/>
        <v>4362.7637510430732</v>
      </c>
    </row>
    <row r="51" spans="1:78" x14ac:dyDescent="0.15">
      <c r="C51" s="7">
        <v>9</v>
      </c>
      <c r="D51" s="11">
        <v>27.053799999999999</v>
      </c>
      <c r="E51" s="10">
        <f t="shared" si="37"/>
        <v>27.584096774193601</v>
      </c>
      <c r="F51" s="7" t="s">
        <v>73</v>
      </c>
      <c r="G51" s="1">
        <v>10</v>
      </c>
      <c r="H51" s="8">
        <f t="shared" si="21"/>
        <v>27.053799999999999</v>
      </c>
      <c r="I51" s="8">
        <f t="shared" si="22"/>
        <v>300.2038</v>
      </c>
      <c r="J51" s="8">
        <f t="shared" si="23"/>
        <v>0.43283772867931064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0.17902895700440169</v>
      </c>
      <c r="P51" s="8">
        <f t="shared" si="26"/>
        <v>7.7490487117611195E-2</v>
      </c>
      <c r="Q51" s="14">
        <f t="shared" si="27"/>
        <v>1.0073763325289456E-2</v>
      </c>
      <c r="R51" s="8">
        <f t="shared" si="28"/>
        <v>1.0021835416666666E-2</v>
      </c>
      <c r="S51" s="15">
        <f t="shared" si="29"/>
        <v>1.0051814768915914</v>
      </c>
      <c r="T51" s="2">
        <v>0.01</v>
      </c>
      <c r="U51" s="16">
        <f t="shared" si="30"/>
        <v>1.0051814768915915E-2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3.7151814768915915E-2</v>
      </c>
      <c r="AR51" s="8">
        <f t="shared" si="34"/>
        <v>7.7091041666666671</v>
      </c>
      <c r="AS51" s="1">
        <f t="shared" si="35"/>
        <v>0.13</v>
      </c>
      <c r="AT51" s="1">
        <f t="shared" si="39"/>
        <v>16.969863013698667</v>
      </c>
      <c r="AU51" s="1">
        <f t="shared" si="36"/>
        <v>4233.3135658834854</v>
      </c>
    </row>
    <row r="52" spans="1:78" x14ac:dyDescent="0.15">
      <c r="C52" s="7">
        <v>10</v>
      </c>
      <c r="D52" s="11">
        <v>26.3657741935484</v>
      </c>
      <c r="E52" s="10">
        <f t="shared" si="37"/>
        <v>27.053799999999999</v>
      </c>
      <c r="F52" s="7" t="s">
        <v>73</v>
      </c>
      <c r="G52" s="1">
        <v>11</v>
      </c>
      <c r="H52" s="8">
        <f t="shared" si="21"/>
        <v>26.3657741935484</v>
      </c>
      <c r="I52" s="8">
        <f t="shared" si="22"/>
        <v>299.5157741935484</v>
      </c>
      <c r="J52" s="8">
        <f t="shared" si="23"/>
        <v>0.40176126193256034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9.646154639245097E-2</v>
      </c>
      <c r="O52" s="8">
        <f t="shared" si="38"/>
        <v>8.2167965161006218E-2</v>
      </c>
      <c r="P52" s="8">
        <f t="shared" si="26"/>
        <v>3.301190537351651E-2</v>
      </c>
      <c r="Q52" s="14">
        <f t="shared" si="27"/>
        <v>4.2915476985571467E-3</v>
      </c>
      <c r="R52" s="8">
        <f t="shared" si="28"/>
        <v>1.0021835416666666E-2</v>
      </c>
      <c r="S52" s="15">
        <f t="shared" si="29"/>
        <v>0.42821973422354864</v>
      </c>
      <c r="T52" s="2">
        <v>0.01</v>
      </c>
      <c r="U52" s="16">
        <f t="shared" si="30"/>
        <v>4.2821973422354862E-3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3.1382197342235484E-2</v>
      </c>
      <c r="AR52" s="8">
        <f t="shared" si="34"/>
        <v>7.7091041666666671</v>
      </c>
      <c r="AS52" s="1">
        <f t="shared" si="35"/>
        <v>0.13</v>
      </c>
      <c r="AT52" s="1">
        <f t="shared" si="39"/>
        <v>16.969863013698667</v>
      </c>
      <c r="AU52" s="1">
        <f t="shared" si="36"/>
        <v>3575.8867383046731</v>
      </c>
    </row>
    <row r="53" spans="1:78" x14ac:dyDescent="0.15">
      <c r="C53" s="7">
        <v>11</v>
      </c>
      <c r="D53" s="11">
        <v>25.314066666666701</v>
      </c>
      <c r="E53" s="10">
        <f t="shared" si="37"/>
        <v>26.3657741935484</v>
      </c>
      <c r="F53" s="7" t="s">
        <v>75</v>
      </c>
      <c r="G53" s="1">
        <v>12</v>
      </c>
      <c r="H53" s="8">
        <f t="shared" si="21"/>
        <v>25.314066666666701</v>
      </c>
      <c r="I53" s="8">
        <f t="shared" si="22"/>
        <v>298.46406666666667</v>
      </c>
      <c r="J53" s="8">
        <f t="shared" si="23"/>
        <v>0.35827720678558422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0.12624710145415638</v>
      </c>
      <c r="P53" s="8">
        <f t="shared" si="26"/>
        <v>4.5231458873771418E-2</v>
      </c>
      <c r="Q53" s="14">
        <f t="shared" si="27"/>
        <v>5.880089653590285E-3</v>
      </c>
      <c r="R53" s="8">
        <f t="shared" si="28"/>
        <v>1.0021835416666666E-2</v>
      </c>
      <c r="S53" s="15">
        <f t="shared" si="29"/>
        <v>0.58672782071550367</v>
      </c>
      <c r="T53" s="2">
        <v>0.01</v>
      </c>
      <c r="U53" s="16">
        <f t="shared" si="30"/>
        <v>5.8672782071550371E-3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3.2967278207155039E-2</v>
      </c>
      <c r="AR53" s="8">
        <f t="shared" si="34"/>
        <v>7.7091041666666671</v>
      </c>
      <c r="AS53" s="1">
        <f t="shared" si="35"/>
        <v>0.13</v>
      </c>
      <c r="AT53" s="1">
        <f t="shared" si="39"/>
        <v>16.969863013698667</v>
      </c>
      <c r="AU53" s="1">
        <f t="shared" si="36"/>
        <v>3756.5009120731243</v>
      </c>
      <c r="AV53" s="1">
        <f>SUM(AU42:AU53)</f>
        <v>40425.374707283387</v>
      </c>
    </row>
    <row r="54" spans="1:78" x14ac:dyDescent="0.15">
      <c r="C54" s="7">
        <v>12</v>
      </c>
      <c r="D54" s="11">
        <v>23.3977096774194</v>
      </c>
      <c r="E54" s="10">
        <f t="shared" si="37"/>
        <v>25.314066666666701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20</v>
      </c>
      <c r="E58" s="7"/>
      <c r="F58" s="7"/>
      <c r="G58" s="1">
        <v>1</v>
      </c>
      <c r="H58" s="8">
        <f t="shared" ref="H58:H69" si="40">E59</f>
        <v>20</v>
      </c>
      <c r="I58" s="8">
        <f t="shared" ref="I58:I69" si="41">H58+273.15</f>
        <v>293.14999999999998</v>
      </c>
      <c r="J58" s="8">
        <f t="shared" ref="J58:J69" si="42">EXP(($C$16*(I58-$C$14))/($C$17*I58*$C$14))</f>
        <v>0.19833052025467821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0.54792475334979551</v>
      </c>
      <c r="Q58" s="14">
        <f t="shared" ref="Q58:Q69" si="46">P58*$B$60</f>
        <v>0.15889817847144069</v>
      </c>
      <c r="R58" s="8">
        <f t="shared" ref="R58:R69" si="47">L58*$B$60</f>
        <v>0.80117864999999977</v>
      </c>
      <c r="S58" s="15">
        <f t="shared" ref="S58:S69" si="48">Q58/R58</f>
        <v>0.19833052025467821</v>
      </c>
      <c r="T58" s="2">
        <v>0.27</v>
      </c>
      <c r="U58" s="16">
        <f t="shared" ref="U58:U69" si="49">S58*T58</f>
        <v>5.3549240468763117E-2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0.28560461742308069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>$E$7/12</f>
        <v>174.48723160750501</v>
      </c>
      <c r="AF58" s="1">
        <f t="shared" ref="AF58:AF69" si="53">AE58*10000*AC58*AB58</f>
        <v>5099134.6730585014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23.5481612903226</v>
      </c>
      <c r="E59" s="10">
        <f t="shared" ref="E59:E70" si="54">D58</f>
        <v>20</v>
      </c>
      <c r="F59" s="7" t="s">
        <v>73</v>
      </c>
      <c r="G59" s="1">
        <v>2</v>
      </c>
      <c r="H59" s="8">
        <f t="shared" si="40"/>
        <v>23.5481612903226</v>
      </c>
      <c r="I59" s="8">
        <f t="shared" si="41"/>
        <v>296.69816129032256</v>
      </c>
      <c r="J59" s="8">
        <f t="shared" si="42"/>
        <v>0.29504846185274469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5">L59+O58-P58-N59</f>
        <v>4.9774452466502037</v>
      </c>
      <c r="P59" s="8">
        <f t="shared" si="45"/>
        <v>1.468587563980398</v>
      </c>
      <c r="Q59" s="14">
        <f t="shared" si="46"/>
        <v>0.42589039355431541</v>
      </c>
      <c r="R59" s="8">
        <f t="shared" si="47"/>
        <v>0.80117864999999977</v>
      </c>
      <c r="S59" s="15">
        <f t="shared" si="48"/>
        <v>0.53157980876589206</v>
      </c>
      <c r="T59" s="2">
        <v>0.27</v>
      </c>
      <c r="U59" s="16">
        <f t="shared" si="49"/>
        <v>0.14352654836679085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0.30308720834766745</v>
      </c>
      <c r="AC59" s="8">
        <f t="shared" si="51"/>
        <v>10.232166666666666</v>
      </c>
      <c r="AD59" s="1">
        <f t="shared" si="52"/>
        <v>0.28999999999999998</v>
      </c>
      <c r="AE59" s="17">
        <f t="shared" ref="AE59:AE69" si="56">$E$7/12</f>
        <v>174.48723160750501</v>
      </c>
      <c r="AF59" s="1">
        <f t="shared" si="53"/>
        <v>5411265.7806112953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23.32</v>
      </c>
      <c r="E60" s="10">
        <f t="shared" si="54"/>
        <v>23.5481612903226</v>
      </c>
      <c r="F60" s="7" t="s">
        <v>73</v>
      </c>
      <c r="G60" s="1">
        <v>3</v>
      </c>
      <c r="H60" s="8">
        <f t="shared" si="40"/>
        <v>23.32</v>
      </c>
      <c r="I60" s="8">
        <f t="shared" si="41"/>
        <v>296.46999999999997</v>
      </c>
      <c r="J60" s="8">
        <f t="shared" si="42"/>
        <v>0.28769007225962739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5"/>
        <v>6.2715426826698053</v>
      </c>
      <c r="P60" s="8">
        <f t="shared" si="45"/>
        <v>1.8042605675566137</v>
      </c>
      <c r="Q60" s="14">
        <f t="shared" si="46"/>
        <v>0.52323556459141796</v>
      </c>
      <c r="R60" s="8">
        <f t="shared" si="47"/>
        <v>0.80117864999999977</v>
      </c>
      <c r="S60" s="15">
        <f t="shared" si="48"/>
        <v>0.653082261479906</v>
      </c>
      <c r="T60" s="2">
        <v>0.27</v>
      </c>
      <c r="U60" s="16">
        <f t="shared" si="49"/>
        <v>0.17633221059957463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0.30946134851949736</v>
      </c>
      <c r="AC60" s="8">
        <f t="shared" si="51"/>
        <v>10.232166666666666</v>
      </c>
      <c r="AD60" s="1">
        <f t="shared" si="52"/>
        <v>0.28999999999999998</v>
      </c>
      <c r="AE60" s="17">
        <f t="shared" si="56"/>
        <v>174.48723160750501</v>
      </c>
      <c r="AF60" s="1">
        <f t="shared" si="53"/>
        <v>5525068.5596222701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22.675935483871001</v>
      </c>
      <c r="E61" s="10">
        <f t="shared" si="54"/>
        <v>23.32</v>
      </c>
      <c r="F61" s="7" t="s">
        <v>73</v>
      </c>
      <c r="G61" s="1">
        <v>4</v>
      </c>
      <c r="H61" s="8">
        <f t="shared" si="40"/>
        <v>22.675935483871001</v>
      </c>
      <c r="I61" s="8">
        <f t="shared" si="41"/>
        <v>295.82593548387098</v>
      </c>
      <c r="J61" s="8">
        <f t="shared" si="42"/>
        <v>0.26783741202713179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5"/>
        <v>7.2299671151131912</v>
      </c>
      <c r="P61" s="8">
        <f t="shared" si="45"/>
        <v>1.9364556811531852</v>
      </c>
      <c r="Q61" s="14">
        <f t="shared" si="46"/>
        <v>0.56157214753442364</v>
      </c>
      <c r="R61" s="8">
        <f t="shared" si="47"/>
        <v>0.80117864999999977</v>
      </c>
      <c r="S61" s="15">
        <f t="shared" si="48"/>
        <v>0.70093249181618078</v>
      </c>
      <c r="T61" s="2">
        <v>0.27</v>
      </c>
      <c r="U61" s="16">
        <f t="shared" si="49"/>
        <v>0.18925177279036881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0.31197161945316865</v>
      </c>
      <c r="AC61" s="8">
        <f t="shared" si="51"/>
        <v>10.232166666666666</v>
      </c>
      <c r="AD61" s="1">
        <f t="shared" si="52"/>
        <v>0.28999999999999998</v>
      </c>
      <c r="AE61" s="17">
        <f t="shared" si="56"/>
        <v>174.48723160750501</v>
      </c>
      <c r="AF61" s="1">
        <f t="shared" si="53"/>
        <v>5569886.4959432809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22.817599999999999</v>
      </c>
      <c r="E62" s="10">
        <f t="shared" si="54"/>
        <v>22.675935483871001</v>
      </c>
      <c r="F62" s="7" t="s">
        <v>73</v>
      </c>
      <c r="G62" s="1">
        <v>5</v>
      </c>
      <c r="H62" s="8">
        <f t="shared" si="40"/>
        <v>22.817599999999999</v>
      </c>
      <c r="I62" s="8">
        <f t="shared" si="41"/>
        <v>295.96759999999995</v>
      </c>
      <c r="J62" s="8">
        <f t="shared" si="42"/>
        <v>0.27209039009008951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5.0288358622620057</v>
      </c>
      <c r="O62" s="8">
        <f t="shared" si="55"/>
        <v>3.0273605716979999</v>
      </c>
      <c r="P62" s="8">
        <f t="shared" si="45"/>
        <v>0.82371571889666517</v>
      </c>
      <c r="Q62" s="14">
        <f t="shared" si="46"/>
        <v>0.23887755848003289</v>
      </c>
      <c r="R62" s="8">
        <f t="shared" si="47"/>
        <v>0.80117864999999977</v>
      </c>
      <c r="S62" s="15">
        <f t="shared" si="48"/>
        <v>0.29815766867980437</v>
      </c>
      <c r="T62" s="2">
        <v>0.27</v>
      </c>
      <c r="U62" s="16">
        <f t="shared" si="49"/>
        <v>8.0502570543547189E-2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0.29084164945661123</v>
      </c>
      <c r="AC62" s="8">
        <f t="shared" si="51"/>
        <v>10.232166666666666</v>
      </c>
      <c r="AD62" s="1">
        <f t="shared" si="52"/>
        <v>0.28999999999999998</v>
      </c>
      <c r="AE62" s="17">
        <f t="shared" si="56"/>
        <v>174.48723160750501</v>
      </c>
      <c r="AF62" s="1">
        <f t="shared" si="53"/>
        <v>5192635.7231011735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23.728064516128999</v>
      </c>
      <c r="E63" s="10">
        <f t="shared" si="54"/>
        <v>22.817599999999999</v>
      </c>
      <c r="F63" s="7" t="s">
        <v>75</v>
      </c>
      <c r="G63" s="1">
        <v>6</v>
      </c>
      <c r="H63" s="8">
        <f t="shared" si="40"/>
        <v>23.728064516128999</v>
      </c>
      <c r="I63" s="8">
        <f t="shared" si="41"/>
        <v>296.87806451612897</v>
      </c>
      <c r="J63" s="8">
        <f t="shared" si="42"/>
        <v>0.30097472039073664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5"/>
        <v>4.9663298528013344</v>
      </c>
      <c r="P63" s="8">
        <f t="shared" si="45"/>
        <v>1.4947397388150498</v>
      </c>
      <c r="Q63" s="14">
        <f t="shared" si="46"/>
        <v>0.4334745242563644</v>
      </c>
      <c r="R63" s="8">
        <f t="shared" si="47"/>
        <v>0.80117864999999977</v>
      </c>
      <c r="S63" s="15">
        <f t="shared" si="48"/>
        <v>0.54104602544808766</v>
      </c>
      <c r="T63" s="2">
        <v>0.27</v>
      </c>
      <c r="U63" s="16">
        <f t="shared" si="49"/>
        <v>0.14608242687098369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0.31878381554103213</v>
      </c>
      <c r="AC63" s="8">
        <f t="shared" si="51"/>
        <v>10.232166666666666</v>
      </c>
      <c r="AD63" s="1">
        <f t="shared" si="52"/>
        <v>0.28999999999999998</v>
      </c>
      <c r="AE63" s="17">
        <f t="shared" si="56"/>
        <v>174.48723160750501</v>
      </c>
      <c r="AF63" s="1">
        <f t="shared" si="53"/>
        <v>5691510.2483346565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25.6479</v>
      </c>
      <c r="E64" s="10">
        <f t="shared" si="54"/>
        <v>23.728064516128999</v>
      </c>
      <c r="F64" s="7" t="s">
        <v>73</v>
      </c>
      <c r="G64" s="1">
        <v>7</v>
      </c>
      <c r="H64" s="8">
        <f t="shared" si="40"/>
        <v>25.6479</v>
      </c>
      <c r="I64" s="8">
        <f t="shared" si="41"/>
        <v>298.79789999999997</v>
      </c>
      <c r="J64" s="8">
        <f t="shared" si="42"/>
        <v>0.37157665771952725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5"/>
        <v>6.2342751139862838</v>
      </c>
      <c r="P64" s="8">
        <f t="shared" si="45"/>
        <v>2.3165111101590479</v>
      </c>
      <c r="Q64" s="14">
        <f t="shared" si="46"/>
        <v>0.67178822194612386</v>
      </c>
      <c r="R64" s="8">
        <f t="shared" si="47"/>
        <v>0.80117864999999977</v>
      </c>
      <c r="S64" s="15">
        <f t="shared" si="48"/>
        <v>0.83849990504130889</v>
      </c>
      <c r="T64" s="2">
        <v>0.27</v>
      </c>
      <c r="U64" s="16">
        <f t="shared" si="49"/>
        <v>0.22639497436115341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0.33438854351837211</v>
      </c>
      <c r="AC64" s="8">
        <f t="shared" si="51"/>
        <v>10.232166666666666</v>
      </c>
      <c r="AD64" s="1">
        <f t="shared" si="52"/>
        <v>0.28999999999999998</v>
      </c>
      <c r="AE64" s="17">
        <f t="shared" si="56"/>
        <v>174.48723160750501</v>
      </c>
      <c r="AF64" s="1">
        <f t="shared" si="53"/>
        <v>5970114.3206736837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26.417870967741901</v>
      </c>
      <c r="E65" s="10">
        <f t="shared" si="54"/>
        <v>25.6479</v>
      </c>
      <c r="F65" s="7" t="s">
        <v>73</v>
      </c>
      <c r="G65" s="1">
        <v>8</v>
      </c>
      <c r="H65" s="8">
        <f t="shared" si="40"/>
        <v>26.417870967741901</v>
      </c>
      <c r="I65" s="8">
        <f t="shared" si="41"/>
        <v>299.5678709677419</v>
      </c>
      <c r="J65" s="8">
        <f t="shared" si="42"/>
        <v>0.40403902175602702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5"/>
        <v>6.6804490038272348</v>
      </c>
      <c r="P65" s="8">
        <f t="shared" si="45"/>
        <v>2.699162080397381</v>
      </c>
      <c r="Q65" s="14">
        <f t="shared" si="46"/>
        <v>0.78275700331524045</v>
      </c>
      <c r="R65" s="8">
        <f t="shared" si="47"/>
        <v>0.80117864999999977</v>
      </c>
      <c r="S65" s="15">
        <f t="shared" si="48"/>
        <v>0.9770068177868203</v>
      </c>
      <c r="T65" s="2">
        <v>0.27</v>
      </c>
      <c r="U65" s="16">
        <f t="shared" si="49"/>
        <v>0.2637918408024415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0.3416547546679144</v>
      </c>
      <c r="AC65" s="8">
        <f t="shared" si="51"/>
        <v>10.232166666666666</v>
      </c>
      <c r="AD65" s="1">
        <f t="shared" si="52"/>
        <v>0.28999999999999998</v>
      </c>
      <c r="AE65" s="17">
        <f t="shared" si="56"/>
        <v>174.48723160750501</v>
      </c>
      <c r="AF65" s="1">
        <f t="shared" si="53"/>
        <v>6099843.9782285867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27.584096774193601</v>
      </c>
      <c r="E66" s="10">
        <f t="shared" si="54"/>
        <v>26.417870967741901</v>
      </c>
      <c r="F66" s="7" t="s">
        <v>73</v>
      </c>
      <c r="G66" s="1">
        <v>9</v>
      </c>
      <c r="H66" s="8">
        <f t="shared" si="40"/>
        <v>27.584096774193601</v>
      </c>
      <c r="I66" s="8">
        <f t="shared" si="41"/>
        <v>300.73409677419357</v>
      </c>
      <c r="J66" s="8">
        <f t="shared" si="42"/>
        <v>0.45831420111280724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5"/>
        <v>6.7439719234298536</v>
      </c>
      <c r="P66" s="8">
        <f t="shared" si="45"/>
        <v>3.0908581044139556</v>
      </c>
      <c r="Q66" s="14">
        <f t="shared" si="46"/>
        <v>0.89634885028004707</v>
      </c>
      <c r="R66" s="8">
        <f t="shared" si="47"/>
        <v>0.80117864999999977</v>
      </c>
      <c r="S66" s="15">
        <f t="shared" si="48"/>
        <v>1.1187877388895064</v>
      </c>
      <c r="T66" s="2">
        <v>0.27</v>
      </c>
      <c r="U66" s="16">
        <f t="shared" si="49"/>
        <v>0.30207268950016675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0.34909272356988241</v>
      </c>
      <c r="AC66" s="8">
        <f t="shared" si="51"/>
        <v>10.232166666666666</v>
      </c>
      <c r="AD66" s="1">
        <f t="shared" si="52"/>
        <v>0.28999999999999998</v>
      </c>
      <c r="AE66" s="17">
        <f t="shared" si="56"/>
        <v>174.48723160750501</v>
      </c>
      <c r="AF66" s="1">
        <f t="shared" si="53"/>
        <v>6232640.1685260721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27.053799999999999</v>
      </c>
      <c r="E67" s="10">
        <f t="shared" si="54"/>
        <v>27.584096774193601</v>
      </c>
      <c r="F67" s="7" t="s">
        <v>73</v>
      </c>
      <c r="G67" s="1">
        <v>10</v>
      </c>
      <c r="H67" s="8">
        <f t="shared" si="40"/>
        <v>27.053799999999999</v>
      </c>
      <c r="I67" s="8">
        <f t="shared" si="41"/>
        <v>300.2038</v>
      </c>
      <c r="J67" s="8">
        <f t="shared" si="42"/>
        <v>0.43283772867931064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5"/>
        <v>6.4157988190158974</v>
      </c>
      <c r="P67" s="8">
        <f t="shared" si="45"/>
        <v>2.7769997884862447</v>
      </c>
      <c r="Q67" s="14">
        <f t="shared" si="46"/>
        <v>0.80532993866101088</v>
      </c>
      <c r="R67" s="8">
        <f t="shared" si="47"/>
        <v>0.80117864999999977</v>
      </c>
      <c r="S67" s="15">
        <f t="shared" si="48"/>
        <v>1.005181476891591</v>
      </c>
      <c r="T67" s="2">
        <v>0.27</v>
      </c>
      <c r="U67" s="16">
        <f t="shared" si="49"/>
        <v>0.27139899876072959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0.34313282545920976</v>
      </c>
      <c r="AC67" s="8">
        <f t="shared" si="51"/>
        <v>10.232166666666666</v>
      </c>
      <c r="AD67" s="1">
        <f t="shared" si="52"/>
        <v>0.28999999999999998</v>
      </c>
      <c r="AE67" s="17">
        <f t="shared" si="56"/>
        <v>174.48723160750501</v>
      </c>
      <c r="AF67" s="1">
        <f t="shared" si="53"/>
        <v>6126233.1945134355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26.3657741935484</v>
      </c>
      <c r="E68" s="10">
        <f t="shared" si="54"/>
        <v>27.053799999999999</v>
      </c>
      <c r="F68" s="7" t="s">
        <v>73</v>
      </c>
      <c r="G68" s="1">
        <v>11</v>
      </c>
      <c r="H68" s="8">
        <f t="shared" si="40"/>
        <v>26.3657741935484</v>
      </c>
      <c r="I68" s="8">
        <f t="shared" si="41"/>
        <v>299.5157741935484</v>
      </c>
      <c r="J68" s="8">
        <f t="shared" si="42"/>
        <v>0.40176126193256034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3.4568590790031704</v>
      </c>
      <c r="O68" s="8">
        <f t="shared" si="55"/>
        <v>2.9446249515264813</v>
      </c>
      <c r="P68" s="8">
        <f t="shared" si="45"/>
        <v>1.1830362364433835</v>
      </c>
      <c r="Q68" s="14">
        <f t="shared" si="46"/>
        <v>0.34308050856858119</v>
      </c>
      <c r="R68" s="8">
        <f t="shared" si="47"/>
        <v>0.80117864999999977</v>
      </c>
      <c r="S68" s="15">
        <f t="shared" si="48"/>
        <v>0.42821973422354837</v>
      </c>
      <c r="T68" s="2">
        <v>0.27</v>
      </c>
      <c r="U68" s="16">
        <f t="shared" si="49"/>
        <v>0.11561932824035806</v>
      </c>
      <c r="V68" s="2">
        <v>229.1</v>
      </c>
      <c r="W68" s="2">
        <v>15.1</v>
      </c>
      <c r="X68" s="2">
        <v>6</v>
      </c>
      <c r="Y68" s="2">
        <v>3</v>
      </c>
      <c r="Z68" s="2">
        <v>7</v>
      </c>
      <c r="AA68" s="2">
        <v>30.2</v>
      </c>
      <c r="AB68" s="1">
        <f t="shared" si="50"/>
        <v>0.31286483547710153</v>
      </c>
      <c r="AC68" s="8">
        <f t="shared" si="51"/>
        <v>10.232166666666666</v>
      </c>
      <c r="AD68" s="1">
        <f t="shared" si="52"/>
        <v>0.28999999999999998</v>
      </c>
      <c r="AE68" s="17">
        <f t="shared" si="56"/>
        <v>174.48723160750501</v>
      </c>
      <c r="AF68" s="1">
        <f t="shared" si="53"/>
        <v>5585833.8179413024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25.314066666666701</v>
      </c>
      <c r="E69" s="10">
        <f t="shared" si="54"/>
        <v>26.3657741935484</v>
      </c>
      <c r="F69" s="7" t="s">
        <v>75</v>
      </c>
      <c r="G69" s="1">
        <v>12</v>
      </c>
      <c r="H69" s="8">
        <f t="shared" si="40"/>
        <v>25.314066666666701</v>
      </c>
      <c r="I69" s="8">
        <f t="shared" si="41"/>
        <v>298.46406666666667</v>
      </c>
      <c r="J69" s="8">
        <f t="shared" si="42"/>
        <v>0.35827720678558422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5"/>
        <v>4.5242737150830976</v>
      </c>
      <c r="P69" s="8">
        <f t="shared" si="45"/>
        <v>1.6209441493734102</v>
      </c>
      <c r="Q69" s="14">
        <f t="shared" si="46"/>
        <v>0.47007380331828896</v>
      </c>
      <c r="R69" s="8">
        <f t="shared" si="47"/>
        <v>0.80117864999999977</v>
      </c>
      <c r="S69" s="15">
        <f t="shared" si="48"/>
        <v>0.58672782071550345</v>
      </c>
      <c r="T69" s="2">
        <v>0.27</v>
      </c>
      <c r="U69" s="16">
        <f t="shared" si="49"/>
        <v>0.15841651159318593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0.30598032820255605</v>
      </c>
      <c r="AC69" s="8">
        <f t="shared" si="51"/>
        <v>10.232166666666666</v>
      </c>
      <c r="AD69" s="1">
        <f t="shared" si="52"/>
        <v>0.28999999999999998</v>
      </c>
      <c r="AE69" s="17">
        <f t="shared" si="56"/>
        <v>174.48723160750501</v>
      </c>
      <c r="AF69" s="1">
        <f t="shared" si="53"/>
        <v>5462919.0343243573</v>
      </c>
      <c r="AG69" s="1">
        <f>SUM(AF58:AF69)</f>
        <v>67967085.99487862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23.3977096774194</v>
      </c>
      <c r="E70" s="10">
        <f t="shared" si="54"/>
        <v>25.314066666666701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20</v>
      </c>
      <c r="E74" s="7"/>
      <c r="F74" s="7"/>
      <c r="G74" s="1">
        <v>1</v>
      </c>
      <c r="H74" s="8">
        <f t="shared" ref="H74:H85" si="57">E75</f>
        <v>20</v>
      </c>
      <c r="I74" s="8">
        <f t="shared" ref="I74:I85" si="58">H74+273.15</f>
        <v>293.14999999999998</v>
      </c>
      <c r="J74" s="8">
        <f t="shared" ref="J74:J85" si="59">EXP(($C$16*(I74-$C$14))/($C$17*I74*$C$14))</f>
        <v>0.19833052025467821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0.10337383376714337</v>
      </c>
      <c r="Q74" s="14">
        <f t="shared" ref="Q74:Q85" si="63">P74*$B$76</f>
        <v>2.6877196779457279E-2</v>
      </c>
      <c r="R74" s="8">
        <f t="shared" ref="R74:R85" si="64">L74*$B$76</f>
        <v>0.1355172</v>
      </c>
      <c r="S74" s="15">
        <f t="shared" ref="S74:S85" si="65">Q74/R74</f>
        <v>0.19833052025467821</v>
      </c>
      <c r="T74" s="2">
        <v>0.01</v>
      </c>
      <c r="U74" s="16">
        <f t="shared" ref="U74:U85" si="66">S74*T74</f>
        <v>1.9833052025467822E-3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7.4733052025467818E-3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8" x14ac:dyDescent="0.15">
      <c r="A75" s="1" t="s">
        <v>74</v>
      </c>
      <c r="B75" s="1">
        <v>1</v>
      </c>
      <c r="C75" s="7">
        <v>1</v>
      </c>
      <c r="D75" s="9">
        <v>23.5481612903226</v>
      </c>
      <c r="E75" s="10">
        <f t="shared" ref="E75:E86" si="74">D74</f>
        <v>20</v>
      </c>
      <c r="F75" s="7" t="s">
        <v>73</v>
      </c>
      <c r="G75" s="1">
        <v>2</v>
      </c>
      <c r="H75" s="8">
        <f t="shared" si="57"/>
        <v>23.5481612903226</v>
      </c>
      <c r="I75" s="8">
        <f t="shared" si="58"/>
        <v>296.69816129032256</v>
      </c>
      <c r="J75" s="8">
        <f t="shared" si="59"/>
        <v>0.29504846185274469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5">L75+O74-P74-N75</f>
        <v>0.93906616623285666</v>
      </c>
      <c r="P75" s="8">
        <f t="shared" si="62"/>
        <v>0.27707002792495822</v>
      </c>
      <c r="Q75" s="14">
        <f t="shared" si="63"/>
        <v>7.2038207260489137E-2</v>
      </c>
      <c r="R75" s="8">
        <f t="shared" si="64"/>
        <v>0.1355172</v>
      </c>
      <c r="S75" s="15">
        <f t="shared" si="65"/>
        <v>0.53157980876589195</v>
      </c>
      <c r="T75" s="2">
        <v>0.01</v>
      </c>
      <c r="U75" s="16">
        <f t="shared" si="66"/>
        <v>5.3157980876589192E-3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1.080579808765892E-2</v>
      </c>
      <c r="AU75" s="8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23.32</v>
      </c>
      <c r="E76" s="10">
        <f t="shared" si="74"/>
        <v>23.5481612903226</v>
      </c>
      <c r="F76" s="7" t="s">
        <v>73</v>
      </c>
      <c r="G76" s="1">
        <v>3</v>
      </c>
      <c r="H76" s="8">
        <f t="shared" si="57"/>
        <v>23.32</v>
      </c>
      <c r="I76" s="8">
        <f t="shared" si="58"/>
        <v>296.46999999999997</v>
      </c>
      <c r="J76" s="8">
        <f t="shared" si="59"/>
        <v>0.28769007225962739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5"/>
        <v>1.1832161383078985</v>
      </c>
      <c r="P76" s="8">
        <f t="shared" si="62"/>
        <v>0.34039953632855663</v>
      </c>
      <c r="Q76" s="14">
        <f t="shared" si="63"/>
        <v>8.8503879445424732E-2</v>
      </c>
      <c r="R76" s="8">
        <f t="shared" si="64"/>
        <v>0.1355172</v>
      </c>
      <c r="S76" s="15">
        <f t="shared" si="65"/>
        <v>0.65308226147990611</v>
      </c>
      <c r="T76" s="2">
        <v>0.01</v>
      </c>
      <c r="U76" s="16">
        <f t="shared" si="66"/>
        <v>6.530822614799061E-3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1.2020822614799063E-2</v>
      </c>
      <c r="AU76" s="8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8" x14ac:dyDescent="0.15">
      <c r="C77" s="7">
        <v>3</v>
      </c>
      <c r="D77" s="11">
        <v>22.675935483871001</v>
      </c>
      <c r="E77" s="10">
        <f t="shared" si="74"/>
        <v>23.32</v>
      </c>
      <c r="F77" s="7" t="s">
        <v>73</v>
      </c>
      <c r="G77" s="1">
        <v>4</v>
      </c>
      <c r="H77" s="8">
        <f t="shared" si="57"/>
        <v>22.675935483871001</v>
      </c>
      <c r="I77" s="8">
        <f t="shared" si="58"/>
        <v>295.82593548387098</v>
      </c>
      <c r="J77" s="8">
        <f t="shared" si="59"/>
        <v>0.26783741202713179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5"/>
        <v>1.364036601979342</v>
      </c>
      <c r="P77" s="8">
        <f t="shared" si="62"/>
        <v>0.36534003338442977</v>
      </c>
      <c r="Q77" s="14">
        <f t="shared" si="63"/>
        <v>9.4988408679951744E-2</v>
      </c>
      <c r="R77" s="8">
        <f t="shared" si="64"/>
        <v>0.1355172</v>
      </c>
      <c r="S77" s="15">
        <f t="shared" si="65"/>
        <v>0.70093249181618078</v>
      </c>
      <c r="T77" s="2">
        <v>0.01</v>
      </c>
      <c r="U77" s="16">
        <f t="shared" si="66"/>
        <v>7.0093249181618078E-3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1.249932491816181E-2</v>
      </c>
      <c r="AU77" s="8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8" x14ac:dyDescent="0.15">
      <c r="C78" s="7">
        <v>4</v>
      </c>
      <c r="D78" s="11">
        <v>22.817599999999999</v>
      </c>
      <c r="E78" s="10">
        <f t="shared" si="74"/>
        <v>22.675935483871001</v>
      </c>
      <c r="F78" s="7" t="s">
        <v>73</v>
      </c>
      <c r="G78" s="1">
        <v>5</v>
      </c>
      <c r="H78" s="8">
        <f t="shared" si="57"/>
        <v>22.817599999999999</v>
      </c>
      <c r="I78" s="8">
        <f t="shared" si="58"/>
        <v>295.96759999999995</v>
      </c>
      <c r="J78" s="8">
        <f t="shared" si="59"/>
        <v>0.27209039009008951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0.94876174016516657</v>
      </c>
      <c r="O78" s="8">
        <f t="shared" si="75"/>
        <v>0.57115482842974574</v>
      </c>
      <c r="P78" s="8">
        <f t="shared" si="62"/>
        <v>0.15540574006928767</v>
      </c>
      <c r="Q78" s="14">
        <f t="shared" si="63"/>
        <v>4.0405492418014798E-2</v>
      </c>
      <c r="R78" s="8">
        <f t="shared" si="64"/>
        <v>0.1355172</v>
      </c>
      <c r="S78" s="15">
        <f t="shared" si="65"/>
        <v>0.29815766867980448</v>
      </c>
      <c r="T78" s="2">
        <v>0.01</v>
      </c>
      <c r="U78" s="16">
        <f t="shared" si="66"/>
        <v>2.9815766867980448E-3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1.2931576686798046E-2</v>
      </c>
      <c r="AU78" s="8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8" x14ac:dyDescent="0.15">
      <c r="C79" s="7">
        <v>5</v>
      </c>
      <c r="D79" s="11">
        <v>23.728064516128999</v>
      </c>
      <c r="E79" s="10">
        <f t="shared" si="74"/>
        <v>22.817599999999999</v>
      </c>
      <c r="F79" s="7" t="s">
        <v>75</v>
      </c>
      <c r="G79" s="1">
        <v>6</v>
      </c>
      <c r="H79" s="8">
        <f t="shared" si="57"/>
        <v>23.728064516128999</v>
      </c>
      <c r="I79" s="8">
        <f t="shared" si="58"/>
        <v>296.87806451612897</v>
      </c>
      <c r="J79" s="8">
        <f t="shared" si="59"/>
        <v>0.30097472039073664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5"/>
        <v>0.936969088360458</v>
      </c>
      <c r="P79" s="8">
        <f t="shared" si="62"/>
        <v>0.28200400938405223</v>
      </c>
      <c r="Q79" s="14">
        <f t="shared" si="63"/>
        <v>7.3321042439853587E-2</v>
      </c>
      <c r="R79" s="8">
        <f t="shared" si="64"/>
        <v>0.1355172</v>
      </c>
      <c r="S79" s="15">
        <f t="shared" si="65"/>
        <v>0.54104602544808766</v>
      </c>
      <c r="T79" s="2">
        <v>0.01</v>
      </c>
      <c r="U79" s="16">
        <f t="shared" si="66"/>
        <v>5.4104602544808771E-3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1.5360460254480877E-2</v>
      </c>
      <c r="AU79" s="8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8" x14ac:dyDescent="0.15">
      <c r="C80" s="7">
        <v>6</v>
      </c>
      <c r="D80" s="11">
        <v>25.6479</v>
      </c>
      <c r="E80" s="10">
        <f t="shared" si="74"/>
        <v>23.728064516128999</v>
      </c>
      <c r="F80" s="7" t="s">
        <v>73</v>
      </c>
      <c r="G80" s="1">
        <v>7</v>
      </c>
      <c r="H80" s="8">
        <f t="shared" si="57"/>
        <v>25.6479</v>
      </c>
      <c r="I80" s="8">
        <f t="shared" si="58"/>
        <v>298.79789999999997</v>
      </c>
      <c r="J80" s="8">
        <f t="shared" si="59"/>
        <v>0.37157665771952725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5"/>
        <v>1.1761850789764057</v>
      </c>
      <c r="P80" s="8">
        <f t="shared" si="62"/>
        <v>0.43704292050563104</v>
      </c>
      <c r="Q80" s="14">
        <f t="shared" si="63"/>
        <v>0.11363115933146407</v>
      </c>
      <c r="R80" s="8">
        <f t="shared" si="64"/>
        <v>0.1355172</v>
      </c>
      <c r="S80" s="15">
        <f t="shared" si="65"/>
        <v>0.83849990504130889</v>
      </c>
      <c r="T80" s="2">
        <v>0.01</v>
      </c>
      <c r="U80" s="16">
        <f t="shared" si="66"/>
        <v>8.3849990504130893E-3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1.8334999050413088E-2</v>
      </c>
      <c r="AU80" s="8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7">
        <v>7</v>
      </c>
      <c r="D81" s="11">
        <v>26.417870967741901</v>
      </c>
      <c r="E81" s="10">
        <f t="shared" si="74"/>
        <v>25.6479</v>
      </c>
      <c r="F81" s="7" t="s">
        <v>73</v>
      </c>
      <c r="G81" s="1">
        <v>8</v>
      </c>
      <c r="H81" s="8">
        <f t="shared" si="57"/>
        <v>26.417870967741901</v>
      </c>
      <c r="I81" s="8">
        <f t="shared" si="58"/>
        <v>299.5678709677419</v>
      </c>
      <c r="J81" s="8">
        <f t="shared" si="59"/>
        <v>0.40403902175602702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5"/>
        <v>1.2603621584707747</v>
      </c>
      <c r="P81" s="8">
        <f t="shared" si="62"/>
        <v>0.5092354935668465</v>
      </c>
      <c r="Q81" s="14">
        <f t="shared" si="63"/>
        <v>0.1324012283273801</v>
      </c>
      <c r="R81" s="8">
        <f t="shared" si="64"/>
        <v>0.1355172</v>
      </c>
      <c r="S81" s="15">
        <f t="shared" si="65"/>
        <v>0.97700681778682041</v>
      </c>
      <c r="T81" s="2">
        <v>0.01</v>
      </c>
      <c r="U81" s="16">
        <f t="shared" si="66"/>
        <v>9.7700681778682043E-3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1.9720068177868207E-2</v>
      </c>
      <c r="AU81" s="8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7">
        <v>8</v>
      </c>
      <c r="D82" s="11">
        <v>27.584096774193601</v>
      </c>
      <c r="E82" s="10">
        <f t="shared" si="74"/>
        <v>26.417870967741901</v>
      </c>
      <c r="F82" s="7" t="s">
        <v>73</v>
      </c>
      <c r="G82" s="1">
        <v>9</v>
      </c>
      <c r="H82" s="8">
        <f t="shared" si="57"/>
        <v>27.584096774193601</v>
      </c>
      <c r="I82" s="8">
        <f t="shared" si="58"/>
        <v>300.73409677419357</v>
      </c>
      <c r="J82" s="8">
        <f t="shared" si="59"/>
        <v>0.45831420111280724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5"/>
        <v>1.2723466649039281</v>
      </c>
      <c r="P82" s="8">
        <f t="shared" si="62"/>
        <v>0.58313454526398845</v>
      </c>
      <c r="Q82" s="14">
        <f t="shared" si="63"/>
        <v>0.151614981768637</v>
      </c>
      <c r="R82" s="8">
        <f t="shared" si="64"/>
        <v>0.1355172</v>
      </c>
      <c r="S82" s="15">
        <f t="shared" si="65"/>
        <v>1.1187877388895062</v>
      </c>
      <c r="T82" s="2">
        <v>0.01</v>
      </c>
      <c r="U82" s="16">
        <f t="shared" si="66"/>
        <v>1.1187877388895063E-2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2.1137877388895061E-2</v>
      </c>
      <c r="AU82" s="8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7">
        <v>9</v>
      </c>
      <c r="D83" s="11">
        <v>27.053799999999999</v>
      </c>
      <c r="E83" s="10">
        <f t="shared" si="74"/>
        <v>27.584096774193601</v>
      </c>
      <c r="F83" s="7" t="s">
        <v>73</v>
      </c>
      <c r="G83" s="1">
        <v>10</v>
      </c>
      <c r="H83" s="8">
        <f t="shared" si="57"/>
        <v>27.053799999999999</v>
      </c>
      <c r="I83" s="8">
        <f t="shared" si="58"/>
        <v>300.2038</v>
      </c>
      <c r="J83" s="8">
        <f t="shared" si="59"/>
        <v>0.43283772867931064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5"/>
        <v>1.2104321196399397</v>
      </c>
      <c r="P83" s="8">
        <f t="shared" si="62"/>
        <v>0.52392068938543512</v>
      </c>
      <c r="Q83" s="14">
        <f t="shared" si="63"/>
        <v>0.13621937924021313</v>
      </c>
      <c r="R83" s="8">
        <f t="shared" si="64"/>
        <v>0.1355172</v>
      </c>
      <c r="S83" s="15">
        <f t="shared" si="65"/>
        <v>1.005181476891591</v>
      </c>
      <c r="T83" s="2">
        <v>0.01</v>
      </c>
      <c r="U83" s="16">
        <f t="shared" si="66"/>
        <v>1.0051814768915909E-2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2.000181476891591E-2</v>
      </c>
      <c r="AU83" s="8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7">
        <v>10</v>
      </c>
      <c r="D84" s="11">
        <v>26.3657741935484</v>
      </c>
      <c r="E84" s="10">
        <f t="shared" si="74"/>
        <v>27.053799999999999</v>
      </c>
      <c r="F84" s="7" t="s">
        <v>73</v>
      </c>
      <c r="G84" s="1">
        <v>11</v>
      </c>
      <c r="H84" s="8">
        <f t="shared" si="57"/>
        <v>26.3657741935484</v>
      </c>
      <c r="I84" s="8">
        <f t="shared" si="58"/>
        <v>299.5157741935484</v>
      </c>
      <c r="J84" s="8">
        <f t="shared" si="59"/>
        <v>0.40176126193256034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0.65218585874177937</v>
      </c>
      <c r="O84" s="8">
        <f t="shared" si="75"/>
        <v>0.55554557151272521</v>
      </c>
      <c r="P84" s="8">
        <f t="shared" si="62"/>
        <v>0.22319668987199792</v>
      </c>
      <c r="Q84" s="14">
        <f t="shared" si="63"/>
        <v>5.8031139366719463E-2</v>
      </c>
      <c r="R84" s="8">
        <f t="shared" si="64"/>
        <v>0.1355172</v>
      </c>
      <c r="S84" s="15">
        <f t="shared" si="65"/>
        <v>0.42821973422354848</v>
      </c>
      <c r="T84" s="2">
        <v>0.01</v>
      </c>
      <c r="U84" s="16">
        <f t="shared" si="66"/>
        <v>4.2821973422354845E-3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1.4232197342235485E-2</v>
      </c>
      <c r="AU84" s="8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7">
        <v>11</v>
      </c>
      <c r="D85" s="11">
        <v>25.314066666666701</v>
      </c>
      <c r="E85" s="10">
        <f t="shared" si="74"/>
        <v>26.3657741935484</v>
      </c>
      <c r="F85" s="7" t="s">
        <v>75</v>
      </c>
      <c r="G85" s="1">
        <v>12</v>
      </c>
      <c r="H85" s="8">
        <f t="shared" si="57"/>
        <v>25.314066666666701</v>
      </c>
      <c r="I85" s="8">
        <f t="shared" si="58"/>
        <v>298.46406666666667</v>
      </c>
      <c r="J85" s="8">
        <f t="shared" si="59"/>
        <v>0.35827720678558422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5"/>
        <v>0.8535688816407272</v>
      </c>
      <c r="P85" s="8">
        <f t="shared" si="62"/>
        <v>0.30581427471333467</v>
      </c>
      <c r="Q85" s="14">
        <f t="shared" si="63"/>
        <v>7.9511711425467022E-2</v>
      </c>
      <c r="R85" s="8">
        <f t="shared" si="64"/>
        <v>0.1355172</v>
      </c>
      <c r="S85" s="15">
        <f t="shared" si="65"/>
        <v>0.58672782071550345</v>
      </c>
      <c r="T85" s="2">
        <v>0.01</v>
      </c>
      <c r="U85" s="16">
        <f t="shared" si="66"/>
        <v>5.8672782071550345E-3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1.5817278207155033E-2</v>
      </c>
      <c r="AU85" s="8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7">
        <v>12</v>
      </c>
      <c r="D86" s="11">
        <v>23.3977096774194</v>
      </c>
      <c r="E86" s="10">
        <f t="shared" si="74"/>
        <v>25.314066666666701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20</v>
      </c>
      <c r="E90" s="7"/>
      <c r="F90" s="7"/>
      <c r="G90" s="1">
        <v>1</v>
      </c>
      <c r="H90" s="8">
        <f t="shared" ref="H90:H101" si="76">E91</f>
        <v>20</v>
      </c>
      <c r="I90" s="8">
        <f t="shared" ref="I90:I101" si="77">H90+273.15</f>
        <v>293.14999999999998</v>
      </c>
      <c r="J90" s="8">
        <f t="shared" ref="J90:J101" si="78">EXP(($C$16*(I90-$C$14))/($C$17*I90*$C$14))</f>
        <v>0.19833052025467821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5.6464699116506888E-2</v>
      </c>
      <c r="Q90" s="14">
        <f t="shared" ref="Q90:Q101" si="82">P90*$B$76</f>
        <v>1.4680821770291791E-2</v>
      </c>
      <c r="R90" s="8">
        <f t="shared" ref="R90:R101" si="83">L90*$B$76</f>
        <v>7.4022000000000004E-2</v>
      </c>
      <c r="S90" s="15">
        <f t="shared" ref="S90:S101" si="84">Q90/R90</f>
        <v>0.19833052025467821</v>
      </c>
      <c r="T90" s="2">
        <v>0.01</v>
      </c>
      <c r="U90" s="16">
        <f t="shared" ref="U90:U101" si="85">S90*T90</f>
        <v>1.9833052025467822E-3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7.4733052025467818E-3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74</v>
      </c>
      <c r="B91" s="1">
        <v>1</v>
      </c>
      <c r="C91" s="7">
        <v>1</v>
      </c>
      <c r="D91" s="9">
        <v>23.5481612903226</v>
      </c>
      <c r="E91" s="10">
        <f t="shared" ref="E91:E102" si="95">D90</f>
        <v>20</v>
      </c>
      <c r="F91" s="7" t="s">
        <v>73</v>
      </c>
      <c r="G91" s="1">
        <v>2</v>
      </c>
      <c r="H91" s="8">
        <f t="shared" si="76"/>
        <v>23.5481612903226</v>
      </c>
      <c r="I91" s="8">
        <f t="shared" si="77"/>
        <v>296.69816129032256</v>
      </c>
      <c r="J91" s="8">
        <f t="shared" si="78"/>
        <v>0.29504846185274469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6">L91+O90-P90-N91</f>
        <v>0.51293530088349315</v>
      </c>
      <c r="P91" s="8">
        <f t="shared" si="81"/>
        <v>0.15134077155564946</v>
      </c>
      <c r="Q91" s="14">
        <f t="shared" si="82"/>
        <v>3.9348600604468861E-2</v>
      </c>
      <c r="R91" s="8">
        <f t="shared" si="83"/>
        <v>7.4022000000000004E-2</v>
      </c>
      <c r="S91" s="15">
        <f t="shared" si="84"/>
        <v>0.53157980876589206</v>
      </c>
      <c r="T91" s="2">
        <v>0.01</v>
      </c>
      <c r="U91" s="16">
        <f t="shared" si="85"/>
        <v>5.315798087658921E-3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1.080579808765892E-2</v>
      </c>
      <c r="AU91" s="8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23.32</v>
      </c>
      <c r="E92" s="10">
        <f t="shared" si="95"/>
        <v>23.5481612903226</v>
      </c>
      <c r="F92" s="7" t="s">
        <v>73</v>
      </c>
      <c r="G92" s="1">
        <v>3</v>
      </c>
      <c r="H92" s="8">
        <f t="shared" si="76"/>
        <v>23.32</v>
      </c>
      <c r="I92" s="8">
        <f t="shared" si="77"/>
        <v>296.46999999999997</v>
      </c>
      <c r="J92" s="8">
        <f t="shared" si="78"/>
        <v>0.28769007225962739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6"/>
        <v>0.6462945293278437</v>
      </c>
      <c r="P92" s="8">
        <f t="shared" si="81"/>
        <v>0.18593251984332923</v>
      </c>
      <c r="Q92" s="14">
        <f t="shared" si="82"/>
        <v>4.83424551592656E-2</v>
      </c>
      <c r="R92" s="8">
        <f t="shared" si="83"/>
        <v>7.4022000000000004E-2</v>
      </c>
      <c r="S92" s="15">
        <f t="shared" si="84"/>
        <v>0.65308226147990589</v>
      </c>
      <c r="T92" s="2">
        <v>0.01</v>
      </c>
      <c r="U92" s="16">
        <f t="shared" si="85"/>
        <v>6.5308226147990592E-3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1.2020822614799059E-2</v>
      </c>
      <c r="AU92" s="8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7">
        <v>3</v>
      </c>
      <c r="D93" s="11">
        <v>22.675935483871001</v>
      </c>
      <c r="E93" s="10">
        <f t="shared" si="95"/>
        <v>23.32</v>
      </c>
      <c r="F93" s="7" t="s">
        <v>73</v>
      </c>
      <c r="G93" s="1">
        <v>4</v>
      </c>
      <c r="H93" s="8">
        <f t="shared" si="76"/>
        <v>22.675935483871001</v>
      </c>
      <c r="I93" s="8">
        <f t="shared" si="77"/>
        <v>295.82593548387098</v>
      </c>
      <c r="J93" s="8">
        <f t="shared" si="78"/>
        <v>0.26783741202713179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6"/>
        <v>0.7450620094845144</v>
      </c>
      <c r="P93" s="8">
        <f t="shared" si="81"/>
        <v>0.19955548042006666</v>
      </c>
      <c r="Q93" s="14">
        <f t="shared" si="82"/>
        <v>5.1884424909217332E-2</v>
      </c>
      <c r="R93" s="8">
        <f t="shared" si="83"/>
        <v>7.4022000000000004E-2</v>
      </c>
      <c r="S93" s="15">
        <f t="shared" si="84"/>
        <v>0.70093249181618067</v>
      </c>
      <c r="T93" s="2">
        <v>0.01</v>
      </c>
      <c r="U93" s="16">
        <f t="shared" si="85"/>
        <v>7.0093249181618069E-3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1.2499324918161806E-2</v>
      </c>
      <c r="AU93" s="8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7">
        <v>4</v>
      </c>
      <c r="D94" s="11">
        <v>22.817599999999999</v>
      </c>
      <c r="E94" s="10">
        <f t="shared" si="95"/>
        <v>22.675935483871001</v>
      </c>
      <c r="F94" s="7" t="s">
        <v>73</v>
      </c>
      <c r="G94" s="1">
        <v>5</v>
      </c>
      <c r="H94" s="8">
        <f t="shared" si="76"/>
        <v>22.817599999999999</v>
      </c>
      <c r="I94" s="8">
        <f t="shared" si="77"/>
        <v>295.96759999999995</v>
      </c>
      <c r="J94" s="8">
        <f t="shared" si="78"/>
        <v>0.27209039009008951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0.51823120261122535</v>
      </c>
      <c r="O94" s="8">
        <f t="shared" si="96"/>
        <v>0.31197532645322235</v>
      </c>
      <c r="P94" s="8">
        <f t="shared" si="81"/>
        <v>8.4885488273140283E-2</v>
      </c>
      <c r="Q94" s="14">
        <f t="shared" si="82"/>
        <v>2.2070226951016476E-2</v>
      </c>
      <c r="R94" s="8">
        <f t="shared" si="83"/>
        <v>7.4022000000000004E-2</v>
      </c>
      <c r="S94" s="15">
        <f t="shared" si="84"/>
        <v>0.29815766867980431</v>
      </c>
      <c r="T94" s="2">
        <v>0.01</v>
      </c>
      <c r="U94" s="16">
        <f t="shared" si="85"/>
        <v>2.981576686798043E-3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1.2931576686798042E-2</v>
      </c>
      <c r="AU94" s="8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7">
        <v>5</v>
      </c>
      <c r="D95" s="11">
        <v>23.728064516128999</v>
      </c>
      <c r="E95" s="10">
        <f t="shared" si="95"/>
        <v>22.817599999999999</v>
      </c>
      <c r="F95" s="7" t="s">
        <v>75</v>
      </c>
      <c r="G95" s="1">
        <v>6</v>
      </c>
      <c r="H95" s="8">
        <f t="shared" si="76"/>
        <v>23.728064516128999</v>
      </c>
      <c r="I95" s="8">
        <f t="shared" si="77"/>
        <v>296.87806451612897</v>
      </c>
      <c r="J95" s="8">
        <f t="shared" si="78"/>
        <v>0.30097472039073664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6"/>
        <v>0.51178983818008206</v>
      </c>
      <c r="P95" s="8">
        <f t="shared" si="81"/>
        <v>0.15403580344507053</v>
      </c>
      <c r="Q95" s="14">
        <f t="shared" si="82"/>
        <v>4.0049308895718339E-2</v>
      </c>
      <c r="R95" s="8">
        <f t="shared" si="83"/>
        <v>7.4022000000000004E-2</v>
      </c>
      <c r="S95" s="15">
        <f t="shared" si="84"/>
        <v>0.54104602544808755</v>
      </c>
      <c r="T95" s="2">
        <v>0.01</v>
      </c>
      <c r="U95" s="16">
        <f t="shared" si="85"/>
        <v>5.4104602544808754E-3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1.5360460254480877E-2</v>
      </c>
      <c r="AU95" s="8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7">
        <v>6</v>
      </c>
      <c r="D96" s="11">
        <v>25.6479</v>
      </c>
      <c r="E96" s="10">
        <f t="shared" si="95"/>
        <v>23.728064516128999</v>
      </c>
      <c r="F96" s="7" t="s">
        <v>73</v>
      </c>
      <c r="G96" s="1">
        <v>7</v>
      </c>
      <c r="H96" s="8">
        <f t="shared" si="76"/>
        <v>25.6479</v>
      </c>
      <c r="I96" s="8">
        <f t="shared" si="77"/>
        <v>298.79789999999997</v>
      </c>
      <c r="J96" s="8">
        <f t="shared" si="78"/>
        <v>0.37157665771952725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6"/>
        <v>0.6424540347350115</v>
      </c>
      <c r="P96" s="8">
        <f t="shared" si="81"/>
        <v>0.23872092296526065</v>
      </c>
      <c r="Q96" s="14">
        <f t="shared" si="82"/>
        <v>6.2067439970967773E-2</v>
      </c>
      <c r="R96" s="8">
        <f t="shared" si="83"/>
        <v>7.4022000000000004E-2</v>
      </c>
      <c r="S96" s="15">
        <f t="shared" si="84"/>
        <v>0.83849990504130889</v>
      </c>
      <c r="T96" s="2">
        <v>0.01</v>
      </c>
      <c r="U96" s="16">
        <f t="shared" si="85"/>
        <v>8.3849990504130893E-3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1.8334999050413088E-2</v>
      </c>
      <c r="AU96" s="8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7">
        <v>7</v>
      </c>
      <c r="D97" s="11">
        <v>26.417870967741901</v>
      </c>
      <c r="E97" s="10">
        <f t="shared" si="95"/>
        <v>25.6479</v>
      </c>
      <c r="F97" s="7" t="s">
        <v>73</v>
      </c>
      <c r="G97" s="1">
        <v>8</v>
      </c>
      <c r="H97" s="8">
        <f t="shared" si="76"/>
        <v>26.417870967741901</v>
      </c>
      <c r="I97" s="8">
        <f t="shared" si="77"/>
        <v>299.5678709677419</v>
      </c>
      <c r="J97" s="8">
        <f t="shared" si="78"/>
        <v>0.40403902175602702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6"/>
        <v>0.68843311176975086</v>
      </c>
      <c r="P97" s="8">
        <f t="shared" si="81"/>
        <v>0.27815384102390772</v>
      </c>
      <c r="Q97" s="14">
        <f t="shared" si="82"/>
        <v>7.2319998666216009E-2</v>
      </c>
      <c r="R97" s="8">
        <f t="shared" si="83"/>
        <v>7.4022000000000004E-2</v>
      </c>
      <c r="S97" s="15">
        <f t="shared" si="84"/>
        <v>0.97700681778682019</v>
      </c>
      <c r="T97" s="2">
        <v>0.01</v>
      </c>
      <c r="U97" s="16">
        <f t="shared" si="85"/>
        <v>9.7700681778682026E-3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1.9720068177868203E-2</v>
      </c>
      <c r="AU97" s="8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7">
        <v>8</v>
      </c>
      <c r="D98" s="11">
        <v>27.584096774193601</v>
      </c>
      <c r="E98" s="10">
        <f t="shared" si="95"/>
        <v>26.417870967741901</v>
      </c>
      <c r="F98" s="7" t="s">
        <v>73</v>
      </c>
      <c r="G98" s="1">
        <v>9</v>
      </c>
      <c r="H98" s="8">
        <f t="shared" si="76"/>
        <v>27.584096774193601</v>
      </c>
      <c r="I98" s="8">
        <f t="shared" si="77"/>
        <v>300.73409677419357</v>
      </c>
      <c r="J98" s="8">
        <f t="shared" si="78"/>
        <v>0.45831420111280724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6"/>
        <v>0.69497927074584309</v>
      </c>
      <c r="P98" s="8">
        <f t="shared" si="81"/>
        <v>0.31851886926184242</v>
      </c>
      <c r="Q98" s="14">
        <f t="shared" si="82"/>
        <v>8.2814906008079031E-2</v>
      </c>
      <c r="R98" s="8">
        <f t="shared" si="83"/>
        <v>7.4022000000000004E-2</v>
      </c>
      <c r="S98" s="15">
        <f t="shared" si="84"/>
        <v>1.1187877388895062</v>
      </c>
      <c r="T98" s="2">
        <v>0.01</v>
      </c>
      <c r="U98" s="16">
        <f t="shared" si="85"/>
        <v>1.1187877388895063E-2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2.1137877388895061E-2</v>
      </c>
      <c r="AU98" s="8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7">
        <v>9</v>
      </c>
      <c r="D99" s="11">
        <v>27.053799999999999</v>
      </c>
      <c r="E99" s="10">
        <f t="shared" si="95"/>
        <v>27.584096774193601</v>
      </c>
      <c r="F99" s="7" t="s">
        <v>73</v>
      </c>
      <c r="G99" s="1">
        <v>10</v>
      </c>
      <c r="H99" s="8">
        <f t="shared" si="76"/>
        <v>27.053799999999999</v>
      </c>
      <c r="I99" s="8">
        <f t="shared" si="77"/>
        <v>300.2038</v>
      </c>
      <c r="J99" s="8">
        <f t="shared" si="78"/>
        <v>0.43283772867931064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6"/>
        <v>0.66116040148400068</v>
      </c>
      <c r="P99" s="8">
        <f t="shared" si="81"/>
        <v>0.28617516647103597</v>
      </c>
      <c r="Q99" s="14">
        <f t="shared" si="82"/>
        <v>7.4405543282469358E-2</v>
      </c>
      <c r="R99" s="8">
        <f t="shared" si="83"/>
        <v>7.4022000000000004E-2</v>
      </c>
      <c r="S99" s="15">
        <f t="shared" si="84"/>
        <v>1.005181476891591</v>
      </c>
      <c r="T99" s="2">
        <v>0.01</v>
      </c>
      <c r="U99" s="16">
        <f t="shared" si="85"/>
        <v>1.0051814768915909E-2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2.000181476891591E-2</v>
      </c>
      <c r="AU99" s="8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7">
        <v>10</v>
      </c>
      <c r="D100" s="11">
        <v>26.3657741935484</v>
      </c>
      <c r="E100" s="10">
        <f t="shared" si="95"/>
        <v>27.053799999999999</v>
      </c>
      <c r="F100" s="7" t="s">
        <v>73</v>
      </c>
      <c r="G100" s="1">
        <v>11</v>
      </c>
      <c r="H100" s="8">
        <f t="shared" si="76"/>
        <v>26.3657741935484</v>
      </c>
      <c r="I100" s="8">
        <f t="shared" si="77"/>
        <v>299.5157741935484</v>
      </c>
      <c r="J100" s="8">
        <f t="shared" si="78"/>
        <v>0.40176126193256034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0.35623597326231649</v>
      </c>
      <c r="O100" s="8">
        <f t="shared" si="96"/>
        <v>0.30344926175064824</v>
      </c>
      <c r="P100" s="8">
        <f t="shared" si="81"/>
        <v>0.12191415833344425</v>
      </c>
      <c r="Q100" s="14">
        <f t="shared" si="82"/>
        <v>3.169768116669551E-2</v>
      </c>
      <c r="R100" s="8">
        <f t="shared" si="83"/>
        <v>7.4022000000000004E-2</v>
      </c>
      <c r="S100" s="15">
        <f t="shared" si="84"/>
        <v>0.42821973422354853</v>
      </c>
      <c r="T100" s="2">
        <v>0.01</v>
      </c>
      <c r="U100" s="16">
        <f t="shared" si="85"/>
        <v>4.2821973422354854E-3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1.4232197342235485E-2</v>
      </c>
      <c r="AU100" s="8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7">
        <v>11</v>
      </c>
      <c r="D101" s="11">
        <v>25.314066666666701</v>
      </c>
      <c r="E101" s="10">
        <f t="shared" si="95"/>
        <v>26.3657741935484</v>
      </c>
      <c r="F101" s="7" t="s">
        <v>75</v>
      </c>
      <c r="G101" s="1">
        <v>12</v>
      </c>
      <c r="H101" s="8">
        <f t="shared" si="76"/>
        <v>25.314066666666701</v>
      </c>
      <c r="I101" s="8">
        <f t="shared" si="77"/>
        <v>298.46406666666667</v>
      </c>
      <c r="J101" s="8">
        <f t="shared" si="78"/>
        <v>0.35827720678558422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6"/>
        <v>0.46623510341720403</v>
      </c>
      <c r="P101" s="8">
        <f t="shared" si="81"/>
        <v>0.16704141055770386</v>
      </c>
      <c r="Q101" s="14">
        <f t="shared" si="82"/>
        <v>4.3430766745003006E-2</v>
      </c>
      <c r="R101" s="8">
        <f t="shared" si="83"/>
        <v>7.4022000000000004E-2</v>
      </c>
      <c r="S101" s="15">
        <f t="shared" si="84"/>
        <v>0.58672782071550356</v>
      </c>
      <c r="T101" s="2">
        <v>0.01</v>
      </c>
      <c r="U101" s="16">
        <f t="shared" si="85"/>
        <v>5.8672782071550354E-3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1.5817278207155037E-2</v>
      </c>
      <c r="AU101" s="8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7">
        <v>12</v>
      </c>
      <c r="D102" s="11">
        <v>23.3977096774194</v>
      </c>
      <c r="E102" s="10">
        <f t="shared" si="95"/>
        <v>25.314066666666701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75" style="1" customWidth="1"/>
    <col min="32" max="32" width="23.125" style="1" customWidth="1"/>
    <col min="33" max="33" width="12.8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305.2552</v>
      </c>
      <c r="F2" s="2">
        <v>1069.5229999999999</v>
      </c>
      <c r="G2" s="44">
        <f>(F2+F3+F4)/3</f>
        <v>1305.751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148.07473972602699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4365.2777637700901</v>
      </c>
      <c r="F7" s="2">
        <v>122.786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AV38+AV53+AY85+AY101+BB101+AG69</f>
        <v>141616796.05672053</v>
      </c>
      <c r="J14" s="6" t="s">
        <v>20</v>
      </c>
      <c r="K14" s="6">
        <f>I14/(10000*1000)</f>
        <v>14.161679605672052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66287071.3698631</v>
      </c>
      <c r="J15" s="6" t="s">
        <v>20</v>
      </c>
      <c r="K15" s="6">
        <f>I15/(10000*1000)</f>
        <v>6.6287071369863098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14.161679605672052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1305.751</v>
      </c>
      <c r="C27" s="7" t="s">
        <v>72</v>
      </c>
      <c r="D27" s="7">
        <v>20</v>
      </c>
      <c r="E27" s="7"/>
      <c r="F27" s="7"/>
      <c r="G27" s="1">
        <v>1</v>
      </c>
      <c r="H27" s="8">
        <f t="shared" ref="H27:H38" si="0">E28</f>
        <v>20</v>
      </c>
      <c r="I27" s="8">
        <f t="shared" ref="I27:I38" si="1">H27+273.15</f>
        <v>293.14999999999998</v>
      </c>
      <c r="J27" s="8">
        <f t="shared" ref="J27:J38" si="2">EXP(($C$16*(I27-$C$14))/($C$17*I27*$C$14))</f>
        <v>0.19833052025467821</v>
      </c>
      <c r="K27" s="8">
        <f t="shared" ref="K27:K38" si="3">$B$27/12</f>
        <v>108.81258333333334</v>
      </c>
      <c r="L27" s="8">
        <f t="shared" ref="L27:L38" si="4">K27*$B$28/100</f>
        <v>1.0881258333333335</v>
      </c>
      <c r="M27" s="1" t="s">
        <v>73</v>
      </c>
      <c r="O27" s="8">
        <f>L27</f>
        <v>1.0881258333333335</v>
      </c>
      <c r="P27" s="8">
        <f t="shared" ref="P27:P38" si="5">O27*J27</f>
        <v>0.21580856262755529</v>
      </c>
      <c r="Q27" s="14">
        <f t="shared" ref="Q27:Q38" si="6">P27*$B$29</f>
        <v>2.5897027515306634E-2</v>
      </c>
      <c r="R27" s="8">
        <f t="shared" ref="R27:R38" si="7">L27*$B$29</f>
        <v>0.1305751</v>
      </c>
      <c r="S27" s="15">
        <f t="shared" ref="S27:S38" si="8">Q27/R27</f>
        <v>0.19833052025467821</v>
      </c>
      <c r="T27" s="2">
        <v>0.01</v>
      </c>
      <c r="U27" s="16">
        <f t="shared" ref="U27:U38" si="9">S27*T27</f>
        <v>1.9833052025467822E-3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2.3883305202546782E-2</v>
      </c>
      <c r="AR27" s="8">
        <f t="shared" ref="AR27:AR38" si="15">$B$27/12</f>
        <v>108.81258333333334</v>
      </c>
      <c r="AS27" s="1">
        <f t="shared" ref="AS27:AS38" si="16">$B$29</f>
        <v>0.12</v>
      </c>
      <c r="AT27" s="1">
        <f>$E$2/12</f>
        <v>25.437933333333334</v>
      </c>
      <c r="AU27" s="1">
        <f t="shared" ref="AU27:AU38" si="17">AT27*10000*AS27*0.67*AR27*AQ27</f>
        <v>53150.99794508591</v>
      </c>
    </row>
    <row r="28" spans="1:47" x14ac:dyDescent="0.15">
      <c r="A28" s="1" t="s">
        <v>74</v>
      </c>
      <c r="B28" s="1">
        <v>1</v>
      </c>
      <c r="C28" s="7">
        <v>1</v>
      </c>
      <c r="D28" s="9">
        <v>22.893999999999998</v>
      </c>
      <c r="E28" s="10">
        <f t="shared" ref="E28:E39" si="18">D27</f>
        <v>20</v>
      </c>
      <c r="F28" s="7" t="s">
        <v>73</v>
      </c>
      <c r="G28" s="1">
        <v>2</v>
      </c>
      <c r="H28" s="8">
        <f t="shared" si="0"/>
        <v>22.893999999999998</v>
      </c>
      <c r="I28" s="8">
        <f t="shared" si="1"/>
        <v>296.04399999999998</v>
      </c>
      <c r="J28" s="8">
        <f t="shared" si="2"/>
        <v>0.27441027682008551</v>
      </c>
      <c r="K28" s="8">
        <f t="shared" si="3"/>
        <v>108.81258333333334</v>
      </c>
      <c r="L28" s="8">
        <f t="shared" si="4"/>
        <v>1.0881258333333335</v>
      </c>
      <c r="M28" s="1" t="s">
        <v>73</v>
      </c>
      <c r="O28" s="8">
        <f t="shared" ref="O28:O38" si="19">L28+O27-P27-N28</f>
        <v>1.9604431040391117</v>
      </c>
      <c r="P28" s="8">
        <f t="shared" si="5"/>
        <v>0.53796573486940036</v>
      </c>
      <c r="Q28" s="14">
        <f t="shared" si="6"/>
        <v>6.4555888184328045E-2</v>
      </c>
      <c r="R28" s="8">
        <f t="shared" si="7"/>
        <v>0.1305751</v>
      </c>
      <c r="S28" s="15">
        <f t="shared" si="8"/>
        <v>0.49439662067521328</v>
      </c>
      <c r="T28" s="2">
        <v>0.01</v>
      </c>
      <c r="U28" s="16">
        <f t="shared" si="9"/>
        <v>4.9439662067521329E-3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2.6843966206752133E-2</v>
      </c>
      <c r="AR28" s="8">
        <f t="shared" si="15"/>
        <v>108.81258333333334</v>
      </c>
      <c r="AS28" s="1">
        <f t="shared" si="16"/>
        <v>0.12</v>
      </c>
      <c r="AT28" s="1">
        <f t="shared" ref="AT28:AT38" si="20">$E$2/12</f>
        <v>25.437933333333334</v>
      </c>
      <c r="AU28" s="1">
        <f t="shared" si="17"/>
        <v>59739.788132041882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22.747714285714299</v>
      </c>
      <c r="E29" s="10">
        <f t="shared" si="18"/>
        <v>22.893999999999998</v>
      </c>
      <c r="F29" s="7" t="s">
        <v>73</v>
      </c>
      <c r="G29" s="1">
        <v>3</v>
      </c>
      <c r="H29" s="8">
        <f t="shared" si="0"/>
        <v>22.747714285714299</v>
      </c>
      <c r="I29" s="8">
        <f t="shared" si="1"/>
        <v>295.8977142857143</v>
      </c>
      <c r="J29" s="8">
        <f t="shared" si="2"/>
        <v>0.26998445266022136</v>
      </c>
      <c r="K29" s="8">
        <f t="shared" si="3"/>
        <v>108.81258333333334</v>
      </c>
      <c r="L29" s="8">
        <f t="shared" si="4"/>
        <v>1.0881258333333335</v>
      </c>
      <c r="M29" s="1" t="s">
        <v>73</v>
      </c>
      <c r="O29" s="8">
        <f t="shared" si="19"/>
        <v>2.5106032025030447</v>
      </c>
      <c r="P29" s="8">
        <f t="shared" si="5"/>
        <v>0.67782383147478342</v>
      </c>
      <c r="Q29" s="14">
        <f t="shared" si="6"/>
        <v>8.1338859776974012E-2</v>
      </c>
      <c r="R29" s="8">
        <f t="shared" si="7"/>
        <v>0.1305751</v>
      </c>
      <c r="S29" s="15">
        <f t="shared" si="8"/>
        <v>0.62292779999382741</v>
      </c>
      <c r="T29" s="2">
        <v>0.01</v>
      </c>
      <c r="U29" s="16">
        <f t="shared" si="9"/>
        <v>6.2292779999382746E-3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2.8129277999938272E-2</v>
      </c>
      <c r="AR29" s="8">
        <f t="shared" si="15"/>
        <v>108.81258333333334</v>
      </c>
      <c r="AS29" s="1">
        <f t="shared" si="16"/>
        <v>0.12</v>
      </c>
      <c r="AT29" s="1">
        <f t="shared" si="20"/>
        <v>25.437933333333334</v>
      </c>
      <c r="AU29" s="1">
        <f t="shared" si="17"/>
        <v>62600.179685851872</v>
      </c>
    </row>
    <row r="30" spans="1:47" x14ac:dyDescent="0.15">
      <c r="C30" s="7">
        <v>3</v>
      </c>
      <c r="D30" s="11">
        <v>21.6895806451613</v>
      </c>
      <c r="E30" s="10">
        <f t="shared" si="18"/>
        <v>22.747714285714299</v>
      </c>
      <c r="F30" s="7" t="s">
        <v>73</v>
      </c>
      <c r="G30" s="1">
        <v>4</v>
      </c>
      <c r="H30" s="8">
        <f t="shared" si="0"/>
        <v>21.6895806451613</v>
      </c>
      <c r="I30" s="8">
        <f t="shared" si="1"/>
        <v>294.83958064516128</v>
      </c>
      <c r="J30" s="8">
        <f t="shared" si="2"/>
        <v>0.23991149556539945</v>
      </c>
      <c r="K30" s="8">
        <f t="shared" si="3"/>
        <v>108.81258333333334</v>
      </c>
      <c r="L30" s="8">
        <f t="shared" si="4"/>
        <v>1.0881258333333335</v>
      </c>
      <c r="M30" s="1" t="s">
        <v>73</v>
      </c>
      <c r="O30" s="8">
        <f t="shared" si="19"/>
        <v>2.9209052043615946</v>
      </c>
      <c r="P30" s="8">
        <f t="shared" si="5"/>
        <v>0.70075873598314886</v>
      </c>
      <c r="Q30" s="14">
        <f t="shared" si="6"/>
        <v>8.4091048317977854E-2</v>
      </c>
      <c r="R30" s="8">
        <f t="shared" si="7"/>
        <v>0.1305751</v>
      </c>
      <c r="S30" s="15">
        <f t="shared" si="8"/>
        <v>0.64400523773658114</v>
      </c>
      <c r="T30" s="2">
        <v>0.01</v>
      </c>
      <c r="U30" s="16">
        <f t="shared" si="9"/>
        <v>6.4400523773658113E-3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2.834005237736581E-2</v>
      </c>
      <c r="AR30" s="8">
        <f t="shared" si="15"/>
        <v>108.81258333333334</v>
      </c>
      <c r="AS30" s="1">
        <f t="shared" si="16"/>
        <v>0.12</v>
      </c>
      <c r="AT30" s="1">
        <f t="shared" si="20"/>
        <v>25.437933333333334</v>
      </c>
      <c r="AU30" s="1">
        <f t="shared" si="17"/>
        <v>63069.246609651571</v>
      </c>
    </row>
    <row r="31" spans="1:47" x14ac:dyDescent="0.15">
      <c r="C31" s="7">
        <v>4</v>
      </c>
      <c r="D31" s="11">
        <v>22.102399999999999</v>
      </c>
      <c r="E31" s="10">
        <f t="shared" si="18"/>
        <v>21.6895806451613</v>
      </c>
      <c r="F31" s="7" t="s">
        <v>73</v>
      </c>
      <c r="G31" s="1">
        <v>5</v>
      </c>
      <c r="H31" s="8">
        <f t="shared" si="0"/>
        <v>22.102399999999999</v>
      </c>
      <c r="I31" s="8">
        <f t="shared" si="1"/>
        <v>295.25239999999997</v>
      </c>
      <c r="J31" s="8">
        <f t="shared" si="2"/>
        <v>0.25124887724177392</v>
      </c>
      <c r="K31" s="8">
        <f t="shared" si="3"/>
        <v>108.81258333333334</v>
      </c>
      <c r="L31" s="8">
        <f t="shared" si="4"/>
        <v>1.0881258333333335</v>
      </c>
      <c r="M31" s="1" t="s">
        <v>75</v>
      </c>
      <c r="N31" s="8">
        <f>(O30-P30)*C22/100</f>
        <v>2.1091391449595234</v>
      </c>
      <c r="O31" s="8">
        <f t="shared" si="19"/>
        <v>1.1991331567522563</v>
      </c>
      <c r="P31" s="8">
        <f t="shared" si="5"/>
        <v>0.30128085929738846</v>
      </c>
      <c r="Q31" s="14">
        <f t="shared" si="6"/>
        <v>3.6153703115686615E-2</v>
      </c>
      <c r="R31" s="8">
        <f t="shared" si="7"/>
        <v>0.1305751</v>
      </c>
      <c r="S31" s="15">
        <f t="shared" si="8"/>
        <v>0.2768805317069381</v>
      </c>
      <c r="T31" s="2">
        <v>0.01</v>
      </c>
      <c r="U31" s="16">
        <f t="shared" si="9"/>
        <v>2.7688053170693812E-3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3.2218805317069381E-2</v>
      </c>
      <c r="AR31" s="8">
        <f t="shared" si="15"/>
        <v>108.81258333333334</v>
      </c>
      <c r="AS31" s="1">
        <f t="shared" si="16"/>
        <v>0.12</v>
      </c>
      <c r="AT31" s="1">
        <f t="shared" si="20"/>
        <v>25.437933333333334</v>
      </c>
      <c r="AU31" s="1">
        <f t="shared" si="17"/>
        <v>71701.200511312418</v>
      </c>
    </row>
    <row r="32" spans="1:47" x14ac:dyDescent="0.15">
      <c r="C32" s="7">
        <v>5</v>
      </c>
      <c r="D32" s="11">
        <v>23.140161290322599</v>
      </c>
      <c r="E32" s="10">
        <f t="shared" si="18"/>
        <v>22.102399999999999</v>
      </c>
      <c r="F32" s="7" t="s">
        <v>75</v>
      </c>
      <c r="G32" s="1">
        <v>6</v>
      </c>
      <c r="H32" s="8">
        <f t="shared" si="0"/>
        <v>23.140161290322599</v>
      </c>
      <c r="I32" s="8">
        <f t="shared" si="1"/>
        <v>296.2901612903226</v>
      </c>
      <c r="J32" s="8">
        <f t="shared" si="2"/>
        <v>0.28201195513296523</v>
      </c>
      <c r="K32" s="8">
        <f t="shared" si="3"/>
        <v>108.81258333333334</v>
      </c>
      <c r="L32" s="8">
        <f t="shared" si="4"/>
        <v>1.0881258333333335</v>
      </c>
      <c r="M32" s="1" t="s">
        <v>73</v>
      </c>
      <c r="O32" s="8">
        <f t="shared" si="19"/>
        <v>1.9859781307882014</v>
      </c>
      <c r="P32" s="8">
        <f t="shared" si="5"/>
        <v>0.56006957551489245</v>
      </c>
      <c r="Q32" s="14">
        <f t="shared" si="6"/>
        <v>6.720834906178709E-2</v>
      </c>
      <c r="R32" s="8">
        <f t="shared" si="7"/>
        <v>0.1305751</v>
      </c>
      <c r="S32" s="15">
        <f t="shared" si="8"/>
        <v>0.51471030128858486</v>
      </c>
      <c r="T32" s="2">
        <v>0.01</v>
      </c>
      <c r="U32" s="16">
        <f t="shared" si="9"/>
        <v>5.1471030128858487E-3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3.4597103012885849E-2</v>
      </c>
      <c r="AR32" s="8">
        <f t="shared" si="15"/>
        <v>108.81258333333334</v>
      </c>
      <c r="AS32" s="1">
        <f t="shared" si="16"/>
        <v>0.12</v>
      </c>
      <c r="AT32" s="1">
        <f t="shared" si="20"/>
        <v>25.437933333333334</v>
      </c>
      <c r="AU32" s="1">
        <f t="shared" si="17"/>
        <v>76993.972800202479</v>
      </c>
    </row>
    <row r="33" spans="1:48" x14ac:dyDescent="0.15">
      <c r="C33" s="7">
        <v>6</v>
      </c>
      <c r="D33" s="11">
        <v>25.252933333333299</v>
      </c>
      <c r="E33" s="10">
        <f t="shared" si="18"/>
        <v>23.140161290322599</v>
      </c>
      <c r="F33" s="7" t="s">
        <v>73</v>
      </c>
      <c r="G33" s="1">
        <v>7</v>
      </c>
      <c r="H33" s="8">
        <f t="shared" si="0"/>
        <v>25.252933333333299</v>
      </c>
      <c r="I33" s="8">
        <f t="shared" si="1"/>
        <v>298.40293333333329</v>
      </c>
      <c r="J33" s="8">
        <f t="shared" si="2"/>
        <v>0.35589067401060842</v>
      </c>
      <c r="K33" s="8">
        <f t="shared" si="3"/>
        <v>108.81258333333334</v>
      </c>
      <c r="L33" s="8">
        <f t="shared" si="4"/>
        <v>1.0881258333333335</v>
      </c>
      <c r="M33" s="1" t="s">
        <v>73</v>
      </c>
      <c r="O33" s="8">
        <f t="shared" si="19"/>
        <v>2.5140343886066421</v>
      </c>
      <c r="P33" s="8">
        <f t="shared" si="5"/>
        <v>0.89472139304706566</v>
      </c>
      <c r="Q33" s="14">
        <f t="shared" si="6"/>
        <v>0.10736656716564788</v>
      </c>
      <c r="R33" s="8">
        <f t="shared" si="7"/>
        <v>0.1305751</v>
      </c>
      <c r="S33" s="15">
        <f t="shared" si="8"/>
        <v>0.82225912264779333</v>
      </c>
      <c r="T33" s="2">
        <v>0.01</v>
      </c>
      <c r="U33" s="16">
        <f t="shared" si="9"/>
        <v>8.2225912264779332E-3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3.7672591226477932E-2</v>
      </c>
      <c r="AR33" s="8">
        <f t="shared" si="15"/>
        <v>108.81258333333334</v>
      </c>
      <c r="AS33" s="1">
        <f t="shared" si="16"/>
        <v>0.12</v>
      </c>
      <c r="AT33" s="1">
        <f t="shared" si="20"/>
        <v>25.437933333333334</v>
      </c>
      <c r="AU33" s="1">
        <f t="shared" si="17"/>
        <v>83838.304702109337</v>
      </c>
    </row>
    <row r="34" spans="1:48" x14ac:dyDescent="0.15">
      <c r="C34" s="7">
        <v>7</v>
      </c>
      <c r="D34" s="11">
        <v>26.507258064516101</v>
      </c>
      <c r="E34" s="10">
        <f t="shared" si="18"/>
        <v>25.252933333333299</v>
      </c>
      <c r="F34" s="7" t="s">
        <v>73</v>
      </c>
      <c r="G34" s="1">
        <v>8</v>
      </c>
      <c r="H34" s="8">
        <f t="shared" si="0"/>
        <v>26.507258064516101</v>
      </c>
      <c r="I34" s="8">
        <f t="shared" si="1"/>
        <v>299.6572580645161</v>
      </c>
      <c r="J34" s="8">
        <f t="shared" si="2"/>
        <v>0.4079754372002149</v>
      </c>
      <c r="K34" s="8">
        <f t="shared" si="3"/>
        <v>108.81258333333334</v>
      </c>
      <c r="L34" s="8">
        <f t="shared" si="4"/>
        <v>1.0881258333333335</v>
      </c>
      <c r="M34" s="1" t="s">
        <v>73</v>
      </c>
      <c r="O34" s="8">
        <f t="shared" si="19"/>
        <v>2.7074388288929097</v>
      </c>
      <c r="P34" s="8">
        <f t="shared" si="5"/>
        <v>1.1045685399104226</v>
      </c>
      <c r="Q34" s="14">
        <f t="shared" si="6"/>
        <v>0.13254822478925071</v>
      </c>
      <c r="R34" s="8">
        <f t="shared" si="7"/>
        <v>0.1305751</v>
      </c>
      <c r="S34" s="15">
        <f t="shared" si="8"/>
        <v>1.0151110341041341</v>
      </c>
      <c r="T34" s="2">
        <v>0.01</v>
      </c>
      <c r="U34" s="16">
        <f t="shared" si="9"/>
        <v>1.0151110341041341E-2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3.9601110341041336E-2</v>
      </c>
      <c r="AR34" s="8">
        <f t="shared" si="15"/>
        <v>108.81258333333334</v>
      </c>
      <c r="AS34" s="1">
        <f t="shared" si="16"/>
        <v>0.12</v>
      </c>
      <c r="AT34" s="1">
        <f t="shared" si="20"/>
        <v>25.437933333333334</v>
      </c>
      <c r="AU34" s="1">
        <f t="shared" si="17"/>
        <v>88130.119198717948</v>
      </c>
    </row>
    <row r="35" spans="1:48" x14ac:dyDescent="0.15">
      <c r="C35" s="7">
        <v>8</v>
      </c>
      <c r="D35" s="11">
        <v>27.3791612903226</v>
      </c>
      <c r="E35" s="10">
        <f t="shared" si="18"/>
        <v>26.507258064516101</v>
      </c>
      <c r="F35" s="7" t="s">
        <v>73</v>
      </c>
      <c r="G35" s="1">
        <v>9</v>
      </c>
      <c r="H35" s="8">
        <f t="shared" si="0"/>
        <v>27.3791612903226</v>
      </c>
      <c r="I35" s="8">
        <f t="shared" si="1"/>
        <v>300.52916129032258</v>
      </c>
      <c r="J35" s="8">
        <f t="shared" si="2"/>
        <v>0.44830633351339688</v>
      </c>
      <c r="K35" s="8">
        <f t="shared" si="3"/>
        <v>108.81258333333334</v>
      </c>
      <c r="L35" s="8">
        <f t="shared" si="4"/>
        <v>1.0881258333333335</v>
      </c>
      <c r="M35" s="1" t="s">
        <v>73</v>
      </c>
      <c r="O35" s="8">
        <f t="shared" si="19"/>
        <v>2.6909961223158207</v>
      </c>
      <c r="P35" s="8">
        <f t="shared" si="5"/>
        <v>1.2063906050941742</v>
      </c>
      <c r="Q35" s="14">
        <f t="shared" si="6"/>
        <v>0.14476687261130089</v>
      </c>
      <c r="R35" s="8">
        <f t="shared" si="7"/>
        <v>0.1305751</v>
      </c>
      <c r="S35" s="15">
        <f t="shared" si="8"/>
        <v>1.1086866685248633</v>
      </c>
      <c r="T35" s="2">
        <v>0.01</v>
      </c>
      <c r="U35" s="16">
        <f t="shared" si="9"/>
        <v>1.1086866685248633E-2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4.0536866685248626E-2</v>
      </c>
      <c r="AR35" s="8">
        <f t="shared" si="15"/>
        <v>108.81258333333334</v>
      </c>
      <c r="AS35" s="1">
        <f t="shared" si="16"/>
        <v>0.12</v>
      </c>
      <c r="AT35" s="1">
        <f t="shared" si="20"/>
        <v>25.437933333333334</v>
      </c>
      <c r="AU35" s="1">
        <f t="shared" si="17"/>
        <v>90212.594095147244</v>
      </c>
    </row>
    <row r="36" spans="1:48" x14ac:dyDescent="0.15">
      <c r="C36" s="7">
        <v>9</v>
      </c>
      <c r="D36" s="11">
        <v>26.854533333333301</v>
      </c>
      <c r="E36" s="10">
        <f t="shared" si="18"/>
        <v>27.3791612903226</v>
      </c>
      <c r="F36" s="7" t="s">
        <v>73</v>
      </c>
      <c r="G36" s="1">
        <v>10</v>
      </c>
      <c r="H36" s="8">
        <f t="shared" si="0"/>
        <v>26.854533333333301</v>
      </c>
      <c r="I36" s="8">
        <f t="shared" si="1"/>
        <v>300.00453333333326</v>
      </c>
      <c r="J36" s="8">
        <f t="shared" si="2"/>
        <v>0.4236128233069848</v>
      </c>
      <c r="K36" s="8">
        <f t="shared" si="3"/>
        <v>108.81258333333334</v>
      </c>
      <c r="L36" s="8">
        <f t="shared" si="4"/>
        <v>1.0881258333333335</v>
      </c>
      <c r="M36" s="1" t="s">
        <v>73</v>
      </c>
      <c r="O36" s="8">
        <f t="shared" si="19"/>
        <v>2.5727313505549803</v>
      </c>
      <c r="P36" s="8">
        <f t="shared" si="5"/>
        <v>1.0898419910189872</v>
      </c>
      <c r="Q36" s="14">
        <f t="shared" si="6"/>
        <v>0.13078103892227846</v>
      </c>
      <c r="R36" s="8">
        <f t="shared" si="7"/>
        <v>0.1305751</v>
      </c>
      <c r="S36" s="15">
        <f t="shared" si="8"/>
        <v>1.0015771684056032</v>
      </c>
      <c r="T36" s="2">
        <v>0.01</v>
      </c>
      <c r="U36" s="16">
        <f t="shared" si="9"/>
        <v>1.0015771684056032E-2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3.9465771684056031E-2</v>
      </c>
      <c r="AR36" s="8">
        <f t="shared" si="15"/>
        <v>108.81258333333334</v>
      </c>
      <c r="AS36" s="1">
        <f t="shared" si="16"/>
        <v>0.12</v>
      </c>
      <c r="AT36" s="1">
        <f t="shared" si="20"/>
        <v>25.437933333333334</v>
      </c>
      <c r="AU36" s="1">
        <f t="shared" si="17"/>
        <v>87828.930371697919</v>
      </c>
    </row>
    <row r="37" spans="1:48" x14ac:dyDescent="0.15">
      <c r="C37" s="7">
        <v>10</v>
      </c>
      <c r="D37" s="11">
        <v>25.941483870967701</v>
      </c>
      <c r="E37" s="10">
        <f t="shared" si="18"/>
        <v>26.854533333333301</v>
      </c>
      <c r="F37" s="7" t="s">
        <v>73</v>
      </c>
      <c r="G37" s="1">
        <v>11</v>
      </c>
      <c r="H37" s="8">
        <f t="shared" si="0"/>
        <v>25.941483870967701</v>
      </c>
      <c r="I37" s="8">
        <f t="shared" si="1"/>
        <v>299.09148387096769</v>
      </c>
      <c r="J37" s="8">
        <f t="shared" si="2"/>
        <v>0.38365421431819674</v>
      </c>
      <c r="K37" s="8">
        <f t="shared" si="3"/>
        <v>108.81258333333334</v>
      </c>
      <c r="L37" s="8">
        <f t="shared" si="4"/>
        <v>1.0881258333333335</v>
      </c>
      <c r="M37" s="1" t="s">
        <v>75</v>
      </c>
      <c r="N37" s="8">
        <f>(O36-P36)*C22/100</f>
        <v>1.4087448915591936</v>
      </c>
      <c r="O37" s="8">
        <f t="shared" si="19"/>
        <v>1.1622703013101328</v>
      </c>
      <c r="P37" s="8">
        <f t="shared" si="5"/>
        <v>0.4459098992745128</v>
      </c>
      <c r="Q37" s="14">
        <f t="shared" si="6"/>
        <v>5.3509187912941535E-2</v>
      </c>
      <c r="R37" s="8">
        <f t="shared" si="7"/>
        <v>0.1305751</v>
      </c>
      <c r="S37" s="15">
        <f t="shared" si="8"/>
        <v>0.40979626217358084</v>
      </c>
      <c r="T37" s="2">
        <v>0.01</v>
      </c>
      <c r="U37" s="16">
        <f t="shared" si="9"/>
        <v>4.0979626217358088E-3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3.3547962621735802E-2</v>
      </c>
      <c r="AR37" s="8">
        <f t="shared" si="15"/>
        <v>108.81258333333334</v>
      </c>
      <c r="AS37" s="1">
        <f t="shared" si="16"/>
        <v>0.12</v>
      </c>
      <c r="AT37" s="1">
        <f t="shared" si="20"/>
        <v>25.437933333333334</v>
      </c>
      <c r="AU37" s="1">
        <f t="shared" si="17"/>
        <v>74659.167868422082</v>
      </c>
    </row>
    <row r="38" spans="1:48" x14ac:dyDescent="0.15">
      <c r="C38" s="7">
        <v>11</v>
      </c>
      <c r="D38" s="11">
        <v>24.5456</v>
      </c>
      <c r="E38" s="10">
        <f t="shared" si="18"/>
        <v>25.941483870967701</v>
      </c>
      <c r="F38" s="7" t="s">
        <v>75</v>
      </c>
      <c r="G38" s="1">
        <v>12</v>
      </c>
      <c r="H38" s="8">
        <f t="shared" si="0"/>
        <v>24.5456</v>
      </c>
      <c r="I38" s="8">
        <f t="shared" si="1"/>
        <v>297.69559999999996</v>
      </c>
      <c r="J38" s="8">
        <f t="shared" si="2"/>
        <v>0.32934128446722444</v>
      </c>
      <c r="K38" s="8">
        <f t="shared" si="3"/>
        <v>108.81258333333334</v>
      </c>
      <c r="L38" s="8">
        <f t="shared" si="4"/>
        <v>1.0881258333333335</v>
      </c>
      <c r="M38" s="1" t="s">
        <v>73</v>
      </c>
      <c r="O38" s="8">
        <f t="shared" si="19"/>
        <v>1.8044862353689537</v>
      </c>
      <c r="P38" s="8">
        <f t="shared" si="5"/>
        <v>0.59429181455983748</v>
      </c>
      <c r="Q38" s="14">
        <f t="shared" si="6"/>
        <v>7.1315017747180492E-2</v>
      </c>
      <c r="R38" s="8">
        <f t="shared" si="7"/>
        <v>0.1305751</v>
      </c>
      <c r="S38" s="15">
        <f t="shared" si="8"/>
        <v>0.54616092767442259</v>
      </c>
      <c r="T38" s="2">
        <v>0.01</v>
      </c>
      <c r="U38" s="16">
        <f t="shared" si="9"/>
        <v>5.4616092767442257E-3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3.4911609276744221E-2</v>
      </c>
      <c r="AR38" s="8">
        <f t="shared" si="15"/>
        <v>108.81258333333334</v>
      </c>
      <c r="AS38" s="1">
        <f t="shared" si="16"/>
        <v>0.12</v>
      </c>
      <c r="AT38" s="1">
        <f t="shared" si="20"/>
        <v>25.437933333333334</v>
      </c>
      <c r="AU38" s="1">
        <f t="shared" si="17"/>
        <v>77693.889400618005</v>
      </c>
      <c r="AV38" s="1">
        <f>SUM(AU27:AU38)</f>
        <v>889618.39132085873</v>
      </c>
    </row>
    <row r="39" spans="1:48" x14ac:dyDescent="0.15">
      <c r="C39" s="7">
        <v>12</v>
      </c>
      <c r="D39" s="11">
        <v>22.716322580645201</v>
      </c>
      <c r="E39" s="10">
        <f t="shared" si="18"/>
        <v>24.5456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20</v>
      </c>
      <c r="E42" s="7"/>
      <c r="F42" s="7"/>
      <c r="G42" s="1">
        <v>1</v>
      </c>
      <c r="H42" s="8">
        <f t="shared" ref="H42:H53" si="21">E43</f>
        <v>20</v>
      </c>
      <c r="I42" s="8">
        <f t="shared" ref="I42:I53" si="22">H42+273.15</f>
        <v>293.14999999999998</v>
      </c>
      <c r="J42" s="8">
        <f t="shared" ref="J42:J53" si="23">EXP(($C$16*(I42-$C$14))/($C$17*I42*$C$14))</f>
        <v>0.19833052025467821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1.5289506400725074E-2</v>
      </c>
      <c r="Q42" s="14">
        <f t="shared" ref="Q42:Q53" si="27">P42*$B$44</f>
        <v>1.9876358320942596E-3</v>
      </c>
      <c r="R42" s="8">
        <f t="shared" ref="R42:R53" si="28">L42*$B$44</f>
        <v>1.0021835416666666E-2</v>
      </c>
      <c r="S42" s="15">
        <f t="shared" ref="S42:S53" si="29">Q42/R42</f>
        <v>0.19833052025467821</v>
      </c>
      <c r="T42" s="2">
        <v>0.01</v>
      </c>
      <c r="U42" s="16">
        <f t="shared" ref="U42:U53" si="30">S42*T42</f>
        <v>1.9833052025467822E-3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1.6783305202546783E-2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>$E$5/12</f>
        <v>12.339561643835582</v>
      </c>
      <c r="AU42" s="1">
        <f t="shared" ref="AU42:AU53" si="36">AT42*10000*AS42*0.67*AR42*AQ42</f>
        <v>1390.5906120537081</v>
      </c>
    </row>
    <row r="43" spans="1:48" x14ac:dyDescent="0.15">
      <c r="A43" s="1" t="s">
        <v>74</v>
      </c>
      <c r="B43" s="1">
        <v>1</v>
      </c>
      <c r="C43" s="7">
        <v>1</v>
      </c>
      <c r="D43" s="9">
        <v>22.893999999999998</v>
      </c>
      <c r="E43" s="10">
        <f t="shared" ref="E43:E54" si="37">D42</f>
        <v>20</v>
      </c>
      <c r="F43" s="7" t="s">
        <v>73</v>
      </c>
      <c r="G43" s="1">
        <v>2</v>
      </c>
      <c r="H43" s="8">
        <f t="shared" si="21"/>
        <v>22.893999999999998</v>
      </c>
      <c r="I43" s="8">
        <f t="shared" si="22"/>
        <v>296.04399999999998</v>
      </c>
      <c r="J43" s="8">
        <f t="shared" si="23"/>
        <v>0.27441027682008551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0.13889257693260826</v>
      </c>
      <c r="P43" s="8">
        <f t="shared" si="26"/>
        <v>3.8113550484332057E-2</v>
      </c>
      <c r="Q43" s="14">
        <f t="shared" si="27"/>
        <v>4.9547615629631676E-3</v>
      </c>
      <c r="R43" s="8">
        <f t="shared" si="28"/>
        <v>1.0021835416666666E-2</v>
      </c>
      <c r="S43" s="15">
        <f t="shared" si="29"/>
        <v>0.49439662067521328</v>
      </c>
      <c r="T43" s="2">
        <v>0.01</v>
      </c>
      <c r="U43" s="16">
        <f t="shared" si="30"/>
        <v>4.9439662067521329E-3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1.9743966206752134E-2</v>
      </c>
      <c r="AR43" s="8">
        <f t="shared" si="34"/>
        <v>7.7091041666666671</v>
      </c>
      <c r="AS43" s="1">
        <f t="shared" si="35"/>
        <v>0.13</v>
      </c>
      <c r="AT43" s="1">
        <f t="shared" ref="AT43:AT53" si="39">$E$5/12</f>
        <v>12.339561643835582</v>
      </c>
      <c r="AU43" s="1">
        <f t="shared" si="36"/>
        <v>1635.8979188228611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22.747714285714299</v>
      </c>
      <c r="E44" s="10">
        <f t="shared" si="37"/>
        <v>22.893999999999998</v>
      </c>
      <c r="F44" s="7" t="s">
        <v>73</v>
      </c>
      <c r="G44" s="1">
        <v>3</v>
      </c>
      <c r="H44" s="8">
        <f t="shared" si="21"/>
        <v>22.747714285714299</v>
      </c>
      <c r="I44" s="8">
        <f t="shared" si="22"/>
        <v>295.8977142857143</v>
      </c>
      <c r="J44" s="8">
        <f t="shared" si="23"/>
        <v>0.26998445266022136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0.17787006811494288</v>
      </c>
      <c r="P44" s="8">
        <f t="shared" si="26"/>
        <v>4.8022152984649145E-2</v>
      </c>
      <c r="Q44" s="14">
        <f t="shared" si="27"/>
        <v>6.2428798880043894E-3</v>
      </c>
      <c r="R44" s="8">
        <f t="shared" si="28"/>
        <v>1.0021835416666666E-2</v>
      </c>
      <c r="S44" s="15">
        <f t="shared" si="29"/>
        <v>0.62292779999382741</v>
      </c>
      <c r="T44" s="2">
        <v>0.01</v>
      </c>
      <c r="U44" s="16">
        <f t="shared" si="30"/>
        <v>6.2292779999382746E-3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2.1029277999938277E-2</v>
      </c>
      <c r="AR44" s="8">
        <f t="shared" si="34"/>
        <v>7.7091041666666671</v>
      </c>
      <c r="AS44" s="1">
        <f t="shared" si="35"/>
        <v>0.13</v>
      </c>
      <c r="AT44" s="1">
        <f t="shared" si="39"/>
        <v>12.339561643835582</v>
      </c>
      <c r="AU44" s="1">
        <f t="shared" si="36"/>
        <v>1742.3931825147438</v>
      </c>
    </row>
    <row r="45" spans="1:48" x14ac:dyDescent="0.15">
      <c r="C45" s="7">
        <v>3</v>
      </c>
      <c r="D45" s="11">
        <v>21.6895806451613</v>
      </c>
      <c r="E45" s="10">
        <f t="shared" si="37"/>
        <v>22.747714285714299</v>
      </c>
      <c r="F45" s="7" t="s">
        <v>73</v>
      </c>
      <c r="G45" s="1">
        <v>4</v>
      </c>
      <c r="H45" s="8">
        <f t="shared" si="21"/>
        <v>21.6895806451613</v>
      </c>
      <c r="I45" s="8">
        <f t="shared" si="22"/>
        <v>294.83958064516128</v>
      </c>
      <c r="J45" s="8">
        <f t="shared" si="23"/>
        <v>0.23991149556539945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0.20693895679696042</v>
      </c>
      <c r="P45" s="8">
        <f t="shared" si="26"/>
        <v>4.9647034615902357E-2</v>
      </c>
      <c r="Q45" s="14">
        <f t="shared" si="27"/>
        <v>6.4541145000673065E-3</v>
      </c>
      <c r="R45" s="8">
        <f t="shared" si="28"/>
        <v>1.0021835416666666E-2</v>
      </c>
      <c r="S45" s="15">
        <f t="shared" si="29"/>
        <v>0.64400523773658125</v>
      </c>
      <c r="T45" s="2">
        <v>0.01</v>
      </c>
      <c r="U45" s="16">
        <f t="shared" si="30"/>
        <v>6.440052377365813E-3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2.1240052377365815E-2</v>
      </c>
      <c r="AR45" s="8">
        <f t="shared" si="34"/>
        <v>7.7091041666666671</v>
      </c>
      <c r="AS45" s="1">
        <f t="shared" si="35"/>
        <v>0.13</v>
      </c>
      <c r="AT45" s="1">
        <f t="shared" si="39"/>
        <v>12.339561643835582</v>
      </c>
      <c r="AU45" s="1">
        <f t="shared" si="36"/>
        <v>1759.8570173777196</v>
      </c>
    </row>
    <row r="46" spans="1:48" x14ac:dyDescent="0.15">
      <c r="C46" s="7">
        <v>4</v>
      </c>
      <c r="D46" s="11">
        <v>22.102399999999999</v>
      </c>
      <c r="E46" s="10">
        <f t="shared" si="37"/>
        <v>21.6895806451613</v>
      </c>
      <c r="F46" s="7" t="s">
        <v>73</v>
      </c>
      <c r="G46" s="1">
        <v>5</v>
      </c>
      <c r="H46" s="8">
        <f t="shared" si="21"/>
        <v>22.102399999999999</v>
      </c>
      <c r="I46" s="8">
        <f t="shared" si="22"/>
        <v>295.25239999999997</v>
      </c>
      <c r="J46" s="8">
        <f t="shared" si="23"/>
        <v>0.25124887724177392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0.14942732607200515</v>
      </c>
      <c r="O46" s="8">
        <f t="shared" si="38"/>
        <v>8.4955637775719572E-2</v>
      </c>
      <c r="P46" s="8">
        <f t="shared" si="26"/>
        <v>2.1345008606508377E-2</v>
      </c>
      <c r="Q46" s="14">
        <f t="shared" si="27"/>
        <v>2.7748511188460893E-3</v>
      </c>
      <c r="R46" s="8">
        <f t="shared" si="28"/>
        <v>1.0021835416666666E-2</v>
      </c>
      <c r="S46" s="15">
        <f t="shared" si="29"/>
        <v>0.27688053170693799</v>
      </c>
      <c r="T46" s="2">
        <v>0.01</v>
      </c>
      <c r="U46" s="16">
        <f t="shared" si="30"/>
        <v>2.7688053170693799E-3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2.9868805317069379E-2</v>
      </c>
      <c r="AR46" s="8">
        <f t="shared" si="34"/>
        <v>7.7091041666666671</v>
      </c>
      <c r="AS46" s="1">
        <f t="shared" si="35"/>
        <v>0.13</v>
      </c>
      <c r="AT46" s="1">
        <f t="shared" si="39"/>
        <v>12.339561643835582</v>
      </c>
      <c r="AU46" s="1">
        <f t="shared" si="36"/>
        <v>2474.7974112318343</v>
      </c>
    </row>
    <row r="47" spans="1:48" x14ac:dyDescent="0.15">
      <c r="C47" s="7">
        <v>5</v>
      </c>
      <c r="D47" s="11">
        <v>23.140161290322599</v>
      </c>
      <c r="E47" s="10">
        <f t="shared" si="37"/>
        <v>22.102399999999999</v>
      </c>
      <c r="F47" s="7" t="s">
        <v>75</v>
      </c>
      <c r="G47" s="1">
        <v>6</v>
      </c>
      <c r="H47" s="8">
        <f t="shared" si="21"/>
        <v>23.140161290322599</v>
      </c>
      <c r="I47" s="8">
        <f t="shared" si="22"/>
        <v>296.2901612903226</v>
      </c>
      <c r="J47" s="8">
        <f t="shared" si="23"/>
        <v>0.28201195513296523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0.14070167083587787</v>
      </c>
      <c r="P47" s="8">
        <f t="shared" si="26"/>
        <v>3.9679553282900834E-2</v>
      </c>
      <c r="Q47" s="14">
        <f t="shared" si="27"/>
        <v>5.1583419267771085E-3</v>
      </c>
      <c r="R47" s="8">
        <f t="shared" si="28"/>
        <v>1.0021835416666666E-2</v>
      </c>
      <c r="S47" s="15">
        <f t="shared" si="29"/>
        <v>0.51471030128858475</v>
      </c>
      <c r="T47" s="2">
        <v>0.01</v>
      </c>
      <c r="U47" s="16">
        <f t="shared" si="30"/>
        <v>5.1471030128858479E-3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3.2247103012885844E-2</v>
      </c>
      <c r="AR47" s="8">
        <f t="shared" si="34"/>
        <v>7.7091041666666671</v>
      </c>
      <c r="AS47" s="1">
        <f t="shared" si="35"/>
        <v>0.13</v>
      </c>
      <c r="AT47" s="1">
        <f t="shared" si="39"/>
        <v>12.339561643835582</v>
      </c>
      <c r="AU47" s="1">
        <f t="shared" si="36"/>
        <v>2671.8526639701022</v>
      </c>
    </row>
    <row r="48" spans="1:48" x14ac:dyDescent="0.15">
      <c r="C48" s="7">
        <v>6</v>
      </c>
      <c r="D48" s="11">
        <v>25.252933333333299</v>
      </c>
      <c r="E48" s="10">
        <f t="shared" si="37"/>
        <v>23.140161290322599</v>
      </c>
      <c r="F48" s="7" t="s">
        <v>73</v>
      </c>
      <c r="G48" s="1">
        <v>7</v>
      </c>
      <c r="H48" s="8">
        <f t="shared" si="21"/>
        <v>25.252933333333299</v>
      </c>
      <c r="I48" s="8">
        <f t="shared" si="22"/>
        <v>298.40293333333329</v>
      </c>
      <c r="J48" s="8">
        <f t="shared" si="23"/>
        <v>0.35589067401060842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0.17811315921964371</v>
      </c>
      <c r="P48" s="8">
        <f t="shared" si="26"/>
        <v>6.3388812284837809E-2</v>
      </c>
      <c r="Q48" s="14">
        <f t="shared" si="27"/>
        <v>8.240545597028916E-3</v>
      </c>
      <c r="R48" s="8">
        <f t="shared" si="28"/>
        <v>1.0021835416666666E-2</v>
      </c>
      <c r="S48" s="15">
        <f t="shared" si="29"/>
        <v>0.82225912264779344</v>
      </c>
      <c r="T48" s="2">
        <v>0.01</v>
      </c>
      <c r="U48" s="16">
        <f t="shared" si="30"/>
        <v>8.2225912264779349E-3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3.5322591226477934E-2</v>
      </c>
      <c r="AR48" s="8">
        <f t="shared" si="34"/>
        <v>7.7091041666666671</v>
      </c>
      <c r="AS48" s="1">
        <f t="shared" si="35"/>
        <v>0.13</v>
      </c>
      <c r="AT48" s="1">
        <f t="shared" si="39"/>
        <v>12.339561643835582</v>
      </c>
      <c r="AU48" s="1">
        <f t="shared" si="36"/>
        <v>2926.6740466292231</v>
      </c>
    </row>
    <row r="49" spans="1:78" x14ac:dyDescent="0.15">
      <c r="C49" s="7">
        <v>7</v>
      </c>
      <c r="D49" s="11">
        <v>26.507258064516101</v>
      </c>
      <c r="E49" s="10">
        <f t="shared" si="37"/>
        <v>25.252933333333299</v>
      </c>
      <c r="F49" s="7" t="s">
        <v>73</v>
      </c>
      <c r="G49" s="1">
        <v>8</v>
      </c>
      <c r="H49" s="8">
        <f t="shared" si="21"/>
        <v>26.507258064516101</v>
      </c>
      <c r="I49" s="8">
        <f t="shared" si="22"/>
        <v>299.6572580645161</v>
      </c>
      <c r="J49" s="8">
        <f t="shared" si="23"/>
        <v>0.4079754372002149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0.19181538860147254</v>
      </c>
      <c r="P49" s="8">
        <f t="shared" si="26"/>
        <v>7.825596702641488E-2</v>
      </c>
      <c r="Q49" s="14">
        <f t="shared" si="27"/>
        <v>1.0173275713433934E-2</v>
      </c>
      <c r="R49" s="8">
        <f t="shared" si="28"/>
        <v>1.0021835416666666E-2</v>
      </c>
      <c r="S49" s="15">
        <f t="shared" si="29"/>
        <v>1.0151110341041341</v>
      </c>
      <c r="T49" s="2">
        <v>0.01</v>
      </c>
      <c r="U49" s="16">
        <f t="shared" si="30"/>
        <v>1.0151110341041341E-2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3.7251110341041338E-2</v>
      </c>
      <c r="AR49" s="8">
        <f t="shared" si="34"/>
        <v>7.7091041666666671</v>
      </c>
      <c r="AS49" s="1">
        <f t="shared" si="35"/>
        <v>0.13</v>
      </c>
      <c r="AT49" s="1">
        <f t="shared" si="39"/>
        <v>12.339561643835582</v>
      </c>
      <c r="AU49" s="1">
        <f t="shared" si="36"/>
        <v>3086.4626307914805</v>
      </c>
    </row>
    <row r="50" spans="1:78" x14ac:dyDescent="0.15">
      <c r="C50" s="7">
        <v>8</v>
      </c>
      <c r="D50" s="11">
        <v>27.3791612903226</v>
      </c>
      <c r="E50" s="10">
        <f t="shared" si="37"/>
        <v>26.507258064516101</v>
      </c>
      <c r="F50" s="7" t="s">
        <v>73</v>
      </c>
      <c r="G50" s="1">
        <v>9</v>
      </c>
      <c r="H50" s="8">
        <f t="shared" si="21"/>
        <v>27.3791612903226</v>
      </c>
      <c r="I50" s="8">
        <f t="shared" si="22"/>
        <v>300.52916129032258</v>
      </c>
      <c r="J50" s="8">
        <f t="shared" si="23"/>
        <v>0.44830633351339688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0.19065046324172433</v>
      </c>
      <c r="P50" s="8">
        <f t="shared" si="26"/>
        <v>8.5469810158528073E-2</v>
      </c>
      <c r="Q50" s="14">
        <f t="shared" si="27"/>
        <v>1.1111075320608651E-2</v>
      </c>
      <c r="R50" s="8">
        <f t="shared" si="28"/>
        <v>1.0021835416666666E-2</v>
      </c>
      <c r="S50" s="15">
        <f t="shared" si="29"/>
        <v>1.1086866685248633</v>
      </c>
      <c r="T50" s="2">
        <v>0.01</v>
      </c>
      <c r="U50" s="16">
        <f t="shared" si="30"/>
        <v>1.1086866685248633E-2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3.8186866685248635E-2</v>
      </c>
      <c r="AR50" s="8">
        <f t="shared" si="34"/>
        <v>7.7091041666666671</v>
      </c>
      <c r="AS50" s="1">
        <f t="shared" si="35"/>
        <v>0.13</v>
      </c>
      <c r="AT50" s="1">
        <f t="shared" si="39"/>
        <v>12.339561643835582</v>
      </c>
      <c r="AU50" s="1">
        <f t="shared" si="36"/>
        <v>3163.9952724088726</v>
      </c>
    </row>
    <row r="51" spans="1:78" x14ac:dyDescent="0.15">
      <c r="C51" s="7">
        <v>9</v>
      </c>
      <c r="D51" s="11">
        <v>26.854533333333301</v>
      </c>
      <c r="E51" s="10">
        <f t="shared" si="37"/>
        <v>27.3791612903226</v>
      </c>
      <c r="F51" s="7" t="s">
        <v>73</v>
      </c>
      <c r="G51" s="1">
        <v>10</v>
      </c>
      <c r="H51" s="8">
        <f t="shared" si="21"/>
        <v>26.854533333333301</v>
      </c>
      <c r="I51" s="8">
        <f t="shared" si="22"/>
        <v>300.00453333333326</v>
      </c>
      <c r="J51" s="8">
        <f t="shared" si="23"/>
        <v>0.4236128233069848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0.18227169474986293</v>
      </c>
      <c r="P51" s="8">
        <f t="shared" si="26"/>
        <v>7.7212627221938362E-2</v>
      </c>
      <c r="Q51" s="14">
        <f t="shared" si="27"/>
        <v>1.0037641538851987E-2</v>
      </c>
      <c r="R51" s="8">
        <f t="shared" si="28"/>
        <v>1.0021835416666666E-2</v>
      </c>
      <c r="S51" s="15">
        <f t="shared" si="29"/>
        <v>1.0015771684056032</v>
      </c>
      <c r="T51" s="2">
        <v>0.01</v>
      </c>
      <c r="U51" s="16">
        <f t="shared" si="30"/>
        <v>1.0015771684056032E-2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3.7115771684056033E-2</v>
      </c>
      <c r="AR51" s="8">
        <f t="shared" si="34"/>
        <v>7.7091041666666671</v>
      </c>
      <c r="AS51" s="1">
        <f t="shared" si="35"/>
        <v>0.13</v>
      </c>
      <c r="AT51" s="1">
        <f t="shared" si="39"/>
        <v>12.339561643835582</v>
      </c>
      <c r="AU51" s="1">
        <f t="shared" si="36"/>
        <v>3075.2490668611076</v>
      </c>
    </row>
    <row r="52" spans="1:78" x14ac:dyDescent="0.15">
      <c r="C52" s="7">
        <v>10</v>
      </c>
      <c r="D52" s="11">
        <v>25.941483870967701</v>
      </c>
      <c r="E52" s="10">
        <f t="shared" si="37"/>
        <v>26.854533333333301</v>
      </c>
      <c r="F52" s="7" t="s">
        <v>73</v>
      </c>
      <c r="G52" s="1">
        <v>11</v>
      </c>
      <c r="H52" s="8">
        <f t="shared" si="21"/>
        <v>25.941483870967701</v>
      </c>
      <c r="I52" s="8">
        <f t="shared" si="22"/>
        <v>299.09148387096769</v>
      </c>
      <c r="J52" s="8">
        <f t="shared" si="23"/>
        <v>0.38365421431819674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9.9806114151528347E-2</v>
      </c>
      <c r="O52" s="8">
        <f t="shared" si="38"/>
        <v>8.2343995043062918E-2</v>
      </c>
      <c r="P52" s="8">
        <f t="shared" si="26"/>
        <v>3.1591620722067788E-2</v>
      </c>
      <c r="Q52" s="14">
        <f t="shared" si="27"/>
        <v>4.1069106938688123E-3</v>
      </c>
      <c r="R52" s="8">
        <f t="shared" si="28"/>
        <v>1.0021835416666666E-2</v>
      </c>
      <c r="S52" s="15">
        <f t="shared" si="29"/>
        <v>0.40979626217358101</v>
      </c>
      <c r="T52" s="2">
        <v>0.01</v>
      </c>
      <c r="U52" s="16">
        <f t="shared" si="30"/>
        <v>4.0979626217358105E-3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3.1197962621735811E-2</v>
      </c>
      <c r="AR52" s="8">
        <f t="shared" si="34"/>
        <v>7.7091041666666671</v>
      </c>
      <c r="AS52" s="1">
        <f t="shared" si="35"/>
        <v>0.13</v>
      </c>
      <c r="AT52" s="1">
        <f t="shared" si="39"/>
        <v>12.339561643835582</v>
      </c>
      <c r="AU52" s="1">
        <f t="shared" si="36"/>
        <v>2584.9255205348386</v>
      </c>
    </row>
    <row r="53" spans="1:78" x14ac:dyDescent="0.15">
      <c r="C53" s="7">
        <v>11</v>
      </c>
      <c r="D53" s="11">
        <v>24.5456</v>
      </c>
      <c r="E53" s="10">
        <f t="shared" si="37"/>
        <v>25.941483870967701</v>
      </c>
      <c r="F53" s="7" t="s">
        <v>75</v>
      </c>
      <c r="G53" s="1">
        <v>12</v>
      </c>
      <c r="H53" s="8">
        <f t="shared" si="21"/>
        <v>24.5456</v>
      </c>
      <c r="I53" s="8">
        <f t="shared" si="22"/>
        <v>297.69559999999996</v>
      </c>
      <c r="J53" s="8">
        <f t="shared" si="23"/>
        <v>0.32934128446722444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0.1278434159876618</v>
      </c>
      <c r="P53" s="8">
        <f t="shared" si="26"/>
        <v>4.2104114832054236E-2</v>
      </c>
      <c r="Q53" s="14">
        <f t="shared" si="27"/>
        <v>5.4735349281670505E-3</v>
      </c>
      <c r="R53" s="8">
        <f t="shared" si="28"/>
        <v>1.0021835416666666E-2</v>
      </c>
      <c r="S53" s="15">
        <f t="shared" si="29"/>
        <v>0.5461609276744227</v>
      </c>
      <c r="T53" s="2">
        <v>0.01</v>
      </c>
      <c r="U53" s="16">
        <f t="shared" si="30"/>
        <v>5.4616092767442274E-3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3.256160927674423E-2</v>
      </c>
      <c r="AR53" s="8">
        <f t="shared" si="34"/>
        <v>7.7091041666666671</v>
      </c>
      <c r="AS53" s="1">
        <f t="shared" si="35"/>
        <v>0.13</v>
      </c>
      <c r="AT53" s="1">
        <f t="shared" si="39"/>
        <v>12.339561643835582</v>
      </c>
      <c r="AU53" s="1">
        <f t="shared" si="36"/>
        <v>2697.9112652214931</v>
      </c>
      <c r="AV53" s="1">
        <f>SUM(AU42:AU53)</f>
        <v>29210.60660841798</v>
      </c>
    </row>
    <row r="54" spans="1:78" x14ac:dyDescent="0.15">
      <c r="C54" s="7">
        <v>12</v>
      </c>
      <c r="D54" s="11">
        <v>22.716322580645201</v>
      </c>
      <c r="E54" s="10">
        <f t="shared" si="37"/>
        <v>24.5456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20</v>
      </c>
      <c r="E58" s="7"/>
      <c r="F58" s="7"/>
      <c r="G58" s="1">
        <v>1</v>
      </c>
      <c r="H58" s="8">
        <f t="shared" ref="H58:H69" si="40">E59</f>
        <v>20</v>
      </c>
      <c r="I58" s="8">
        <f t="shared" ref="I58:I69" si="41">H58+273.15</f>
        <v>293.14999999999998</v>
      </c>
      <c r="J58" s="8">
        <f t="shared" ref="J58:J69" si="42">EXP(($C$16*(I58-$C$14))/($C$17*I58*$C$14))</f>
        <v>0.19833052025467821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0.54792475334979551</v>
      </c>
      <c r="Q58" s="14">
        <f t="shared" ref="Q58:Q69" si="46">P58*$B$60</f>
        <v>0.15889817847144069</v>
      </c>
      <c r="R58" s="8">
        <f t="shared" ref="R58:R69" si="47">L58*$B$60</f>
        <v>0.80117864999999977</v>
      </c>
      <c r="S58" s="15">
        <f t="shared" ref="S58:S69" si="48">Q58/R58</f>
        <v>0.19833052025467821</v>
      </c>
      <c r="T58" s="2">
        <v>0.27</v>
      </c>
      <c r="U58" s="16">
        <f t="shared" ref="U58:U69" si="49">S58*T58</f>
        <v>5.3549240468763117E-2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0.28560461742308069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363.77314698084086</v>
      </c>
      <c r="AF58" s="1">
        <f t="shared" ref="AF58:AF69" si="54">AE58*10000*AC58*AB58</f>
        <v>10630739.279938396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pans="1:78" x14ac:dyDescent="0.15">
      <c r="A59" s="1" t="s">
        <v>74</v>
      </c>
      <c r="B59" s="1">
        <v>27</v>
      </c>
      <c r="C59" s="7">
        <v>1</v>
      </c>
      <c r="D59" s="9">
        <v>22.893999999999998</v>
      </c>
      <c r="E59" s="10">
        <f t="shared" ref="E59:E70" si="55">D58</f>
        <v>20</v>
      </c>
      <c r="F59" s="7" t="s">
        <v>73</v>
      </c>
      <c r="G59" s="1">
        <v>2</v>
      </c>
      <c r="H59" s="8">
        <f t="shared" si="40"/>
        <v>22.893999999999998</v>
      </c>
      <c r="I59" s="8">
        <f t="shared" si="41"/>
        <v>296.04399999999998</v>
      </c>
      <c r="J59" s="8">
        <f t="shared" si="42"/>
        <v>0.27441027682008551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4.9774452466502037</v>
      </c>
      <c r="P59" s="8">
        <f t="shared" si="45"/>
        <v>1.3658621279901011</v>
      </c>
      <c r="Q59" s="14">
        <f t="shared" si="46"/>
        <v>0.39610001711712928</v>
      </c>
      <c r="R59" s="8">
        <f t="shared" si="47"/>
        <v>0.80117864999999977</v>
      </c>
      <c r="S59" s="15">
        <f t="shared" si="48"/>
        <v>0.49439662067521317</v>
      </c>
      <c r="T59" s="2">
        <v>0.27</v>
      </c>
      <c r="U59" s="16">
        <f t="shared" si="49"/>
        <v>0.13348708758230757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0.30113654111724236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363.77314698084086</v>
      </c>
      <c r="AF59" s="1">
        <f t="shared" si="54"/>
        <v>11208866.597340748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22.747714285714299</v>
      </c>
      <c r="E60" s="10">
        <f t="shared" si="55"/>
        <v>22.893999999999998</v>
      </c>
      <c r="F60" s="7" t="s">
        <v>73</v>
      </c>
      <c r="G60" s="1">
        <v>3</v>
      </c>
      <c r="H60" s="8">
        <f t="shared" si="40"/>
        <v>22.747714285714299</v>
      </c>
      <c r="I60" s="8">
        <f t="shared" si="41"/>
        <v>295.8977142857143</v>
      </c>
      <c r="J60" s="8">
        <f t="shared" si="42"/>
        <v>0.26998445266022136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6.374268118660102</v>
      </c>
      <c r="P60" s="8">
        <f t="shared" si="45"/>
        <v>1.7209532891259467</v>
      </c>
      <c r="Q60" s="14">
        <f t="shared" si="46"/>
        <v>0.49907645384652449</v>
      </c>
      <c r="R60" s="8">
        <f t="shared" si="47"/>
        <v>0.80117864999999977</v>
      </c>
      <c r="S60" s="15">
        <f t="shared" si="48"/>
        <v>0.62292779999382741</v>
      </c>
      <c r="T60" s="2">
        <v>0.27</v>
      </c>
      <c r="U60" s="16">
        <f t="shared" si="49"/>
        <v>0.16819050599833341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0.30787941531547619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363.77314698084086</v>
      </c>
      <c r="AF60" s="1">
        <f t="shared" si="54"/>
        <v>11459849.015782049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pans="1:78" x14ac:dyDescent="0.15">
      <c r="C61" s="7">
        <v>3</v>
      </c>
      <c r="D61" s="11">
        <v>21.6895806451613</v>
      </c>
      <c r="E61" s="10">
        <f t="shared" si="55"/>
        <v>22.747714285714299</v>
      </c>
      <c r="F61" s="7" t="s">
        <v>73</v>
      </c>
      <c r="G61" s="1">
        <v>4</v>
      </c>
      <c r="H61" s="8">
        <f t="shared" si="40"/>
        <v>21.6895806451613</v>
      </c>
      <c r="I61" s="8">
        <f t="shared" si="41"/>
        <v>294.83958064516128</v>
      </c>
      <c r="J61" s="8">
        <f t="shared" si="42"/>
        <v>0.23991149556539945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7.4159998295341554</v>
      </c>
      <c r="P61" s="8">
        <f t="shared" si="45"/>
        <v>1.7791836102162866</v>
      </c>
      <c r="Q61" s="14">
        <f t="shared" si="46"/>
        <v>0.51596324696272311</v>
      </c>
      <c r="R61" s="8">
        <f t="shared" si="47"/>
        <v>0.80117864999999977</v>
      </c>
      <c r="S61" s="15">
        <f t="shared" si="48"/>
        <v>0.64400523773658125</v>
      </c>
      <c r="T61" s="2">
        <v>0.27</v>
      </c>
      <c r="U61" s="16">
        <f t="shared" si="49"/>
        <v>0.17388141418887695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0.30898515877689881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363.77314698084086</v>
      </c>
      <c r="AF61" s="1">
        <f t="shared" si="54"/>
        <v>11501006.860339819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pans="1:78" x14ac:dyDescent="0.15">
      <c r="C62" s="7">
        <v>4</v>
      </c>
      <c r="D62" s="11">
        <v>22.102399999999999</v>
      </c>
      <c r="E62" s="10">
        <f t="shared" si="55"/>
        <v>21.6895806451613</v>
      </c>
      <c r="F62" s="7" t="s">
        <v>73</v>
      </c>
      <c r="G62" s="1">
        <v>5</v>
      </c>
      <c r="H62" s="8">
        <f t="shared" si="40"/>
        <v>22.102399999999999</v>
      </c>
      <c r="I62" s="8">
        <f t="shared" si="41"/>
        <v>295.25239999999997</v>
      </c>
      <c r="J62" s="8">
        <f t="shared" si="42"/>
        <v>0.25124887724177392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5.3549754083519749</v>
      </c>
      <c r="O62" s="8">
        <f t="shared" si="56"/>
        <v>3.0445258109658946</v>
      </c>
      <c r="P62" s="8">
        <f t="shared" si="45"/>
        <v>0.76493369173878223</v>
      </c>
      <c r="Q62" s="14">
        <f t="shared" si="46"/>
        <v>0.22183077060424683</v>
      </c>
      <c r="R62" s="8">
        <f t="shared" si="47"/>
        <v>0.80117864999999977</v>
      </c>
      <c r="S62" s="15">
        <f t="shared" si="48"/>
        <v>0.27688053170693816</v>
      </c>
      <c r="T62" s="2">
        <v>0.27</v>
      </c>
      <c r="U62" s="16">
        <f t="shared" si="49"/>
        <v>7.4757743560873308E-2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0.2897254295738777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363.77314698084086</v>
      </c>
      <c r="AF62" s="1">
        <f t="shared" si="54"/>
        <v>10784123.633426741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pans="1:78" x14ac:dyDescent="0.15">
      <c r="C63" s="7">
        <v>5</v>
      </c>
      <c r="D63" s="11">
        <v>23.140161290322599</v>
      </c>
      <c r="E63" s="10">
        <f t="shared" si="55"/>
        <v>22.102399999999999</v>
      </c>
      <c r="F63" s="7" t="s">
        <v>75</v>
      </c>
      <c r="G63" s="1">
        <v>6</v>
      </c>
      <c r="H63" s="8">
        <f t="shared" si="40"/>
        <v>23.140161290322599</v>
      </c>
      <c r="I63" s="8">
        <f t="shared" si="41"/>
        <v>296.2901612903226</v>
      </c>
      <c r="J63" s="8">
        <f t="shared" si="42"/>
        <v>0.28201195513296523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5.0422771192271121</v>
      </c>
      <c r="P63" s="8">
        <f t="shared" si="45"/>
        <v>1.4219824287154534</v>
      </c>
      <c r="Q63" s="14">
        <f t="shared" si="46"/>
        <v>0.41237490432748147</v>
      </c>
      <c r="R63" s="8">
        <f t="shared" si="47"/>
        <v>0.80117864999999977</v>
      </c>
      <c r="S63" s="15">
        <f t="shared" si="48"/>
        <v>0.51471030128858475</v>
      </c>
      <c r="T63" s="2">
        <v>0.27</v>
      </c>
      <c r="U63" s="16">
        <f t="shared" si="49"/>
        <v>0.13897178134791788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0.31740221711590044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363.77314698084086</v>
      </c>
      <c r="AF63" s="1">
        <f t="shared" si="54"/>
        <v>11814305.551072843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pans="1:78" x14ac:dyDescent="0.15">
      <c r="C64" s="7">
        <v>6</v>
      </c>
      <c r="D64" s="11">
        <v>25.252933333333299</v>
      </c>
      <c r="E64" s="10">
        <f t="shared" si="55"/>
        <v>23.140161290322599</v>
      </c>
      <c r="F64" s="7" t="s">
        <v>73</v>
      </c>
      <c r="G64" s="1">
        <v>7</v>
      </c>
      <c r="H64" s="8">
        <f t="shared" si="40"/>
        <v>25.252933333333299</v>
      </c>
      <c r="I64" s="8">
        <f t="shared" si="41"/>
        <v>298.40293333333329</v>
      </c>
      <c r="J64" s="8">
        <f t="shared" si="42"/>
        <v>0.35589067401060842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6.3829796905116583</v>
      </c>
      <c r="P64" s="8">
        <f t="shared" si="45"/>
        <v>2.2716429442522186</v>
      </c>
      <c r="Q64" s="14">
        <f t="shared" si="46"/>
        <v>0.65877645383314332</v>
      </c>
      <c r="R64" s="8">
        <f t="shared" si="47"/>
        <v>0.80117864999999977</v>
      </c>
      <c r="S64" s="15">
        <f t="shared" si="48"/>
        <v>0.82225912264779333</v>
      </c>
      <c r="T64" s="2">
        <v>0.27</v>
      </c>
      <c r="U64" s="16">
        <f t="shared" si="49"/>
        <v>0.2220099631149042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0.3335365358332259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363.77314698084086</v>
      </c>
      <c r="AF64" s="1">
        <f t="shared" si="54"/>
        <v>12414855.140539866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pans="1:78" x14ac:dyDescent="0.15">
      <c r="C65" s="7">
        <v>7</v>
      </c>
      <c r="D65" s="11">
        <v>26.507258064516101</v>
      </c>
      <c r="E65" s="10">
        <f t="shared" si="55"/>
        <v>25.252933333333299</v>
      </c>
      <c r="F65" s="7" t="s">
        <v>73</v>
      </c>
      <c r="G65" s="1">
        <v>8</v>
      </c>
      <c r="H65" s="8">
        <f t="shared" si="40"/>
        <v>26.507258064516101</v>
      </c>
      <c r="I65" s="8">
        <f t="shared" si="41"/>
        <v>299.6572580645161</v>
      </c>
      <c r="J65" s="8">
        <f t="shared" si="42"/>
        <v>0.4079754372002149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6.87402174625944</v>
      </c>
      <c r="P65" s="8">
        <f t="shared" si="45"/>
        <v>2.8044320272539798</v>
      </c>
      <c r="Q65" s="14">
        <f t="shared" si="46"/>
        <v>0.81328528790365406</v>
      </c>
      <c r="R65" s="8">
        <f t="shared" si="47"/>
        <v>0.80117864999999977</v>
      </c>
      <c r="S65" s="15">
        <f t="shared" si="48"/>
        <v>1.0151110341041343</v>
      </c>
      <c r="T65" s="2">
        <v>0.27</v>
      </c>
      <c r="U65" s="16">
        <f t="shared" si="49"/>
        <v>0.27407997920811628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0.34365373996013698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363.77314698084086</v>
      </c>
      <c r="AF65" s="1">
        <f t="shared" si="54"/>
        <v>12791436.444741206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pans="1:78" x14ac:dyDescent="0.15">
      <c r="C66" s="7">
        <v>8</v>
      </c>
      <c r="D66" s="11">
        <v>27.3791612903226</v>
      </c>
      <c r="E66" s="10">
        <f t="shared" si="55"/>
        <v>26.507258064516101</v>
      </c>
      <c r="F66" s="7" t="s">
        <v>73</v>
      </c>
      <c r="G66" s="1">
        <v>9</v>
      </c>
      <c r="H66" s="8">
        <f t="shared" si="40"/>
        <v>27.3791612903226</v>
      </c>
      <c r="I66" s="8">
        <f t="shared" si="41"/>
        <v>300.52916129032258</v>
      </c>
      <c r="J66" s="8">
        <f t="shared" si="42"/>
        <v>0.44830633351339688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6.8322747190054587</v>
      </c>
      <c r="P66" s="8">
        <f t="shared" si="45"/>
        <v>3.0629520288336112</v>
      </c>
      <c r="Q66" s="14">
        <f t="shared" si="46"/>
        <v>0.88825608836174719</v>
      </c>
      <c r="R66" s="8">
        <f t="shared" si="47"/>
        <v>0.80117864999999977</v>
      </c>
      <c r="S66" s="15">
        <f t="shared" si="48"/>
        <v>1.1086866685248633</v>
      </c>
      <c r="T66" s="2">
        <v>0.27</v>
      </c>
      <c r="U66" s="16">
        <f t="shared" si="49"/>
        <v>0.2993454005017131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0.34856281131748285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363.77314698084086</v>
      </c>
      <c r="AF66" s="1">
        <f t="shared" si="54"/>
        <v>12974161.283637105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pans="1:78" x14ac:dyDescent="0.15">
      <c r="C67" s="7">
        <v>9</v>
      </c>
      <c r="D67" s="11">
        <v>26.854533333333301</v>
      </c>
      <c r="E67" s="10">
        <f t="shared" si="55"/>
        <v>27.3791612903226</v>
      </c>
      <c r="F67" s="7" t="s">
        <v>73</v>
      </c>
      <c r="G67" s="1">
        <v>10</v>
      </c>
      <c r="H67" s="8">
        <f t="shared" si="40"/>
        <v>26.854533333333301</v>
      </c>
      <c r="I67" s="8">
        <f t="shared" si="41"/>
        <v>300.00453333333326</v>
      </c>
      <c r="J67" s="8">
        <f t="shared" si="42"/>
        <v>0.4236128233069848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6.5320076901718478</v>
      </c>
      <c r="P67" s="8">
        <f t="shared" si="45"/>
        <v>2.7670422194966329</v>
      </c>
      <c r="Q67" s="14">
        <f t="shared" si="46"/>
        <v>0.8024422436540235</v>
      </c>
      <c r="R67" s="8">
        <f t="shared" si="47"/>
        <v>0.80117864999999977</v>
      </c>
      <c r="S67" s="15">
        <f t="shared" si="48"/>
        <v>1.0015771684056032</v>
      </c>
      <c r="T67" s="2">
        <v>0.27</v>
      </c>
      <c r="U67" s="16">
        <f t="shared" si="49"/>
        <v>0.27042583546951288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0.34294373983172632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363.77314698084086</v>
      </c>
      <c r="AF67" s="1">
        <f t="shared" si="54"/>
        <v>12765008.908933284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pans="1:78" x14ac:dyDescent="0.15">
      <c r="C68" s="7">
        <v>10</v>
      </c>
      <c r="D68" s="11">
        <v>25.941483870967701</v>
      </c>
      <c r="E68" s="10">
        <f t="shared" si="55"/>
        <v>26.854533333333301</v>
      </c>
      <c r="F68" s="7" t="s">
        <v>73</v>
      </c>
      <c r="G68" s="1">
        <v>11</v>
      </c>
      <c r="H68" s="8">
        <f t="shared" si="40"/>
        <v>25.941483870967701</v>
      </c>
      <c r="I68" s="8">
        <f t="shared" si="41"/>
        <v>299.09148387096769</v>
      </c>
      <c r="J68" s="8">
        <f t="shared" si="42"/>
        <v>0.38365421431819674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3.5767171971414542</v>
      </c>
      <c r="O68" s="8">
        <f t="shared" si="56"/>
        <v>2.9509332735337597</v>
      </c>
      <c r="P68" s="8">
        <f t="shared" si="45"/>
        <v>1.132137986563019</v>
      </c>
      <c r="Q68" s="14">
        <f t="shared" si="46"/>
        <v>0.32832001610327549</v>
      </c>
      <c r="R68" s="8">
        <f t="shared" si="47"/>
        <v>0.80117864999999977</v>
      </c>
      <c r="S68" s="15">
        <f t="shared" si="48"/>
        <v>0.40979626217358089</v>
      </c>
      <c r="T68" s="2">
        <v>0.27</v>
      </c>
      <c r="U68" s="16">
        <f t="shared" si="49"/>
        <v>0.11064499078686685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0.29669832170988825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363.77314698084086</v>
      </c>
      <c r="AF68" s="1">
        <f t="shared" si="54"/>
        <v>11043667.750723882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pans="1:78" x14ac:dyDescent="0.15">
      <c r="C69" s="7">
        <v>11</v>
      </c>
      <c r="D69" s="11">
        <v>24.5456</v>
      </c>
      <c r="E69" s="10">
        <f t="shared" si="55"/>
        <v>25.941483870967701</v>
      </c>
      <c r="F69" s="7" t="s">
        <v>75</v>
      </c>
      <c r="G69" s="1">
        <v>12</v>
      </c>
      <c r="H69" s="8">
        <f t="shared" si="40"/>
        <v>24.5456</v>
      </c>
      <c r="I69" s="8">
        <f t="shared" si="41"/>
        <v>297.69559999999996</v>
      </c>
      <c r="J69" s="8">
        <f t="shared" si="42"/>
        <v>0.32934128446722444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4.5814802869707405</v>
      </c>
      <c r="P69" s="8">
        <f t="shared" si="45"/>
        <v>1.5088706024722116</v>
      </c>
      <c r="Q69" s="14">
        <f t="shared" si="46"/>
        <v>0.43757247471694133</v>
      </c>
      <c r="R69" s="8">
        <f t="shared" si="47"/>
        <v>0.80117864999999977</v>
      </c>
      <c r="S69" s="15">
        <f t="shared" si="48"/>
        <v>0.54616092767442248</v>
      </c>
      <c r="T69" s="2">
        <v>0.27</v>
      </c>
      <c r="U69" s="16">
        <f t="shared" si="49"/>
        <v>0.14746345047209408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0.30385214842672786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363.77314698084086</v>
      </c>
      <c r="AF69" s="1">
        <f t="shared" si="54"/>
        <v>11309946.592315305</v>
      </c>
      <c r="AG69" s="1">
        <f>SUM(AF58:AF69)</f>
        <v>140697967.05879125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pans="1:78" x14ac:dyDescent="0.15">
      <c r="C70" s="7">
        <v>12</v>
      </c>
      <c r="D70" s="11">
        <v>22.716322580645201</v>
      </c>
      <c r="E70" s="10">
        <f t="shared" si="55"/>
        <v>24.5456</v>
      </c>
      <c r="F70" s="7" t="s">
        <v>73</v>
      </c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20</v>
      </c>
      <c r="E74" s="7"/>
      <c r="F74" s="7"/>
      <c r="G74" s="1">
        <v>1</v>
      </c>
      <c r="H74" s="8">
        <f t="shared" ref="H74:H85" si="57">E75</f>
        <v>20</v>
      </c>
      <c r="I74" s="8">
        <f t="shared" ref="I74:I85" si="58">H74+273.15</f>
        <v>293.14999999999998</v>
      </c>
      <c r="J74" s="8">
        <f t="shared" ref="J74:J85" si="59">EXP(($C$16*(I74-$C$14))/($C$17*I74*$C$14))</f>
        <v>0.19833052025467821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0.10337383376714337</v>
      </c>
      <c r="Q74" s="14">
        <f t="shared" ref="Q74:Q85" si="63">P74*$B$76</f>
        <v>2.6877196779457279E-2</v>
      </c>
      <c r="R74" s="8">
        <f t="shared" ref="R74:R85" si="64">L74*$B$76</f>
        <v>0.1355172</v>
      </c>
      <c r="S74" s="15">
        <f t="shared" ref="S74:S85" si="65">Q74/R74</f>
        <v>0.19833052025467821</v>
      </c>
      <c r="T74" s="2">
        <v>0.01</v>
      </c>
      <c r="U74" s="16">
        <f t="shared" ref="U74:U85" si="66">S74*T74</f>
        <v>1.9833052025467822E-3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7.4733052025467818E-3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</v>
      </c>
      <c r="AX74" s="1">
        <f t="shared" ref="AX74:AX85" si="72">AW74*10000*AV74*0.67*AU74*AT74</f>
        <v>0</v>
      </c>
    </row>
    <row r="75" spans="1:78" x14ac:dyDescent="0.15">
      <c r="A75" s="1" t="s">
        <v>74</v>
      </c>
      <c r="B75" s="1">
        <v>1</v>
      </c>
      <c r="C75" s="7">
        <v>1</v>
      </c>
      <c r="D75" s="9">
        <v>22.893999999999998</v>
      </c>
      <c r="E75" s="10">
        <f t="shared" ref="E75:E86" si="73">D74</f>
        <v>20</v>
      </c>
      <c r="F75" s="7" t="s">
        <v>73</v>
      </c>
      <c r="G75" s="1">
        <v>2</v>
      </c>
      <c r="H75" s="8">
        <f t="shared" si="57"/>
        <v>22.893999999999998</v>
      </c>
      <c r="I75" s="8">
        <f t="shared" si="58"/>
        <v>296.04399999999998</v>
      </c>
      <c r="J75" s="8">
        <f t="shared" si="59"/>
        <v>0.27441027682008551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0.93906616623285666</v>
      </c>
      <c r="P75" s="8">
        <f t="shared" si="62"/>
        <v>0.25768940662833462</v>
      </c>
      <c r="Q75" s="14">
        <f t="shared" si="63"/>
        <v>6.6999245723367004E-2</v>
      </c>
      <c r="R75" s="8">
        <f t="shared" si="64"/>
        <v>0.1355172</v>
      </c>
      <c r="S75" s="15">
        <f t="shared" si="65"/>
        <v>0.49439662067521317</v>
      </c>
      <c r="T75" s="2">
        <v>0.01</v>
      </c>
      <c r="U75" s="16">
        <f t="shared" si="66"/>
        <v>4.9439662067521321E-3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1.0433966206752132E-2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</v>
      </c>
      <c r="AX75" s="1">
        <f t="shared" si="72"/>
        <v>0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22.747714285714299</v>
      </c>
      <c r="E76" s="10">
        <f t="shared" si="73"/>
        <v>22.893999999999998</v>
      </c>
      <c r="F76" s="7" t="s">
        <v>73</v>
      </c>
      <c r="G76" s="1">
        <v>3</v>
      </c>
      <c r="H76" s="8">
        <f t="shared" si="57"/>
        <v>22.747714285714299</v>
      </c>
      <c r="I76" s="8">
        <f t="shared" si="58"/>
        <v>295.8977142857143</v>
      </c>
      <c r="J76" s="8">
        <f t="shared" si="59"/>
        <v>0.26998445266022136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1.2025967596045222</v>
      </c>
      <c r="P76" s="8">
        <f t="shared" si="62"/>
        <v>0.32468242791278273</v>
      </c>
      <c r="Q76" s="14">
        <f t="shared" si="63"/>
        <v>8.4417431257323511E-2</v>
      </c>
      <c r="R76" s="8">
        <f t="shared" si="64"/>
        <v>0.1355172</v>
      </c>
      <c r="S76" s="15">
        <f t="shared" si="65"/>
        <v>0.62292779999382741</v>
      </c>
      <c r="T76" s="2">
        <v>0.01</v>
      </c>
      <c r="U76" s="16">
        <f t="shared" si="66"/>
        <v>6.2292779999382746E-3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1.1719277999938275E-2</v>
      </c>
      <c r="AU76" s="8">
        <f t="shared" si="70"/>
        <v>52.122000000000007</v>
      </c>
      <c r="AV76" s="1">
        <f t="shared" si="71"/>
        <v>0.26</v>
      </c>
      <c r="AW76" s="1">
        <f t="shared" si="75"/>
        <v>0</v>
      </c>
      <c r="AX76" s="1">
        <f t="shared" si="72"/>
        <v>0</v>
      </c>
    </row>
    <row r="77" spans="1:78" x14ac:dyDescent="0.15">
      <c r="C77" s="7">
        <v>3</v>
      </c>
      <c r="D77" s="11">
        <v>21.6895806451613</v>
      </c>
      <c r="E77" s="10">
        <f t="shared" si="73"/>
        <v>22.747714285714299</v>
      </c>
      <c r="F77" s="7" t="s">
        <v>73</v>
      </c>
      <c r="G77" s="1">
        <v>4</v>
      </c>
      <c r="H77" s="8">
        <f t="shared" si="57"/>
        <v>21.6895806451613</v>
      </c>
      <c r="I77" s="8">
        <f t="shared" si="58"/>
        <v>294.83958064516128</v>
      </c>
      <c r="J77" s="8">
        <f t="shared" si="59"/>
        <v>0.23991149556539945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1.3991343316917395</v>
      </c>
      <c r="P77" s="8">
        <f t="shared" si="62"/>
        <v>0.33566841001306091</v>
      </c>
      <c r="Q77" s="14">
        <f t="shared" si="63"/>
        <v>8.7273786603395839E-2</v>
      </c>
      <c r="R77" s="8">
        <f t="shared" si="64"/>
        <v>0.1355172</v>
      </c>
      <c r="S77" s="15">
        <f t="shared" si="65"/>
        <v>0.64400523773658136</v>
      </c>
      <c r="T77" s="2">
        <v>0.01</v>
      </c>
      <c r="U77" s="16">
        <f t="shared" si="66"/>
        <v>6.4400523773658139E-3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1.1930052377365816E-2</v>
      </c>
      <c r="AU77" s="8">
        <f t="shared" si="70"/>
        <v>52.122000000000007</v>
      </c>
      <c r="AV77" s="1">
        <f t="shared" si="71"/>
        <v>0.26</v>
      </c>
      <c r="AW77" s="1">
        <f t="shared" si="75"/>
        <v>0</v>
      </c>
      <c r="AX77" s="1">
        <f t="shared" si="72"/>
        <v>0</v>
      </c>
    </row>
    <row r="78" spans="1:78" x14ac:dyDescent="0.15">
      <c r="C78" s="7">
        <v>4</v>
      </c>
      <c r="D78" s="11">
        <v>22.102399999999999</v>
      </c>
      <c r="E78" s="10">
        <f t="shared" si="73"/>
        <v>21.6895806451613</v>
      </c>
      <c r="F78" s="7" t="s">
        <v>73</v>
      </c>
      <c r="G78" s="1">
        <v>5</v>
      </c>
      <c r="H78" s="8">
        <f t="shared" si="57"/>
        <v>22.102399999999999</v>
      </c>
      <c r="I78" s="8">
        <f t="shared" si="58"/>
        <v>295.25239999999997</v>
      </c>
      <c r="J78" s="8">
        <f t="shared" si="59"/>
        <v>0.25124887724177392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1.0102926255947446</v>
      </c>
      <c r="O78" s="8">
        <f t="shared" si="74"/>
        <v>0.57439329608393397</v>
      </c>
      <c r="P78" s="8">
        <f t="shared" si="62"/>
        <v>0.14431567073629023</v>
      </c>
      <c r="Q78" s="14">
        <f t="shared" si="63"/>
        <v>3.7522074391435463E-2</v>
      </c>
      <c r="R78" s="8">
        <f t="shared" si="64"/>
        <v>0.1355172</v>
      </c>
      <c r="S78" s="15">
        <f t="shared" si="65"/>
        <v>0.27688053170693805</v>
      </c>
      <c r="T78" s="2">
        <v>0.01</v>
      </c>
      <c r="U78" s="16">
        <f t="shared" si="66"/>
        <v>2.7688053170693804E-3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1.2718805317069381E-2</v>
      </c>
      <c r="AU78" s="8">
        <f t="shared" si="70"/>
        <v>52.122000000000007</v>
      </c>
      <c r="AV78" s="1">
        <f t="shared" si="71"/>
        <v>0.26</v>
      </c>
      <c r="AW78" s="1">
        <f t="shared" si="75"/>
        <v>0</v>
      </c>
      <c r="AX78" s="1">
        <f t="shared" si="72"/>
        <v>0</v>
      </c>
    </row>
    <row r="79" spans="1:78" x14ac:dyDescent="0.15">
      <c r="C79" s="7">
        <v>5</v>
      </c>
      <c r="D79" s="11">
        <v>23.140161290322599</v>
      </c>
      <c r="E79" s="10">
        <f t="shared" si="73"/>
        <v>22.102399999999999</v>
      </c>
      <c r="F79" s="7" t="s">
        <v>75</v>
      </c>
      <c r="G79" s="1">
        <v>6</v>
      </c>
      <c r="H79" s="8">
        <f t="shared" si="57"/>
        <v>23.140161290322599</v>
      </c>
      <c r="I79" s="8">
        <f t="shared" si="58"/>
        <v>296.2901612903226</v>
      </c>
      <c r="J79" s="8">
        <f t="shared" si="59"/>
        <v>0.28201195513296523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0.95129762534764373</v>
      </c>
      <c r="P79" s="8">
        <f t="shared" si="62"/>
        <v>0.26827730323763604</v>
      </c>
      <c r="Q79" s="14">
        <f t="shared" si="63"/>
        <v>6.9752098841785376E-2</v>
      </c>
      <c r="R79" s="8">
        <f t="shared" si="64"/>
        <v>0.1355172</v>
      </c>
      <c r="S79" s="15">
        <f t="shared" si="65"/>
        <v>0.51471030128858453</v>
      </c>
      <c r="T79" s="2">
        <v>0.01</v>
      </c>
      <c r="U79" s="16">
        <f t="shared" si="66"/>
        <v>5.1471030128858453E-3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1.5097103012885846E-2</v>
      </c>
      <c r="AU79" s="8">
        <f t="shared" si="70"/>
        <v>52.122000000000007</v>
      </c>
      <c r="AV79" s="1">
        <f t="shared" si="71"/>
        <v>0.26</v>
      </c>
      <c r="AW79" s="1">
        <f t="shared" si="75"/>
        <v>0</v>
      </c>
      <c r="AX79" s="1">
        <f t="shared" si="72"/>
        <v>0</v>
      </c>
    </row>
    <row r="80" spans="1:78" x14ac:dyDescent="0.15">
      <c r="C80" s="7">
        <v>6</v>
      </c>
      <c r="D80" s="11">
        <v>25.252933333333299</v>
      </c>
      <c r="E80" s="10">
        <f t="shared" si="73"/>
        <v>23.140161290322599</v>
      </c>
      <c r="F80" s="7" t="s">
        <v>73</v>
      </c>
      <c r="G80" s="1">
        <v>7</v>
      </c>
      <c r="H80" s="8">
        <f t="shared" si="57"/>
        <v>25.252933333333299</v>
      </c>
      <c r="I80" s="8">
        <f t="shared" si="58"/>
        <v>298.40293333333329</v>
      </c>
      <c r="J80" s="8">
        <f t="shared" si="59"/>
        <v>0.35589067401060842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1.2042403221100078</v>
      </c>
      <c r="P80" s="8">
        <f t="shared" si="62"/>
        <v>0.42857789990648287</v>
      </c>
      <c r="Q80" s="14">
        <f t="shared" si="63"/>
        <v>0.11143025397568555</v>
      </c>
      <c r="R80" s="8">
        <f t="shared" si="64"/>
        <v>0.1355172</v>
      </c>
      <c r="S80" s="15">
        <f t="shared" si="65"/>
        <v>0.82225912264779344</v>
      </c>
      <c r="T80" s="2">
        <v>0.01</v>
      </c>
      <c r="U80" s="16">
        <f t="shared" si="66"/>
        <v>8.2225912264779349E-3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1.8172591226477935E-2</v>
      </c>
      <c r="AU80" s="8">
        <f t="shared" si="70"/>
        <v>52.122000000000007</v>
      </c>
      <c r="AV80" s="1">
        <f t="shared" si="71"/>
        <v>0.26</v>
      </c>
      <c r="AW80" s="1">
        <f t="shared" si="75"/>
        <v>0</v>
      </c>
      <c r="AX80" s="1">
        <f t="shared" si="72"/>
        <v>0</v>
      </c>
    </row>
    <row r="81" spans="1:53" x14ac:dyDescent="0.15">
      <c r="C81" s="7">
        <v>7</v>
      </c>
      <c r="D81" s="11">
        <v>26.507258064516101</v>
      </c>
      <c r="E81" s="10">
        <f t="shared" si="73"/>
        <v>25.252933333333299</v>
      </c>
      <c r="F81" s="7" t="s">
        <v>73</v>
      </c>
      <c r="G81" s="1">
        <v>8</v>
      </c>
      <c r="H81" s="8">
        <f t="shared" si="57"/>
        <v>26.507258064516101</v>
      </c>
      <c r="I81" s="8">
        <f t="shared" si="58"/>
        <v>299.6572580645161</v>
      </c>
      <c r="J81" s="8">
        <f t="shared" si="59"/>
        <v>0.4079754372002149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1.2968824222035249</v>
      </c>
      <c r="P81" s="8">
        <f t="shared" si="62"/>
        <v>0.52909617319575675</v>
      </c>
      <c r="Q81" s="14">
        <f t="shared" si="63"/>
        <v>0.13756500503089675</v>
      </c>
      <c r="R81" s="8">
        <f t="shared" si="64"/>
        <v>0.1355172</v>
      </c>
      <c r="S81" s="15">
        <f t="shared" si="65"/>
        <v>1.0151110341041341</v>
      </c>
      <c r="T81" s="2">
        <v>0.01</v>
      </c>
      <c r="U81" s="16">
        <f t="shared" si="66"/>
        <v>1.0151110341041341E-2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2.0101110341041339E-2</v>
      </c>
      <c r="AU81" s="8">
        <f t="shared" si="70"/>
        <v>52.122000000000007</v>
      </c>
      <c r="AV81" s="1">
        <f t="shared" si="71"/>
        <v>0.26</v>
      </c>
      <c r="AW81" s="1">
        <f t="shared" si="75"/>
        <v>0</v>
      </c>
      <c r="AX81" s="1">
        <f t="shared" si="72"/>
        <v>0</v>
      </c>
    </row>
    <row r="82" spans="1:53" x14ac:dyDescent="0.15">
      <c r="C82" s="7">
        <v>8</v>
      </c>
      <c r="D82" s="11">
        <v>27.3791612903226</v>
      </c>
      <c r="E82" s="10">
        <f t="shared" si="73"/>
        <v>26.507258064516101</v>
      </c>
      <c r="F82" s="7" t="s">
        <v>73</v>
      </c>
      <c r="G82" s="1">
        <v>9</v>
      </c>
      <c r="H82" s="8">
        <f t="shared" si="57"/>
        <v>27.3791612903226</v>
      </c>
      <c r="I82" s="8">
        <f t="shared" si="58"/>
        <v>300.52916129032258</v>
      </c>
      <c r="J82" s="8">
        <f t="shared" si="59"/>
        <v>0.44830633351339688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1.2890062490077683</v>
      </c>
      <c r="P82" s="8">
        <f t="shared" si="62"/>
        <v>0.57786966536852924</v>
      </c>
      <c r="Q82" s="14">
        <f t="shared" si="63"/>
        <v>0.15024611299581761</v>
      </c>
      <c r="R82" s="8">
        <f t="shared" si="64"/>
        <v>0.1355172</v>
      </c>
      <c r="S82" s="15">
        <f t="shared" si="65"/>
        <v>1.1086866685248633</v>
      </c>
      <c r="T82" s="2">
        <v>0.01</v>
      </c>
      <c r="U82" s="16">
        <f t="shared" si="66"/>
        <v>1.1086866685248633E-2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2.1036866685248633E-2</v>
      </c>
      <c r="AU82" s="8">
        <f t="shared" si="70"/>
        <v>52.122000000000007</v>
      </c>
      <c r="AV82" s="1">
        <f t="shared" si="71"/>
        <v>0.26</v>
      </c>
      <c r="AW82" s="1">
        <f t="shared" si="75"/>
        <v>0</v>
      </c>
      <c r="AX82" s="1">
        <f t="shared" si="72"/>
        <v>0</v>
      </c>
    </row>
    <row r="83" spans="1:53" x14ac:dyDescent="0.15">
      <c r="C83" s="7">
        <v>9</v>
      </c>
      <c r="D83" s="11">
        <v>26.854533333333301</v>
      </c>
      <c r="E83" s="10">
        <f t="shared" si="73"/>
        <v>27.3791612903226</v>
      </c>
      <c r="F83" s="7" t="s">
        <v>73</v>
      </c>
      <c r="G83" s="1">
        <v>10</v>
      </c>
      <c r="H83" s="8">
        <f t="shared" si="57"/>
        <v>26.854533333333301</v>
      </c>
      <c r="I83" s="8">
        <f t="shared" si="58"/>
        <v>300.00453333333326</v>
      </c>
      <c r="J83" s="8">
        <f t="shared" si="59"/>
        <v>0.4236128233069848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1.2323565836392389</v>
      </c>
      <c r="P83" s="8">
        <f t="shared" si="62"/>
        <v>0.5220420517163683</v>
      </c>
      <c r="Q83" s="14">
        <f t="shared" si="63"/>
        <v>0.13573093344625575</v>
      </c>
      <c r="R83" s="8">
        <f t="shared" si="64"/>
        <v>0.1355172</v>
      </c>
      <c r="S83" s="15">
        <f t="shared" si="65"/>
        <v>1.0015771684056027</v>
      </c>
      <c r="T83" s="2">
        <v>0.01</v>
      </c>
      <c r="U83" s="16">
        <f t="shared" si="66"/>
        <v>1.0015771684056027E-2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1.9965771684056027E-2</v>
      </c>
      <c r="AU83" s="8">
        <f t="shared" si="70"/>
        <v>52.122000000000007</v>
      </c>
      <c r="AV83" s="1">
        <f t="shared" si="71"/>
        <v>0.26</v>
      </c>
      <c r="AW83" s="1">
        <f t="shared" si="75"/>
        <v>0</v>
      </c>
      <c r="AX83" s="1">
        <f t="shared" si="72"/>
        <v>0</v>
      </c>
    </row>
    <row r="84" spans="1:53" x14ac:dyDescent="0.15">
      <c r="C84" s="7">
        <v>10</v>
      </c>
      <c r="D84" s="11">
        <v>25.941483870967701</v>
      </c>
      <c r="E84" s="10">
        <f t="shared" si="73"/>
        <v>26.854533333333301</v>
      </c>
      <c r="F84" s="7" t="s">
        <v>73</v>
      </c>
      <c r="G84" s="1">
        <v>11</v>
      </c>
      <c r="H84" s="8">
        <f t="shared" si="57"/>
        <v>25.941483870967701</v>
      </c>
      <c r="I84" s="8">
        <f t="shared" si="58"/>
        <v>299.09148387096769</v>
      </c>
      <c r="J84" s="8">
        <f t="shared" si="59"/>
        <v>0.38365421431819674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0.67479880532672709</v>
      </c>
      <c r="O84" s="8">
        <f t="shared" si="74"/>
        <v>0.55673572659614345</v>
      </c>
      <c r="P84" s="8">
        <f t="shared" si="62"/>
        <v>0.21359400777011381</v>
      </c>
      <c r="Q84" s="14">
        <f t="shared" si="63"/>
        <v>5.5534442020229592E-2</v>
      </c>
      <c r="R84" s="8">
        <f t="shared" si="64"/>
        <v>0.1355172</v>
      </c>
      <c r="S84" s="15">
        <f t="shared" si="65"/>
        <v>0.40979626217358084</v>
      </c>
      <c r="T84" s="2">
        <v>0.01</v>
      </c>
      <c r="U84" s="16">
        <f t="shared" si="66"/>
        <v>4.0979626217358088E-3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1.4047962621735809E-2</v>
      </c>
      <c r="AU84" s="8">
        <f t="shared" si="70"/>
        <v>52.122000000000007</v>
      </c>
      <c r="AV84" s="1">
        <f t="shared" si="71"/>
        <v>0.26</v>
      </c>
      <c r="AW84" s="1">
        <f t="shared" si="75"/>
        <v>0</v>
      </c>
      <c r="AX84" s="1">
        <f t="shared" si="72"/>
        <v>0</v>
      </c>
    </row>
    <row r="85" spans="1:53" x14ac:dyDescent="0.15">
      <c r="C85" s="7">
        <v>11</v>
      </c>
      <c r="D85" s="11">
        <v>24.5456</v>
      </c>
      <c r="E85" s="10">
        <f t="shared" si="73"/>
        <v>25.941483870967701</v>
      </c>
      <c r="F85" s="7" t="s">
        <v>75</v>
      </c>
      <c r="G85" s="1">
        <v>12</v>
      </c>
      <c r="H85" s="8">
        <f t="shared" si="57"/>
        <v>24.5456</v>
      </c>
      <c r="I85" s="8">
        <f t="shared" si="58"/>
        <v>297.69559999999996</v>
      </c>
      <c r="J85" s="8">
        <f t="shared" si="59"/>
        <v>0.32934128446722444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0.86436171882602963</v>
      </c>
      <c r="P85" s="8">
        <f t="shared" si="62"/>
        <v>0.28466999872246251</v>
      </c>
      <c r="Q85" s="14">
        <f t="shared" si="63"/>
        <v>7.4014199667840258E-2</v>
      </c>
      <c r="R85" s="8">
        <f t="shared" si="64"/>
        <v>0.1355172</v>
      </c>
      <c r="S85" s="15">
        <f t="shared" si="65"/>
        <v>0.54616092767442259</v>
      </c>
      <c r="T85" s="2">
        <v>0.01</v>
      </c>
      <c r="U85" s="16">
        <f t="shared" si="66"/>
        <v>5.4616092767442257E-3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1.5411609276744224E-2</v>
      </c>
      <c r="AU85" s="8">
        <f t="shared" si="70"/>
        <v>52.122000000000007</v>
      </c>
      <c r="AV85" s="1">
        <f t="shared" si="71"/>
        <v>0.26</v>
      </c>
      <c r="AW85" s="1">
        <f t="shared" si="75"/>
        <v>0</v>
      </c>
      <c r="AX85" s="1">
        <f t="shared" si="72"/>
        <v>0</v>
      </c>
      <c r="AY85" s="1">
        <f>SUM(AX74:AX85)</f>
        <v>0</v>
      </c>
    </row>
    <row r="86" spans="1:53" x14ac:dyDescent="0.15">
      <c r="C86" s="7">
        <v>12</v>
      </c>
      <c r="D86" s="11">
        <v>22.716322580645201</v>
      </c>
      <c r="E86" s="10">
        <f t="shared" si="73"/>
        <v>24.5456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20</v>
      </c>
      <c r="E90" s="7"/>
      <c r="F90" s="7"/>
      <c r="G90" s="1">
        <v>1</v>
      </c>
      <c r="H90" s="8">
        <f t="shared" ref="H90:H101" si="76">E91</f>
        <v>20</v>
      </c>
      <c r="I90" s="8">
        <f t="shared" ref="I90:I101" si="77">H90+273.15</f>
        <v>293.14999999999998</v>
      </c>
      <c r="J90" s="8">
        <f t="shared" ref="J90:J101" si="78">EXP(($C$16*(I90-$C$14))/($C$17*I90*$C$14))</f>
        <v>0.19833052025467821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5.6464699116506888E-2</v>
      </c>
      <c r="Q90" s="14">
        <f t="shared" ref="Q90:Q101" si="82">P90*$B$76</f>
        <v>1.4680821770291791E-2</v>
      </c>
      <c r="R90" s="8">
        <f t="shared" ref="R90:R101" si="83">L90*$B$76</f>
        <v>7.4022000000000004E-2</v>
      </c>
      <c r="S90" s="15">
        <f t="shared" ref="S90:S101" si="84">Q90/R90</f>
        <v>0.19833052025467821</v>
      </c>
      <c r="T90" s="2">
        <v>0.01</v>
      </c>
      <c r="U90" s="16">
        <f t="shared" ref="U90:U101" si="85">S90*T90</f>
        <v>1.9833052025467822E-3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7.4733052025467818E-3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74</v>
      </c>
      <c r="B91" s="1">
        <v>1</v>
      </c>
      <c r="C91" s="7">
        <v>1</v>
      </c>
      <c r="D91" s="9">
        <v>22.893999999999998</v>
      </c>
      <c r="E91" s="10">
        <f t="shared" ref="E91:E102" si="95">D90</f>
        <v>20</v>
      </c>
      <c r="F91" s="7" t="s">
        <v>73</v>
      </c>
      <c r="G91" s="1">
        <v>2</v>
      </c>
      <c r="H91" s="8">
        <f t="shared" si="76"/>
        <v>22.893999999999998</v>
      </c>
      <c r="I91" s="8">
        <f t="shared" si="77"/>
        <v>296.04399999999998</v>
      </c>
      <c r="J91" s="8">
        <f t="shared" si="78"/>
        <v>0.27441027682008551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6">L91+O90-P90-N91</f>
        <v>0.51293530088349315</v>
      </c>
      <c r="P91" s="8">
        <f t="shared" si="81"/>
        <v>0.1407547179062332</v>
      </c>
      <c r="Q91" s="14">
        <f t="shared" si="82"/>
        <v>3.6596226655620637E-2</v>
      </c>
      <c r="R91" s="8">
        <f t="shared" si="83"/>
        <v>7.4022000000000004E-2</v>
      </c>
      <c r="S91" s="15">
        <f t="shared" si="84"/>
        <v>0.49439662067521323</v>
      </c>
      <c r="T91" s="2">
        <v>0.01</v>
      </c>
      <c r="U91" s="16">
        <f t="shared" si="85"/>
        <v>4.9439662067521321E-3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1.0433966206752132E-2</v>
      </c>
      <c r="AU91" s="8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22.747714285714299</v>
      </c>
      <c r="E92" s="10">
        <f t="shared" si="95"/>
        <v>22.893999999999998</v>
      </c>
      <c r="F92" s="7" t="s">
        <v>73</v>
      </c>
      <c r="G92" s="1">
        <v>3</v>
      </c>
      <c r="H92" s="8">
        <f t="shared" si="76"/>
        <v>22.747714285714299</v>
      </c>
      <c r="I92" s="8">
        <f t="shared" si="77"/>
        <v>295.8977142857143</v>
      </c>
      <c r="J92" s="8">
        <f t="shared" si="78"/>
        <v>0.26998445266022136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6"/>
        <v>0.65688058297725993</v>
      </c>
      <c r="P92" s="8">
        <f t="shared" si="81"/>
        <v>0.17734754465824265</v>
      </c>
      <c r="Q92" s="14">
        <f t="shared" si="82"/>
        <v>4.611036161114309E-2</v>
      </c>
      <c r="R92" s="8">
        <f t="shared" si="83"/>
        <v>7.4022000000000004E-2</v>
      </c>
      <c r="S92" s="15">
        <f t="shared" si="84"/>
        <v>0.6229277999938273</v>
      </c>
      <c r="T92" s="2">
        <v>0.01</v>
      </c>
      <c r="U92" s="16">
        <f t="shared" si="85"/>
        <v>6.2292779999382729E-3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1.1719277999938275E-2</v>
      </c>
      <c r="AU92" s="8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7">
        <v>3</v>
      </c>
      <c r="D93" s="11">
        <v>21.6895806451613</v>
      </c>
      <c r="E93" s="10">
        <f t="shared" si="95"/>
        <v>22.747714285714299</v>
      </c>
      <c r="F93" s="7" t="s">
        <v>73</v>
      </c>
      <c r="G93" s="1">
        <v>4</v>
      </c>
      <c r="H93" s="8">
        <f t="shared" si="76"/>
        <v>21.6895806451613</v>
      </c>
      <c r="I93" s="8">
        <f t="shared" si="77"/>
        <v>294.83958064516128</v>
      </c>
      <c r="J93" s="8">
        <f t="shared" si="78"/>
        <v>0.23991149556539945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6"/>
        <v>0.76423303831901723</v>
      </c>
      <c r="P93" s="8">
        <f t="shared" si="81"/>
        <v>0.18334829118360466</v>
      </c>
      <c r="Q93" s="14">
        <f t="shared" si="82"/>
        <v>4.7670555707737212E-2</v>
      </c>
      <c r="R93" s="8">
        <f t="shared" si="83"/>
        <v>7.4022000000000004E-2</v>
      </c>
      <c r="S93" s="15">
        <f t="shared" si="84"/>
        <v>0.64400523773658114</v>
      </c>
      <c r="T93" s="2">
        <v>0.01</v>
      </c>
      <c r="U93" s="16">
        <f t="shared" si="85"/>
        <v>6.4400523773658113E-3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1.1930052377365812E-2</v>
      </c>
      <c r="AU93" s="8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7">
        <v>4</v>
      </c>
      <c r="D94" s="11">
        <v>22.102399999999999</v>
      </c>
      <c r="E94" s="10">
        <f t="shared" si="95"/>
        <v>21.6895806451613</v>
      </c>
      <c r="F94" s="7" t="s">
        <v>73</v>
      </c>
      <c r="G94" s="1">
        <v>5</v>
      </c>
      <c r="H94" s="8">
        <f t="shared" si="76"/>
        <v>22.102399999999999</v>
      </c>
      <c r="I94" s="8">
        <f t="shared" si="77"/>
        <v>295.25239999999997</v>
      </c>
      <c r="J94" s="8">
        <f t="shared" si="78"/>
        <v>0.25124887724177392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0.55184050977864196</v>
      </c>
      <c r="O94" s="8">
        <f t="shared" si="96"/>
        <v>0.31374423735677059</v>
      </c>
      <c r="P94" s="8">
        <f t="shared" si="81"/>
        <v>7.8827887376965236E-2</v>
      </c>
      <c r="Q94" s="14">
        <f t="shared" si="82"/>
        <v>2.0495250718010963E-2</v>
      </c>
      <c r="R94" s="8">
        <f t="shared" si="83"/>
        <v>7.4022000000000004E-2</v>
      </c>
      <c r="S94" s="15">
        <f t="shared" si="84"/>
        <v>0.27688053170693794</v>
      </c>
      <c r="T94" s="2">
        <v>0.01</v>
      </c>
      <c r="U94" s="16">
        <f t="shared" si="85"/>
        <v>2.7688053170693795E-3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1.2718805317069381E-2</v>
      </c>
      <c r="AU94" s="8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7">
        <v>5</v>
      </c>
      <c r="D95" s="11">
        <v>23.140161290322599</v>
      </c>
      <c r="E95" s="10">
        <f t="shared" si="95"/>
        <v>22.102399999999999</v>
      </c>
      <c r="F95" s="7" t="s">
        <v>75</v>
      </c>
      <c r="G95" s="1">
        <v>6</v>
      </c>
      <c r="H95" s="8">
        <f t="shared" si="76"/>
        <v>23.140161290322599</v>
      </c>
      <c r="I95" s="8">
        <f t="shared" si="77"/>
        <v>296.2901612903226</v>
      </c>
      <c r="J95" s="8">
        <f t="shared" si="78"/>
        <v>0.28201195513296523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6"/>
        <v>0.51961634997980544</v>
      </c>
      <c r="P95" s="8">
        <f t="shared" si="81"/>
        <v>0.14653802277686004</v>
      </c>
      <c r="Q95" s="14">
        <f t="shared" si="82"/>
        <v>3.8099885921983614E-2</v>
      </c>
      <c r="R95" s="8">
        <f t="shared" si="83"/>
        <v>7.4022000000000004E-2</v>
      </c>
      <c r="S95" s="15">
        <f t="shared" si="84"/>
        <v>0.51471030128858464</v>
      </c>
      <c r="T95" s="2">
        <v>0.01</v>
      </c>
      <c r="U95" s="16">
        <f t="shared" si="85"/>
        <v>5.1471030128858461E-3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1.5097103012885846E-2</v>
      </c>
      <c r="AU95" s="8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7">
        <v>6</v>
      </c>
      <c r="D96" s="11">
        <v>25.252933333333299</v>
      </c>
      <c r="E96" s="10">
        <f t="shared" si="95"/>
        <v>23.140161290322599</v>
      </c>
      <c r="F96" s="7" t="s">
        <v>73</v>
      </c>
      <c r="G96" s="1">
        <v>7</v>
      </c>
      <c r="H96" s="8">
        <f t="shared" si="76"/>
        <v>25.252933333333299</v>
      </c>
      <c r="I96" s="8">
        <f t="shared" si="77"/>
        <v>298.40293333333329</v>
      </c>
      <c r="J96" s="8">
        <f t="shared" si="78"/>
        <v>0.35589067401060842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6"/>
        <v>0.65777832720294538</v>
      </c>
      <c r="P96" s="8">
        <f t="shared" si="81"/>
        <v>0.23409717221782675</v>
      </c>
      <c r="Q96" s="14">
        <f t="shared" si="82"/>
        <v>6.086526477663496E-2</v>
      </c>
      <c r="R96" s="8">
        <f t="shared" si="83"/>
        <v>7.4022000000000004E-2</v>
      </c>
      <c r="S96" s="15">
        <f t="shared" si="84"/>
        <v>0.82225912264779333</v>
      </c>
      <c r="T96" s="2">
        <v>0.01</v>
      </c>
      <c r="U96" s="16">
        <f t="shared" si="85"/>
        <v>8.2225912264779332E-3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1.8172591226477935E-2</v>
      </c>
      <c r="AU96" s="8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7">
        <v>7</v>
      </c>
      <c r="D97" s="11">
        <v>26.507258064516101</v>
      </c>
      <c r="E97" s="10">
        <f t="shared" si="95"/>
        <v>25.252933333333299</v>
      </c>
      <c r="F97" s="7" t="s">
        <v>73</v>
      </c>
      <c r="G97" s="1">
        <v>8</v>
      </c>
      <c r="H97" s="8">
        <f t="shared" si="76"/>
        <v>26.507258064516101</v>
      </c>
      <c r="I97" s="8">
        <f t="shared" si="77"/>
        <v>299.6572580645161</v>
      </c>
      <c r="J97" s="8">
        <f t="shared" si="78"/>
        <v>0.4079754372002149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6"/>
        <v>0.70838115498511856</v>
      </c>
      <c r="P97" s="8">
        <f t="shared" si="81"/>
        <v>0.28900211140944693</v>
      </c>
      <c r="Q97" s="14">
        <f t="shared" si="82"/>
        <v>7.5140548966456208E-2</v>
      </c>
      <c r="R97" s="8">
        <f t="shared" si="83"/>
        <v>7.4022000000000004E-2</v>
      </c>
      <c r="S97" s="15">
        <f t="shared" si="84"/>
        <v>1.0151110341041341</v>
      </c>
      <c r="T97" s="2">
        <v>0.01</v>
      </c>
      <c r="U97" s="16">
        <f t="shared" si="85"/>
        <v>1.0151110341041341E-2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2.0101110341041339E-2</v>
      </c>
      <c r="AU97" s="8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7">
        <v>8</v>
      </c>
      <c r="D98" s="11">
        <v>27.3791612903226</v>
      </c>
      <c r="E98" s="10">
        <f t="shared" si="95"/>
        <v>26.507258064516101</v>
      </c>
      <c r="F98" s="7" t="s">
        <v>73</v>
      </c>
      <c r="G98" s="1">
        <v>9</v>
      </c>
      <c r="H98" s="8">
        <f t="shared" si="76"/>
        <v>27.3791612903226</v>
      </c>
      <c r="I98" s="8">
        <f t="shared" si="77"/>
        <v>300.52916129032258</v>
      </c>
      <c r="J98" s="8">
        <f t="shared" si="78"/>
        <v>0.44830633351339688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6"/>
        <v>0.70407904357567164</v>
      </c>
      <c r="P98" s="8">
        <f t="shared" si="81"/>
        <v>0.31564309452902856</v>
      </c>
      <c r="Q98" s="14">
        <f t="shared" si="82"/>
        <v>8.2067204577547431E-2</v>
      </c>
      <c r="R98" s="8">
        <f t="shared" si="83"/>
        <v>7.4022000000000004E-2</v>
      </c>
      <c r="S98" s="15">
        <f t="shared" si="84"/>
        <v>1.1086866685248633</v>
      </c>
      <c r="T98" s="2">
        <v>0.01</v>
      </c>
      <c r="U98" s="16">
        <f t="shared" si="85"/>
        <v>1.1086866685248633E-2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2.1036866685248633E-2</v>
      </c>
      <c r="AU98" s="8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7">
        <v>9</v>
      </c>
      <c r="D99" s="11">
        <v>26.854533333333301</v>
      </c>
      <c r="E99" s="10">
        <f t="shared" si="95"/>
        <v>27.3791612903226</v>
      </c>
      <c r="F99" s="7" t="s">
        <v>73</v>
      </c>
      <c r="G99" s="1">
        <v>10</v>
      </c>
      <c r="H99" s="8">
        <f t="shared" si="76"/>
        <v>26.854533333333301</v>
      </c>
      <c r="I99" s="8">
        <f t="shared" si="77"/>
        <v>300.00453333333326</v>
      </c>
      <c r="J99" s="8">
        <f t="shared" si="78"/>
        <v>0.4236128233069848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6"/>
        <v>0.67313594904664309</v>
      </c>
      <c r="P99" s="8">
        <f t="shared" si="81"/>
        <v>0.28514901984507512</v>
      </c>
      <c r="Q99" s="14">
        <f t="shared" si="82"/>
        <v>7.4138745159719535E-2</v>
      </c>
      <c r="R99" s="8">
        <f t="shared" si="83"/>
        <v>7.4022000000000004E-2</v>
      </c>
      <c r="S99" s="15">
        <f t="shared" si="84"/>
        <v>1.0015771684056027</v>
      </c>
      <c r="T99" s="2">
        <v>0.01</v>
      </c>
      <c r="U99" s="16">
        <f t="shared" si="85"/>
        <v>1.0015771684056027E-2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1.9965771684056027E-2</v>
      </c>
      <c r="AU99" s="8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7">
        <v>10</v>
      </c>
      <c r="D100" s="11">
        <v>25.941483870967701</v>
      </c>
      <c r="E100" s="10">
        <f t="shared" si="95"/>
        <v>26.854533333333301</v>
      </c>
      <c r="F100" s="7" t="s">
        <v>73</v>
      </c>
      <c r="G100" s="1">
        <v>11</v>
      </c>
      <c r="H100" s="8">
        <f t="shared" si="76"/>
        <v>25.941483870967701</v>
      </c>
      <c r="I100" s="8">
        <f t="shared" si="77"/>
        <v>299.09148387096769</v>
      </c>
      <c r="J100" s="8">
        <f t="shared" si="78"/>
        <v>0.38365421431819674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0.36858758274148956</v>
      </c>
      <c r="O100" s="8">
        <f t="shared" si="96"/>
        <v>0.30409934646007836</v>
      </c>
      <c r="P100" s="8">
        <f t="shared" si="81"/>
        <v>0.11666899584081847</v>
      </c>
      <c r="Q100" s="14">
        <f t="shared" si="82"/>
        <v>3.0333938918612802E-2</v>
      </c>
      <c r="R100" s="8">
        <f t="shared" si="83"/>
        <v>7.4022000000000004E-2</v>
      </c>
      <c r="S100" s="15">
        <f t="shared" si="84"/>
        <v>0.40979626217358084</v>
      </c>
      <c r="T100" s="2">
        <v>0.01</v>
      </c>
      <c r="U100" s="16">
        <f t="shared" si="85"/>
        <v>4.0979626217358088E-3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1.4047962621735809E-2</v>
      </c>
      <c r="AU100" s="8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7">
        <v>11</v>
      </c>
      <c r="D101" s="11">
        <v>24.5456</v>
      </c>
      <c r="E101" s="10">
        <f t="shared" si="95"/>
        <v>25.941483870967701</v>
      </c>
      <c r="F101" s="7" t="s">
        <v>75</v>
      </c>
      <c r="G101" s="1">
        <v>12</v>
      </c>
      <c r="H101" s="8">
        <f t="shared" si="76"/>
        <v>24.5456</v>
      </c>
      <c r="I101" s="8">
        <f t="shared" si="77"/>
        <v>297.69559999999996</v>
      </c>
      <c r="J101" s="8">
        <f t="shared" si="78"/>
        <v>0.32934128446722444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6"/>
        <v>0.4721303506192599</v>
      </c>
      <c r="P101" s="8">
        <f t="shared" si="81"/>
        <v>0.15549201610890809</v>
      </c>
      <c r="Q101" s="14">
        <f t="shared" si="82"/>
        <v>4.0427924188316103E-2</v>
      </c>
      <c r="R101" s="8">
        <f t="shared" si="83"/>
        <v>7.4022000000000004E-2</v>
      </c>
      <c r="S101" s="15">
        <f t="shared" si="84"/>
        <v>0.54616092767442248</v>
      </c>
      <c r="T101" s="2">
        <v>0.01</v>
      </c>
      <c r="U101" s="16">
        <f t="shared" si="85"/>
        <v>5.4616092767442248E-3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1.5411609276744224E-2</v>
      </c>
      <c r="AU101" s="8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7">
        <v>12</v>
      </c>
      <c r="D102" s="11">
        <v>22.716322580645201</v>
      </c>
      <c r="E102" s="10">
        <f t="shared" si="95"/>
        <v>24.5456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Z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5" width="8.875" style="1"/>
    <col min="26" max="26" width="10.75" style="1" customWidth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806.94236391313996</v>
      </c>
      <c r="F2" s="2">
        <v>769.42</v>
      </c>
      <c r="G2" s="44">
        <f>(F2+F3+F4)/3</f>
        <v>1231.0233333333333</v>
      </c>
      <c r="H2" s="2">
        <v>0.18</v>
      </c>
      <c r="I2" s="33">
        <f>(H2+H3+H4)/3</f>
        <v>0.17333333333333334</v>
      </c>
    </row>
    <row r="3" spans="1:12" x14ac:dyDescent="0.15">
      <c r="A3" s="33"/>
      <c r="B3" s="3" t="s">
        <v>6</v>
      </c>
      <c r="C3" s="2"/>
      <c r="D3" s="2"/>
      <c r="E3" s="41"/>
      <c r="F3" s="2">
        <v>1268.01</v>
      </c>
      <c r="G3" s="45"/>
      <c r="H3" s="2">
        <v>0.24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3466.1433011312702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0.185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0.19</v>
      </c>
      <c r="I6" s="33"/>
    </row>
    <row r="7" spans="1:12" x14ac:dyDescent="0.15">
      <c r="A7" s="33" t="s">
        <v>11</v>
      </c>
      <c r="B7" s="34"/>
      <c r="C7" s="2"/>
      <c r="D7" s="2"/>
      <c r="E7" s="5">
        <v>7089.5027873559202</v>
      </c>
      <c r="F7" s="2">
        <v>108.2955</v>
      </c>
      <c r="G7" s="2"/>
      <c r="H7" s="2">
        <v>0.45</v>
      </c>
    </row>
    <row r="8" spans="1:12" x14ac:dyDescent="0.15">
      <c r="A8" s="33" t="s">
        <v>12</v>
      </c>
      <c r="B8" s="34"/>
      <c r="C8" s="2"/>
      <c r="D8" s="2"/>
      <c r="E8" s="5">
        <v>1.3632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5">
        <v>11.72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5">
        <v>0.45617949874052999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AV38+AV53+AG69+AY85+AY101+BB101</f>
        <v>207935872.86210716</v>
      </c>
      <c r="J14" s="6" t="s">
        <v>20</v>
      </c>
      <c r="K14" s="6">
        <f>I14/(10000*1000)</f>
        <v>20.793587286210716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121633595.82541899</v>
      </c>
      <c r="J15" s="6" t="s">
        <v>20</v>
      </c>
      <c r="K15" s="6">
        <f>I15/(10000*1000)</f>
        <v>12.163359582541899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20.793587286210716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1231.0233333333333</v>
      </c>
      <c r="C27" s="7" t="s">
        <v>72</v>
      </c>
      <c r="D27" s="7">
        <v>15</v>
      </c>
      <c r="E27" s="7"/>
      <c r="F27" s="7"/>
      <c r="G27" s="1">
        <v>1</v>
      </c>
      <c r="H27" s="8">
        <f t="shared" ref="H27:H38" si="0">E28</f>
        <v>15</v>
      </c>
      <c r="I27" s="8">
        <f t="shared" ref="I27:I38" si="1">H27+273.15</f>
        <v>288.14999999999998</v>
      </c>
      <c r="J27" s="8">
        <f t="shared" ref="J27:J38" si="2">EXP(($C$16*(I27-$C$14))/($C$17*I27*$C$14))</f>
        <v>0.11145232763902028</v>
      </c>
      <c r="K27" s="8">
        <f t="shared" ref="K27:K38" si="3">$B$27/12</f>
        <v>102.58527777777778</v>
      </c>
      <c r="L27" s="8">
        <f t="shared" ref="L27:L38" si="4">K27*$B$28/100</f>
        <v>1.0258527777777777</v>
      </c>
      <c r="M27" s="1" t="s">
        <v>73</v>
      </c>
      <c r="O27" s="8">
        <f>L27</f>
        <v>1.0258527777777777</v>
      </c>
      <c r="P27" s="8">
        <f t="shared" ref="P27:P38" si="5">O27*J27</f>
        <v>0.11433367989828795</v>
      </c>
      <c r="Q27" s="14">
        <f t="shared" ref="Q27:Q38" si="6">P27*$B$29</f>
        <v>1.9817837849036578E-2</v>
      </c>
      <c r="R27" s="8">
        <f t="shared" ref="R27:R38" si="7">L27*$B$29</f>
        <v>0.17781448148148149</v>
      </c>
      <c r="S27" s="15">
        <f t="shared" ref="S27:S38" si="8">Q27/R27</f>
        <v>0.11145232763902027</v>
      </c>
      <c r="T27" s="2">
        <v>0.01</v>
      </c>
      <c r="U27" s="16">
        <f t="shared" ref="U27:U38" si="9">S27*T27</f>
        <v>1.1145232763902027E-3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2.3014523276390201E-2</v>
      </c>
      <c r="AR27" s="8">
        <f t="shared" ref="AR27:AR38" si="15">$B$27/12</f>
        <v>102.58527777777778</v>
      </c>
      <c r="AS27" s="1">
        <f t="shared" ref="AS27:AS38" si="16">$B$29</f>
        <v>0.17333333333333334</v>
      </c>
      <c r="AT27" s="1">
        <f>$E$2/12</f>
        <v>67.245196992761663</v>
      </c>
      <c r="AU27" s="1">
        <f t="shared" ref="AU27:AU38" si="17">AT27*10000*AS27*0.67*AR27*AQ27</f>
        <v>184376.33754251283</v>
      </c>
    </row>
    <row r="28" spans="1:47" x14ac:dyDescent="0.15">
      <c r="A28" s="1" t="s">
        <v>74</v>
      </c>
      <c r="B28" s="1">
        <v>1</v>
      </c>
      <c r="C28" s="7">
        <v>1</v>
      </c>
      <c r="D28" s="9">
        <v>17.0275483870968</v>
      </c>
      <c r="E28" s="10">
        <f t="shared" ref="E28:E39" si="18">D27</f>
        <v>15</v>
      </c>
      <c r="F28" s="7" t="s">
        <v>73</v>
      </c>
      <c r="G28" s="1">
        <v>2</v>
      </c>
      <c r="H28" s="8">
        <f t="shared" si="0"/>
        <v>17.0275483870968</v>
      </c>
      <c r="I28" s="8">
        <f t="shared" si="1"/>
        <v>290.17754838709675</v>
      </c>
      <c r="J28" s="8">
        <f t="shared" si="2"/>
        <v>0.14113284440784621</v>
      </c>
      <c r="K28" s="8">
        <f t="shared" si="3"/>
        <v>102.58527777777778</v>
      </c>
      <c r="L28" s="8">
        <f t="shared" si="4"/>
        <v>1.0258527777777777</v>
      </c>
      <c r="M28" s="1" t="s">
        <v>73</v>
      </c>
      <c r="O28" s="8">
        <f t="shared" ref="O28:O38" si="19">L28+O27-P27-N28</f>
        <v>1.9373718756572675</v>
      </c>
      <c r="P28" s="8">
        <f t="shared" si="5"/>
        <v>0.27342680348727433</v>
      </c>
      <c r="Q28" s="14">
        <f t="shared" si="6"/>
        <v>4.7393979271127554E-2</v>
      </c>
      <c r="R28" s="8">
        <f t="shared" si="7"/>
        <v>0.17781448148148149</v>
      </c>
      <c r="S28" s="15">
        <f t="shared" si="8"/>
        <v>0.2665361048001223</v>
      </c>
      <c r="T28" s="2">
        <v>0.01</v>
      </c>
      <c r="U28" s="16">
        <f t="shared" si="9"/>
        <v>2.665361048001223E-3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2.4565361048001222E-2</v>
      </c>
      <c r="AR28" s="8">
        <f t="shared" si="15"/>
        <v>102.58527777777778</v>
      </c>
      <c r="AS28" s="1">
        <f t="shared" si="16"/>
        <v>0.17333333333333334</v>
      </c>
      <c r="AT28" s="1">
        <f t="shared" ref="AT28:AT38" si="20">$E$2/12</f>
        <v>67.245196992761663</v>
      </c>
      <c r="AU28" s="1">
        <f t="shared" si="17"/>
        <v>196800.57005944554</v>
      </c>
    </row>
    <row r="29" spans="1:47" x14ac:dyDescent="0.15">
      <c r="A29" s="1" t="s">
        <v>36</v>
      </c>
      <c r="B29" s="1">
        <f>I2</f>
        <v>0.17333333333333334</v>
      </c>
      <c r="C29" s="7">
        <v>2</v>
      </c>
      <c r="D29" s="11">
        <v>16.7139285714286</v>
      </c>
      <c r="E29" s="10">
        <f t="shared" si="18"/>
        <v>17.0275483870968</v>
      </c>
      <c r="F29" s="7" t="s">
        <v>73</v>
      </c>
      <c r="G29" s="1">
        <v>3</v>
      </c>
      <c r="H29" s="8">
        <f t="shared" si="0"/>
        <v>16.7139285714286</v>
      </c>
      <c r="I29" s="8">
        <f t="shared" si="1"/>
        <v>289.86392857142857</v>
      </c>
      <c r="J29" s="8">
        <f t="shared" si="2"/>
        <v>0.13610097007587113</v>
      </c>
      <c r="K29" s="8">
        <f t="shared" si="3"/>
        <v>102.58527777777778</v>
      </c>
      <c r="L29" s="8">
        <f t="shared" si="4"/>
        <v>1.0258527777777777</v>
      </c>
      <c r="M29" s="1" t="s">
        <v>73</v>
      </c>
      <c r="O29" s="8">
        <f t="shared" si="19"/>
        <v>2.6897978499477708</v>
      </c>
      <c r="P29" s="8">
        <f t="shared" si="5"/>
        <v>0.36608409668588404</v>
      </c>
      <c r="Q29" s="14">
        <f t="shared" si="6"/>
        <v>6.3454576758886563E-2</v>
      </c>
      <c r="R29" s="8">
        <f t="shared" si="7"/>
        <v>0.17781448148148149</v>
      </c>
      <c r="S29" s="15">
        <f t="shared" si="8"/>
        <v>0.35685831789518813</v>
      </c>
      <c r="T29" s="2">
        <v>0.01</v>
      </c>
      <c r="U29" s="16">
        <f t="shared" si="9"/>
        <v>3.5685831789518813E-3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2.5468583178951881E-2</v>
      </c>
      <c r="AR29" s="8">
        <f t="shared" si="15"/>
        <v>102.58527777777778</v>
      </c>
      <c r="AS29" s="1">
        <f t="shared" si="16"/>
        <v>0.17333333333333334</v>
      </c>
      <c r="AT29" s="1">
        <f t="shared" si="20"/>
        <v>67.245196992761663</v>
      </c>
      <c r="AU29" s="1">
        <f t="shared" si="17"/>
        <v>204036.55694008045</v>
      </c>
    </row>
    <row r="30" spans="1:47" x14ac:dyDescent="0.15">
      <c r="C30" s="7">
        <v>3</v>
      </c>
      <c r="D30" s="11">
        <v>15.668935483871</v>
      </c>
      <c r="E30" s="10">
        <f t="shared" si="18"/>
        <v>16.7139285714286</v>
      </c>
      <c r="F30" s="7" t="s">
        <v>73</v>
      </c>
      <c r="G30" s="1">
        <v>4</v>
      </c>
      <c r="H30" s="8">
        <f t="shared" si="0"/>
        <v>15.668935483871</v>
      </c>
      <c r="I30" s="8">
        <f t="shared" si="1"/>
        <v>288.81893548387097</v>
      </c>
      <c r="J30" s="8">
        <f t="shared" si="2"/>
        <v>0.1205253138277175</v>
      </c>
      <c r="K30" s="8">
        <f t="shared" si="3"/>
        <v>102.58527777777778</v>
      </c>
      <c r="L30" s="8">
        <f t="shared" si="4"/>
        <v>1.0258527777777777</v>
      </c>
      <c r="M30" s="1" t="s">
        <v>73</v>
      </c>
      <c r="O30" s="8">
        <f t="shared" si="19"/>
        <v>3.3495665310396645</v>
      </c>
      <c r="P30" s="8">
        <f t="shared" si="5"/>
        <v>0.40370755734037461</v>
      </c>
      <c r="Q30" s="14">
        <f t="shared" si="6"/>
        <v>6.997597660566493E-2</v>
      </c>
      <c r="R30" s="8">
        <f t="shared" si="7"/>
        <v>0.17781448148148149</v>
      </c>
      <c r="S30" s="15">
        <f t="shared" si="8"/>
        <v>0.39353362011154636</v>
      </c>
      <c r="T30" s="2">
        <v>0.01</v>
      </c>
      <c r="U30" s="16">
        <f t="shared" si="9"/>
        <v>3.9353362011154639E-3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2.5835336201115465E-2</v>
      </c>
      <c r="AR30" s="8">
        <f t="shared" si="15"/>
        <v>102.58527777777778</v>
      </c>
      <c r="AS30" s="1">
        <f t="shared" si="16"/>
        <v>0.17333333333333334</v>
      </c>
      <c r="AT30" s="1">
        <f t="shared" si="20"/>
        <v>67.245196992761663</v>
      </c>
      <c r="AU30" s="1">
        <f t="shared" si="17"/>
        <v>206974.72681642717</v>
      </c>
    </row>
    <row r="31" spans="1:47" x14ac:dyDescent="0.15">
      <c r="C31" s="7">
        <v>4</v>
      </c>
      <c r="D31" s="11">
        <v>17.086600000000001</v>
      </c>
      <c r="E31" s="10">
        <f t="shared" si="18"/>
        <v>15.668935483871</v>
      </c>
      <c r="F31" s="7" t="s">
        <v>73</v>
      </c>
      <c r="G31" s="1">
        <v>5</v>
      </c>
      <c r="H31" s="8">
        <f t="shared" si="0"/>
        <v>17.086600000000001</v>
      </c>
      <c r="I31" s="8">
        <f t="shared" si="1"/>
        <v>290.23659999999995</v>
      </c>
      <c r="J31" s="8">
        <f t="shared" si="2"/>
        <v>0.14209965845412673</v>
      </c>
      <c r="K31" s="8">
        <f t="shared" si="3"/>
        <v>102.58527777777778</v>
      </c>
      <c r="L31" s="8">
        <f t="shared" si="4"/>
        <v>1.0258527777777777</v>
      </c>
      <c r="M31" s="1" t="s">
        <v>75</v>
      </c>
      <c r="N31" s="8">
        <f>(O30-P30)*C22/100</f>
        <v>2.7985660250143254</v>
      </c>
      <c r="O31" s="8">
        <f t="shared" si="19"/>
        <v>1.1731457264627418</v>
      </c>
      <c r="P31" s="8">
        <f t="shared" si="5"/>
        <v>0.16670360704727399</v>
      </c>
      <c r="Q31" s="14">
        <f t="shared" si="6"/>
        <v>2.8895291888194161E-2</v>
      </c>
      <c r="R31" s="8">
        <f t="shared" si="7"/>
        <v>0.17781448148148149</v>
      </c>
      <c r="S31" s="15">
        <f t="shared" si="8"/>
        <v>0.16250246688261699</v>
      </c>
      <c r="T31" s="2">
        <v>0.01</v>
      </c>
      <c r="U31" s="16">
        <f t="shared" si="9"/>
        <v>1.6250246688261699E-3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3.1075024668826168E-2</v>
      </c>
      <c r="AR31" s="8">
        <f t="shared" si="15"/>
        <v>102.58527777777778</v>
      </c>
      <c r="AS31" s="1">
        <f t="shared" si="16"/>
        <v>0.17333333333333334</v>
      </c>
      <c r="AT31" s="1">
        <f t="shared" si="20"/>
        <v>67.245196992761663</v>
      </c>
      <c r="AU31" s="1">
        <f t="shared" si="17"/>
        <v>248951.46289469747</v>
      </c>
    </row>
    <row r="32" spans="1:47" x14ac:dyDescent="0.15">
      <c r="C32" s="7">
        <v>5</v>
      </c>
      <c r="D32" s="11">
        <v>18.611645161290301</v>
      </c>
      <c r="E32" s="10">
        <f t="shared" si="18"/>
        <v>17.086600000000001</v>
      </c>
      <c r="F32" s="7" t="s">
        <v>75</v>
      </c>
      <c r="G32" s="1">
        <v>6</v>
      </c>
      <c r="H32" s="8">
        <f t="shared" si="0"/>
        <v>18.611645161290301</v>
      </c>
      <c r="I32" s="8">
        <f t="shared" si="1"/>
        <v>291.76164516129029</v>
      </c>
      <c r="J32" s="8">
        <f t="shared" si="2"/>
        <v>0.16933577984640599</v>
      </c>
      <c r="K32" s="8">
        <f t="shared" si="3"/>
        <v>102.58527777777778</v>
      </c>
      <c r="L32" s="8">
        <f t="shared" si="4"/>
        <v>1.0258527777777777</v>
      </c>
      <c r="M32" s="1" t="s">
        <v>73</v>
      </c>
      <c r="O32" s="8">
        <f t="shared" si="19"/>
        <v>2.0322948971932457</v>
      </c>
      <c r="P32" s="8">
        <f t="shared" si="5"/>
        <v>0.34414024129408977</v>
      </c>
      <c r="Q32" s="14">
        <f t="shared" si="6"/>
        <v>5.9650975157642228E-2</v>
      </c>
      <c r="R32" s="8">
        <f t="shared" si="7"/>
        <v>0.17781448148148149</v>
      </c>
      <c r="S32" s="15">
        <f t="shared" si="8"/>
        <v>0.33546747520591896</v>
      </c>
      <c r="T32" s="2">
        <v>0.01</v>
      </c>
      <c r="U32" s="16">
        <f t="shared" si="9"/>
        <v>3.3546747520591899E-3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3.2804674752059185E-2</v>
      </c>
      <c r="AR32" s="8">
        <f t="shared" si="15"/>
        <v>102.58527777777778</v>
      </c>
      <c r="AS32" s="1">
        <f t="shared" si="16"/>
        <v>0.17333333333333334</v>
      </c>
      <c r="AT32" s="1">
        <f t="shared" si="20"/>
        <v>67.245196992761663</v>
      </c>
      <c r="AU32" s="1">
        <f t="shared" si="17"/>
        <v>262808.21516137425</v>
      </c>
    </row>
    <row r="33" spans="1:48" x14ac:dyDescent="0.15">
      <c r="C33" s="7">
        <v>6</v>
      </c>
      <c r="D33" s="11">
        <v>21.5656</v>
      </c>
      <c r="E33" s="10">
        <f t="shared" si="18"/>
        <v>18.611645161290301</v>
      </c>
      <c r="F33" s="7" t="s">
        <v>73</v>
      </c>
      <c r="G33" s="1">
        <v>7</v>
      </c>
      <c r="H33" s="8">
        <f t="shared" si="0"/>
        <v>21.5656</v>
      </c>
      <c r="I33" s="8">
        <f t="shared" si="1"/>
        <v>294.71559999999999</v>
      </c>
      <c r="J33" s="8">
        <f t="shared" si="2"/>
        <v>0.23660156733424481</v>
      </c>
      <c r="K33" s="8">
        <f t="shared" si="3"/>
        <v>102.58527777777778</v>
      </c>
      <c r="L33" s="8">
        <f t="shared" si="4"/>
        <v>1.0258527777777777</v>
      </c>
      <c r="M33" s="1" t="s">
        <v>73</v>
      </c>
      <c r="O33" s="8">
        <f t="shared" si="19"/>
        <v>2.7140074336769335</v>
      </c>
      <c r="P33" s="8">
        <f t="shared" si="5"/>
        <v>0.6421384125647539</v>
      </c>
      <c r="Q33" s="14">
        <f t="shared" si="6"/>
        <v>0.11130399151122401</v>
      </c>
      <c r="R33" s="8">
        <f t="shared" si="7"/>
        <v>0.17781448148148149</v>
      </c>
      <c r="S33" s="15">
        <f t="shared" si="8"/>
        <v>0.62595571847625797</v>
      </c>
      <c r="T33" s="2">
        <v>0.01</v>
      </c>
      <c r="U33" s="16">
        <f t="shared" si="9"/>
        <v>6.25955718476258E-3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3.5709557184762576E-2</v>
      </c>
      <c r="AR33" s="8">
        <f t="shared" si="15"/>
        <v>102.58527777777778</v>
      </c>
      <c r="AS33" s="1">
        <f t="shared" si="16"/>
        <v>0.17333333333333334</v>
      </c>
      <c r="AT33" s="1">
        <f t="shared" si="20"/>
        <v>67.245196992761663</v>
      </c>
      <c r="AU33" s="1">
        <f t="shared" si="17"/>
        <v>286080.11080315284</v>
      </c>
    </row>
    <row r="34" spans="1:48" x14ac:dyDescent="0.15">
      <c r="C34" s="7">
        <v>7</v>
      </c>
      <c r="D34" s="11">
        <v>24.857483870967702</v>
      </c>
      <c r="E34" s="10">
        <f t="shared" si="18"/>
        <v>21.5656</v>
      </c>
      <c r="F34" s="7" t="s">
        <v>73</v>
      </c>
      <c r="G34" s="1">
        <v>8</v>
      </c>
      <c r="H34" s="8">
        <f t="shared" si="0"/>
        <v>24.857483870967702</v>
      </c>
      <c r="I34" s="8">
        <f t="shared" si="1"/>
        <v>298.00748387096769</v>
      </c>
      <c r="J34" s="8">
        <f t="shared" si="2"/>
        <v>0.34080985946842873</v>
      </c>
      <c r="K34" s="8">
        <f t="shared" si="3"/>
        <v>102.58527777777778</v>
      </c>
      <c r="L34" s="8">
        <f t="shared" si="4"/>
        <v>1.0258527777777777</v>
      </c>
      <c r="M34" s="1" t="s">
        <v>73</v>
      </c>
      <c r="O34" s="8">
        <f t="shared" si="19"/>
        <v>3.0977217988899572</v>
      </c>
      <c r="P34" s="8">
        <f t="shared" si="5"/>
        <v>1.0557341309519745</v>
      </c>
      <c r="Q34" s="14">
        <f t="shared" si="6"/>
        <v>0.18299391603167559</v>
      </c>
      <c r="R34" s="8">
        <f t="shared" si="7"/>
        <v>0.17781448148148149</v>
      </c>
      <c r="S34" s="15">
        <f t="shared" si="8"/>
        <v>1.0291283055634224</v>
      </c>
      <c r="T34" s="2">
        <v>0.01</v>
      </c>
      <c r="U34" s="16">
        <f t="shared" si="9"/>
        <v>1.0291283055634225E-2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3.9741283055634222E-2</v>
      </c>
      <c r="AR34" s="8">
        <f t="shared" si="15"/>
        <v>102.58527777777778</v>
      </c>
      <c r="AS34" s="1">
        <f t="shared" si="16"/>
        <v>0.17333333333333334</v>
      </c>
      <c r="AT34" s="1">
        <f t="shared" si="20"/>
        <v>67.245196992761663</v>
      </c>
      <c r="AU34" s="1">
        <f t="shared" si="17"/>
        <v>318379.49155153852</v>
      </c>
    </row>
    <row r="35" spans="1:48" x14ac:dyDescent="0.15">
      <c r="C35" s="7">
        <v>8</v>
      </c>
      <c r="D35" s="11">
        <v>25.216870967741901</v>
      </c>
      <c r="E35" s="10">
        <f t="shared" si="18"/>
        <v>24.857483870967702</v>
      </c>
      <c r="F35" s="7" t="s">
        <v>73</v>
      </c>
      <c r="G35" s="1">
        <v>9</v>
      </c>
      <c r="H35" s="8">
        <f t="shared" si="0"/>
        <v>25.216870967741901</v>
      </c>
      <c r="I35" s="8">
        <f t="shared" si="1"/>
        <v>298.36687096774187</v>
      </c>
      <c r="J35" s="8">
        <f t="shared" si="2"/>
        <v>0.3544898718929213</v>
      </c>
      <c r="K35" s="8">
        <f t="shared" si="3"/>
        <v>102.58527777777778</v>
      </c>
      <c r="L35" s="8">
        <f t="shared" si="4"/>
        <v>1.0258527777777777</v>
      </c>
      <c r="M35" s="1" t="s">
        <v>73</v>
      </c>
      <c r="O35" s="8">
        <f t="shared" si="19"/>
        <v>3.0678404457157606</v>
      </c>
      <c r="P35" s="8">
        <f t="shared" si="5"/>
        <v>1.0875183665897026</v>
      </c>
      <c r="Q35" s="14">
        <f t="shared" si="6"/>
        <v>0.18850318354221512</v>
      </c>
      <c r="R35" s="8">
        <f t="shared" si="7"/>
        <v>0.17781448148148149</v>
      </c>
      <c r="S35" s="15">
        <f t="shared" si="8"/>
        <v>1.0601115385635607</v>
      </c>
      <c r="T35" s="2">
        <v>0.01</v>
      </c>
      <c r="U35" s="16">
        <f t="shared" si="9"/>
        <v>1.0601115385635606E-2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4.0051115385635605E-2</v>
      </c>
      <c r="AR35" s="8">
        <f t="shared" si="15"/>
        <v>102.58527777777778</v>
      </c>
      <c r="AS35" s="1">
        <f t="shared" si="16"/>
        <v>0.17333333333333334</v>
      </c>
      <c r="AT35" s="1">
        <f t="shared" si="20"/>
        <v>67.245196992761663</v>
      </c>
      <c r="AU35" s="1">
        <f t="shared" si="17"/>
        <v>320861.65247105324</v>
      </c>
    </row>
    <row r="36" spans="1:48" x14ac:dyDescent="0.15">
      <c r="C36" s="7">
        <v>9</v>
      </c>
      <c r="D36" s="11">
        <v>25.0051666666667</v>
      </c>
      <c r="E36" s="10">
        <f t="shared" si="18"/>
        <v>25.216870967741901</v>
      </c>
      <c r="F36" s="7" t="s">
        <v>73</v>
      </c>
      <c r="G36" s="1">
        <v>10</v>
      </c>
      <c r="H36" s="8">
        <f t="shared" si="0"/>
        <v>25.0051666666667</v>
      </c>
      <c r="I36" s="8">
        <f t="shared" si="1"/>
        <v>298.15516666666667</v>
      </c>
      <c r="J36" s="8">
        <f t="shared" si="2"/>
        <v>0.3463702754317563</v>
      </c>
      <c r="K36" s="8">
        <f t="shared" si="3"/>
        <v>102.58527777777778</v>
      </c>
      <c r="L36" s="8">
        <f t="shared" si="4"/>
        <v>1.0258527777777777</v>
      </c>
      <c r="M36" s="1" t="s">
        <v>73</v>
      </c>
      <c r="O36" s="8">
        <f t="shared" si="19"/>
        <v>3.0061748569038356</v>
      </c>
      <c r="P36" s="8">
        <f t="shared" si="5"/>
        <v>1.0412496131818021</v>
      </c>
      <c r="Q36" s="14">
        <f t="shared" si="6"/>
        <v>0.18048326628484571</v>
      </c>
      <c r="R36" s="8">
        <f t="shared" si="7"/>
        <v>0.17781448148148149</v>
      </c>
      <c r="S36" s="15">
        <f t="shared" si="8"/>
        <v>1.0150088158238235</v>
      </c>
      <c r="T36" s="2">
        <v>0.01</v>
      </c>
      <c r="U36" s="16">
        <f t="shared" si="9"/>
        <v>1.0150088158238235E-2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3.9600088158238234E-2</v>
      </c>
      <c r="AR36" s="8">
        <f t="shared" si="15"/>
        <v>102.58527777777778</v>
      </c>
      <c r="AS36" s="1">
        <f t="shared" si="16"/>
        <v>0.17333333333333334</v>
      </c>
      <c r="AT36" s="1">
        <f t="shared" si="20"/>
        <v>67.245196992761663</v>
      </c>
      <c r="AU36" s="1">
        <f t="shared" si="17"/>
        <v>317248.33633494232</v>
      </c>
    </row>
    <row r="37" spans="1:48" x14ac:dyDescent="0.15">
      <c r="C37" s="7">
        <v>10</v>
      </c>
      <c r="D37" s="11">
        <v>23.4332903225806</v>
      </c>
      <c r="E37" s="10">
        <f t="shared" si="18"/>
        <v>25.0051666666667</v>
      </c>
      <c r="F37" s="7" t="s">
        <v>73</v>
      </c>
      <c r="G37" s="1">
        <v>11</v>
      </c>
      <c r="H37" s="8">
        <f t="shared" si="0"/>
        <v>23.4332903225806</v>
      </c>
      <c r="I37" s="8">
        <f t="shared" si="1"/>
        <v>296.58329032258058</v>
      </c>
      <c r="J37" s="8">
        <f t="shared" si="2"/>
        <v>0.29132196527272236</v>
      </c>
      <c r="K37" s="8">
        <f t="shared" si="3"/>
        <v>102.58527777777778</v>
      </c>
      <c r="L37" s="8">
        <f t="shared" si="4"/>
        <v>1.0258527777777777</v>
      </c>
      <c r="M37" s="1" t="s">
        <v>75</v>
      </c>
      <c r="N37" s="8">
        <f>(O36-P36)*C22/100</f>
        <v>1.8666789815359317</v>
      </c>
      <c r="O37" s="8">
        <f t="shared" si="19"/>
        <v>1.1240990399638797</v>
      </c>
      <c r="P37" s="8">
        <f t="shared" si="5"/>
        <v>0.3274747414834579</v>
      </c>
      <c r="Q37" s="14">
        <f t="shared" si="6"/>
        <v>5.6762288523799373E-2</v>
      </c>
      <c r="R37" s="8">
        <f t="shared" si="7"/>
        <v>0.17781448148148149</v>
      </c>
      <c r="S37" s="15">
        <f t="shared" si="8"/>
        <v>0.31922196691111959</v>
      </c>
      <c r="T37" s="2">
        <v>0.01</v>
      </c>
      <c r="U37" s="16">
        <f t="shared" si="9"/>
        <v>3.1922196691111962E-3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3.264221966911119E-2</v>
      </c>
      <c r="AR37" s="8">
        <f t="shared" si="15"/>
        <v>102.58527777777778</v>
      </c>
      <c r="AS37" s="1">
        <f t="shared" si="16"/>
        <v>0.17333333333333334</v>
      </c>
      <c r="AT37" s="1">
        <f t="shared" si="20"/>
        <v>67.245196992761663</v>
      </c>
      <c r="AU37" s="1">
        <f t="shared" si="17"/>
        <v>261506.73813969534</v>
      </c>
    </row>
    <row r="38" spans="1:48" x14ac:dyDescent="0.15">
      <c r="C38" s="7">
        <v>11</v>
      </c>
      <c r="D38" s="11">
        <v>20.375833333333301</v>
      </c>
      <c r="E38" s="10">
        <f t="shared" si="18"/>
        <v>23.4332903225806</v>
      </c>
      <c r="F38" s="7" t="s">
        <v>75</v>
      </c>
      <c r="G38" s="1">
        <v>12</v>
      </c>
      <c r="H38" s="8">
        <f t="shared" si="0"/>
        <v>20.375833333333301</v>
      </c>
      <c r="I38" s="8">
        <f t="shared" si="1"/>
        <v>293.52583333333325</v>
      </c>
      <c r="J38" s="8">
        <f t="shared" si="2"/>
        <v>0.20694704116280166</v>
      </c>
      <c r="K38" s="8">
        <f t="shared" si="3"/>
        <v>102.58527777777778</v>
      </c>
      <c r="L38" s="8">
        <f t="shared" si="4"/>
        <v>1.0258527777777777</v>
      </c>
      <c r="M38" s="1" t="s">
        <v>73</v>
      </c>
      <c r="O38" s="8">
        <f t="shared" si="19"/>
        <v>1.8224770762581994</v>
      </c>
      <c r="P38" s="8">
        <f t="shared" si="5"/>
        <v>0.37715623851866803</v>
      </c>
      <c r="Q38" s="14">
        <f t="shared" si="6"/>
        <v>6.5373748009902463E-2</v>
      </c>
      <c r="R38" s="8">
        <f t="shared" si="7"/>
        <v>0.17781448148148149</v>
      </c>
      <c r="S38" s="15">
        <f t="shared" si="8"/>
        <v>0.36765142785465882</v>
      </c>
      <c r="T38" s="2">
        <v>0.01</v>
      </c>
      <c r="U38" s="16">
        <f t="shared" si="9"/>
        <v>3.6765142785465882E-3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3.3126514278546584E-2</v>
      </c>
      <c r="AR38" s="8">
        <f t="shared" si="15"/>
        <v>102.58527777777778</v>
      </c>
      <c r="AS38" s="1">
        <f t="shared" si="16"/>
        <v>0.17333333333333334</v>
      </c>
      <c r="AT38" s="1">
        <f t="shared" si="20"/>
        <v>67.245196992761663</v>
      </c>
      <c r="AU38" s="1">
        <f t="shared" si="17"/>
        <v>265386.56937960122</v>
      </c>
      <c r="AV38" s="1">
        <f>SUM(AU27:AU38)</f>
        <v>3073410.7680945215</v>
      </c>
    </row>
    <row r="39" spans="1:48" x14ac:dyDescent="0.15">
      <c r="C39" s="7">
        <v>12</v>
      </c>
      <c r="D39" s="11">
        <v>18.404</v>
      </c>
      <c r="E39" s="10">
        <f t="shared" si="18"/>
        <v>20.375833333333301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15</v>
      </c>
      <c r="E42" s="7"/>
      <c r="F42" s="7"/>
      <c r="G42" s="1">
        <v>1</v>
      </c>
      <c r="H42" s="8">
        <f t="shared" ref="H42:H53" si="21">E43</f>
        <v>15</v>
      </c>
      <c r="I42" s="8">
        <f t="shared" ref="I42:I53" si="22">H42+273.15</f>
        <v>288.14999999999998</v>
      </c>
      <c r="J42" s="8">
        <f t="shared" ref="J42:J53" si="23">EXP(($C$16*(I42-$C$14))/($C$17*I42*$C$14))</f>
        <v>0.11145232763902028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8.5919760338666971E-3</v>
      </c>
      <c r="Q42" s="14">
        <f t="shared" ref="Q42:Q53" si="27">P42*$B$44</f>
        <v>1.589515566265339E-3</v>
      </c>
      <c r="R42" s="8">
        <f t="shared" ref="R42:R53" si="28">L42*$B$44</f>
        <v>1.4261842708333333E-2</v>
      </c>
      <c r="S42" s="15">
        <f t="shared" ref="S42:S53" si="29">Q42/R42</f>
        <v>0.11145232763902028</v>
      </c>
      <c r="T42" s="2">
        <v>0.01</v>
      </c>
      <c r="U42" s="16">
        <f t="shared" ref="U42:U53" si="30">S42*T42</f>
        <v>1.1145232763902029E-3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1.5914523276390202E-2</v>
      </c>
      <c r="AR42" s="8">
        <f t="shared" ref="AR42:AR53" si="34">$B$42/12</f>
        <v>7.7091041666666671</v>
      </c>
      <c r="AS42" s="1">
        <f t="shared" ref="AS42:AS53" si="35">$B$44</f>
        <v>0.185</v>
      </c>
      <c r="AT42" s="1">
        <f>$E$5/12</f>
        <v>288.84527509427249</v>
      </c>
      <c r="AU42" s="1">
        <f t="shared" ref="AU42:AU53" si="36">AT42*10000*AS42*0.67*AR42*AQ42</f>
        <v>43924.754879171334</v>
      </c>
    </row>
    <row r="43" spans="1:48" x14ac:dyDescent="0.15">
      <c r="A43" s="1" t="s">
        <v>74</v>
      </c>
      <c r="B43" s="1">
        <v>1</v>
      </c>
      <c r="C43" s="7">
        <v>1</v>
      </c>
      <c r="D43" s="9">
        <v>17.0275483870968</v>
      </c>
      <c r="E43" s="10">
        <f t="shared" ref="E43:E54" si="37">D42</f>
        <v>15</v>
      </c>
      <c r="F43" s="7" t="s">
        <v>73</v>
      </c>
      <c r="G43" s="1">
        <v>2</v>
      </c>
      <c r="H43" s="8">
        <f t="shared" si="21"/>
        <v>17.0275483870968</v>
      </c>
      <c r="I43" s="8">
        <f t="shared" si="22"/>
        <v>290.17754838709675</v>
      </c>
      <c r="J43" s="8">
        <f t="shared" si="23"/>
        <v>0.14113284440784621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0.14559010729946664</v>
      </c>
      <c r="P43" s="8">
        <f t="shared" si="26"/>
        <v>2.0547545960817259E-2</v>
      </c>
      <c r="Q43" s="14">
        <f t="shared" si="27"/>
        <v>3.801296002751193E-3</v>
      </c>
      <c r="R43" s="8">
        <f t="shared" si="28"/>
        <v>1.4261842708333333E-2</v>
      </c>
      <c r="S43" s="15">
        <f t="shared" si="29"/>
        <v>0.2665361048001223</v>
      </c>
      <c r="T43" s="2">
        <v>0.01</v>
      </c>
      <c r="U43" s="16">
        <f t="shared" si="30"/>
        <v>2.665361048001223E-3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1.7465361048001223E-2</v>
      </c>
      <c r="AR43" s="8">
        <f t="shared" si="34"/>
        <v>7.7091041666666671</v>
      </c>
      <c r="AS43" s="1">
        <f t="shared" si="35"/>
        <v>0.185</v>
      </c>
      <c r="AT43" s="1">
        <f t="shared" ref="AT43:AT53" si="39">$E$5/12</f>
        <v>288.84527509427249</v>
      </c>
      <c r="AU43" s="1">
        <f t="shared" si="36"/>
        <v>48205.132480958076</v>
      </c>
    </row>
    <row r="44" spans="1:48" x14ac:dyDescent="0.15">
      <c r="A44" s="1" t="s">
        <v>36</v>
      </c>
      <c r="B44" s="1">
        <f>I5</f>
        <v>0.185</v>
      </c>
      <c r="C44" s="7">
        <v>2</v>
      </c>
      <c r="D44" s="11">
        <v>16.7139285714286</v>
      </c>
      <c r="E44" s="10">
        <f t="shared" si="37"/>
        <v>17.0275483870968</v>
      </c>
      <c r="F44" s="7" t="s">
        <v>73</v>
      </c>
      <c r="G44" s="1">
        <v>3</v>
      </c>
      <c r="H44" s="8">
        <f t="shared" si="21"/>
        <v>16.7139285714286</v>
      </c>
      <c r="I44" s="8">
        <f t="shared" si="22"/>
        <v>289.86392857142857</v>
      </c>
      <c r="J44" s="8">
        <f t="shared" si="23"/>
        <v>0.13610097007587113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0.20213360300531605</v>
      </c>
      <c r="P44" s="8">
        <f t="shared" si="26"/>
        <v>2.7510579453954534E-2</v>
      </c>
      <c r="Q44" s="14">
        <f t="shared" si="27"/>
        <v>5.0894571989815885E-3</v>
      </c>
      <c r="R44" s="8">
        <f t="shared" si="28"/>
        <v>1.4261842708333333E-2</v>
      </c>
      <c r="S44" s="15">
        <f t="shared" si="29"/>
        <v>0.35685831789518818</v>
      </c>
      <c r="T44" s="2">
        <v>0.01</v>
      </c>
      <c r="U44" s="16">
        <f t="shared" si="30"/>
        <v>3.5685831789518817E-3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1.8368583178951882E-2</v>
      </c>
      <c r="AR44" s="8">
        <f t="shared" si="34"/>
        <v>7.7091041666666671</v>
      </c>
      <c r="AS44" s="1">
        <f t="shared" si="35"/>
        <v>0.185</v>
      </c>
      <c r="AT44" s="1">
        <f t="shared" si="39"/>
        <v>288.84527509427249</v>
      </c>
      <c r="AU44" s="1">
        <f t="shared" si="36"/>
        <v>50698.063624067341</v>
      </c>
    </row>
    <row r="45" spans="1:48" x14ac:dyDescent="0.15">
      <c r="C45" s="7">
        <v>3</v>
      </c>
      <c r="D45" s="11">
        <v>15.668935483871</v>
      </c>
      <c r="E45" s="10">
        <f t="shared" si="37"/>
        <v>16.7139285714286</v>
      </c>
      <c r="F45" s="7" t="s">
        <v>73</v>
      </c>
      <c r="G45" s="1">
        <v>4</v>
      </c>
      <c r="H45" s="8">
        <f t="shared" si="21"/>
        <v>15.668935483871</v>
      </c>
      <c r="I45" s="8">
        <f t="shared" si="22"/>
        <v>288.81893548387097</v>
      </c>
      <c r="J45" s="8">
        <f t="shared" si="23"/>
        <v>0.1205253138277175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0.25171406521802819</v>
      </c>
      <c r="P45" s="8">
        <f t="shared" si="26"/>
        <v>3.0337916705253397E-2</v>
      </c>
      <c r="Q45" s="14">
        <f t="shared" si="27"/>
        <v>5.6125145904718787E-3</v>
      </c>
      <c r="R45" s="8">
        <f t="shared" si="28"/>
        <v>1.4261842708333333E-2</v>
      </c>
      <c r="S45" s="15">
        <f t="shared" si="29"/>
        <v>0.39353362011154647</v>
      </c>
      <c r="T45" s="2">
        <v>0.01</v>
      </c>
      <c r="U45" s="16">
        <f t="shared" si="30"/>
        <v>3.9353362011154648E-3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1.8735336201115466E-2</v>
      </c>
      <c r="AR45" s="8">
        <f t="shared" si="34"/>
        <v>7.7091041666666671</v>
      </c>
      <c r="AS45" s="1">
        <f t="shared" si="35"/>
        <v>0.185</v>
      </c>
      <c r="AT45" s="1">
        <f t="shared" si="39"/>
        <v>288.84527509427249</v>
      </c>
      <c r="AU45" s="1">
        <f t="shared" si="36"/>
        <v>51710.317420172556</v>
      </c>
    </row>
    <row r="46" spans="1:48" x14ac:dyDescent="0.15">
      <c r="C46" s="7">
        <v>4</v>
      </c>
      <c r="D46" s="11">
        <v>17.086600000000001</v>
      </c>
      <c r="E46" s="10">
        <f t="shared" si="37"/>
        <v>15.668935483871</v>
      </c>
      <c r="F46" s="7" t="s">
        <v>73</v>
      </c>
      <c r="G46" s="1">
        <v>5</v>
      </c>
      <c r="H46" s="8">
        <f t="shared" si="21"/>
        <v>17.086600000000001</v>
      </c>
      <c r="I46" s="8">
        <f t="shared" si="22"/>
        <v>290.23659999999995</v>
      </c>
      <c r="J46" s="8">
        <f t="shared" si="23"/>
        <v>0.14209965845412673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0.21030734108713606</v>
      </c>
      <c r="O46" s="8">
        <f t="shared" si="38"/>
        <v>8.8159849092305453E-2</v>
      </c>
      <c r="P46" s="8">
        <f t="shared" si="26"/>
        <v>1.2527484445383959E-2</v>
      </c>
      <c r="Q46" s="14">
        <f t="shared" si="27"/>
        <v>2.3175846223960324E-3</v>
      </c>
      <c r="R46" s="8">
        <f t="shared" si="28"/>
        <v>1.4261842708333333E-2</v>
      </c>
      <c r="S46" s="15">
        <f t="shared" si="29"/>
        <v>0.16250246688261716</v>
      </c>
      <c r="T46" s="2">
        <v>0.01</v>
      </c>
      <c r="U46" s="16">
        <f t="shared" si="30"/>
        <v>1.6250246688261716E-3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2.872502466882617E-2</v>
      </c>
      <c r="AR46" s="8">
        <f t="shared" si="34"/>
        <v>7.7091041666666671</v>
      </c>
      <c r="AS46" s="1">
        <f t="shared" si="35"/>
        <v>0.185</v>
      </c>
      <c r="AT46" s="1">
        <f t="shared" si="39"/>
        <v>288.84527509427249</v>
      </c>
      <c r="AU46" s="1">
        <f t="shared" si="36"/>
        <v>79282.278555473778</v>
      </c>
    </row>
    <row r="47" spans="1:48" x14ac:dyDescent="0.15">
      <c r="C47" s="7">
        <v>5</v>
      </c>
      <c r="D47" s="11">
        <v>18.611645161290301</v>
      </c>
      <c r="E47" s="10">
        <f t="shared" si="37"/>
        <v>17.086600000000001</v>
      </c>
      <c r="F47" s="7" t="s">
        <v>75</v>
      </c>
      <c r="G47" s="1">
        <v>6</v>
      </c>
      <c r="H47" s="8">
        <f t="shared" si="21"/>
        <v>18.611645161290301</v>
      </c>
      <c r="I47" s="8">
        <f t="shared" si="22"/>
        <v>291.76164516129029</v>
      </c>
      <c r="J47" s="8">
        <f t="shared" si="23"/>
        <v>0.16933577984640599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0.15272340631358816</v>
      </c>
      <c r="P47" s="8">
        <f t="shared" si="26"/>
        <v>2.5861537108910974E-2</v>
      </c>
      <c r="Q47" s="14">
        <f t="shared" si="27"/>
        <v>4.7843843651485304E-3</v>
      </c>
      <c r="R47" s="8">
        <f t="shared" si="28"/>
        <v>1.4261842708333333E-2</v>
      </c>
      <c r="S47" s="15">
        <f t="shared" si="29"/>
        <v>0.33546747520591907</v>
      </c>
      <c r="T47" s="2">
        <v>0.01</v>
      </c>
      <c r="U47" s="16">
        <f t="shared" si="30"/>
        <v>3.3546747520591907E-3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3.045467475205919E-2</v>
      </c>
      <c r="AR47" s="8">
        <f t="shared" si="34"/>
        <v>7.7091041666666671</v>
      </c>
      <c r="AS47" s="1">
        <f t="shared" si="35"/>
        <v>0.185</v>
      </c>
      <c r="AT47" s="1">
        <f t="shared" si="39"/>
        <v>288.84527509427249</v>
      </c>
      <c r="AU47" s="1">
        <f t="shared" si="36"/>
        <v>84056.185672469204</v>
      </c>
    </row>
    <row r="48" spans="1:48" x14ac:dyDescent="0.15">
      <c r="C48" s="7">
        <v>6</v>
      </c>
      <c r="D48" s="11">
        <v>21.5656</v>
      </c>
      <c r="E48" s="10">
        <f t="shared" si="37"/>
        <v>18.611645161290301</v>
      </c>
      <c r="F48" s="7" t="s">
        <v>73</v>
      </c>
      <c r="G48" s="1">
        <v>7</v>
      </c>
      <c r="H48" s="8">
        <f t="shared" si="21"/>
        <v>21.5656</v>
      </c>
      <c r="I48" s="8">
        <f t="shared" si="22"/>
        <v>294.71559999999999</v>
      </c>
      <c r="J48" s="8">
        <f t="shared" si="23"/>
        <v>0.23660156733424481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0.20395291087134385</v>
      </c>
      <c r="P48" s="8">
        <f t="shared" si="26"/>
        <v>4.8255578374541488E-2</v>
      </c>
      <c r="Q48" s="14">
        <f t="shared" si="27"/>
        <v>8.9272819992901754E-3</v>
      </c>
      <c r="R48" s="8">
        <f t="shared" si="28"/>
        <v>1.4261842708333333E-2</v>
      </c>
      <c r="S48" s="15">
        <f t="shared" si="29"/>
        <v>0.62595571847625819</v>
      </c>
      <c r="T48" s="2">
        <v>0.01</v>
      </c>
      <c r="U48" s="16">
        <f t="shared" si="30"/>
        <v>6.2595571847625818E-3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3.3359557184762578E-2</v>
      </c>
      <c r="AR48" s="8">
        <f t="shared" si="34"/>
        <v>7.7091041666666671</v>
      </c>
      <c r="AS48" s="1">
        <f t="shared" si="35"/>
        <v>0.185</v>
      </c>
      <c r="AT48" s="1">
        <f t="shared" si="39"/>
        <v>288.84527509427249</v>
      </c>
      <c r="AU48" s="1">
        <f t="shared" si="36"/>
        <v>92073.783598170266</v>
      </c>
    </row>
    <row r="49" spans="1:78" x14ac:dyDescent="0.15">
      <c r="C49" s="7">
        <v>7</v>
      </c>
      <c r="D49" s="11">
        <v>24.857483870967702</v>
      </c>
      <c r="E49" s="10">
        <f t="shared" si="37"/>
        <v>21.5656</v>
      </c>
      <c r="F49" s="7" t="s">
        <v>73</v>
      </c>
      <c r="G49" s="1">
        <v>8</v>
      </c>
      <c r="H49" s="8">
        <f t="shared" si="21"/>
        <v>24.857483870967702</v>
      </c>
      <c r="I49" s="8">
        <f t="shared" si="22"/>
        <v>298.00748387096769</v>
      </c>
      <c r="J49" s="8">
        <f t="shared" si="23"/>
        <v>0.34080985946842873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0.23278837416346904</v>
      </c>
      <c r="P49" s="8">
        <f t="shared" si="26"/>
        <v>7.9336573084535886E-2</v>
      </c>
      <c r="Q49" s="14">
        <f t="shared" si="27"/>
        <v>1.4677266020639139E-2</v>
      </c>
      <c r="R49" s="8">
        <f t="shared" si="28"/>
        <v>1.4261842708333333E-2</v>
      </c>
      <c r="S49" s="15">
        <f t="shared" si="29"/>
        <v>1.0291283055634228</v>
      </c>
      <c r="T49" s="2">
        <v>0.01</v>
      </c>
      <c r="U49" s="16">
        <f t="shared" si="30"/>
        <v>1.0291283055634228E-2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3.7391283055634231E-2</v>
      </c>
      <c r="AR49" s="8">
        <f t="shared" si="34"/>
        <v>7.7091041666666671</v>
      </c>
      <c r="AS49" s="1">
        <f t="shared" si="35"/>
        <v>0.185</v>
      </c>
      <c r="AT49" s="1">
        <f t="shared" si="39"/>
        <v>288.84527509427249</v>
      </c>
      <c r="AU49" s="1">
        <f t="shared" si="36"/>
        <v>103201.51689827951</v>
      </c>
    </row>
    <row r="50" spans="1:78" x14ac:dyDescent="0.15">
      <c r="C50" s="7">
        <v>8</v>
      </c>
      <c r="D50" s="11">
        <v>25.216870967741901</v>
      </c>
      <c r="E50" s="10">
        <f t="shared" si="37"/>
        <v>24.857483870967702</v>
      </c>
      <c r="F50" s="7" t="s">
        <v>73</v>
      </c>
      <c r="G50" s="1">
        <v>9</v>
      </c>
      <c r="H50" s="8">
        <f t="shared" si="21"/>
        <v>25.216870967741901</v>
      </c>
      <c r="I50" s="8">
        <f t="shared" si="22"/>
        <v>298.36687096774187</v>
      </c>
      <c r="J50" s="8">
        <f t="shared" si="23"/>
        <v>0.3544898718929213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0.23054284274559977</v>
      </c>
      <c r="P50" s="8">
        <f t="shared" si="26"/>
        <v>8.1725102790717569E-2</v>
      </c>
      <c r="Q50" s="14">
        <f t="shared" si="27"/>
        <v>1.511914401628275E-2</v>
      </c>
      <c r="R50" s="8">
        <f t="shared" si="28"/>
        <v>1.4261842708333333E-2</v>
      </c>
      <c r="S50" s="15">
        <f t="shared" si="29"/>
        <v>1.0601115385635609</v>
      </c>
      <c r="T50" s="2">
        <v>0.01</v>
      </c>
      <c r="U50" s="16">
        <f t="shared" si="30"/>
        <v>1.060111538563561E-2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3.7701115385635607E-2</v>
      </c>
      <c r="AR50" s="8">
        <f t="shared" si="34"/>
        <v>7.7091041666666671</v>
      </c>
      <c r="AS50" s="1">
        <f t="shared" si="35"/>
        <v>0.185</v>
      </c>
      <c r="AT50" s="1">
        <f t="shared" si="39"/>
        <v>288.84527509427249</v>
      </c>
      <c r="AU50" s="1">
        <f t="shared" si="36"/>
        <v>104056.66718538506</v>
      </c>
    </row>
    <row r="51" spans="1:78" x14ac:dyDescent="0.15">
      <c r="C51" s="7">
        <v>9</v>
      </c>
      <c r="D51" s="11">
        <v>25.0051666666667</v>
      </c>
      <c r="E51" s="10">
        <f t="shared" si="37"/>
        <v>25.216870967741901</v>
      </c>
      <c r="F51" s="7" t="s">
        <v>73</v>
      </c>
      <c r="G51" s="1">
        <v>10</v>
      </c>
      <c r="H51" s="8">
        <f t="shared" si="21"/>
        <v>25.0051666666667</v>
      </c>
      <c r="I51" s="8">
        <f t="shared" si="22"/>
        <v>298.15516666666667</v>
      </c>
      <c r="J51" s="8">
        <f t="shared" si="23"/>
        <v>0.3463702754317563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0.2259087816215489</v>
      </c>
      <c r="P51" s="8">
        <f t="shared" si="26"/>
        <v>7.8248086912708376E-2</v>
      </c>
      <c r="Q51" s="14">
        <f t="shared" si="27"/>
        <v>1.4475896078851049E-2</v>
      </c>
      <c r="R51" s="8">
        <f t="shared" si="28"/>
        <v>1.4261842708333333E-2</v>
      </c>
      <c r="S51" s="15">
        <f t="shared" si="29"/>
        <v>1.0150088158238235</v>
      </c>
      <c r="T51" s="2">
        <v>0.01</v>
      </c>
      <c r="U51" s="16">
        <f t="shared" si="30"/>
        <v>1.0150088158238235E-2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3.7250088158238236E-2</v>
      </c>
      <c r="AR51" s="8">
        <f t="shared" si="34"/>
        <v>7.7091041666666671</v>
      </c>
      <c r="AS51" s="1">
        <f t="shared" si="35"/>
        <v>0.185</v>
      </c>
      <c r="AT51" s="1">
        <f t="shared" si="39"/>
        <v>288.84527509427249</v>
      </c>
      <c r="AU51" s="1">
        <f t="shared" si="36"/>
        <v>102811.81303152847</v>
      </c>
    </row>
    <row r="52" spans="1:78" x14ac:dyDescent="0.15">
      <c r="C52" s="7">
        <v>10</v>
      </c>
      <c r="D52" s="11">
        <v>23.4332903225806</v>
      </c>
      <c r="E52" s="10">
        <f t="shared" si="37"/>
        <v>25.0051666666667</v>
      </c>
      <c r="F52" s="7" t="s">
        <v>73</v>
      </c>
      <c r="G52" s="1">
        <v>11</v>
      </c>
      <c r="H52" s="8">
        <f t="shared" si="21"/>
        <v>23.4332903225806</v>
      </c>
      <c r="I52" s="8">
        <f t="shared" si="22"/>
        <v>296.58329032258058</v>
      </c>
      <c r="J52" s="8">
        <f t="shared" si="23"/>
        <v>0.29132196527272236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0.1402776599733985</v>
      </c>
      <c r="O52" s="8">
        <f t="shared" si="38"/>
        <v>8.4474076402108689E-2</v>
      </c>
      <c r="P52" s="8">
        <f t="shared" si="26"/>
        <v>2.4609153952060404E-2</v>
      </c>
      <c r="Q52" s="14">
        <f t="shared" si="27"/>
        <v>4.5526934811311748E-3</v>
      </c>
      <c r="R52" s="8">
        <f t="shared" si="28"/>
        <v>1.4261842708333333E-2</v>
      </c>
      <c r="S52" s="15">
        <f t="shared" si="29"/>
        <v>0.31922196691111954</v>
      </c>
      <c r="T52" s="2">
        <v>0.01</v>
      </c>
      <c r="U52" s="16">
        <f t="shared" si="30"/>
        <v>3.1922196691111953E-3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3.0292219669111196E-2</v>
      </c>
      <c r="AR52" s="8">
        <f t="shared" si="34"/>
        <v>7.7091041666666671</v>
      </c>
      <c r="AS52" s="1">
        <f t="shared" si="35"/>
        <v>0.185</v>
      </c>
      <c r="AT52" s="1">
        <f t="shared" si="39"/>
        <v>288.84527509427249</v>
      </c>
      <c r="AU52" s="1">
        <f t="shared" si="36"/>
        <v>83607.802797692668</v>
      </c>
    </row>
    <row r="53" spans="1:78" x14ac:dyDescent="0.15">
      <c r="C53" s="7">
        <v>11</v>
      </c>
      <c r="D53" s="11">
        <v>20.375833333333301</v>
      </c>
      <c r="E53" s="10">
        <f t="shared" si="37"/>
        <v>23.4332903225806</v>
      </c>
      <c r="F53" s="7" t="s">
        <v>75</v>
      </c>
      <c r="G53" s="1">
        <v>12</v>
      </c>
      <c r="H53" s="8">
        <f t="shared" si="21"/>
        <v>20.375833333333301</v>
      </c>
      <c r="I53" s="8">
        <f t="shared" si="22"/>
        <v>293.52583333333325</v>
      </c>
      <c r="J53" s="8">
        <f t="shared" si="23"/>
        <v>0.20694704116280166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0.13695596411671496</v>
      </c>
      <c r="P53" s="8">
        <f t="shared" si="26"/>
        <v>2.8342631543552998E-2</v>
      </c>
      <c r="Q53" s="14">
        <f t="shared" si="27"/>
        <v>5.2433868355573048E-3</v>
      </c>
      <c r="R53" s="8">
        <f t="shared" si="28"/>
        <v>1.4261842708333333E-2</v>
      </c>
      <c r="S53" s="15">
        <f t="shared" si="29"/>
        <v>0.36765142785465887</v>
      </c>
      <c r="T53" s="2">
        <v>0.01</v>
      </c>
      <c r="U53" s="16">
        <f t="shared" si="30"/>
        <v>3.6765142785465887E-3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3.0776514278546586E-2</v>
      </c>
      <c r="AR53" s="8">
        <f t="shared" si="34"/>
        <v>7.7091041666666671</v>
      </c>
      <c r="AS53" s="1">
        <f t="shared" si="35"/>
        <v>0.185</v>
      </c>
      <c r="AT53" s="1">
        <f t="shared" si="39"/>
        <v>288.84527509427249</v>
      </c>
      <c r="AU53" s="1">
        <f t="shared" si="36"/>
        <v>84944.476327858167</v>
      </c>
      <c r="AV53" s="1">
        <f>SUM(AU42:AU53)</f>
        <v>928572.79247122654</v>
      </c>
    </row>
    <row r="54" spans="1:78" x14ac:dyDescent="0.15">
      <c r="C54" s="7">
        <v>12</v>
      </c>
      <c r="D54" s="11">
        <v>18.404</v>
      </c>
      <c r="E54" s="10">
        <f t="shared" si="37"/>
        <v>20.375833333333301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 spans="1:78" s="20" customFormat="1" x14ac:dyDescent="0.15">
      <c r="A57" s="50" t="s">
        <v>11</v>
      </c>
      <c r="B57" s="50"/>
      <c r="C57" s="21" t="s">
        <v>51</v>
      </c>
      <c r="D57" s="21" t="s">
        <v>52</v>
      </c>
      <c r="E57" s="21" t="s">
        <v>53</v>
      </c>
      <c r="F57" s="21" t="s">
        <v>54</v>
      </c>
      <c r="G57" s="20" t="s">
        <v>51</v>
      </c>
      <c r="H57" s="20" t="s">
        <v>53</v>
      </c>
      <c r="I57" s="20" t="s">
        <v>55</v>
      </c>
      <c r="J57" s="20" t="s">
        <v>56</v>
      </c>
      <c r="K57" s="20" t="s">
        <v>57</v>
      </c>
      <c r="L57" s="20" t="s">
        <v>58</v>
      </c>
      <c r="M57" s="20" t="s">
        <v>59</v>
      </c>
      <c r="N57" s="20" t="s">
        <v>60</v>
      </c>
      <c r="O57" s="20" t="s">
        <v>61</v>
      </c>
      <c r="P57" s="20" t="s">
        <v>62</v>
      </c>
      <c r="Q57" s="20" t="s">
        <v>63</v>
      </c>
      <c r="R57" s="20" t="s">
        <v>64</v>
      </c>
      <c r="S57" s="21" t="s">
        <v>65</v>
      </c>
      <c r="T57" s="21" t="s">
        <v>66</v>
      </c>
      <c r="U57" s="21"/>
      <c r="V57" s="21" t="s">
        <v>76</v>
      </c>
      <c r="W57" s="21" t="s">
        <v>76</v>
      </c>
      <c r="X57" s="21" t="s">
        <v>76</v>
      </c>
      <c r="Y57" s="21" t="s">
        <v>76</v>
      </c>
      <c r="Z57" s="21" t="s">
        <v>76</v>
      </c>
      <c r="AA57" s="21" t="s">
        <v>76</v>
      </c>
      <c r="AB57" s="20" t="s">
        <v>77</v>
      </c>
      <c r="AC57" s="20" t="s">
        <v>68</v>
      </c>
      <c r="AD57" s="20" t="s">
        <v>36</v>
      </c>
      <c r="AE57" s="20" t="s">
        <v>69</v>
      </c>
      <c r="AF57" s="20" t="s">
        <v>70</v>
      </c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</row>
    <row r="58" spans="1:78" s="20" customFormat="1" x14ac:dyDescent="0.15">
      <c r="A58" s="20" t="s">
        <v>71</v>
      </c>
      <c r="B58" s="20">
        <f>F7</f>
        <v>108.2955</v>
      </c>
      <c r="C58" s="21" t="s">
        <v>72</v>
      </c>
      <c r="D58" s="21">
        <v>15</v>
      </c>
      <c r="E58" s="21"/>
      <c r="F58" s="21"/>
      <c r="G58" s="20">
        <v>1</v>
      </c>
      <c r="H58" s="22">
        <f t="shared" ref="H58:H69" si="40">E59</f>
        <v>15</v>
      </c>
      <c r="I58" s="22">
        <f t="shared" ref="I58:I69" si="41">H58+273.15</f>
        <v>288.14999999999998</v>
      </c>
      <c r="J58" s="22">
        <f t="shared" ref="J58:J69" si="42">EXP(($C$16*(I58-$C$14))/($C$17*I58*$C$14))</f>
        <v>0.11145232763902028</v>
      </c>
      <c r="K58" s="22">
        <f t="shared" ref="K58:K69" si="43">$B$58/12</f>
        <v>9.0246250000000003</v>
      </c>
      <c r="L58" s="22">
        <f t="shared" ref="L58:L69" si="44">K58*$B$59/100</f>
        <v>2.4366487499999998</v>
      </c>
      <c r="M58" s="20" t="s">
        <v>73</v>
      </c>
      <c r="O58" s="22">
        <f>L58</f>
        <v>2.4366487499999998</v>
      </c>
      <c r="P58" s="22">
        <f t="shared" ref="P58:P69" si="45">O58*J58</f>
        <v>0.27157017482620921</v>
      </c>
      <c r="Q58" s="26">
        <f t="shared" ref="Q58:Q69" si="46">P58*$B$60</f>
        <v>0.12220657867179414</v>
      </c>
      <c r="R58" s="22">
        <f t="shared" ref="R58:R69" si="47">L58*$B$60</f>
        <v>1.0964919375</v>
      </c>
      <c r="S58" s="24">
        <f t="shared" ref="S58:S69" si="48">Q58/R58</f>
        <v>0.11145232763902028</v>
      </c>
      <c r="T58" s="21">
        <v>0.27</v>
      </c>
      <c r="U58" s="27">
        <f t="shared" ref="U58:U69" si="49">S58*T58</f>
        <v>3.0092128462535478E-2</v>
      </c>
      <c r="V58" s="21">
        <v>220.1</v>
      </c>
      <c r="W58" s="21">
        <v>12.1</v>
      </c>
      <c r="X58" s="21">
        <v>4.5</v>
      </c>
      <c r="Y58" s="21">
        <v>1.5</v>
      </c>
      <c r="Z58" s="21">
        <v>6.8</v>
      </c>
      <c r="AA58" s="21">
        <v>30.2</v>
      </c>
      <c r="AB58" s="20">
        <f>U58*0.67*AD58+(V58+W58+X58+Y58+Z58+AA58)/1000</f>
        <v>0.28427277673145446</v>
      </c>
      <c r="AC58" s="22">
        <f t="shared" ref="AC58:AC69" si="50">$B$58/12</f>
        <v>9.0246250000000003</v>
      </c>
      <c r="AD58" s="20">
        <f t="shared" ref="AD58:AD69" si="51">$B$60</f>
        <v>0.45</v>
      </c>
      <c r="AE58" s="28">
        <f t="shared" ref="AE58:AE69" si="52">$E$7/12</f>
        <v>590.79189894632668</v>
      </c>
      <c r="AF58" s="20">
        <f t="shared" ref="AF58:AF69" si="53">AE58*10000*AC58*AB58</f>
        <v>15156501.538247943</v>
      </c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30"/>
      <c r="BP58" s="21"/>
      <c r="BQ58" s="27"/>
      <c r="BR58" s="24"/>
      <c r="BS58" s="21"/>
      <c r="BT58" s="21"/>
      <c r="BU58" s="24"/>
      <c r="BV58" s="21"/>
      <c r="BW58" s="27"/>
      <c r="BX58" s="21"/>
      <c r="BY58" s="21"/>
      <c r="BZ58" s="21"/>
    </row>
    <row r="59" spans="1:78" s="20" customFormat="1" x14ac:dyDescent="0.15">
      <c r="A59" s="20" t="s">
        <v>74</v>
      </c>
      <c r="B59" s="20">
        <v>27</v>
      </c>
      <c r="C59" s="21">
        <v>1</v>
      </c>
      <c r="D59" s="23">
        <v>17.0275483870968</v>
      </c>
      <c r="E59" s="24">
        <f t="shared" ref="E59:E70" si="54">D58</f>
        <v>15</v>
      </c>
      <c r="F59" s="21" t="s">
        <v>73</v>
      </c>
      <c r="G59" s="20">
        <v>2</v>
      </c>
      <c r="H59" s="22">
        <f t="shared" si="40"/>
        <v>17.0275483870968</v>
      </c>
      <c r="I59" s="22">
        <f t="shared" si="41"/>
        <v>290.17754838709675</v>
      </c>
      <c r="J59" s="22">
        <f t="shared" si="42"/>
        <v>0.14113284440784621</v>
      </c>
      <c r="K59" s="22">
        <f t="shared" si="43"/>
        <v>9.0246250000000003</v>
      </c>
      <c r="L59" s="22">
        <f t="shared" si="44"/>
        <v>2.4366487499999998</v>
      </c>
      <c r="M59" s="20" t="s">
        <v>73</v>
      </c>
      <c r="O59" s="22">
        <f t="shared" ref="O59:O69" si="55">L59+O58-P58-N59</f>
        <v>4.6017273251737905</v>
      </c>
      <c r="P59" s="22">
        <f t="shared" si="45"/>
        <v>0.64945486659108687</v>
      </c>
      <c r="Q59" s="26">
        <f t="shared" si="46"/>
        <v>0.29225468996598908</v>
      </c>
      <c r="R59" s="22">
        <f t="shared" si="47"/>
        <v>1.0964919375</v>
      </c>
      <c r="S59" s="24">
        <f t="shared" si="48"/>
        <v>0.26653610480012224</v>
      </c>
      <c r="T59" s="21">
        <v>0.27</v>
      </c>
      <c r="U59" s="27">
        <f t="shared" si="49"/>
        <v>7.1964748296033013E-2</v>
      </c>
      <c r="V59" s="21">
        <v>220.1</v>
      </c>
      <c r="W59" s="21">
        <v>12.1</v>
      </c>
      <c r="X59" s="21">
        <v>4.5</v>
      </c>
      <c r="Y59" s="21">
        <v>1.5</v>
      </c>
      <c r="Z59" s="21">
        <v>6.8</v>
      </c>
      <c r="AA59" s="21">
        <v>30.2</v>
      </c>
      <c r="AB59" s="20">
        <f t="shared" ref="AB59:AB69" si="56">U59*0.67*AD59+(V59+W59+X59+Y59+Z59+AA59)/1000</f>
        <v>0.29689737161125396</v>
      </c>
      <c r="AC59" s="22">
        <f t="shared" si="50"/>
        <v>9.0246250000000003</v>
      </c>
      <c r="AD59" s="20">
        <f t="shared" si="51"/>
        <v>0.45</v>
      </c>
      <c r="AE59" s="28">
        <f t="shared" si="52"/>
        <v>590.79189894632668</v>
      </c>
      <c r="AF59" s="20">
        <f t="shared" si="53"/>
        <v>15829603.950358959</v>
      </c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30"/>
      <c r="BP59" s="21"/>
      <c r="BQ59" s="27"/>
      <c r="BR59" s="24"/>
      <c r="BS59" s="21"/>
      <c r="BT59" s="21"/>
      <c r="BU59" s="24"/>
      <c r="BV59" s="21"/>
      <c r="BW59" s="27"/>
      <c r="BX59" s="21"/>
      <c r="BY59" s="21"/>
      <c r="BZ59" s="21"/>
    </row>
    <row r="60" spans="1:78" s="20" customFormat="1" x14ac:dyDescent="0.15">
      <c r="A60" s="20" t="s">
        <v>36</v>
      </c>
      <c r="B60" s="20">
        <f>H7</f>
        <v>0.45</v>
      </c>
      <c r="C60" s="21">
        <v>2</v>
      </c>
      <c r="D60" s="25">
        <v>16.7139285714286</v>
      </c>
      <c r="E60" s="24">
        <f t="shared" si="54"/>
        <v>17.0275483870968</v>
      </c>
      <c r="F60" s="21" t="s">
        <v>73</v>
      </c>
      <c r="G60" s="20">
        <v>3</v>
      </c>
      <c r="H60" s="22">
        <f t="shared" si="40"/>
        <v>16.7139285714286</v>
      </c>
      <c r="I60" s="22">
        <f t="shared" si="41"/>
        <v>289.86392857142857</v>
      </c>
      <c r="J60" s="22">
        <f t="shared" si="42"/>
        <v>0.13610097007587113</v>
      </c>
      <c r="K60" s="22">
        <f t="shared" si="43"/>
        <v>9.0246250000000003</v>
      </c>
      <c r="L60" s="22">
        <f t="shared" si="44"/>
        <v>2.4366487499999998</v>
      </c>
      <c r="M60" s="20" t="s">
        <v>73</v>
      </c>
      <c r="O60" s="22">
        <f t="shared" si="55"/>
        <v>6.388921208582703</v>
      </c>
      <c r="P60" s="22">
        <f t="shared" si="45"/>
        <v>0.86953837422641289</v>
      </c>
      <c r="Q60" s="26">
        <f t="shared" si="46"/>
        <v>0.3912922684018858</v>
      </c>
      <c r="R60" s="22">
        <f t="shared" si="47"/>
        <v>1.0964919375</v>
      </c>
      <c r="S60" s="24">
        <f t="shared" si="48"/>
        <v>0.35685831789518818</v>
      </c>
      <c r="T60" s="21">
        <v>0.27</v>
      </c>
      <c r="U60" s="27">
        <f t="shared" si="49"/>
        <v>9.6351745831700822E-2</v>
      </c>
      <c r="V60" s="21">
        <v>220.1</v>
      </c>
      <c r="W60" s="21">
        <v>12.1</v>
      </c>
      <c r="X60" s="21">
        <v>4.5</v>
      </c>
      <c r="Y60" s="21">
        <v>1.5</v>
      </c>
      <c r="Z60" s="21">
        <v>6.8</v>
      </c>
      <c r="AA60" s="21">
        <v>30.2</v>
      </c>
      <c r="AB60" s="20">
        <f t="shared" si="56"/>
        <v>0.30425005136825778</v>
      </c>
      <c r="AC60" s="22">
        <f t="shared" si="50"/>
        <v>9.0246250000000003</v>
      </c>
      <c r="AD60" s="20">
        <f t="shared" si="51"/>
        <v>0.45</v>
      </c>
      <c r="AE60" s="28">
        <f t="shared" si="52"/>
        <v>590.79189894632668</v>
      </c>
      <c r="AF60" s="20">
        <f t="shared" si="53"/>
        <v>16221624.963867925</v>
      </c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30"/>
      <c r="BP60" s="21"/>
      <c r="BQ60" s="27"/>
      <c r="BR60" s="24"/>
      <c r="BS60" s="21"/>
      <c r="BT60" s="21"/>
      <c r="BU60" s="24"/>
      <c r="BV60" s="21"/>
      <c r="BW60" s="27"/>
      <c r="BX60" s="21"/>
      <c r="BY60" s="21"/>
      <c r="BZ60" s="21"/>
    </row>
    <row r="61" spans="1:78" s="20" customFormat="1" x14ac:dyDescent="0.15">
      <c r="C61" s="21">
        <v>3</v>
      </c>
      <c r="D61" s="25">
        <v>15.668935483871</v>
      </c>
      <c r="E61" s="24">
        <f t="shared" si="54"/>
        <v>16.7139285714286</v>
      </c>
      <c r="F61" s="21" t="s">
        <v>73</v>
      </c>
      <c r="G61" s="20">
        <v>4</v>
      </c>
      <c r="H61" s="22">
        <f t="shared" si="40"/>
        <v>15.668935483871</v>
      </c>
      <c r="I61" s="22">
        <f t="shared" si="41"/>
        <v>288.81893548387097</v>
      </c>
      <c r="J61" s="22">
        <f t="shared" si="42"/>
        <v>0.1205253138277175</v>
      </c>
      <c r="K61" s="22">
        <f t="shared" si="43"/>
        <v>9.0246250000000003</v>
      </c>
      <c r="L61" s="22">
        <f t="shared" si="44"/>
        <v>2.4366487499999998</v>
      </c>
      <c r="M61" s="20" t="s">
        <v>73</v>
      </c>
      <c r="O61" s="22">
        <f t="shared" si="55"/>
        <v>7.9560315843562899</v>
      </c>
      <c r="P61" s="22">
        <f t="shared" si="45"/>
        <v>0.95890320352777436</v>
      </c>
      <c r="Q61" s="26">
        <f t="shared" si="46"/>
        <v>0.43150644158749846</v>
      </c>
      <c r="R61" s="22">
        <f t="shared" si="47"/>
        <v>1.0964919375</v>
      </c>
      <c r="S61" s="24">
        <f t="shared" si="48"/>
        <v>0.39353362011154641</v>
      </c>
      <c r="T61" s="21">
        <v>0.27</v>
      </c>
      <c r="U61" s="27">
        <f t="shared" si="49"/>
        <v>0.10625407743011754</v>
      </c>
      <c r="V61" s="21">
        <v>220.1</v>
      </c>
      <c r="W61" s="21">
        <v>12.1</v>
      </c>
      <c r="X61" s="21">
        <v>4.5</v>
      </c>
      <c r="Y61" s="21">
        <v>1.5</v>
      </c>
      <c r="Z61" s="21">
        <v>6.8</v>
      </c>
      <c r="AA61" s="21">
        <v>30.2</v>
      </c>
      <c r="AB61" s="20">
        <f t="shared" si="56"/>
        <v>0.30723560434518044</v>
      </c>
      <c r="AC61" s="22">
        <f t="shared" si="50"/>
        <v>9.0246250000000003</v>
      </c>
      <c r="AD61" s="20">
        <f t="shared" si="51"/>
        <v>0.45</v>
      </c>
      <c r="AE61" s="28">
        <f t="shared" si="52"/>
        <v>590.79189894632668</v>
      </c>
      <c r="AF61" s="20">
        <f t="shared" si="53"/>
        <v>16380804.955731852</v>
      </c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30"/>
      <c r="BP61" s="21"/>
      <c r="BQ61" s="27"/>
      <c r="BR61" s="24"/>
      <c r="BS61" s="21"/>
      <c r="BT61" s="21"/>
      <c r="BU61" s="24"/>
      <c r="BV61" s="21"/>
      <c r="BW61" s="27"/>
      <c r="BX61" s="21"/>
      <c r="BY61" s="21"/>
      <c r="BZ61" s="21"/>
    </row>
    <row r="62" spans="1:78" s="20" customFormat="1" x14ac:dyDescent="0.15">
      <c r="C62" s="21">
        <v>4</v>
      </c>
      <c r="D62" s="25">
        <v>17.086600000000001</v>
      </c>
      <c r="E62" s="24">
        <f t="shared" si="54"/>
        <v>15.668935483871</v>
      </c>
      <c r="F62" s="21" t="s">
        <v>73</v>
      </c>
      <c r="G62" s="20">
        <v>5</v>
      </c>
      <c r="H62" s="22">
        <f t="shared" si="40"/>
        <v>17.086600000000001</v>
      </c>
      <c r="I62" s="22">
        <f t="shared" si="41"/>
        <v>290.23659999999995</v>
      </c>
      <c r="J62" s="22">
        <f t="shared" si="42"/>
        <v>0.14209965845412673</v>
      </c>
      <c r="K62" s="22">
        <f t="shared" si="43"/>
        <v>9.0246250000000003</v>
      </c>
      <c r="L62" s="22">
        <f t="shared" si="44"/>
        <v>2.4366487499999998</v>
      </c>
      <c r="M62" s="20" t="s">
        <v>75</v>
      </c>
      <c r="N62" s="22">
        <f>(O61-P61)*$C$22/100</f>
        <v>6.647271961787089</v>
      </c>
      <c r="O62" s="22">
        <f t="shared" si="55"/>
        <v>2.7865051690414262</v>
      </c>
      <c r="P62" s="22">
        <f t="shared" si="45"/>
        <v>0.3959614328014453</v>
      </c>
      <c r="Q62" s="26">
        <f t="shared" si="46"/>
        <v>0.17818264476065038</v>
      </c>
      <c r="R62" s="22">
        <f t="shared" si="47"/>
        <v>1.0964919375</v>
      </c>
      <c r="S62" s="24">
        <f t="shared" si="48"/>
        <v>0.16250246688261707</v>
      </c>
      <c r="T62" s="21">
        <v>0.27</v>
      </c>
      <c r="U62" s="27">
        <f t="shared" si="49"/>
        <v>4.387566605830661E-2</v>
      </c>
      <c r="V62" s="21">
        <v>220.1</v>
      </c>
      <c r="W62" s="21">
        <v>12.1</v>
      </c>
      <c r="X62" s="21">
        <v>4.5</v>
      </c>
      <c r="Y62" s="21">
        <v>1.5</v>
      </c>
      <c r="Z62" s="21">
        <v>6.8</v>
      </c>
      <c r="AA62" s="21">
        <v>30.2</v>
      </c>
      <c r="AB62" s="20">
        <f t="shared" si="56"/>
        <v>0.28842851331657943</v>
      </c>
      <c r="AC62" s="22">
        <f t="shared" si="50"/>
        <v>9.0246250000000003</v>
      </c>
      <c r="AD62" s="20">
        <f t="shared" si="51"/>
        <v>0.45</v>
      </c>
      <c r="AE62" s="28">
        <f t="shared" si="52"/>
        <v>590.79189894632668</v>
      </c>
      <c r="AF62" s="20">
        <f t="shared" si="53"/>
        <v>15378071.92099515</v>
      </c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30"/>
      <c r="BP62" s="21"/>
      <c r="BQ62" s="27"/>
      <c r="BR62" s="24"/>
      <c r="BS62" s="21"/>
      <c r="BT62" s="21"/>
      <c r="BU62" s="24"/>
      <c r="BV62" s="21"/>
      <c r="BW62" s="27"/>
      <c r="BX62" s="21"/>
      <c r="BY62" s="21"/>
      <c r="BZ62" s="21"/>
    </row>
    <row r="63" spans="1:78" s="20" customFormat="1" x14ac:dyDescent="0.15">
      <c r="C63" s="21">
        <v>5</v>
      </c>
      <c r="D63" s="25">
        <v>18.611645161290301</v>
      </c>
      <c r="E63" s="24">
        <f t="shared" si="54"/>
        <v>17.086600000000001</v>
      </c>
      <c r="F63" s="21" t="s">
        <v>75</v>
      </c>
      <c r="G63" s="20">
        <v>6</v>
      </c>
      <c r="H63" s="22">
        <f t="shared" si="40"/>
        <v>18.611645161290301</v>
      </c>
      <c r="I63" s="22">
        <f t="shared" si="41"/>
        <v>291.76164516129029</v>
      </c>
      <c r="J63" s="22">
        <f t="shared" si="42"/>
        <v>0.16933577984640599</v>
      </c>
      <c r="K63" s="22">
        <f t="shared" si="43"/>
        <v>9.0246250000000003</v>
      </c>
      <c r="L63" s="22">
        <f t="shared" si="44"/>
        <v>2.4366487499999998</v>
      </c>
      <c r="M63" s="20" t="s">
        <v>73</v>
      </c>
      <c r="O63" s="22">
        <f t="shared" si="55"/>
        <v>4.8271924862399809</v>
      </c>
      <c r="P63" s="22">
        <f t="shared" si="45"/>
        <v>0.81741640412615857</v>
      </c>
      <c r="Q63" s="26">
        <f t="shared" si="46"/>
        <v>0.36783738185677134</v>
      </c>
      <c r="R63" s="22">
        <f t="shared" si="47"/>
        <v>1.0964919375</v>
      </c>
      <c r="S63" s="24">
        <f t="shared" si="48"/>
        <v>0.33546747520591902</v>
      </c>
      <c r="T63" s="21">
        <v>0.27</v>
      </c>
      <c r="U63" s="27">
        <f t="shared" si="49"/>
        <v>9.0576218305598144E-2</v>
      </c>
      <c r="V63" s="21">
        <v>220.1</v>
      </c>
      <c r="W63" s="21">
        <v>12.1</v>
      </c>
      <c r="X63" s="21">
        <v>4.5</v>
      </c>
      <c r="Y63" s="21">
        <v>1.5</v>
      </c>
      <c r="Z63" s="21">
        <v>6.8</v>
      </c>
      <c r="AA63" s="21">
        <v>30.2</v>
      </c>
      <c r="AB63" s="20">
        <f t="shared" si="56"/>
        <v>0.30250872981913784</v>
      </c>
      <c r="AC63" s="22">
        <f t="shared" si="50"/>
        <v>9.0246250000000003</v>
      </c>
      <c r="AD63" s="20">
        <f t="shared" si="51"/>
        <v>0.45</v>
      </c>
      <c r="AE63" s="28">
        <f t="shared" si="52"/>
        <v>590.79189894632668</v>
      </c>
      <c r="AF63" s="20">
        <f t="shared" si="53"/>
        <v>16128783.352225482</v>
      </c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30"/>
      <c r="BP63" s="21"/>
      <c r="BQ63" s="27"/>
      <c r="BR63" s="24"/>
      <c r="BS63" s="21"/>
      <c r="BT63" s="21"/>
      <c r="BU63" s="24"/>
      <c r="BV63" s="21"/>
      <c r="BW63" s="27"/>
      <c r="BX63" s="21"/>
      <c r="BY63" s="21"/>
      <c r="BZ63" s="21"/>
    </row>
    <row r="64" spans="1:78" s="20" customFormat="1" x14ac:dyDescent="0.15">
      <c r="C64" s="21">
        <v>6</v>
      </c>
      <c r="D64" s="25">
        <v>21.5656</v>
      </c>
      <c r="E64" s="24">
        <f t="shared" si="54"/>
        <v>18.611645161290301</v>
      </c>
      <c r="F64" s="21" t="s">
        <v>73</v>
      </c>
      <c r="G64" s="20">
        <v>7</v>
      </c>
      <c r="H64" s="22">
        <f t="shared" si="40"/>
        <v>21.5656</v>
      </c>
      <c r="I64" s="22">
        <f t="shared" si="41"/>
        <v>294.71559999999999</v>
      </c>
      <c r="J64" s="22">
        <f t="shared" si="42"/>
        <v>0.23660156733424481</v>
      </c>
      <c r="K64" s="22">
        <f t="shared" si="43"/>
        <v>9.0246250000000003</v>
      </c>
      <c r="L64" s="22">
        <f t="shared" si="44"/>
        <v>2.4366487499999998</v>
      </c>
      <c r="M64" s="20" t="s">
        <v>73</v>
      </c>
      <c r="O64" s="22">
        <f t="shared" si="55"/>
        <v>6.4464248321138218</v>
      </c>
      <c r="P64" s="22">
        <f t="shared" si="45"/>
        <v>1.5252342189805261</v>
      </c>
      <c r="Q64" s="26">
        <f t="shared" si="46"/>
        <v>0.68635539854123673</v>
      </c>
      <c r="R64" s="22">
        <f t="shared" si="47"/>
        <v>1.0964919375</v>
      </c>
      <c r="S64" s="24">
        <f t="shared" si="48"/>
        <v>0.62595571847625808</v>
      </c>
      <c r="T64" s="21">
        <v>0.27</v>
      </c>
      <c r="U64" s="27">
        <f t="shared" si="49"/>
        <v>0.16900804398858971</v>
      </c>
      <c r="V64" s="21">
        <v>220.1</v>
      </c>
      <c r="W64" s="21">
        <v>12.1</v>
      </c>
      <c r="X64" s="21">
        <v>4.5</v>
      </c>
      <c r="Y64" s="21">
        <v>1.5</v>
      </c>
      <c r="Z64" s="21">
        <v>6.8</v>
      </c>
      <c r="AA64" s="21">
        <v>30.2</v>
      </c>
      <c r="AB64" s="20">
        <f t="shared" si="56"/>
        <v>0.32615592526255982</v>
      </c>
      <c r="AC64" s="22">
        <f t="shared" si="50"/>
        <v>9.0246250000000003</v>
      </c>
      <c r="AD64" s="20">
        <f t="shared" si="51"/>
        <v>0.45</v>
      </c>
      <c r="AE64" s="28">
        <f t="shared" si="52"/>
        <v>590.79189894632668</v>
      </c>
      <c r="AF64" s="20">
        <f t="shared" si="53"/>
        <v>17389575.040527225</v>
      </c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30"/>
      <c r="BP64" s="21"/>
      <c r="BQ64" s="27"/>
      <c r="BR64" s="24"/>
      <c r="BS64" s="21"/>
      <c r="BT64" s="21"/>
      <c r="BU64" s="24"/>
      <c r="BV64" s="21"/>
      <c r="BW64" s="27"/>
      <c r="BX64" s="21"/>
      <c r="BY64" s="21"/>
      <c r="BZ64" s="21"/>
    </row>
    <row r="65" spans="1:78" s="20" customFormat="1" x14ac:dyDescent="0.15">
      <c r="C65" s="21">
        <v>7</v>
      </c>
      <c r="D65" s="25">
        <v>24.857483870967702</v>
      </c>
      <c r="E65" s="24">
        <f t="shared" si="54"/>
        <v>21.5656</v>
      </c>
      <c r="F65" s="21" t="s">
        <v>73</v>
      </c>
      <c r="G65" s="20">
        <v>8</v>
      </c>
      <c r="H65" s="22">
        <f t="shared" si="40"/>
        <v>24.857483870967702</v>
      </c>
      <c r="I65" s="22">
        <f t="shared" si="41"/>
        <v>298.00748387096769</v>
      </c>
      <c r="J65" s="22">
        <f t="shared" si="42"/>
        <v>0.34080985946842873</v>
      </c>
      <c r="K65" s="22">
        <f t="shared" si="43"/>
        <v>9.0246250000000003</v>
      </c>
      <c r="L65" s="22">
        <f t="shared" si="44"/>
        <v>2.4366487499999998</v>
      </c>
      <c r="M65" s="20" t="s">
        <v>73</v>
      </c>
      <c r="O65" s="22">
        <f t="shared" si="55"/>
        <v>7.3578393631332952</v>
      </c>
      <c r="P65" s="22">
        <f t="shared" si="45"/>
        <v>2.5076241993407313</v>
      </c>
      <c r="Q65" s="26">
        <f t="shared" si="46"/>
        <v>1.1284308897033291</v>
      </c>
      <c r="R65" s="22">
        <f t="shared" si="47"/>
        <v>1.0964919375</v>
      </c>
      <c r="S65" s="24">
        <f t="shared" si="48"/>
        <v>1.0291283055634224</v>
      </c>
      <c r="T65" s="21">
        <v>0.27</v>
      </c>
      <c r="U65" s="27">
        <f t="shared" si="49"/>
        <v>0.27786464250212406</v>
      </c>
      <c r="V65" s="21">
        <v>229.1</v>
      </c>
      <c r="W65" s="21">
        <v>15.1</v>
      </c>
      <c r="X65" s="21">
        <v>6</v>
      </c>
      <c r="Y65" s="21">
        <v>3</v>
      </c>
      <c r="Z65" s="21">
        <v>7</v>
      </c>
      <c r="AA65" s="21">
        <v>30.2</v>
      </c>
      <c r="AB65" s="20">
        <f t="shared" si="56"/>
        <v>0.37417618971439037</v>
      </c>
      <c r="AC65" s="22">
        <f t="shared" si="50"/>
        <v>9.0246250000000003</v>
      </c>
      <c r="AD65" s="20">
        <f t="shared" si="51"/>
        <v>0.45</v>
      </c>
      <c r="AE65" s="28">
        <f t="shared" si="52"/>
        <v>590.79189894632668</v>
      </c>
      <c r="AF65" s="20">
        <f t="shared" si="53"/>
        <v>19949859.639002148</v>
      </c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30"/>
      <c r="BP65" s="21"/>
      <c r="BQ65" s="27"/>
      <c r="BR65" s="24"/>
      <c r="BS65" s="21"/>
      <c r="BT65" s="21"/>
      <c r="BU65" s="24"/>
      <c r="BV65" s="21"/>
      <c r="BW65" s="27"/>
      <c r="BX65" s="21"/>
      <c r="BY65" s="21"/>
      <c r="BZ65" s="21"/>
    </row>
    <row r="66" spans="1:78" s="20" customFormat="1" x14ac:dyDescent="0.15">
      <c r="C66" s="21">
        <v>8</v>
      </c>
      <c r="D66" s="25">
        <v>25.216870967741901</v>
      </c>
      <c r="E66" s="24">
        <f t="shared" si="54"/>
        <v>24.857483870967702</v>
      </c>
      <c r="F66" s="21" t="s">
        <v>73</v>
      </c>
      <c r="G66" s="20">
        <v>9</v>
      </c>
      <c r="H66" s="22">
        <f t="shared" si="40"/>
        <v>25.216870967741901</v>
      </c>
      <c r="I66" s="22">
        <f t="shared" si="41"/>
        <v>298.36687096774187</v>
      </c>
      <c r="J66" s="22">
        <f t="shared" si="42"/>
        <v>0.3544898718929213</v>
      </c>
      <c r="K66" s="22">
        <f t="shared" si="43"/>
        <v>9.0246250000000003</v>
      </c>
      <c r="L66" s="22">
        <f t="shared" si="44"/>
        <v>2.4366487499999998</v>
      </c>
      <c r="M66" s="20" t="s">
        <v>73</v>
      </c>
      <c r="O66" s="22">
        <f t="shared" si="55"/>
        <v>7.2868639137925628</v>
      </c>
      <c r="P66" s="22">
        <f t="shared" si="45"/>
        <v>2.5831194553014769</v>
      </c>
      <c r="Q66" s="26">
        <f t="shared" si="46"/>
        <v>1.1624037548856647</v>
      </c>
      <c r="R66" s="22">
        <f t="shared" si="47"/>
        <v>1.0964919375</v>
      </c>
      <c r="S66" s="24">
        <f t="shared" si="48"/>
        <v>1.0601115385635609</v>
      </c>
      <c r="T66" s="21">
        <v>0.27</v>
      </c>
      <c r="U66" s="27">
        <f t="shared" si="49"/>
        <v>0.28623011541216148</v>
      </c>
      <c r="V66" s="21">
        <v>229.1</v>
      </c>
      <c r="W66" s="21">
        <v>15.1</v>
      </c>
      <c r="X66" s="21">
        <v>6</v>
      </c>
      <c r="Y66" s="21">
        <v>3</v>
      </c>
      <c r="Z66" s="21">
        <v>7</v>
      </c>
      <c r="AA66" s="21">
        <v>30.2</v>
      </c>
      <c r="AB66" s="20">
        <f t="shared" si="56"/>
        <v>0.37669837979676668</v>
      </c>
      <c r="AC66" s="22">
        <f t="shared" si="50"/>
        <v>9.0246250000000003</v>
      </c>
      <c r="AD66" s="20">
        <f t="shared" si="51"/>
        <v>0.45</v>
      </c>
      <c r="AE66" s="28">
        <f t="shared" si="52"/>
        <v>590.79189894632668</v>
      </c>
      <c r="AF66" s="20">
        <f t="shared" si="53"/>
        <v>20084334.62567807</v>
      </c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30"/>
      <c r="BP66" s="21"/>
      <c r="BQ66" s="27"/>
      <c r="BR66" s="24"/>
      <c r="BS66" s="21"/>
      <c r="BT66" s="21"/>
      <c r="BU66" s="24"/>
      <c r="BV66" s="21"/>
      <c r="BW66" s="27"/>
      <c r="BX66" s="21"/>
      <c r="BY66" s="21"/>
      <c r="BZ66" s="21"/>
    </row>
    <row r="67" spans="1:78" s="20" customFormat="1" x14ac:dyDescent="0.15">
      <c r="C67" s="21">
        <v>9</v>
      </c>
      <c r="D67" s="25">
        <v>25.0051666666667</v>
      </c>
      <c r="E67" s="24">
        <f t="shared" si="54"/>
        <v>25.216870967741901</v>
      </c>
      <c r="F67" s="21" t="s">
        <v>73</v>
      </c>
      <c r="G67" s="20">
        <v>10</v>
      </c>
      <c r="H67" s="22">
        <f t="shared" si="40"/>
        <v>25.0051666666667</v>
      </c>
      <c r="I67" s="22">
        <f t="shared" si="41"/>
        <v>298.15516666666667</v>
      </c>
      <c r="J67" s="22">
        <f t="shared" si="42"/>
        <v>0.3463702754317563</v>
      </c>
      <c r="K67" s="22">
        <f t="shared" si="43"/>
        <v>9.0246250000000003</v>
      </c>
      <c r="L67" s="22">
        <f t="shared" si="44"/>
        <v>2.4366487499999998</v>
      </c>
      <c r="M67" s="20" t="s">
        <v>73</v>
      </c>
      <c r="O67" s="22">
        <f t="shared" si="55"/>
        <v>7.1403932084910853</v>
      </c>
      <c r="P67" s="22">
        <f t="shared" si="45"/>
        <v>2.4732199623160995</v>
      </c>
      <c r="Q67" s="26">
        <f t="shared" si="46"/>
        <v>1.1129489830422448</v>
      </c>
      <c r="R67" s="22">
        <f t="shared" si="47"/>
        <v>1.0964919375</v>
      </c>
      <c r="S67" s="24">
        <f t="shared" si="48"/>
        <v>1.0150088158238235</v>
      </c>
      <c r="T67" s="21">
        <v>0.27</v>
      </c>
      <c r="U67" s="27">
        <f t="shared" si="49"/>
        <v>0.27405238027243239</v>
      </c>
      <c r="V67" s="21">
        <v>220.1</v>
      </c>
      <c r="W67" s="21">
        <v>12.1</v>
      </c>
      <c r="X67" s="21">
        <v>4.5</v>
      </c>
      <c r="Y67" s="21">
        <v>1.5</v>
      </c>
      <c r="Z67" s="21">
        <v>6.8</v>
      </c>
      <c r="AA67" s="21">
        <v>30.2</v>
      </c>
      <c r="AB67" s="20">
        <f t="shared" si="56"/>
        <v>0.35782679265213835</v>
      </c>
      <c r="AC67" s="22">
        <f t="shared" si="50"/>
        <v>9.0246250000000003</v>
      </c>
      <c r="AD67" s="20">
        <f t="shared" si="51"/>
        <v>0.45</v>
      </c>
      <c r="AE67" s="28">
        <f t="shared" si="52"/>
        <v>590.79189894632668</v>
      </c>
      <c r="AF67" s="20">
        <f t="shared" si="53"/>
        <v>19078162.867427219</v>
      </c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30"/>
      <c r="BP67" s="21"/>
      <c r="BQ67" s="27"/>
      <c r="BR67" s="24"/>
      <c r="BS67" s="21"/>
      <c r="BT67" s="21"/>
      <c r="BU67" s="24"/>
      <c r="BV67" s="21"/>
      <c r="BW67" s="27"/>
      <c r="BX67" s="21"/>
      <c r="BY67" s="21"/>
      <c r="BZ67" s="21"/>
    </row>
    <row r="68" spans="1:78" s="20" customFormat="1" x14ac:dyDescent="0.15">
      <c r="C68" s="21">
        <v>10</v>
      </c>
      <c r="D68" s="25">
        <v>23.4332903225806</v>
      </c>
      <c r="E68" s="24">
        <f t="shared" si="54"/>
        <v>25.0051666666667</v>
      </c>
      <c r="F68" s="21" t="s">
        <v>73</v>
      </c>
      <c r="G68" s="20">
        <v>11</v>
      </c>
      <c r="H68" s="22">
        <f t="shared" si="40"/>
        <v>23.4332903225806</v>
      </c>
      <c r="I68" s="22">
        <f t="shared" si="41"/>
        <v>296.58329032258058</v>
      </c>
      <c r="J68" s="22">
        <f t="shared" si="42"/>
        <v>0.29132196527272236</v>
      </c>
      <c r="K68" s="22">
        <f t="shared" si="43"/>
        <v>9.0246250000000003</v>
      </c>
      <c r="L68" s="22">
        <f t="shared" si="44"/>
        <v>2.4366487499999998</v>
      </c>
      <c r="M68" s="20" t="s">
        <v>75</v>
      </c>
      <c r="N68" s="22">
        <f>(O67-P67)*$C$22/100</f>
        <v>4.4338145838662371</v>
      </c>
      <c r="O68" s="22">
        <f t="shared" si="55"/>
        <v>2.6700074123087489</v>
      </c>
      <c r="P68" s="22">
        <f t="shared" si="45"/>
        <v>0.77783180664652063</v>
      </c>
      <c r="Q68" s="26">
        <f t="shared" si="46"/>
        <v>0.35002431299093428</v>
      </c>
      <c r="R68" s="22">
        <f t="shared" si="47"/>
        <v>1.0964919375</v>
      </c>
      <c r="S68" s="24">
        <f t="shared" si="48"/>
        <v>0.31922196691111948</v>
      </c>
      <c r="T68" s="21">
        <v>0.27</v>
      </c>
      <c r="U68" s="27">
        <f t="shared" si="49"/>
        <v>8.618993106600227E-2</v>
      </c>
      <c r="V68" s="21">
        <v>220.1</v>
      </c>
      <c r="W68" s="21">
        <v>12.1</v>
      </c>
      <c r="X68" s="21">
        <v>4.5</v>
      </c>
      <c r="Y68" s="21">
        <v>1.5</v>
      </c>
      <c r="Z68" s="21">
        <v>6.8</v>
      </c>
      <c r="AA68" s="21">
        <v>30.2</v>
      </c>
      <c r="AB68" s="20">
        <f t="shared" si="56"/>
        <v>0.30118626421639971</v>
      </c>
      <c r="AC68" s="22">
        <f t="shared" si="50"/>
        <v>9.0246250000000003</v>
      </c>
      <c r="AD68" s="20">
        <f t="shared" si="51"/>
        <v>0.45</v>
      </c>
      <c r="AE68" s="28">
        <f t="shared" si="52"/>
        <v>590.79189894632668</v>
      </c>
      <c r="AF68" s="20">
        <f t="shared" si="53"/>
        <v>16058273.779790709</v>
      </c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30"/>
      <c r="BP68" s="21"/>
      <c r="BQ68" s="27"/>
      <c r="BR68" s="24"/>
      <c r="BS68" s="21"/>
      <c r="BT68" s="21"/>
      <c r="BU68" s="24"/>
      <c r="BV68" s="21"/>
      <c r="BW68" s="27"/>
      <c r="BX68" s="21"/>
      <c r="BY68" s="21"/>
      <c r="BZ68" s="21"/>
    </row>
    <row r="69" spans="1:78" s="20" customFormat="1" x14ac:dyDescent="0.15">
      <c r="C69" s="21">
        <v>11</v>
      </c>
      <c r="D69" s="25">
        <v>20.375833333333301</v>
      </c>
      <c r="E69" s="24">
        <f t="shared" si="54"/>
        <v>23.4332903225806</v>
      </c>
      <c r="F69" s="21" t="s">
        <v>75</v>
      </c>
      <c r="G69" s="20">
        <v>12</v>
      </c>
      <c r="H69" s="22">
        <f t="shared" si="40"/>
        <v>20.375833333333301</v>
      </c>
      <c r="I69" s="22">
        <f t="shared" si="41"/>
        <v>293.52583333333325</v>
      </c>
      <c r="J69" s="22">
        <f t="shared" si="42"/>
        <v>0.20694704116280166</v>
      </c>
      <c r="K69" s="22">
        <f t="shared" si="43"/>
        <v>9.0246250000000003</v>
      </c>
      <c r="L69" s="22">
        <f t="shared" si="44"/>
        <v>2.4366487499999998</v>
      </c>
      <c r="M69" s="20" t="s">
        <v>73</v>
      </c>
      <c r="O69" s="22">
        <f t="shared" si="55"/>
        <v>4.3288243556622277</v>
      </c>
      <c r="P69" s="22">
        <f t="shared" si="45"/>
        <v>0.89583739211776936</v>
      </c>
      <c r="Q69" s="26">
        <f t="shared" si="46"/>
        <v>0.40312682645299625</v>
      </c>
      <c r="R69" s="22">
        <f t="shared" si="47"/>
        <v>1.0964919375</v>
      </c>
      <c r="S69" s="24">
        <f t="shared" si="48"/>
        <v>0.36765142785465876</v>
      </c>
      <c r="T69" s="21">
        <v>0.27</v>
      </c>
      <c r="U69" s="27">
        <f t="shared" si="49"/>
        <v>9.9265885520757879E-2</v>
      </c>
      <c r="V69" s="21">
        <v>220.1</v>
      </c>
      <c r="W69" s="21">
        <v>12.1</v>
      </c>
      <c r="X69" s="21">
        <v>4.5</v>
      </c>
      <c r="Y69" s="21">
        <v>1.5</v>
      </c>
      <c r="Z69" s="21">
        <v>6.8</v>
      </c>
      <c r="AA69" s="21">
        <v>30.2</v>
      </c>
      <c r="AB69" s="20">
        <f t="shared" si="56"/>
        <v>0.30512866448450848</v>
      </c>
      <c r="AC69" s="22">
        <f t="shared" si="50"/>
        <v>9.0246250000000003</v>
      </c>
      <c r="AD69" s="20">
        <f t="shared" si="51"/>
        <v>0.45</v>
      </c>
      <c r="AE69" s="28">
        <f t="shared" si="52"/>
        <v>590.79189894632668</v>
      </c>
      <c r="AF69" s="20">
        <f t="shared" si="53"/>
        <v>16268469.762730107</v>
      </c>
      <c r="AG69" s="20">
        <f>SUM(AF58:AF69)</f>
        <v>203924066.39658278</v>
      </c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30"/>
      <c r="BP69" s="21"/>
      <c r="BQ69" s="27"/>
      <c r="BR69" s="24"/>
      <c r="BS69" s="21"/>
      <c r="BT69" s="21"/>
      <c r="BU69" s="24"/>
      <c r="BV69" s="21"/>
      <c r="BW69" s="27"/>
      <c r="BX69" s="21"/>
      <c r="BY69" s="21"/>
      <c r="BZ69" s="21"/>
    </row>
    <row r="70" spans="1:78" s="20" customFormat="1" x14ac:dyDescent="0.15">
      <c r="C70" s="21">
        <v>12</v>
      </c>
      <c r="D70" s="25">
        <v>18.404</v>
      </c>
      <c r="E70" s="24">
        <f t="shared" si="54"/>
        <v>20.375833333333301</v>
      </c>
      <c r="F70" s="21" t="s">
        <v>73</v>
      </c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15</v>
      </c>
      <c r="E74" s="7"/>
      <c r="F74" s="7"/>
      <c r="G74" s="1">
        <v>1</v>
      </c>
      <c r="H74" s="8">
        <f t="shared" ref="H74:H85" si="57">E75</f>
        <v>15</v>
      </c>
      <c r="I74" s="8">
        <f t="shared" ref="I74:I85" si="58">H74+273.15</f>
        <v>288.14999999999998</v>
      </c>
      <c r="J74" s="8">
        <f t="shared" ref="J74:J85" si="59">EXP(($C$16*(I74-$C$14))/($C$17*I74*$C$14))</f>
        <v>0.11145232763902028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5.8091182212010158E-2</v>
      </c>
      <c r="Q74" s="14">
        <f t="shared" ref="Q74:Q85" si="63">P74*$B$76</f>
        <v>1.5103707375122642E-2</v>
      </c>
      <c r="R74" s="8">
        <f t="shared" ref="R74:R85" si="64">L74*$B$76</f>
        <v>0.1355172</v>
      </c>
      <c r="S74" s="15">
        <f t="shared" ref="S74:S85" si="65">Q74/R74</f>
        <v>0.1114523276390203</v>
      </c>
      <c r="T74" s="2">
        <v>0.01</v>
      </c>
      <c r="U74" s="16">
        <f t="shared" ref="U74:U85" si="66">S74*T74</f>
        <v>1.1145232763902031E-3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6.6045232763902034E-3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0.11359999999999999</v>
      </c>
      <c r="AX74" s="1">
        <f t="shared" ref="AX74:AX85" si="72">AW74*10000*AV74*0.67*AU74*AT74</f>
        <v>68.122257101289364</v>
      </c>
    </row>
    <row r="75" spans="1:78" x14ac:dyDescent="0.15">
      <c r="A75" s="1" t="s">
        <v>74</v>
      </c>
      <c r="B75" s="1">
        <v>1</v>
      </c>
      <c r="C75" s="7">
        <v>1</v>
      </c>
      <c r="D75" s="9">
        <v>17.0275483870968</v>
      </c>
      <c r="E75" s="10">
        <f t="shared" ref="E75:E86" si="73">D74</f>
        <v>15</v>
      </c>
      <c r="F75" s="7" t="s">
        <v>73</v>
      </c>
      <c r="G75" s="1">
        <v>2</v>
      </c>
      <c r="H75" s="8">
        <f t="shared" si="57"/>
        <v>17.0275483870968</v>
      </c>
      <c r="I75" s="8">
        <f t="shared" si="58"/>
        <v>290.17754838709675</v>
      </c>
      <c r="J75" s="8">
        <f t="shared" si="59"/>
        <v>0.14113284440784621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0.98434881778798988</v>
      </c>
      <c r="P75" s="8">
        <f t="shared" si="62"/>
        <v>0.13892394854391973</v>
      </c>
      <c r="Q75" s="14">
        <f t="shared" si="63"/>
        <v>3.612022662141913E-2</v>
      </c>
      <c r="R75" s="8">
        <f t="shared" si="64"/>
        <v>0.1355172</v>
      </c>
      <c r="S75" s="15">
        <f t="shared" si="65"/>
        <v>0.26653610480012224</v>
      </c>
      <c r="T75" s="2">
        <v>0.01</v>
      </c>
      <c r="U75" s="16">
        <f t="shared" si="66"/>
        <v>2.6653610480012226E-3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8.1553610480012226E-3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0.11359999999999999</v>
      </c>
      <c r="AX75" s="1">
        <f t="shared" si="72"/>
        <v>84.118350230030543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16.7139285714286</v>
      </c>
      <c r="E76" s="10">
        <f t="shared" si="73"/>
        <v>17.0275483870968</v>
      </c>
      <c r="F76" s="7" t="s">
        <v>73</v>
      </c>
      <c r="G76" s="1">
        <v>3</v>
      </c>
      <c r="H76" s="8">
        <f t="shared" si="57"/>
        <v>16.7139285714286</v>
      </c>
      <c r="I76" s="8">
        <f t="shared" si="58"/>
        <v>289.86392857142857</v>
      </c>
      <c r="J76" s="8">
        <f t="shared" si="59"/>
        <v>0.13610097007587113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1.3666448692440702</v>
      </c>
      <c r="P76" s="8">
        <f t="shared" si="62"/>
        <v>0.18600169245333001</v>
      </c>
      <c r="Q76" s="14">
        <f t="shared" si="63"/>
        <v>4.8360440037865805E-2</v>
      </c>
      <c r="R76" s="8">
        <f t="shared" si="64"/>
        <v>0.1355172</v>
      </c>
      <c r="S76" s="15">
        <f t="shared" si="65"/>
        <v>0.35685831789518824</v>
      </c>
      <c r="T76" s="2">
        <v>0.01</v>
      </c>
      <c r="U76" s="16">
        <f t="shared" si="66"/>
        <v>3.5685831789518826E-3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9.0585831789518831E-3</v>
      </c>
      <c r="AU76" s="8">
        <f t="shared" si="70"/>
        <v>52.122000000000007</v>
      </c>
      <c r="AV76" s="1">
        <f t="shared" si="71"/>
        <v>0.26</v>
      </c>
      <c r="AW76" s="1">
        <f t="shared" si="75"/>
        <v>0.11359999999999999</v>
      </c>
      <c r="AX76" s="1">
        <f t="shared" si="72"/>
        <v>93.434621465556447</v>
      </c>
    </row>
    <row r="77" spans="1:78" x14ac:dyDescent="0.15">
      <c r="C77" s="7">
        <v>3</v>
      </c>
      <c r="D77" s="11">
        <v>15.668935483871</v>
      </c>
      <c r="E77" s="10">
        <f t="shared" si="73"/>
        <v>16.7139285714286</v>
      </c>
      <c r="F77" s="7" t="s">
        <v>73</v>
      </c>
      <c r="G77" s="1">
        <v>4</v>
      </c>
      <c r="H77" s="8">
        <f t="shared" si="57"/>
        <v>15.668935483871</v>
      </c>
      <c r="I77" s="8">
        <f t="shared" si="58"/>
        <v>288.81893548387097</v>
      </c>
      <c r="J77" s="8">
        <f t="shared" si="59"/>
        <v>0.1205253138277175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1.7018631767907402</v>
      </c>
      <c r="P77" s="8">
        <f t="shared" si="62"/>
        <v>0.20511759347454023</v>
      </c>
      <c r="Q77" s="14">
        <f t="shared" si="63"/>
        <v>5.3330574303380458E-2</v>
      </c>
      <c r="R77" s="8">
        <f t="shared" si="64"/>
        <v>0.1355172</v>
      </c>
      <c r="S77" s="15">
        <f t="shared" si="65"/>
        <v>0.39353362011154641</v>
      </c>
      <c r="T77" s="2">
        <v>0.01</v>
      </c>
      <c r="U77" s="16">
        <f t="shared" si="66"/>
        <v>3.9353362011154639E-3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9.425336201115464E-3</v>
      </c>
      <c r="AU77" s="8">
        <f t="shared" si="70"/>
        <v>52.122000000000007</v>
      </c>
      <c r="AV77" s="1">
        <f t="shared" si="71"/>
        <v>0.26</v>
      </c>
      <c r="AW77" s="1">
        <f t="shared" si="75"/>
        <v>0.11359999999999999</v>
      </c>
      <c r="AX77" s="1">
        <f t="shared" si="72"/>
        <v>97.217490057724959</v>
      </c>
    </row>
    <row r="78" spans="1:78" x14ac:dyDescent="0.15">
      <c r="C78" s="7">
        <v>4</v>
      </c>
      <c r="D78" s="11">
        <v>17.086600000000001</v>
      </c>
      <c r="E78" s="10">
        <f t="shared" si="73"/>
        <v>15.668935483871</v>
      </c>
      <c r="F78" s="7" t="s">
        <v>73</v>
      </c>
      <c r="G78" s="1">
        <v>5</v>
      </c>
      <c r="H78" s="8">
        <f t="shared" si="57"/>
        <v>17.086600000000001</v>
      </c>
      <c r="I78" s="8">
        <f t="shared" si="58"/>
        <v>290.23659999999995</v>
      </c>
      <c r="J78" s="8">
        <f t="shared" si="59"/>
        <v>0.14209965845412673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1.4219083041503899</v>
      </c>
      <c r="O78" s="8">
        <f t="shared" si="74"/>
        <v>0.59605727916581008</v>
      </c>
      <c r="P78" s="8">
        <f t="shared" si="62"/>
        <v>8.4699535788557684E-2</v>
      </c>
      <c r="Q78" s="14">
        <f t="shared" si="63"/>
        <v>2.2021879305024999E-2</v>
      </c>
      <c r="R78" s="8">
        <f t="shared" si="64"/>
        <v>0.1355172</v>
      </c>
      <c r="S78" s="15">
        <f t="shared" si="65"/>
        <v>0.1625024668826171</v>
      </c>
      <c r="T78" s="2">
        <v>0.01</v>
      </c>
      <c r="U78" s="16">
        <f t="shared" si="66"/>
        <v>1.625024668826171E-3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1.1575024668826171E-2</v>
      </c>
      <c r="AU78" s="8">
        <f t="shared" si="70"/>
        <v>52.122000000000007</v>
      </c>
      <c r="AV78" s="1">
        <f t="shared" si="71"/>
        <v>0.26</v>
      </c>
      <c r="AW78" s="1">
        <f t="shared" si="75"/>
        <v>0.11359999999999999</v>
      </c>
      <c r="AX78" s="1">
        <f t="shared" si="72"/>
        <v>119.39041978432066</v>
      </c>
    </row>
    <row r="79" spans="1:78" x14ac:dyDescent="0.15">
      <c r="C79" s="7">
        <v>5</v>
      </c>
      <c r="D79" s="11">
        <v>18.611645161290301</v>
      </c>
      <c r="E79" s="10">
        <f t="shared" si="73"/>
        <v>17.086600000000001</v>
      </c>
      <c r="F79" s="7" t="s">
        <v>75</v>
      </c>
      <c r="G79" s="1">
        <v>6</v>
      </c>
      <c r="H79" s="8">
        <f t="shared" si="57"/>
        <v>18.611645161290301</v>
      </c>
      <c r="I79" s="8">
        <f t="shared" si="58"/>
        <v>291.76164516129029</v>
      </c>
      <c r="J79" s="8">
        <f t="shared" si="59"/>
        <v>0.16933577984640599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1.0325777433772525</v>
      </c>
      <c r="P79" s="8">
        <f t="shared" si="62"/>
        <v>0.17485235742682914</v>
      </c>
      <c r="Q79" s="14">
        <f t="shared" si="63"/>
        <v>4.546161293097558E-2</v>
      </c>
      <c r="R79" s="8">
        <f t="shared" si="64"/>
        <v>0.1355172</v>
      </c>
      <c r="S79" s="15">
        <f t="shared" si="65"/>
        <v>0.33546747520591907</v>
      </c>
      <c r="T79" s="2">
        <v>0.01</v>
      </c>
      <c r="U79" s="16">
        <f t="shared" si="66"/>
        <v>3.3546747520591907E-3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1.3304674752059192E-2</v>
      </c>
      <c r="AU79" s="8">
        <f t="shared" si="70"/>
        <v>52.122000000000007</v>
      </c>
      <c r="AV79" s="1">
        <f t="shared" si="71"/>
        <v>0.26</v>
      </c>
      <c r="AW79" s="1">
        <f t="shared" si="75"/>
        <v>0.11359999999999999</v>
      </c>
      <c r="AX79" s="1">
        <f t="shared" si="72"/>
        <v>137.23086984170416</v>
      </c>
    </row>
    <row r="80" spans="1:78" x14ac:dyDescent="0.15">
      <c r="C80" s="7">
        <v>6</v>
      </c>
      <c r="D80" s="11">
        <v>21.5656</v>
      </c>
      <c r="E80" s="10">
        <f t="shared" si="73"/>
        <v>18.611645161290301</v>
      </c>
      <c r="F80" s="7" t="s">
        <v>73</v>
      </c>
      <c r="G80" s="1">
        <v>7</v>
      </c>
      <c r="H80" s="8">
        <f t="shared" si="57"/>
        <v>21.5656</v>
      </c>
      <c r="I80" s="8">
        <f t="shared" si="58"/>
        <v>294.71559999999999</v>
      </c>
      <c r="J80" s="8">
        <f t="shared" si="59"/>
        <v>0.23660156733424481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1.3789453859504235</v>
      </c>
      <c r="P80" s="8">
        <f t="shared" si="62"/>
        <v>0.32626063958419532</v>
      </c>
      <c r="Q80" s="14">
        <f t="shared" si="63"/>
        <v>8.4827766291890788E-2</v>
      </c>
      <c r="R80" s="8">
        <f t="shared" si="64"/>
        <v>0.1355172</v>
      </c>
      <c r="S80" s="15">
        <f t="shared" si="65"/>
        <v>0.6259557184762583</v>
      </c>
      <c r="T80" s="2">
        <v>0.01</v>
      </c>
      <c r="U80" s="16">
        <f t="shared" si="66"/>
        <v>6.2595571847625835E-3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1.6209557184762583E-2</v>
      </c>
      <c r="AU80" s="8">
        <f t="shared" si="70"/>
        <v>52.122000000000007</v>
      </c>
      <c r="AV80" s="1">
        <f t="shared" si="71"/>
        <v>0.26</v>
      </c>
      <c r="AW80" s="1">
        <f t="shared" si="75"/>
        <v>0.11359999999999999</v>
      </c>
      <c r="AX80" s="1">
        <f t="shared" si="72"/>
        <v>167.19323648776395</v>
      </c>
    </row>
    <row r="81" spans="1:53" x14ac:dyDescent="0.15">
      <c r="C81" s="7">
        <v>7</v>
      </c>
      <c r="D81" s="11">
        <v>24.857483870967702</v>
      </c>
      <c r="E81" s="10">
        <f t="shared" si="73"/>
        <v>21.5656</v>
      </c>
      <c r="F81" s="7" t="s">
        <v>73</v>
      </c>
      <c r="G81" s="1">
        <v>8</v>
      </c>
      <c r="H81" s="8">
        <f t="shared" si="57"/>
        <v>24.857483870967702</v>
      </c>
      <c r="I81" s="8">
        <f t="shared" si="58"/>
        <v>298.00748387096769</v>
      </c>
      <c r="J81" s="8">
        <f t="shared" si="59"/>
        <v>0.34080985946842873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1.5739047463662281</v>
      </c>
      <c r="P81" s="8">
        <f t="shared" si="62"/>
        <v>0.53640225542576714</v>
      </c>
      <c r="Q81" s="14">
        <f t="shared" si="63"/>
        <v>0.13946458641069945</v>
      </c>
      <c r="R81" s="8">
        <f t="shared" si="64"/>
        <v>0.1355172</v>
      </c>
      <c r="S81" s="15">
        <f t="shared" si="65"/>
        <v>1.0291283055634226</v>
      </c>
      <c r="T81" s="2">
        <v>0.01</v>
      </c>
      <c r="U81" s="16">
        <f t="shared" si="66"/>
        <v>1.0291283055634226E-2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2.0241283055634225E-2</v>
      </c>
      <c r="AU81" s="8">
        <f t="shared" si="70"/>
        <v>52.122000000000007</v>
      </c>
      <c r="AV81" s="1">
        <f t="shared" si="71"/>
        <v>0.26</v>
      </c>
      <c r="AW81" s="1">
        <f t="shared" si="75"/>
        <v>0.11359999999999999</v>
      </c>
      <c r="AX81" s="1">
        <f t="shared" si="72"/>
        <v>208.7784130165916</v>
      </c>
    </row>
    <row r="82" spans="1:53" x14ac:dyDescent="0.15">
      <c r="C82" s="7">
        <v>8</v>
      </c>
      <c r="D82" s="11">
        <v>25.216870967741901</v>
      </c>
      <c r="E82" s="10">
        <f t="shared" si="73"/>
        <v>24.857483870967702</v>
      </c>
      <c r="F82" s="7" t="s">
        <v>73</v>
      </c>
      <c r="G82" s="1">
        <v>9</v>
      </c>
      <c r="H82" s="8">
        <f t="shared" si="57"/>
        <v>25.216870967741901</v>
      </c>
      <c r="I82" s="8">
        <f t="shared" si="58"/>
        <v>298.36687096774187</v>
      </c>
      <c r="J82" s="8">
        <f t="shared" si="59"/>
        <v>0.3544898718929213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1.5587224909404611</v>
      </c>
      <c r="P82" s="8">
        <f t="shared" si="62"/>
        <v>0.55255133613009921</v>
      </c>
      <c r="Q82" s="14">
        <f t="shared" si="63"/>
        <v>0.1436633473938258</v>
      </c>
      <c r="R82" s="8">
        <f t="shared" si="64"/>
        <v>0.1355172</v>
      </c>
      <c r="S82" s="15">
        <f t="shared" si="65"/>
        <v>1.0601115385635609</v>
      </c>
      <c r="T82" s="2">
        <v>0.01</v>
      </c>
      <c r="U82" s="16">
        <f t="shared" si="66"/>
        <v>1.060111538563561E-2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2.0551115385635609E-2</v>
      </c>
      <c r="AU82" s="8">
        <f t="shared" si="70"/>
        <v>52.122000000000007</v>
      </c>
      <c r="AV82" s="1">
        <f t="shared" si="71"/>
        <v>0.26</v>
      </c>
      <c r="AW82" s="1">
        <f t="shared" si="75"/>
        <v>0.11359999999999999</v>
      </c>
      <c r="AX82" s="1">
        <f t="shared" si="72"/>
        <v>211.97417397606873</v>
      </c>
    </row>
    <row r="83" spans="1:53" x14ac:dyDescent="0.15">
      <c r="C83" s="7">
        <v>9</v>
      </c>
      <c r="D83" s="11">
        <v>25.0051666666667</v>
      </c>
      <c r="E83" s="10">
        <f t="shared" si="73"/>
        <v>25.216870967741901</v>
      </c>
      <c r="F83" s="7" t="s">
        <v>73</v>
      </c>
      <c r="G83" s="1">
        <v>10</v>
      </c>
      <c r="H83" s="8">
        <f t="shared" si="57"/>
        <v>25.0051666666667</v>
      </c>
      <c r="I83" s="8">
        <f t="shared" si="58"/>
        <v>298.15516666666667</v>
      </c>
      <c r="J83" s="8">
        <f t="shared" si="59"/>
        <v>0.3463702754317563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1.527391154810362</v>
      </c>
      <c r="P83" s="8">
        <f t="shared" si="62"/>
        <v>0.52904289498369339</v>
      </c>
      <c r="Q83" s="14">
        <f t="shared" si="63"/>
        <v>0.13755115269576029</v>
      </c>
      <c r="R83" s="8">
        <f t="shared" si="64"/>
        <v>0.1355172</v>
      </c>
      <c r="S83" s="15">
        <f t="shared" si="65"/>
        <v>1.0150088158238237</v>
      </c>
      <c r="T83" s="2">
        <v>0.01</v>
      </c>
      <c r="U83" s="16">
        <f t="shared" si="66"/>
        <v>1.0150088158238238E-2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2.0100088158238237E-2</v>
      </c>
      <c r="AU83" s="8">
        <f t="shared" si="70"/>
        <v>52.122000000000007</v>
      </c>
      <c r="AV83" s="1">
        <f t="shared" si="71"/>
        <v>0.26</v>
      </c>
      <c r="AW83" s="1">
        <f t="shared" si="75"/>
        <v>0.11359999999999999</v>
      </c>
      <c r="AX83" s="1">
        <f t="shared" si="72"/>
        <v>207.32206034747711</v>
      </c>
    </row>
    <row r="84" spans="1:53" x14ac:dyDescent="0.15">
      <c r="C84" s="7">
        <v>10</v>
      </c>
      <c r="D84" s="11">
        <v>23.4332903225806</v>
      </c>
      <c r="E84" s="10">
        <f t="shared" si="73"/>
        <v>25.0051666666667</v>
      </c>
      <c r="F84" s="7" t="s">
        <v>73</v>
      </c>
      <c r="G84" s="1">
        <v>11</v>
      </c>
      <c r="H84" s="8">
        <f t="shared" si="57"/>
        <v>23.4332903225806</v>
      </c>
      <c r="I84" s="8">
        <f t="shared" si="58"/>
        <v>296.58329032258058</v>
      </c>
      <c r="J84" s="8">
        <f t="shared" si="59"/>
        <v>0.29132196527272236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0.94843084683533518</v>
      </c>
      <c r="O84" s="8">
        <f t="shared" si="74"/>
        <v>0.57113741299133347</v>
      </c>
      <c r="P84" s="8">
        <f t="shared" si="62"/>
        <v>0.16638487359341375</v>
      </c>
      <c r="Q84" s="14">
        <f t="shared" si="63"/>
        <v>4.3260067134287573E-2</v>
      </c>
      <c r="R84" s="8">
        <f t="shared" si="64"/>
        <v>0.1355172</v>
      </c>
      <c r="S84" s="15">
        <f t="shared" si="65"/>
        <v>0.31922196691111954</v>
      </c>
      <c r="T84" s="2">
        <v>0.01</v>
      </c>
      <c r="U84" s="16">
        <f t="shared" si="66"/>
        <v>3.1922196691111953E-3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1.3142219669111194E-2</v>
      </c>
      <c r="AU84" s="8">
        <f t="shared" si="70"/>
        <v>52.122000000000007</v>
      </c>
      <c r="AV84" s="1">
        <f t="shared" si="71"/>
        <v>0.26</v>
      </c>
      <c r="AW84" s="1">
        <f t="shared" si="75"/>
        <v>0.11359999999999999</v>
      </c>
      <c r="AX84" s="1">
        <f t="shared" si="72"/>
        <v>135.55522930492896</v>
      </c>
    </row>
    <row r="85" spans="1:53" x14ac:dyDescent="0.15">
      <c r="C85" s="7">
        <v>11</v>
      </c>
      <c r="D85" s="11">
        <v>20.375833333333301</v>
      </c>
      <c r="E85" s="10">
        <f t="shared" si="73"/>
        <v>23.4332903225806</v>
      </c>
      <c r="F85" s="7" t="s">
        <v>75</v>
      </c>
      <c r="G85" s="1">
        <v>12</v>
      </c>
      <c r="H85" s="8">
        <f t="shared" si="57"/>
        <v>20.375833333333301</v>
      </c>
      <c r="I85" s="8">
        <f t="shared" si="58"/>
        <v>293.52583333333325</v>
      </c>
      <c r="J85" s="8">
        <f t="shared" si="59"/>
        <v>0.20694704116280166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0.92597253939791968</v>
      </c>
      <c r="P85" s="8">
        <f t="shared" si="62"/>
        <v>0.19162727722640527</v>
      </c>
      <c r="Q85" s="14">
        <f t="shared" si="63"/>
        <v>4.9823092078865372E-2</v>
      </c>
      <c r="R85" s="8">
        <f t="shared" si="64"/>
        <v>0.1355172</v>
      </c>
      <c r="S85" s="15">
        <f t="shared" si="65"/>
        <v>0.36765142785465882</v>
      </c>
      <c r="T85" s="2">
        <v>0.01</v>
      </c>
      <c r="U85" s="16">
        <f t="shared" si="66"/>
        <v>3.6765142785465882E-3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1.3626514278546588E-2</v>
      </c>
      <c r="AU85" s="8">
        <f t="shared" si="70"/>
        <v>52.122000000000007</v>
      </c>
      <c r="AV85" s="1">
        <f t="shared" si="71"/>
        <v>0.26</v>
      </c>
      <c r="AW85" s="1">
        <f t="shared" si="75"/>
        <v>0.11359999999999999</v>
      </c>
      <c r="AX85" s="1">
        <f t="shared" si="72"/>
        <v>140.55047885074603</v>
      </c>
      <c r="AY85" s="1">
        <f>SUM(AX74:AX85)</f>
        <v>1670.8876004642025</v>
      </c>
    </row>
    <row r="86" spans="1:53" x14ac:dyDescent="0.15">
      <c r="C86" s="7">
        <v>12</v>
      </c>
      <c r="D86" s="11">
        <v>18.404</v>
      </c>
      <c r="E86" s="10">
        <f t="shared" si="73"/>
        <v>20.375833333333301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15</v>
      </c>
      <c r="E90" s="7"/>
      <c r="F90" s="7"/>
      <c r="G90" s="1">
        <v>1</v>
      </c>
      <c r="H90" s="8">
        <f t="shared" ref="H90:H101" si="76">E91</f>
        <v>15</v>
      </c>
      <c r="I90" s="8">
        <f t="shared" ref="I90:I101" si="77">H90+273.15</f>
        <v>288.14999999999998</v>
      </c>
      <c r="J90" s="8">
        <f t="shared" ref="J90:J101" si="78">EXP(($C$16*(I90-$C$14))/($C$17*I90*$C$14))</f>
        <v>0.11145232763902028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3.1730477678829076E-2</v>
      </c>
      <c r="Q90" s="14">
        <f t="shared" ref="Q90:Q101" si="82">P90*$B$76</f>
        <v>8.2499241964955599E-3</v>
      </c>
      <c r="R90" s="8">
        <f t="shared" ref="R90:R101" si="83">L90*$B$76</f>
        <v>7.4022000000000004E-2</v>
      </c>
      <c r="S90" s="15">
        <f t="shared" ref="S90:S101" si="84">Q90/R90</f>
        <v>0.11145232763902028</v>
      </c>
      <c r="T90" s="2">
        <v>0.01</v>
      </c>
      <c r="U90" s="16">
        <f t="shared" ref="U90:U101" si="85">S90*T90</f>
        <v>1.1145232763902029E-3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6.6045232763902026E-3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0.97666666666666668</v>
      </c>
      <c r="AX90" s="1">
        <f t="shared" ref="AX90:AX101" si="91">AW90*10000*AV90*0.67*AU90*AT90</f>
        <v>319.90679037313475</v>
      </c>
      <c r="AZ90" s="1">
        <f>$E$10/12</f>
        <v>3.8014958228377499E-2</v>
      </c>
      <c r="BA90" s="1">
        <f t="shared" ref="BA90:BA101" si="92">AZ90*10000*AV90*0.67*AU90*AT90</f>
        <v>12.451784921169661</v>
      </c>
    </row>
    <row r="91" spans="1:53" x14ac:dyDescent="0.15">
      <c r="A91" s="1" t="s">
        <v>74</v>
      </c>
      <c r="B91" s="1">
        <v>1</v>
      </c>
      <c r="C91" s="7">
        <v>1</v>
      </c>
      <c r="D91" s="9">
        <v>17.0275483870968</v>
      </c>
      <c r="E91" s="10">
        <f t="shared" ref="E91:E102" si="93">D90</f>
        <v>15</v>
      </c>
      <c r="F91" s="7" t="s">
        <v>73</v>
      </c>
      <c r="G91" s="1">
        <v>2</v>
      </c>
      <c r="H91" s="8">
        <f t="shared" si="76"/>
        <v>17.0275483870968</v>
      </c>
      <c r="I91" s="8">
        <f t="shared" si="77"/>
        <v>290.17754838709675</v>
      </c>
      <c r="J91" s="8">
        <f t="shared" si="78"/>
        <v>0.14113284440784621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0.53766952232117093</v>
      </c>
      <c r="P91" s="8">
        <f t="shared" si="81"/>
        <v>7.5882829036594809E-2</v>
      </c>
      <c r="Q91" s="14">
        <f t="shared" si="82"/>
        <v>1.9729535549514652E-2</v>
      </c>
      <c r="R91" s="8">
        <f t="shared" si="83"/>
        <v>7.4022000000000004E-2</v>
      </c>
      <c r="S91" s="15">
        <f t="shared" si="84"/>
        <v>0.2665361048001223</v>
      </c>
      <c r="T91" s="2">
        <v>0.01</v>
      </c>
      <c r="U91" s="16">
        <f t="shared" si="85"/>
        <v>2.665361048001223E-3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8.1553610480012244E-3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0.97666666666666668</v>
      </c>
      <c r="AX91" s="1">
        <f t="shared" si="91"/>
        <v>395.02554053017411</v>
      </c>
      <c r="AZ91" s="1">
        <f t="shared" ref="AZ91:AZ101" si="96">$E$10/12</f>
        <v>3.8014958228377499E-2</v>
      </c>
      <c r="BA91" s="1">
        <f t="shared" si="92"/>
        <v>15.375644459791959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16.7139285714286</v>
      </c>
      <c r="E92" s="10">
        <f t="shared" si="93"/>
        <v>17.0275483870968</v>
      </c>
      <c r="F92" s="7" t="s">
        <v>73</v>
      </c>
      <c r="G92" s="1">
        <v>3</v>
      </c>
      <c r="H92" s="8">
        <f t="shared" si="76"/>
        <v>16.7139285714286</v>
      </c>
      <c r="I92" s="8">
        <f t="shared" si="77"/>
        <v>289.86392857142857</v>
      </c>
      <c r="J92" s="8">
        <f t="shared" si="78"/>
        <v>0.13610097007587113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0.74648669328457606</v>
      </c>
      <c r="P92" s="8">
        <f t="shared" si="81"/>
        <v>0.10159756310476008</v>
      </c>
      <c r="Q92" s="14">
        <f t="shared" si="82"/>
        <v>2.6415366407237621E-2</v>
      </c>
      <c r="R92" s="8">
        <f t="shared" si="83"/>
        <v>7.4022000000000004E-2</v>
      </c>
      <c r="S92" s="15">
        <f t="shared" si="84"/>
        <v>0.35685831789518818</v>
      </c>
      <c r="T92" s="2">
        <v>0.01</v>
      </c>
      <c r="U92" s="16">
        <f t="shared" si="85"/>
        <v>3.5685831789518817E-3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9.0585831789518831E-3</v>
      </c>
      <c r="AU92" s="8">
        <f t="shared" si="89"/>
        <v>28.47</v>
      </c>
      <c r="AV92" s="1">
        <f t="shared" si="90"/>
        <v>0.26</v>
      </c>
      <c r="AW92" s="1">
        <f t="shared" si="95"/>
        <v>0.97666666666666668</v>
      </c>
      <c r="AX92" s="1">
        <f t="shared" si="91"/>
        <v>438.77538905282728</v>
      </c>
      <c r="AZ92" s="1">
        <f t="shared" si="96"/>
        <v>3.8014958228377499E-2</v>
      </c>
      <c r="BA92" s="1">
        <f t="shared" si="92"/>
        <v>17.078527051006809</v>
      </c>
    </row>
    <row r="93" spans="1:53" x14ac:dyDescent="0.15">
      <c r="C93" s="7">
        <v>3</v>
      </c>
      <c r="D93" s="11">
        <v>15.668935483871</v>
      </c>
      <c r="E93" s="10">
        <f t="shared" si="93"/>
        <v>16.7139285714286</v>
      </c>
      <c r="F93" s="7" t="s">
        <v>73</v>
      </c>
      <c r="G93" s="1">
        <v>4</v>
      </c>
      <c r="H93" s="8">
        <f t="shared" si="76"/>
        <v>15.668935483871</v>
      </c>
      <c r="I93" s="8">
        <f t="shared" si="77"/>
        <v>288.81893548387097</v>
      </c>
      <c r="J93" s="8">
        <f t="shared" si="78"/>
        <v>0.1205253138277175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0.92958913017981604</v>
      </c>
      <c r="P93" s="8">
        <f t="shared" si="81"/>
        <v>0.11203902164575727</v>
      </c>
      <c r="Q93" s="14">
        <f t="shared" si="82"/>
        <v>2.913014562789689E-2</v>
      </c>
      <c r="R93" s="8">
        <f t="shared" si="83"/>
        <v>7.4022000000000004E-2</v>
      </c>
      <c r="S93" s="15">
        <f t="shared" si="84"/>
        <v>0.39353362011154641</v>
      </c>
      <c r="T93" s="2">
        <v>0.01</v>
      </c>
      <c r="U93" s="16">
        <f t="shared" si="85"/>
        <v>3.9353362011154639E-3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9.425336201115464E-3</v>
      </c>
      <c r="AU93" s="8">
        <f t="shared" si="89"/>
        <v>28.47</v>
      </c>
      <c r="AV93" s="1">
        <f t="shared" si="90"/>
        <v>0.26</v>
      </c>
      <c r="AW93" s="1">
        <f t="shared" si="95"/>
        <v>0.97666666666666668</v>
      </c>
      <c r="AX93" s="1">
        <f t="shared" si="91"/>
        <v>456.53999934641462</v>
      </c>
      <c r="AZ93" s="1">
        <f t="shared" si="96"/>
        <v>3.8014958228377499E-2</v>
      </c>
      <c r="BA93" s="1">
        <f t="shared" si="92"/>
        <v>17.769981916113423</v>
      </c>
    </row>
    <row r="94" spans="1:53" x14ac:dyDescent="0.15">
      <c r="C94" s="7">
        <v>4</v>
      </c>
      <c r="D94" s="11">
        <v>17.086600000000001</v>
      </c>
      <c r="E94" s="10">
        <f t="shared" si="93"/>
        <v>15.668935483871</v>
      </c>
      <c r="F94" s="7" t="s">
        <v>73</v>
      </c>
      <c r="G94" s="1">
        <v>5</v>
      </c>
      <c r="H94" s="8">
        <f t="shared" si="76"/>
        <v>17.086600000000001</v>
      </c>
      <c r="I94" s="8">
        <f t="shared" si="77"/>
        <v>290.23659999999995</v>
      </c>
      <c r="J94" s="8">
        <f t="shared" si="78"/>
        <v>0.14209965845412673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0.77667260310735586</v>
      </c>
      <c r="O94" s="8">
        <f t="shared" si="94"/>
        <v>0.32557750542670294</v>
      </c>
      <c r="P94" s="8">
        <f t="shared" si="81"/>
        <v>4.6264452321481075E-2</v>
      </c>
      <c r="Q94" s="14">
        <f t="shared" si="82"/>
        <v>1.2028757603585081E-2</v>
      </c>
      <c r="R94" s="8">
        <f t="shared" si="83"/>
        <v>7.4022000000000004E-2</v>
      </c>
      <c r="S94" s="15">
        <f t="shared" si="84"/>
        <v>0.16250246688261705</v>
      </c>
      <c r="T94" s="2">
        <v>0.01</v>
      </c>
      <c r="U94" s="16">
        <f t="shared" si="85"/>
        <v>1.6250246688261705E-3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1.1575024668826171E-2</v>
      </c>
      <c r="AU94" s="8">
        <f t="shared" si="89"/>
        <v>28.47</v>
      </c>
      <c r="AV94" s="1">
        <f t="shared" si="90"/>
        <v>0.26</v>
      </c>
      <c r="AW94" s="1">
        <f t="shared" si="95"/>
        <v>0.97666666666666668</v>
      </c>
      <c r="AX94" s="1">
        <f t="shared" si="91"/>
        <v>560.66559770199297</v>
      </c>
      <c r="AZ94" s="1">
        <f t="shared" si="96"/>
        <v>3.8014958228377499E-2</v>
      </c>
      <c r="BA94" s="1">
        <f t="shared" si="92"/>
        <v>21.822879805525151</v>
      </c>
    </row>
    <row r="95" spans="1:53" x14ac:dyDescent="0.15">
      <c r="C95" s="7">
        <v>5</v>
      </c>
      <c r="D95" s="11">
        <v>18.611645161290301</v>
      </c>
      <c r="E95" s="10">
        <f t="shared" si="93"/>
        <v>17.086600000000001</v>
      </c>
      <c r="F95" s="7" t="s">
        <v>75</v>
      </c>
      <c r="G95" s="1">
        <v>6</v>
      </c>
      <c r="H95" s="8">
        <f t="shared" si="76"/>
        <v>18.611645161290301</v>
      </c>
      <c r="I95" s="8">
        <f t="shared" si="77"/>
        <v>291.76164516129029</v>
      </c>
      <c r="J95" s="8">
        <f t="shared" si="78"/>
        <v>0.16933577984640599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0.56401305310522187</v>
      </c>
      <c r="P95" s="8">
        <f t="shared" si="81"/>
        <v>9.5507590191125147E-2</v>
      </c>
      <c r="Q95" s="14">
        <f t="shared" si="82"/>
        <v>2.483197344969254E-2</v>
      </c>
      <c r="R95" s="8">
        <f t="shared" si="83"/>
        <v>7.4022000000000004E-2</v>
      </c>
      <c r="S95" s="15">
        <f t="shared" si="84"/>
        <v>0.33546747520591902</v>
      </c>
      <c r="T95" s="2">
        <v>0.01</v>
      </c>
      <c r="U95" s="16">
        <f t="shared" si="85"/>
        <v>3.3546747520591903E-3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1.3304674752059192E-2</v>
      </c>
      <c r="AU95" s="8">
        <f t="shared" si="89"/>
        <v>28.47</v>
      </c>
      <c r="AV95" s="1">
        <f t="shared" si="90"/>
        <v>0.26</v>
      </c>
      <c r="AW95" s="1">
        <f t="shared" si="95"/>
        <v>0.97666666666666668</v>
      </c>
      <c r="AX95" s="1">
        <f t="shared" si="91"/>
        <v>644.44557446030478</v>
      </c>
      <c r="AZ95" s="1">
        <f t="shared" si="96"/>
        <v>3.8014958228377499E-2</v>
      </c>
      <c r="BA95" s="1">
        <f t="shared" si="92"/>
        <v>25.083861699902283</v>
      </c>
    </row>
    <row r="96" spans="1:53" x14ac:dyDescent="0.15">
      <c r="C96" s="7">
        <v>6</v>
      </c>
      <c r="D96" s="11">
        <v>21.5656</v>
      </c>
      <c r="E96" s="10">
        <f t="shared" si="93"/>
        <v>18.611645161290301</v>
      </c>
      <c r="F96" s="7" t="s">
        <v>73</v>
      </c>
      <c r="G96" s="1">
        <v>7</v>
      </c>
      <c r="H96" s="8">
        <f t="shared" si="76"/>
        <v>21.5656</v>
      </c>
      <c r="I96" s="8">
        <f t="shared" si="77"/>
        <v>294.71559999999999</v>
      </c>
      <c r="J96" s="8">
        <f t="shared" si="78"/>
        <v>0.23660156733424481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0.75320546291409674</v>
      </c>
      <c r="P96" s="8">
        <f t="shared" si="81"/>
        <v>0.17820959305019068</v>
      </c>
      <c r="Q96" s="14">
        <f t="shared" si="82"/>
        <v>4.633449419304958E-2</v>
      </c>
      <c r="R96" s="8">
        <f t="shared" si="83"/>
        <v>7.4022000000000004E-2</v>
      </c>
      <c r="S96" s="15">
        <f t="shared" si="84"/>
        <v>0.62595571847625808</v>
      </c>
      <c r="T96" s="2">
        <v>0.01</v>
      </c>
      <c r="U96" s="16">
        <f t="shared" si="85"/>
        <v>6.2595571847625809E-3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1.620955718476258E-2</v>
      </c>
      <c r="AU96" s="8">
        <f t="shared" si="89"/>
        <v>28.47</v>
      </c>
      <c r="AV96" s="1">
        <f t="shared" si="90"/>
        <v>0.26</v>
      </c>
      <c r="AW96" s="1">
        <f t="shared" si="95"/>
        <v>0.97666666666666668</v>
      </c>
      <c r="AX96" s="1">
        <f t="shared" si="91"/>
        <v>785.1509026979187</v>
      </c>
      <c r="AZ96" s="1">
        <f t="shared" si="96"/>
        <v>3.8014958228377499E-2</v>
      </c>
      <c r="BA96" s="1">
        <f t="shared" si="92"/>
        <v>30.560558466587985</v>
      </c>
    </row>
    <row r="97" spans="3:54" x14ac:dyDescent="0.15">
      <c r="C97" s="7">
        <v>7</v>
      </c>
      <c r="D97" s="11">
        <v>24.857483870967702</v>
      </c>
      <c r="E97" s="10">
        <f t="shared" si="93"/>
        <v>21.5656</v>
      </c>
      <c r="F97" s="7" t="s">
        <v>73</v>
      </c>
      <c r="G97" s="1">
        <v>8</v>
      </c>
      <c r="H97" s="8">
        <f t="shared" si="76"/>
        <v>24.857483870967702</v>
      </c>
      <c r="I97" s="8">
        <f t="shared" si="77"/>
        <v>298.00748387096769</v>
      </c>
      <c r="J97" s="8">
        <f t="shared" si="78"/>
        <v>0.34080985946842873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0.859695869863906</v>
      </c>
      <c r="P97" s="8">
        <f t="shared" si="81"/>
        <v>0.29299282859390641</v>
      </c>
      <c r="Q97" s="14">
        <f t="shared" si="82"/>
        <v>7.6178135434415664E-2</v>
      </c>
      <c r="R97" s="8">
        <f t="shared" si="83"/>
        <v>7.4022000000000004E-2</v>
      </c>
      <c r="S97" s="15">
        <f t="shared" si="84"/>
        <v>1.0291283055634224</v>
      </c>
      <c r="T97" s="2">
        <v>0.01</v>
      </c>
      <c r="U97" s="16">
        <f t="shared" si="85"/>
        <v>1.0291283055634225E-2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2.0241283055634225E-2</v>
      </c>
      <c r="AU97" s="8">
        <f t="shared" si="89"/>
        <v>28.47</v>
      </c>
      <c r="AV97" s="1">
        <f t="shared" si="90"/>
        <v>0.26</v>
      </c>
      <c r="AW97" s="1">
        <f t="shared" si="95"/>
        <v>0.97666666666666668</v>
      </c>
      <c r="AX97" s="1">
        <f t="shared" si="91"/>
        <v>980.43774310100457</v>
      </c>
      <c r="AZ97" s="1">
        <f t="shared" si="96"/>
        <v>3.8014958228377499E-2</v>
      </c>
      <c r="BA97" s="1">
        <f t="shared" si="92"/>
        <v>38.161740460248531</v>
      </c>
    </row>
    <row r="98" spans="3:54" x14ac:dyDescent="0.15">
      <c r="C98" s="7">
        <v>8</v>
      </c>
      <c r="D98" s="11">
        <v>25.216870967741901</v>
      </c>
      <c r="E98" s="10">
        <f t="shared" si="93"/>
        <v>24.857483870967702</v>
      </c>
      <c r="F98" s="7" t="s">
        <v>73</v>
      </c>
      <c r="G98" s="1">
        <v>9</v>
      </c>
      <c r="H98" s="8">
        <f t="shared" si="76"/>
        <v>25.216870967741901</v>
      </c>
      <c r="I98" s="8">
        <f t="shared" si="77"/>
        <v>298.36687096774187</v>
      </c>
      <c r="J98" s="8">
        <f t="shared" si="78"/>
        <v>0.3544898718929213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0.85140304126999966</v>
      </c>
      <c r="P98" s="8">
        <f t="shared" si="81"/>
        <v>0.30181375502904578</v>
      </c>
      <c r="Q98" s="14">
        <f t="shared" si="82"/>
        <v>7.8471576307551902E-2</v>
      </c>
      <c r="R98" s="8">
        <f t="shared" si="83"/>
        <v>7.4022000000000004E-2</v>
      </c>
      <c r="S98" s="15">
        <f t="shared" si="84"/>
        <v>1.0601115385635609</v>
      </c>
      <c r="T98" s="2">
        <v>0.01</v>
      </c>
      <c r="U98" s="16">
        <f t="shared" si="85"/>
        <v>1.060111538563561E-2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2.0551115385635609E-2</v>
      </c>
      <c r="AU98" s="8">
        <f t="shared" si="89"/>
        <v>28.47</v>
      </c>
      <c r="AV98" s="1">
        <f t="shared" si="90"/>
        <v>0.26</v>
      </c>
      <c r="AW98" s="1">
        <f t="shared" si="95"/>
        <v>0.97666666666666668</v>
      </c>
      <c r="AX98" s="1">
        <f t="shared" si="91"/>
        <v>995.44525569451707</v>
      </c>
      <c r="AZ98" s="1">
        <f t="shared" si="96"/>
        <v>3.8014958228377499E-2</v>
      </c>
      <c r="BA98" s="1">
        <f t="shared" si="92"/>
        <v>38.745880355491771</v>
      </c>
    </row>
    <row r="99" spans="3:54" x14ac:dyDescent="0.15">
      <c r="C99" s="7">
        <v>9</v>
      </c>
      <c r="D99" s="11">
        <v>25.0051666666667</v>
      </c>
      <c r="E99" s="10">
        <f t="shared" si="93"/>
        <v>25.216870967741901</v>
      </c>
      <c r="F99" s="7" t="s">
        <v>73</v>
      </c>
      <c r="G99" s="1">
        <v>10</v>
      </c>
      <c r="H99" s="8">
        <f t="shared" si="76"/>
        <v>25.0051666666667</v>
      </c>
      <c r="I99" s="8">
        <f t="shared" si="77"/>
        <v>298.15516666666667</v>
      </c>
      <c r="J99" s="8">
        <f t="shared" si="78"/>
        <v>0.3463702754317563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0.83428928624095389</v>
      </c>
      <c r="P99" s="8">
        <f t="shared" si="81"/>
        <v>0.2889730098650426</v>
      </c>
      <c r="Q99" s="14">
        <f t="shared" si="82"/>
        <v>7.5132982564911077E-2</v>
      </c>
      <c r="R99" s="8">
        <f t="shared" si="83"/>
        <v>7.4022000000000004E-2</v>
      </c>
      <c r="S99" s="15">
        <f t="shared" si="84"/>
        <v>1.0150088158238235</v>
      </c>
      <c r="T99" s="2">
        <v>0.01</v>
      </c>
      <c r="U99" s="16">
        <f t="shared" si="85"/>
        <v>1.0150088158238235E-2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2.0100088158238237E-2</v>
      </c>
      <c r="AU99" s="8">
        <f t="shared" si="89"/>
        <v>28.47</v>
      </c>
      <c r="AV99" s="1">
        <f t="shared" si="90"/>
        <v>0.26</v>
      </c>
      <c r="AW99" s="1">
        <f t="shared" si="95"/>
        <v>0.97666666666666668</v>
      </c>
      <c r="AX99" s="1">
        <f t="shared" si="91"/>
        <v>973.59861110725649</v>
      </c>
      <c r="AZ99" s="1">
        <f t="shared" si="96"/>
        <v>3.8014958228377499E-2</v>
      </c>
      <c r="BA99" s="1">
        <f t="shared" si="92"/>
        <v>37.895539794316079</v>
      </c>
    </row>
    <row r="100" spans="3:54" x14ac:dyDescent="0.15">
      <c r="C100" s="7">
        <v>10</v>
      </c>
      <c r="D100" s="11">
        <v>23.4332903225806</v>
      </c>
      <c r="E100" s="10">
        <f t="shared" si="93"/>
        <v>25.0051666666667</v>
      </c>
      <c r="F100" s="7" t="s">
        <v>73</v>
      </c>
      <c r="G100" s="1">
        <v>11</v>
      </c>
      <c r="H100" s="8">
        <f t="shared" si="76"/>
        <v>23.4332903225806</v>
      </c>
      <c r="I100" s="8">
        <f t="shared" si="77"/>
        <v>296.58329032258058</v>
      </c>
      <c r="J100" s="8">
        <f t="shared" si="78"/>
        <v>0.29132196527272236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0.51805046255711573</v>
      </c>
      <c r="O100" s="8">
        <f t="shared" si="94"/>
        <v>0.31196581381879551</v>
      </c>
      <c r="P100" s="8">
        <f t="shared" si="81"/>
        <v>9.0882493979595719E-2</v>
      </c>
      <c r="Q100" s="14">
        <f t="shared" si="82"/>
        <v>2.3629448434694889E-2</v>
      </c>
      <c r="R100" s="8">
        <f t="shared" si="83"/>
        <v>7.4022000000000004E-2</v>
      </c>
      <c r="S100" s="15">
        <f t="shared" si="84"/>
        <v>0.31922196691111948</v>
      </c>
      <c r="T100" s="2">
        <v>0.01</v>
      </c>
      <c r="U100" s="16">
        <f t="shared" si="85"/>
        <v>3.1922196691111949E-3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1.3142219669111194E-2</v>
      </c>
      <c r="AU100" s="8">
        <f t="shared" si="89"/>
        <v>28.47</v>
      </c>
      <c r="AV100" s="1">
        <f t="shared" si="90"/>
        <v>0.26</v>
      </c>
      <c r="AW100" s="1">
        <f t="shared" si="95"/>
        <v>0.97666666666666668</v>
      </c>
      <c r="AX100" s="1">
        <f t="shared" si="91"/>
        <v>636.57665160383169</v>
      </c>
      <c r="AZ100" s="1">
        <f t="shared" si="96"/>
        <v>3.8014958228377499E-2</v>
      </c>
      <c r="BA100" s="1">
        <f t="shared" si="92"/>
        <v>24.777578313870389</v>
      </c>
    </row>
    <row r="101" spans="3:54" x14ac:dyDescent="0.15">
      <c r="C101" s="7">
        <v>11</v>
      </c>
      <c r="D101" s="11">
        <v>20.375833333333301</v>
      </c>
      <c r="E101" s="10">
        <f t="shared" si="93"/>
        <v>23.4332903225806</v>
      </c>
      <c r="F101" s="7" t="s">
        <v>75</v>
      </c>
      <c r="G101" s="1">
        <v>12</v>
      </c>
      <c r="H101" s="8">
        <f t="shared" si="76"/>
        <v>20.375833333333301</v>
      </c>
      <c r="I101" s="8">
        <f t="shared" si="77"/>
        <v>293.52583333333325</v>
      </c>
      <c r="J101" s="8">
        <f t="shared" si="78"/>
        <v>0.20694704116280166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0.50578331983919977</v>
      </c>
      <c r="P101" s="8">
        <f t="shared" si="81"/>
        <v>0.10467036151022135</v>
      </c>
      <c r="Q101" s="14">
        <f t="shared" si="82"/>
        <v>2.7214293992657554E-2</v>
      </c>
      <c r="R101" s="8">
        <f t="shared" si="83"/>
        <v>7.4022000000000004E-2</v>
      </c>
      <c r="S101" s="15">
        <f t="shared" si="84"/>
        <v>0.36765142785465876</v>
      </c>
      <c r="T101" s="2">
        <v>0.01</v>
      </c>
      <c r="U101" s="16">
        <f t="shared" si="85"/>
        <v>3.6765142785465878E-3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1.3626514278546588E-2</v>
      </c>
      <c r="AU101" s="8">
        <f t="shared" si="89"/>
        <v>28.47</v>
      </c>
      <c r="AV101" s="1">
        <f t="shared" si="90"/>
        <v>0.26</v>
      </c>
      <c r="AW101" s="1">
        <f t="shared" si="95"/>
        <v>0.97666666666666668</v>
      </c>
      <c r="AX101" s="1">
        <f t="shared" si="91"/>
        <v>660.03468598662016</v>
      </c>
      <c r="AY101" s="1">
        <f>SUM(AX90:AX101)</f>
        <v>7846.6027416559973</v>
      </c>
      <c r="AZ101" s="1">
        <f t="shared" si="96"/>
        <v>3.8014958228377499E-2</v>
      </c>
      <c r="BA101" s="1">
        <f t="shared" si="92"/>
        <v>25.690639266615996</v>
      </c>
      <c r="BB101" s="1">
        <f>SUM(BA90:BA101)</f>
        <v>305.41461651064009</v>
      </c>
    </row>
    <row r="102" spans="3:54" x14ac:dyDescent="0.15">
      <c r="C102" s="7">
        <v>12</v>
      </c>
      <c r="D102" s="11">
        <v>18.404</v>
      </c>
      <c r="E102" s="10">
        <f t="shared" si="93"/>
        <v>20.375833333333301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622.49848862094098</v>
      </c>
      <c r="F2" s="2">
        <v>769.42</v>
      </c>
      <c r="G2" s="44">
        <f>(F2+F3+F4)/3</f>
        <v>1231.0233333333333</v>
      </c>
      <c r="H2" s="2">
        <v>0.18</v>
      </c>
      <c r="I2" s="33">
        <f>(H2+H3+H4)/3</f>
        <v>0.17333333333333334</v>
      </c>
    </row>
    <row r="3" spans="1:12" x14ac:dyDescent="0.15">
      <c r="A3" s="33"/>
      <c r="B3" s="3" t="s">
        <v>6</v>
      </c>
      <c r="C3" s="2"/>
      <c r="D3" s="2"/>
      <c r="E3" s="41"/>
      <c r="F3" s="2">
        <v>1268.01</v>
      </c>
      <c r="G3" s="45"/>
      <c r="H3" s="2">
        <v>0.24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2807.3753424657498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0.155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9437.9171612933806</v>
      </c>
      <c r="F7" s="2">
        <v>108.2955</v>
      </c>
      <c r="G7" s="2"/>
      <c r="H7" s="2">
        <v>0.45</v>
      </c>
    </row>
    <row r="8" spans="1:12" x14ac:dyDescent="0.15">
      <c r="A8" s="33" t="s">
        <v>12</v>
      </c>
      <c r="B8" s="34"/>
      <c r="C8" s="2"/>
      <c r="D8" s="2"/>
      <c r="E8" s="5">
        <v>1.1037408883707001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5">
        <v>2.4752000000000001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5">
        <v>0.39964747716411603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AV38+AV53+AG69+AY85+AY101+BB101</f>
        <v>277729563.62035865</v>
      </c>
      <c r="J14" s="6" t="s">
        <v>20</v>
      </c>
      <c r="K14" s="6">
        <f>I14/(10000*1000)</f>
        <v>27.772956362035863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158694714.902834</v>
      </c>
      <c r="J15" s="6" t="s">
        <v>20</v>
      </c>
      <c r="K15" s="6">
        <f>I15/(10000*1000)</f>
        <v>15.8694714902834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27.772956362035863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1231.0233333333333</v>
      </c>
      <c r="C27" s="7" t="s">
        <v>72</v>
      </c>
      <c r="D27" s="7">
        <v>14</v>
      </c>
      <c r="E27" s="7"/>
      <c r="F27" s="7"/>
      <c r="G27" s="1">
        <v>1</v>
      </c>
      <c r="H27" s="8">
        <f t="shared" ref="H27:H38" si="0">E28</f>
        <v>14</v>
      </c>
      <c r="I27" s="8">
        <f t="shared" ref="I27:I38" si="1">H27+273.15</f>
        <v>287.14999999999998</v>
      </c>
      <c r="J27" s="8">
        <f t="shared" ref="J27:J38" si="2">EXP(($C$16*(I27-$C$14))/($C$17*I27*$C$14))</f>
        <v>9.907932879323593E-2</v>
      </c>
      <c r="K27" s="8">
        <f t="shared" ref="K27:K38" si="3">$B$27/12</f>
        <v>102.58527777777778</v>
      </c>
      <c r="L27" s="8">
        <f t="shared" ref="L27:L38" si="4">K27*$B$28/100</f>
        <v>1.0258527777777777</v>
      </c>
      <c r="M27" s="1" t="s">
        <v>73</v>
      </c>
      <c r="O27" s="8">
        <f>L27</f>
        <v>1.0258527777777777</v>
      </c>
      <c r="P27" s="8">
        <f t="shared" ref="P27:P38" si="5">O27*J27</f>
        <v>0.10164080466289883</v>
      </c>
      <c r="Q27" s="14">
        <f t="shared" ref="Q27:Q38" si="6">P27*$B$29</f>
        <v>1.7617739474902465E-2</v>
      </c>
      <c r="R27" s="8">
        <f t="shared" ref="R27:R38" si="7">L27*$B$29</f>
        <v>0.17781448148148149</v>
      </c>
      <c r="S27" s="15">
        <f t="shared" ref="S27:S38" si="8">Q27/R27</f>
        <v>9.907932879323593E-2</v>
      </c>
      <c r="T27" s="2">
        <v>0.01</v>
      </c>
      <c r="U27" s="16">
        <f t="shared" ref="U27:U38" si="9">S27*T27</f>
        <v>9.9079328793235939E-4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2.2890793287932358E-2</v>
      </c>
      <c r="AR27" s="8">
        <f t="shared" ref="AR27:AR38" si="15">$B$27/12</f>
        <v>102.58527777777778</v>
      </c>
      <c r="AS27" s="1">
        <f t="shared" ref="AS27:AS38" si="16">$B$29</f>
        <v>0.17333333333333334</v>
      </c>
      <c r="AT27" s="1">
        <f>$E$2/12</f>
        <v>51.874874051745081</v>
      </c>
      <c r="AU27" s="1">
        <f t="shared" ref="AU27:AU38" si="17">AT27*10000*AS27*0.67*AR27*AQ27</f>
        <v>141468.52622800416</v>
      </c>
    </row>
    <row r="28" spans="1:47" x14ac:dyDescent="0.15">
      <c r="A28" s="1" t="s">
        <v>74</v>
      </c>
      <c r="B28" s="1">
        <v>1</v>
      </c>
      <c r="C28" s="7">
        <v>1</v>
      </c>
      <c r="D28" s="9">
        <v>17.952225806451601</v>
      </c>
      <c r="E28" s="10">
        <f t="shared" ref="E28:E39" si="18">D27</f>
        <v>14</v>
      </c>
      <c r="F28" s="7" t="s">
        <v>73</v>
      </c>
      <c r="G28" s="1">
        <v>2</v>
      </c>
      <c r="H28" s="8">
        <f t="shared" si="0"/>
        <v>17.952225806451601</v>
      </c>
      <c r="I28" s="8">
        <f t="shared" si="1"/>
        <v>291.1022258064516</v>
      </c>
      <c r="J28" s="8">
        <f t="shared" si="2"/>
        <v>0.15700642868107889</v>
      </c>
      <c r="K28" s="8">
        <f t="shared" si="3"/>
        <v>102.58527777777778</v>
      </c>
      <c r="L28" s="8">
        <f t="shared" si="4"/>
        <v>1.0258527777777777</v>
      </c>
      <c r="M28" s="1" t="s">
        <v>73</v>
      </c>
      <c r="O28" s="8">
        <f t="shared" ref="O28:O38" si="19">L28+O27-P27-N28</f>
        <v>1.9500647508926565</v>
      </c>
      <c r="P28" s="8">
        <f t="shared" si="5"/>
        <v>0.30617270223451376</v>
      </c>
      <c r="Q28" s="14">
        <f t="shared" si="6"/>
        <v>5.3069935053982387E-2</v>
      </c>
      <c r="R28" s="8">
        <f t="shared" si="7"/>
        <v>0.17781448148148149</v>
      </c>
      <c r="S28" s="15">
        <f t="shared" si="8"/>
        <v>0.29845676579221342</v>
      </c>
      <c r="T28" s="2">
        <v>0.01</v>
      </c>
      <c r="U28" s="16">
        <f t="shared" si="9"/>
        <v>2.9845676579221343E-3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2.4884567657922133E-2</v>
      </c>
      <c r="AR28" s="8">
        <f t="shared" si="15"/>
        <v>102.58527777777778</v>
      </c>
      <c r="AS28" s="1">
        <f t="shared" si="16"/>
        <v>0.17333333333333334</v>
      </c>
      <c r="AT28" s="1">
        <f t="shared" ref="AT28:AT38" si="20">$E$2/12</f>
        <v>51.874874051745081</v>
      </c>
      <c r="AU28" s="1">
        <f t="shared" si="17"/>
        <v>153790.35003750562</v>
      </c>
    </row>
    <row r="29" spans="1:47" x14ac:dyDescent="0.15">
      <c r="A29" s="1" t="s">
        <v>36</v>
      </c>
      <c r="B29" s="1">
        <f>I2</f>
        <v>0.17333333333333334</v>
      </c>
      <c r="C29" s="7">
        <v>2</v>
      </c>
      <c r="D29" s="11">
        <v>18.113</v>
      </c>
      <c r="E29" s="10">
        <f t="shared" si="18"/>
        <v>17.952225806451601</v>
      </c>
      <c r="F29" s="7" t="s">
        <v>73</v>
      </c>
      <c r="G29" s="1">
        <v>3</v>
      </c>
      <c r="H29" s="8">
        <f t="shared" si="0"/>
        <v>18.113</v>
      </c>
      <c r="I29" s="8">
        <f t="shared" si="1"/>
        <v>291.26299999999998</v>
      </c>
      <c r="J29" s="8">
        <f t="shared" si="2"/>
        <v>0.15993215732443294</v>
      </c>
      <c r="K29" s="8">
        <f t="shared" si="3"/>
        <v>102.58527777777778</v>
      </c>
      <c r="L29" s="8">
        <f t="shared" si="4"/>
        <v>1.0258527777777777</v>
      </c>
      <c r="M29" s="1" t="s">
        <v>73</v>
      </c>
      <c r="O29" s="8">
        <f t="shared" si="19"/>
        <v>2.6697448264359207</v>
      </c>
      <c r="P29" s="8">
        <f t="shared" si="5"/>
        <v>0.42697804959764057</v>
      </c>
      <c r="Q29" s="14">
        <f t="shared" si="6"/>
        <v>7.4009528596924362E-2</v>
      </c>
      <c r="R29" s="8">
        <f t="shared" si="7"/>
        <v>0.17781448148148149</v>
      </c>
      <c r="S29" s="15">
        <f t="shared" si="8"/>
        <v>0.41621766675191801</v>
      </c>
      <c r="T29" s="2">
        <v>0.01</v>
      </c>
      <c r="U29" s="16">
        <f t="shared" si="9"/>
        <v>4.1621766675191806E-3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2.6062176667519178E-2</v>
      </c>
      <c r="AR29" s="8">
        <f t="shared" si="15"/>
        <v>102.58527777777778</v>
      </c>
      <c r="AS29" s="1">
        <f t="shared" si="16"/>
        <v>0.17333333333333334</v>
      </c>
      <c r="AT29" s="1">
        <f t="shared" si="20"/>
        <v>51.874874051745081</v>
      </c>
      <c r="AU29" s="1">
        <f t="shared" si="17"/>
        <v>161068.14984832911</v>
      </c>
    </row>
    <row r="30" spans="1:47" x14ac:dyDescent="0.15">
      <c r="C30" s="7">
        <v>3</v>
      </c>
      <c r="D30" s="11">
        <v>17.223806451612901</v>
      </c>
      <c r="E30" s="10">
        <f t="shared" si="18"/>
        <v>18.113</v>
      </c>
      <c r="F30" s="7" t="s">
        <v>73</v>
      </c>
      <c r="G30" s="1">
        <v>4</v>
      </c>
      <c r="H30" s="8">
        <f t="shared" si="0"/>
        <v>17.223806451612901</v>
      </c>
      <c r="I30" s="8">
        <f t="shared" si="1"/>
        <v>290.37380645161289</v>
      </c>
      <c r="J30" s="8">
        <f t="shared" si="2"/>
        <v>0.14437015295482478</v>
      </c>
      <c r="K30" s="8">
        <f t="shared" si="3"/>
        <v>102.58527777777778</v>
      </c>
      <c r="L30" s="8">
        <f t="shared" si="4"/>
        <v>1.0258527777777777</v>
      </c>
      <c r="M30" s="1" t="s">
        <v>73</v>
      </c>
      <c r="O30" s="8">
        <f t="shared" si="19"/>
        <v>3.2686195546160577</v>
      </c>
      <c r="P30" s="8">
        <f t="shared" si="5"/>
        <v>0.47189110505105147</v>
      </c>
      <c r="Q30" s="14">
        <f t="shared" si="6"/>
        <v>8.1794458208848925E-2</v>
      </c>
      <c r="R30" s="8">
        <f t="shared" si="7"/>
        <v>0.17781448148148149</v>
      </c>
      <c r="S30" s="15">
        <f t="shared" si="8"/>
        <v>0.45999885682745933</v>
      </c>
      <c r="T30" s="2">
        <v>0.01</v>
      </c>
      <c r="U30" s="16">
        <f t="shared" si="9"/>
        <v>4.5999885682745933E-3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2.6499988568274593E-2</v>
      </c>
      <c r="AR30" s="8">
        <f t="shared" si="15"/>
        <v>102.58527777777778</v>
      </c>
      <c r="AS30" s="1">
        <f t="shared" si="16"/>
        <v>0.17333333333333334</v>
      </c>
      <c r="AT30" s="1">
        <f t="shared" si="20"/>
        <v>51.874874051745081</v>
      </c>
      <c r="AU30" s="1">
        <f t="shared" si="17"/>
        <v>163773.89287723505</v>
      </c>
    </row>
    <row r="31" spans="1:47" x14ac:dyDescent="0.15">
      <c r="C31" s="7">
        <v>4</v>
      </c>
      <c r="D31" s="11">
        <v>18.876733333333299</v>
      </c>
      <c r="E31" s="10">
        <f t="shared" si="18"/>
        <v>17.223806451612901</v>
      </c>
      <c r="F31" s="7" t="s">
        <v>73</v>
      </c>
      <c r="G31" s="1">
        <v>5</v>
      </c>
      <c r="H31" s="8">
        <f t="shared" si="0"/>
        <v>18.876733333333299</v>
      </c>
      <c r="I31" s="8">
        <f t="shared" si="1"/>
        <v>292.02673333333325</v>
      </c>
      <c r="J31" s="8">
        <f t="shared" si="2"/>
        <v>0.1745441145161665</v>
      </c>
      <c r="K31" s="8">
        <f t="shared" si="3"/>
        <v>102.58527777777778</v>
      </c>
      <c r="L31" s="8">
        <f t="shared" si="4"/>
        <v>1.0258527777777777</v>
      </c>
      <c r="M31" s="1" t="s">
        <v>75</v>
      </c>
      <c r="N31" s="8">
        <f>(O30-P30)*C22/100</f>
        <v>2.6568920270867564</v>
      </c>
      <c r="O31" s="8">
        <f t="shared" si="19"/>
        <v>1.1656892002560277</v>
      </c>
      <c r="P31" s="8">
        <f t="shared" si="5"/>
        <v>0.20346418925974666</v>
      </c>
      <c r="Q31" s="14">
        <f t="shared" si="6"/>
        <v>3.5267126138356086E-2</v>
      </c>
      <c r="R31" s="8">
        <f t="shared" si="7"/>
        <v>0.17781448148148149</v>
      </c>
      <c r="S31" s="15">
        <f t="shared" si="8"/>
        <v>0.1983366362768883</v>
      </c>
      <c r="T31" s="2">
        <v>0.01</v>
      </c>
      <c r="U31" s="16">
        <f t="shared" si="9"/>
        <v>1.9833663627688829E-3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3.1433366362768882E-2</v>
      </c>
      <c r="AR31" s="8">
        <f t="shared" si="15"/>
        <v>102.58527777777778</v>
      </c>
      <c r="AS31" s="1">
        <f t="shared" si="16"/>
        <v>0.17333333333333334</v>
      </c>
      <c r="AT31" s="1">
        <f t="shared" si="20"/>
        <v>51.874874051745081</v>
      </c>
      <c r="AU31" s="1">
        <f t="shared" si="17"/>
        <v>194262.90551800706</v>
      </c>
    </row>
    <row r="32" spans="1:47" x14ac:dyDescent="0.15">
      <c r="C32" s="7">
        <v>5</v>
      </c>
      <c r="D32" s="11">
        <v>20.425870967741901</v>
      </c>
      <c r="E32" s="10">
        <f t="shared" si="18"/>
        <v>18.876733333333299</v>
      </c>
      <c r="F32" s="7" t="s">
        <v>75</v>
      </c>
      <c r="G32" s="1">
        <v>6</v>
      </c>
      <c r="H32" s="8">
        <f t="shared" si="0"/>
        <v>20.425870967741901</v>
      </c>
      <c r="I32" s="8">
        <f t="shared" si="1"/>
        <v>293.57587096774188</v>
      </c>
      <c r="J32" s="8">
        <f t="shared" si="2"/>
        <v>0.20812040680892385</v>
      </c>
      <c r="K32" s="8">
        <f t="shared" si="3"/>
        <v>102.58527777777778</v>
      </c>
      <c r="L32" s="8">
        <f t="shared" si="4"/>
        <v>1.0258527777777777</v>
      </c>
      <c r="M32" s="1" t="s">
        <v>73</v>
      </c>
      <c r="O32" s="8">
        <f t="shared" si="19"/>
        <v>1.9880777887740588</v>
      </c>
      <c r="P32" s="8">
        <f t="shared" si="5"/>
        <v>0.41375955816744292</v>
      </c>
      <c r="Q32" s="14">
        <f t="shared" si="6"/>
        <v>7.1718323415690108E-2</v>
      </c>
      <c r="R32" s="8">
        <f t="shared" si="7"/>
        <v>0.17781448148148149</v>
      </c>
      <c r="S32" s="15">
        <f t="shared" si="8"/>
        <v>0.40333229789925307</v>
      </c>
      <c r="T32" s="2">
        <v>0.01</v>
      </c>
      <c r="U32" s="16">
        <f t="shared" si="9"/>
        <v>4.0333229789925309E-3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3.3483322978992529E-2</v>
      </c>
      <c r="AR32" s="8">
        <f t="shared" si="15"/>
        <v>102.58527777777778</v>
      </c>
      <c r="AS32" s="1">
        <f t="shared" si="16"/>
        <v>0.17333333333333334</v>
      </c>
      <c r="AT32" s="1">
        <f t="shared" si="20"/>
        <v>51.874874051745081</v>
      </c>
      <c r="AU32" s="1">
        <f t="shared" si="17"/>
        <v>206931.94401224706</v>
      </c>
    </row>
    <row r="33" spans="1:48" x14ac:dyDescent="0.15">
      <c r="C33" s="7">
        <v>6</v>
      </c>
      <c r="D33" s="11">
        <v>23.021999999999998</v>
      </c>
      <c r="E33" s="10">
        <f t="shared" si="18"/>
        <v>20.425870967741901</v>
      </c>
      <c r="F33" s="7" t="s">
        <v>73</v>
      </c>
      <c r="G33" s="1">
        <v>7</v>
      </c>
      <c r="H33" s="8">
        <f t="shared" si="0"/>
        <v>23.021999999999998</v>
      </c>
      <c r="I33" s="8">
        <f t="shared" si="1"/>
        <v>296.17199999999997</v>
      </c>
      <c r="J33" s="8">
        <f t="shared" si="2"/>
        <v>0.27833868038629456</v>
      </c>
      <c r="K33" s="8">
        <f t="shared" si="3"/>
        <v>102.58527777777778</v>
      </c>
      <c r="L33" s="8">
        <f t="shared" si="4"/>
        <v>1.0258527777777777</v>
      </c>
      <c r="M33" s="1" t="s">
        <v>73</v>
      </c>
      <c r="O33" s="8">
        <f t="shared" si="19"/>
        <v>2.6001710083843941</v>
      </c>
      <c r="P33" s="8">
        <f t="shared" si="5"/>
        <v>0.72372816725241307</v>
      </c>
      <c r="Q33" s="14">
        <f t="shared" si="6"/>
        <v>0.12544621565708494</v>
      </c>
      <c r="R33" s="8">
        <f t="shared" si="7"/>
        <v>0.17781448148148149</v>
      </c>
      <c r="S33" s="15">
        <f t="shared" si="8"/>
        <v>0.70548930892419781</v>
      </c>
      <c r="T33" s="2">
        <v>0.01</v>
      </c>
      <c r="U33" s="16">
        <f t="shared" si="9"/>
        <v>7.054893089241978E-3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3.6504893089241972E-2</v>
      </c>
      <c r="AR33" s="8">
        <f t="shared" si="15"/>
        <v>102.58527777777778</v>
      </c>
      <c r="AS33" s="1">
        <f t="shared" si="16"/>
        <v>0.17333333333333334</v>
      </c>
      <c r="AT33" s="1">
        <f t="shared" si="20"/>
        <v>51.874874051745081</v>
      </c>
      <c r="AU33" s="1">
        <f t="shared" si="17"/>
        <v>225605.69922093721</v>
      </c>
    </row>
    <row r="34" spans="1:48" x14ac:dyDescent="0.15">
      <c r="C34" s="7">
        <v>7</v>
      </c>
      <c r="D34" s="11">
        <v>25.5687741935484</v>
      </c>
      <c r="E34" s="10">
        <f t="shared" si="18"/>
        <v>23.021999999999998</v>
      </c>
      <c r="F34" s="7" t="s">
        <v>73</v>
      </c>
      <c r="G34" s="1">
        <v>8</v>
      </c>
      <c r="H34" s="8">
        <f t="shared" si="0"/>
        <v>25.5687741935484</v>
      </c>
      <c r="I34" s="8">
        <f t="shared" si="1"/>
        <v>298.71877419354837</v>
      </c>
      <c r="J34" s="8">
        <f t="shared" si="2"/>
        <v>0.36838314031270902</v>
      </c>
      <c r="K34" s="8">
        <f t="shared" si="3"/>
        <v>102.58527777777778</v>
      </c>
      <c r="L34" s="8">
        <f t="shared" si="4"/>
        <v>1.0258527777777777</v>
      </c>
      <c r="M34" s="1" t="s">
        <v>73</v>
      </c>
      <c r="O34" s="8">
        <f t="shared" si="19"/>
        <v>2.9022956189097586</v>
      </c>
      <c r="P34" s="8">
        <f t="shared" si="5"/>
        <v>1.0691567742097943</v>
      </c>
      <c r="Q34" s="14">
        <f t="shared" si="6"/>
        <v>0.18532050752969767</v>
      </c>
      <c r="R34" s="8">
        <f t="shared" si="7"/>
        <v>0.17781448148148149</v>
      </c>
      <c r="S34" s="15">
        <f t="shared" si="8"/>
        <v>1.0422126813613766</v>
      </c>
      <c r="T34" s="2">
        <v>0.01</v>
      </c>
      <c r="U34" s="16">
        <f t="shared" si="9"/>
        <v>1.0422126813613765E-2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3.987212681361376E-2</v>
      </c>
      <c r="AR34" s="8">
        <f t="shared" si="15"/>
        <v>102.58527777777778</v>
      </c>
      <c r="AS34" s="1">
        <f t="shared" si="16"/>
        <v>0.17333333333333334</v>
      </c>
      <c r="AT34" s="1">
        <f t="shared" si="20"/>
        <v>51.874874051745081</v>
      </c>
      <c r="AU34" s="1">
        <f t="shared" si="17"/>
        <v>246415.70726479293</v>
      </c>
    </row>
    <row r="35" spans="1:48" x14ac:dyDescent="0.15">
      <c r="C35" s="7">
        <v>8</v>
      </c>
      <c r="D35" s="11">
        <v>25.764193548387102</v>
      </c>
      <c r="E35" s="10">
        <f t="shared" si="18"/>
        <v>25.5687741935484</v>
      </c>
      <c r="F35" s="7" t="s">
        <v>73</v>
      </c>
      <c r="G35" s="1">
        <v>9</v>
      </c>
      <c r="H35" s="8">
        <f t="shared" si="0"/>
        <v>25.764193548387102</v>
      </c>
      <c r="I35" s="8">
        <f t="shared" si="1"/>
        <v>298.91419354838706</v>
      </c>
      <c r="J35" s="8">
        <f t="shared" si="2"/>
        <v>0.37631745747471579</v>
      </c>
      <c r="K35" s="8">
        <f t="shared" si="3"/>
        <v>102.58527777777778</v>
      </c>
      <c r="L35" s="8">
        <f t="shared" si="4"/>
        <v>1.0258527777777777</v>
      </c>
      <c r="M35" s="1" t="s">
        <v>73</v>
      </c>
      <c r="O35" s="8">
        <f t="shared" si="19"/>
        <v>2.8589916224777419</v>
      </c>
      <c r="P35" s="8">
        <f t="shared" si="5"/>
        <v>1.0758884583123363</v>
      </c>
      <c r="Q35" s="14">
        <f t="shared" si="6"/>
        <v>0.18648733277413829</v>
      </c>
      <c r="R35" s="8">
        <f t="shared" si="7"/>
        <v>0.17781448148148149</v>
      </c>
      <c r="S35" s="15">
        <f t="shared" si="8"/>
        <v>1.0487747185740888</v>
      </c>
      <c r="T35" s="2">
        <v>0.01</v>
      </c>
      <c r="U35" s="16">
        <f t="shared" si="9"/>
        <v>1.0487747185740888E-2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3.9937747185740884E-2</v>
      </c>
      <c r="AR35" s="8">
        <f t="shared" si="15"/>
        <v>102.58527777777778</v>
      </c>
      <c r="AS35" s="1">
        <f t="shared" si="16"/>
        <v>0.17333333333333334</v>
      </c>
      <c r="AT35" s="1">
        <f t="shared" si="20"/>
        <v>51.874874051745081</v>
      </c>
      <c r="AU35" s="1">
        <f t="shared" si="17"/>
        <v>246821.25097918449</v>
      </c>
    </row>
    <row r="36" spans="1:48" x14ac:dyDescent="0.15">
      <c r="C36" s="7">
        <v>9</v>
      </c>
      <c r="D36" s="11">
        <v>25.732666666666699</v>
      </c>
      <c r="E36" s="10">
        <f t="shared" si="18"/>
        <v>25.764193548387102</v>
      </c>
      <c r="F36" s="7" t="s">
        <v>73</v>
      </c>
      <c r="G36" s="1">
        <v>10</v>
      </c>
      <c r="H36" s="8">
        <f t="shared" si="0"/>
        <v>25.732666666666699</v>
      </c>
      <c r="I36" s="8">
        <f t="shared" si="1"/>
        <v>298.88266666666669</v>
      </c>
      <c r="J36" s="8">
        <f t="shared" si="2"/>
        <v>0.37502666036900711</v>
      </c>
      <c r="K36" s="8">
        <f t="shared" si="3"/>
        <v>102.58527777777778</v>
      </c>
      <c r="L36" s="8">
        <f t="shared" si="4"/>
        <v>1.0258527777777777</v>
      </c>
      <c r="M36" s="1" t="s">
        <v>73</v>
      </c>
      <c r="O36" s="8">
        <f t="shared" si="19"/>
        <v>2.8089559419431831</v>
      </c>
      <c r="P36" s="8">
        <f t="shared" si="5"/>
        <v>1.0534333660306305</v>
      </c>
      <c r="Q36" s="14">
        <f t="shared" si="6"/>
        <v>0.18259511677864262</v>
      </c>
      <c r="R36" s="8">
        <f t="shared" si="7"/>
        <v>0.17781448148148149</v>
      </c>
      <c r="S36" s="15">
        <f t="shared" si="8"/>
        <v>1.0268855228063021</v>
      </c>
      <c r="T36" s="2">
        <v>0.01</v>
      </c>
      <c r="U36" s="16">
        <f t="shared" si="9"/>
        <v>1.026885522806302E-2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3.9718855228063017E-2</v>
      </c>
      <c r="AR36" s="8">
        <f t="shared" si="15"/>
        <v>102.58527777777778</v>
      </c>
      <c r="AS36" s="1">
        <f t="shared" si="16"/>
        <v>0.17333333333333334</v>
      </c>
      <c r="AT36" s="1">
        <f t="shared" si="20"/>
        <v>51.874874051745081</v>
      </c>
      <c r="AU36" s="1">
        <f t="shared" si="17"/>
        <v>245468.46594170938</v>
      </c>
    </row>
    <row r="37" spans="1:48" x14ac:dyDescent="0.15">
      <c r="C37" s="7">
        <v>10</v>
      </c>
      <c r="D37" s="11">
        <v>23.8698709677419</v>
      </c>
      <c r="E37" s="10">
        <f t="shared" si="18"/>
        <v>25.732666666666699</v>
      </c>
      <c r="F37" s="7" t="s">
        <v>73</v>
      </c>
      <c r="G37" s="1">
        <v>11</v>
      </c>
      <c r="H37" s="8">
        <f t="shared" si="0"/>
        <v>23.8698709677419</v>
      </c>
      <c r="I37" s="8">
        <f t="shared" si="1"/>
        <v>297.01987096774189</v>
      </c>
      <c r="J37" s="8">
        <f t="shared" si="2"/>
        <v>0.30572460194689011</v>
      </c>
      <c r="K37" s="8">
        <f t="shared" si="3"/>
        <v>102.58527777777778</v>
      </c>
      <c r="L37" s="8">
        <f t="shared" si="4"/>
        <v>1.0258527777777777</v>
      </c>
      <c r="M37" s="1" t="s">
        <v>75</v>
      </c>
      <c r="N37" s="8">
        <f>(O36-P36)*C22/100</f>
        <v>1.667746447116925</v>
      </c>
      <c r="O37" s="8">
        <f t="shared" si="19"/>
        <v>1.1136289065734051</v>
      </c>
      <c r="P37" s="8">
        <f t="shared" si="5"/>
        <v>0.34046375417870473</v>
      </c>
      <c r="Q37" s="14">
        <f t="shared" si="6"/>
        <v>5.9013717390975488E-2</v>
      </c>
      <c r="R37" s="8">
        <f t="shared" si="7"/>
        <v>0.17781448148148149</v>
      </c>
      <c r="S37" s="15">
        <f t="shared" si="8"/>
        <v>0.33188364018102473</v>
      </c>
      <c r="T37" s="2">
        <v>0.01</v>
      </c>
      <c r="U37" s="16">
        <f t="shared" si="9"/>
        <v>3.3188364018102473E-3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3.2768836401810247E-2</v>
      </c>
      <c r="AR37" s="8">
        <f t="shared" si="15"/>
        <v>102.58527777777778</v>
      </c>
      <c r="AS37" s="1">
        <f t="shared" si="16"/>
        <v>0.17333333333333334</v>
      </c>
      <c r="AT37" s="1">
        <f t="shared" si="20"/>
        <v>51.874874051745081</v>
      </c>
      <c r="AU37" s="1">
        <f t="shared" si="17"/>
        <v>202516.31010160601</v>
      </c>
    </row>
    <row r="38" spans="1:48" x14ac:dyDescent="0.15">
      <c r="C38" s="7">
        <v>11</v>
      </c>
      <c r="D38" s="11">
        <v>20.864466666666701</v>
      </c>
      <c r="E38" s="10">
        <f t="shared" si="18"/>
        <v>23.8698709677419</v>
      </c>
      <c r="F38" s="7" t="s">
        <v>75</v>
      </c>
      <c r="G38" s="1">
        <v>12</v>
      </c>
      <c r="H38" s="8">
        <f t="shared" si="0"/>
        <v>20.864466666666701</v>
      </c>
      <c r="I38" s="8">
        <f t="shared" si="1"/>
        <v>294.01446666666669</v>
      </c>
      <c r="J38" s="8">
        <f t="shared" si="2"/>
        <v>0.21867626447298361</v>
      </c>
      <c r="K38" s="8">
        <f t="shared" si="3"/>
        <v>102.58527777777778</v>
      </c>
      <c r="L38" s="8">
        <f t="shared" si="4"/>
        <v>1.0258527777777777</v>
      </c>
      <c r="M38" s="1" t="s">
        <v>73</v>
      </c>
      <c r="O38" s="8">
        <f t="shared" si="19"/>
        <v>1.799017930172478</v>
      </c>
      <c r="P38" s="8">
        <f t="shared" si="5"/>
        <v>0.39340252069003634</v>
      </c>
      <c r="Q38" s="14">
        <f t="shared" si="6"/>
        <v>6.8189770252939638E-2</v>
      </c>
      <c r="R38" s="8">
        <f t="shared" si="7"/>
        <v>0.17781448148148149</v>
      </c>
      <c r="S38" s="15">
        <f t="shared" si="8"/>
        <v>0.38348828332095813</v>
      </c>
      <c r="T38" s="2">
        <v>0.01</v>
      </c>
      <c r="U38" s="16">
        <f t="shared" si="9"/>
        <v>3.8348828332095816E-3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3.3284882833209579E-2</v>
      </c>
      <c r="AR38" s="8">
        <f t="shared" si="15"/>
        <v>102.58527777777778</v>
      </c>
      <c r="AS38" s="1">
        <f t="shared" si="16"/>
        <v>0.17333333333333334</v>
      </c>
      <c r="AT38" s="1">
        <f t="shared" si="20"/>
        <v>51.874874051745081</v>
      </c>
      <c r="AU38" s="1">
        <f t="shared" si="17"/>
        <v>205705.55423119984</v>
      </c>
      <c r="AV38" s="1">
        <f>SUM(AU27:AU38)</f>
        <v>2393828.7562607578</v>
      </c>
    </row>
    <row r="39" spans="1:48" x14ac:dyDescent="0.15">
      <c r="C39" s="7">
        <v>12</v>
      </c>
      <c r="D39" s="11">
        <v>19.474129032258102</v>
      </c>
      <c r="E39" s="10">
        <f t="shared" si="18"/>
        <v>20.864466666666701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14</v>
      </c>
      <c r="E42" s="7"/>
      <c r="F42" s="7"/>
      <c r="G42" s="1">
        <v>1</v>
      </c>
      <c r="H42" s="8">
        <f t="shared" ref="H42:H53" si="21">E43</f>
        <v>14</v>
      </c>
      <c r="I42" s="8">
        <f t="shared" ref="I42:I53" si="22">H42+273.15</f>
        <v>287.14999999999998</v>
      </c>
      <c r="J42" s="8">
        <f t="shared" ref="J42:J53" si="23">EXP(($C$16*(I42-$C$14))/($C$17*I42*$C$14))</f>
        <v>9.907932879323593E-2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7.6381286643047172E-3</v>
      </c>
      <c r="Q42" s="14">
        <f t="shared" ref="Q42:Q53" si="27">P42*$B$44</f>
        <v>1.1839099429672311E-3</v>
      </c>
      <c r="R42" s="8">
        <f t="shared" ref="R42:R53" si="28">L42*$B$44</f>
        <v>1.1949111458333333E-2</v>
      </c>
      <c r="S42" s="15">
        <f t="shared" ref="S42:S53" si="29">Q42/R42</f>
        <v>9.907932879323593E-2</v>
      </c>
      <c r="T42" s="2">
        <v>0.01</v>
      </c>
      <c r="U42" s="16">
        <f t="shared" ref="U42:U53" si="30">S42*T42</f>
        <v>9.9079328793235939E-4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1.5790793287932359E-2</v>
      </c>
      <c r="AR42" s="8">
        <f t="shared" ref="AR42:AR53" si="34">$B$42/12</f>
        <v>7.7091041666666671</v>
      </c>
      <c r="AS42" s="1">
        <f t="shared" ref="AS42:AS53" si="35">$B$44</f>
        <v>0.155</v>
      </c>
      <c r="AT42" s="1">
        <f>$E$5/12</f>
        <v>233.94794520547916</v>
      </c>
      <c r="AU42" s="1">
        <f t="shared" ref="AU42:AU53" si="36">AT42*10000*AS42*0.67*AR42*AQ42</f>
        <v>29575.602340694786</v>
      </c>
    </row>
    <row r="43" spans="1:48" x14ac:dyDescent="0.15">
      <c r="A43" s="1" t="s">
        <v>74</v>
      </c>
      <c r="B43" s="1">
        <v>1</v>
      </c>
      <c r="C43" s="7">
        <v>1</v>
      </c>
      <c r="D43" s="9">
        <v>17.952225806451601</v>
      </c>
      <c r="E43" s="10">
        <f t="shared" ref="E43:E54" si="37">D42</f>
        <v>14</v>
      </c>
      <c r="F43" s="7" t="s">
        <v>73</v>
      </c>
      <c r="G43" s="1">
        <v>2</v>
      </c>
      <c r="H43" s="8">
        <f t="shared" si="21"/>
        <v>17.952225806451601</v>
      </c>
      <c r="I43" s="8">
        <f t="shared" si="22"/>
        <v>291.1022258064516</v>
      </c>
      <c r="J43" s="8">
        <f t="shared" si="23"/>
        <v>0.15700642868107889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0.14654395466902861</v>
      </c>
      <c r="P43" s="8">
        <f t="shared" si="26"/>
        <v>2.3008342967386099E-2</v>
      </c>
      <c r="Q43" s="14">
        <f t="shared" si="27"/>
        <v>3.5662931599448455E-3</v>
      </c>
      <c r="R43" s="8">
        <f t="shared" si="28"/>
        <v>1.1949111458333333E-2</v>
      </c>
      <c r="S43" s="15">
        <f t="shared" si="29"/>
        <v>0.29845676579221342</v>
      </c>
      <c r="T43" s="2">
        <v>0.01</v>
      </c>
      <c r="U43" s="16">
        <f t="shared" si="30"/>
        <v>2.9845676579221343E-3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1.7784567657922135E-2</v>
      </c>
      <c r="AR43" s="8">
        <f t="shared" si="34"/>
        <v>7.7091041666666671</v>
      </c>
      <c r="AS43" s="1">
        <f t="shared" si="35"/>
        <v>0.155</v>
      </c>
      <c r="AT43" s="1">
        <f t="shared" ref="AT43:AT53" si="39">$E$5/12</f>
        <v>233.94794520547916</v>
      </c>
      <c r="AU43" s="1">
        <f t="shared" si="36"/>
        <v>33309.871851331132</v>
      </c>
    </row>
    <row r="44" spans="1:48" x14ac:dyDescent="0.15">
      <c r="A44" s="1" t="s">
        <v>36</v>
      </c>
      <c r="B44" s="1">
        <f>I5</f>
        <v>0.155</v>
      </c>
      <c r="C44" s="7">
        <v>2</v>
      </c>
      <c r="D44" s="11">
        <v>18.113</v>
      </c>
      <c r="E44" s="10">
        <f t="shared" si="37"/>
        <v>17.952225806451601</v>
      </c>
      <c r="F44" s="7" t="s">
        <v>73</v>
      </c>
      <c r="G44" s="1">
        <v>3</v>
      </c>
      <c r="H44" s="8">
        <f t="shared" si="21"/>
        <v>18.113</v>
      </c>
      <c r="I44" s="8">
        <f t="shared" si="22"/>
        <v>291.26299999999998</v>
      </c>
      <c r="J44" s="8">
        <f t="shared" si="23"/>
        <v>0.15993215732443294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0.20062665336830918</v>
      </c>
      <c r="P44" s="8">
        <f t="shared" si="26"/>
        <v>3.2086653489974901E-2</v>
      </c>
      <c r="Q44" s="14">
        <f t="shared" si="27"/>
        <v>4.9734312909461096E-3</v>
      </c>
      <c r="R44" s="8">
        <f t="shared" si="28"/>
        <v>1.1949111458333333E-2</v>
      </c>
      <c r="S44" s="15">
        <f t="shared" si="29"/>
        <v>0.41621766675191813</v>
      </c>
      <c r="T44" s="2">
        <v>0.01</v>
      </c>
      <c r="U44" s="16">
        <f t="shared" si="30"/>
        <v>4.1621766675191815E-3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1.8962176667519183E-2</v>
      </c>
      <c r="AR44" s="8">
        <f t="shared" si="34"/>
        <v>7.7091041666666671</v>
      </c>
      <c r="AS44" s="1">
        <f t="shared" si="35"/>
        <v>0.155</v>
      </c>
      <c r="AT44" s="1">
        <f t="shared" si="39"/>
        <v>233.94794520547916</v>
      </c>
      <c r="AU44" s="1">
        <f t="shared" si="36"/>
        <v>35515.4922495969</v>
      </c>
    </row>
    <row r="45" spans="1:48" x14ac:dyDescent="0.15">
      <c r="C45" s="7">
        <v>3</v>
      </c>
      <c r="D45" s="11">
        <v>17.223806451612901</v>
      </c>
      <c r="E45" s="10">
        <f t="shared" si="37"/>
        <v>18.113</v>
      </c>
      <c r="F45" s="7" t="s">
        <v>73</v>
      </c>
      <c r="G45" s="1">
        <v>4</v>
      </c>
      <c r="H45" s="8">
        <f t="shared" si="21"/>
        <v>17.223806451612901</v>
      </c>
      <c r="I45" s="8">
        <f t="shared" si="22"/>
        <v>290.37380645161289</v>
      </c>
      <c r="J45" s="8">
        <f t="shared" si="23"/>
        <v>0.14437015295482478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0.24563104154500093</v>
      </c>
      <c r="P45" s="8">
        <f t="shared" si="26"/>
        <v>3.5461791038304706E-2</v>
      </c>
      <c r="Q45" s="14">
        <f t="shared" si="27"/>
        <v>5.4965776109372295E-3</v>
      </c>
      <c r="R45" s="8">
        <f t="shared" si="28"/>
        <v>1.1949111458333333E-2</v>
      </c>
      <c r="S45" s="15">
        <f t="shared" si="29"/>
        <v>0.45999885682745939</v>
      </c>
      <c r="T45" s="2">
        <v>0.01</v>
      </c>
      <c r="U45" s="16">
        <f t="shared" si="30"/>
        <v>4.5999885682745942E-3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1.9399988568274594E-2</v>
      </c>
      <c r="AR45" s="8">
        <f t="shared" si="34"/>
        <v>7.7091041666666671</v>
      </c>
      <c r="AS45" s="1">
        <f t="shared" si="35"/>
        <v>0.155</v>
      </c>
      <c r="AT45" s="1">
        <f t="shared" si="39"/>
        <v>233.94794520547916</v>
      </c>
      <c r="AU45" s="1">
        <f t="shared" si="36"/>
        <v>36335.49859384189</v>
      </c>
    </row>
    <row r="46" spans="1:48" x14ac:dyDescent="0.15">
      <c r="C46" s="7">
        <v>4</v>
      </c>
      <c r="D46" s="11">
        <v>18.876733333333299</v>
      </c>
      <c r="E46" s="10">
        <f t="shared" si="37"/>
        <v>17.223806451612901</v>
      </c>
      <c r="F46" s="7" t="s">
        <v>73</v>
      </c>
      <c r="G46" s="1">
        <v>5</v>
      </c>
      <c r="H46" s="8">
        <f t="shared" si="21"/>
        <v>18.876733333333299</v>
      </c>
      <c r="I46" s="8">
        <f t="shared" si="22"/>
        <v>292.02673333333325</v>
      </c>
      <c r="J46" s="8">
        <f t="shared" si="23"/>
        <v>0.1745441145161665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0.19966078798136142</v>
      </c>
      <c r="O46" s="8">
        <f t="shared" si="38"/>
        <v>8.7599504192001493E-2</v>
      </c>
      <c r="P46" s="8">
        <f t="shared" si="26"/>
        <v>1.5289977891248115E-2</v>
      </c>
      <c r="Q46" s="14">
        <f t="shared" si="27"/>
        <v>2.369946573143458E-3</v>
      </c>
      <c r="R46" s="8">
        <f t="shared" si="28"/>
        <v>1.1949111458333333E-2</v>
      </c>
      <c r="S46" s="15">
        <f t="shared" si="29"/>
        <v>0.19833663627688841</v>
      </c>
      <c r="T46" s="2">
        <v>0.01</v>
      </c>
      <c r="U46" s="16">
        <f t="shared" si="30"/>
        <v>1.9833663627688842E-3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2.9083366362768884E-2</v>
      </c>
      <c r="AR46" s="8">
        <f t="shared" si="34"/>
        <v>7.7091041666666671</v>
      </c>
      <c r="AS46" s="1">
        <f t="shared" si="35"/>
        <v>0.155</v>
      </c>
      <c r="AT46" s="1">
        <f t="shared" si="39"/>
        <v>233.94794520547916</v>
      </c>
      <c r="AU46" s="1">
        <f t="shared" si="36"/>
        <v>54472.125788090802</v>
      </c>
    </row>
    <row r="47" spans="1:48" x14ac:dyDescent="0.15">
      <c r="C47" s="7">
        <v>5</v>
      </c>
      <c r="D47" s="11">
        <v>20.425870967741901</v>
      </c>
      <c r="E47" s="10">
        <f t="shared" si="37"/>
        <v>18.876733333333299</v>
      </c>
      <c r="F47" s="7" t="s">
        <v>75</v>
      </c>
      <c r="G47" s="1">
        <v>6</v>
      </c>
      <c r="H47" s="8">
        <f t="shared" si="21"/>
        <v>20.425870967741901</v>
      </c>
      <c r="I47" s="8">
        <f t="shared" si="22"/>
        <v>293.57587096774188</v>
      </c>
      <c r="J47" s="8">
        <f t="shared" si="23"/>
        <v>0.20812040680892385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0.14940056796742004</v>
      </c>
      <c r="P47" s="8">
        <f t="shared" si="26"/>
        <v>3.1093306982863736E-2</v>
      </c>
      <c r="Q47" s="14">
        <f t="shared" si="27"/>
        <v>4.8194625823438789E-3</v>
      </c>
      <c r="R47" s="8">
        <f t="shared" si="28"/>
        <v>1.1949111458333333E-2</v>
      </c>
      <c r="S47" s="15">
        <f t="shared" si="29"/>
        <v>0.40333229789925312</v>
      </c>
      <c r="T47" s="2">
        <v>0.01</v>
      </c>
      <c r="U47" s="16">
        <f t="shared" si="30"/>
        <v>4.0333229789925309E-3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3.1133322978992531E-2</v>
      </c>
      <c r="AR47" s="8">
        <f t="shared" si="34"/>
        <v>7.7091041666666671</v>
      </c>
      <c r="AS47" s="1">
        <f t="shared" si="35"/>
        <v>0.155</v>
      </c>
      <c r="AT47" s="1">
        <f t="shared" si="39"/>
        <v>233.94794520547916</v>
      </c>
      <c r="AU47" s="1">
        <f t="shared" si="36"/>
        <v>58311.622676663239</v>
      </c>
    </row>
    <row r="48" spans="1:48" x14ac:dyDescent="0.15">
      <c r="C48" s="7">
        <v>6</v>
      </c>
      <c r="D48" s="11">
        <v>23.021999999999998</v>
      </c>
      <c r="E48" s="10">
        <f t="shared" si="37"/>
        <v>20.425870967741901</v>
      </c>
      <c r="F48" s="7" t="s">
        <v>73</v>
      </c>
      <c r="G48" s="1">
        <v>7</v>
      </c>
      <c r="H48" s="8">
        <f t="shared" si="21"/>
        <v>23.021999999999998</v>
      </c>
      <c r="I48" s="8">
        <f t="shared" si="22"/>
        <v>296.17199999999997</v>
      </c>
      <c r="J48" s="8">
        <f t="shared" si="23"/>
        <v>0.27833868038629456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0.19539830265122299</v>
      </c>
      <c r="P48" s="8">
        <f t="shared" si="26"/>
        <v>5.4386905709663209E-2</v>
      </c>
      <c r="Q48" s="14">
        <f t="shared" si="27"/>
        <v>8.4299703849977977E-3</v>
      </c>
      <c r="R48" s="8">
        <f t="shared" si="28"/>
        <v>1.1949111458333333E-2</v>
      </c>
      <c r="S48" s="15">
        <f t="shared" si="29"/>
        <v>0.70548930892419792</v>
      </c>
      <c r="T48" s="2">
        <v>0.01</v>
      </c>
      <c r="U48" s="16">
        <f t="shared" si="30"/>
        <v>7.0548930892419797E-3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3.4154893089241981E-2</v>
      </c>
      <c r="AR48" s="8">
        <f t="shared" si="34"/>
        <v>7.7091041666666671</v>
      </c>
      <c r="AS48" s="1">
        <f t="shared" si="35"/>
        <v>0.155</v>
      </c>
      <c r="AT48" s="1">
        <f t="shared" si="39"/>
        <v>233.94794520547916</v>
      </c>
      <c r="AU48" s="1">
        <f t="shared" si="36"/>
        <v>63970.917583244111</v>
      </c>
    </row>
    <row r="49" spans="1:78" x14ac:dyDescent="0.15">
      <c r="C49" s="7">
        <v>7</v>
      </c>
      <c r="D49" s="11">
        <v>25.5687741935484</v>
      </c>
      <c r="E49" s="10">
        <f t="shared" si="37"/>
        <v>23.021999999999998</v>
      </c>
      <c r="F49" s="7" t="s">
        <v>73</v>
      </c>
      <c r="G49" s="1">
        <v>8</v>
      </c>
      <c r="H49" s="8">
        <f t="shared" si="21"/>
        <v>25.5687741935484</v>
      </c>
      <c r="I49" s="8">
        <f t="shared" si="22"/>
        <v>298.71877419354837</v>
      </c>
      <c r="J49" s="8">
        <f t="shared" si="23"/>
        <v>0.36838314031270902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0.21810243860822642</v>
      </c>
      <c r="P49" s="8">
        <f t="shared" si="26"/>
        <v>8.0345261244358285E-2</v>
      </c>
      <c r="Q49" s="14">
        <f t="shared" si="27"/>
        <v>1.2453515492875534E-2</v>
      </c>
      <c r="R49" s="8">
        <f t="shared" si="28"/>
        <v>1.1949111458333333E-2</v>
      </c>
      <c r="S49" s="15">
        <f t="shared" si="29"/>
        <v>1.0422126813613768</v>
      </c>
      <c r="T49" s="2">
        <v>0.01</v>
      </c>
      <c r="U49" s="16">
        <f t="shared" si="30"/>
        <v>1.0422126813613769E-2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3.752212681361377E-2</v>
      </c>
      <c r="AR49" s="8">
        <f t="shared" si="34"/>
        <v>7.7091041666666671</v>
      </c>
      <c r="AS49" s="1">
        <f t="shared" si="35"/>
        <v>0.155</v>
      </c>
      <c r="AT49" s="1">
        <f t="shared" si="39"/>
        <v>233.94794520547916</v>
      </c>
      <c r="AU49" s="1">
        <f t="shared" si="36"/>
        <v>70277.628323122131</v>
      </c>
    </row>
    <row r="50" spans="1:78" x14ac:dyDescent="0.15">
      <c r="C50" s="7">
        <v>8</v>
      </c>
      <c r="D50" s="11">
        <v>25.764193548387102</v>
      </c>
      <c r="E50" s="10">
        <f t="shared" si="37"/>
        <v>25.5687741935484</v>
      </c>
      <c r="F50" s="7" t="s">
        <v>73</v>
      </c>
      <c r="G50" s="1">
        <v>9</v>
      </c>
      <c r="H50" s="8">
        <f t="shared" si="21"/>
        <v>25.764193548387102</v>
      </c>
      <c r="I50" s="8">
        <f t="shared" si="22"/>
        <v>298.91419354838706</v>
      </c>
      <c r="J50" s="8">
        <f t="shared" si="23"/>
        <v>0.37631745747471579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0.21484821903053483</v>
      </c>
      <c r="P50" s="8">
        <f t="shared" si="26"/>
        <v>8.0851135528541715E-2</v>
      </c>
      <c r="Q50" s="14">
        <f t="shared" si="27"/>
        <v>1.2531926006923965E-2</v>
      </c>
      <c r="R50" s="8">
        <f t="shared" si="28"/>
        <v>1.1949111458333333E-2</v>
      </c>
      <c r="S50" s="15">
        <f t="shared" si="29"/>
        <v>1.0487747185740892</v>
      </c>
      <c r="T50" s="2">
        <v>0.01</v>
      </c>
      <c r="U50" s="16">
        <f t="shared" si="30"/>
        <v>1.0487747185740892E-2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3.7587747185740893E-2</v>
      </c>
      <c r="AR50" s="8">
        <f t="shared" si="34"/>
        <v>7.7091041666666671</v>
      </c>
      <c r="AS50" s="1">
        <f t="shared" si="35"/>
        <v>0.155</v>
      </c>
      <c r="AT50" s="1">
        <f t="shared" si="39"/>
        <v>233.94794520547916</v>
      </c>
      <c r="AU50" s="1">
        <f t="shared" si="36"/>
        <v>70400.532980037839</v>
      </c>
    </row>
    <row r="51" spans="1:78" x14ac:dyDescent="0.15">
      <c r="C51" s="7">
        <v>9</v>
      </c>
      <c r="D51" s="11">
        <v>25.732666666666699</v>
      </c>
      <c r="E51" s="10">
        <f t="shared" si="37"/>
        <v>25.764193548387102</v>
      </c>
      <c r="F51" s="7" t="s">
        <v>73</v>
      </c>
      <c r="G51" s="1">
        <v>10</v>
      </c>
      <c r="H51" s="8">
        <f t="shared" si="21"/>
        <v>25.732666666666699</v>
      </c>
      <c r="I51" s="8">
        <f t="shared" si="22"/>
        <v>298.88266666666669</v>
      </c>
      <c r="J51" s="8">
        <f t="shared" si="23"/>
        <v>0.37502666036900711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0.21108812516865977</v>
      </c>
      <c r="P51" s="8">
        <f t="shared" si="26"/>
        <v>7.9163674625557429E-2</v>
      </c>
      <c r="Q51" s="14">
        <f t="shared" si="27"/>
        <v>1.2270369566961401E-2</v>
      </c>
      <c r="R51" s="8">
        <f t="shared" si="28"/>
        <v>1.1949111458333333E-2</v>
      </c>
      <c r="S51" s="15">
        <f t="shared" si="29"/>
        <v>1.0268855228063023</v>
      </c>
      <c r="T51" s="2">
        <v>0.01</v>
      </c>
      <c r="U51" s="16">
        <f t="shared" si="30"/>
        <v>1.0268855228063024E-2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3.7368855228063019E-2</v>
      </c>
      <c r="AR51" s="8">
        <f t="shared" si="34"/>
        <v>7.7091041666666671</v>
      </c>
      <c r="AS51" s="1">
        <f t="shared" si="35"/>
        <v>0.155</v>
      </c>
      <c r="AT51" s="1">
        <f t="shared" si="39"/>
        <v>233.94794520547916</v>
      </c>
      <c r="AU51" s="1">
        <f t="shared" si="36"/>
        <v>69990.556015751674</v>
      </c>
    </row>
    <row r="52" spans="1:78" x14ac:dyDescent="0.15">
      <c r="C52" s="7">
        <v>10</v>
      </c>
      <c r="D52" s="11">
        <v>23.8698709677419</v>
      </c>
      <c r="E52" s="10">
        <f t="shared" si="37"/>
        <v>25.732666666666699</v>
      </c>
      <c r="F52" s="7" t="s">
        <v>73</v>
      </c>
      <c r="G52" s="1">
        <v>11</v>
      </c>
      <c r="H52" s="8">
        <f t="shared" si="21"/>
        <v>23.8698709677419</v>
      </c>
      <c r="I52" s="8">
        <f t="shared" si="22"/>
        <v>297.01987096774189</v>
      </c>
      <c r="J52" s="8">
        <f t="shared" si="23"/>
        <v>0.30572460194689011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0.12532822801594723</v>
      </c>
      <c r="O52" s="8">
        <f t="shared" si="38"/>
        <v>8.3687264193821748E-2</v>
      </c>
      <c r="P52" s="8">
        <f t="shared" si="26"/>
        <v>2.5585255533680382E-2</v>
      </c>
      <c r="Q52" s="14">
        <f t="shared" si="27"/>
        <v>3.9657146077204594E-3</v>
      </c>
      <c r="R52" s="8">
        <f t="shared" si="28"/>
        <v>1.1949111458333333E-2</v>
      </c>
      <c r="S52" s="15">
        <f t="shared" si="29"/>
        <v>0.33188364018102473</v>
      </c>
      <c r="T52" s="2">
        <v>0.01</v>
      </c>
      <c r="U52" s="16">
        <f t="shared" si="30"/>
        <v>3.3188364018102473E-3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3.0418836401810246E-2</v>
      </c>
      <c r="AR52" s="8">
        <f t="shared" si="34"/>
        <v>7.7091041666666671</v>
      </c>
      <c r="AS52" s="1">
        <f t="shared" si="35"/>
        <v>0.155</v>
      </c>
      <c r="AT52" s="1">
        <f t="shared" si="39"/>
        <v>233.94794520547916</v>
      </c>
      <c r="AU52" s="1">
        <f t="shared" si="36"/>
        <v>56973.414361273768</v>
      </c>
    </row>
    <row r="53" spans="1:78" x14ac:dyDescent="0.15">
      <c r="C53" s="7">
        <v>11</v>
      </c>
      <c r="D53" s="11">
        <v>20.864466666666701</v>
      </c>
      <c r="E53" s="10">
        <f t="shared" si="37"/>
        <v>23.8698709677419</v>
      </c>
      <c r="F53" s="7" t="s">
        <v>75</v>
      </c>
      <c r="G53" s="1">
        <v>12</v>
      </c>
      <c r="H53" s="8">
        <f t="shared" si="21"/>
        <v>20.864466666666701</v>
      </c>
      <c r="I53" s="8">
        <f t="shared" si="22"/>
        <v>294.01446666666669</v>
      </c>
      <c r="J53" s="8">
        <f t="shared" si="23"/>
        <v>0.21867626447298361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0.13519305032680803</v>
      </c>
      <c r="P53" s="8">
        <f t="shared" si="26"/>
        <v>2.9563511228174456E-2</v>
      </c>
      <c r="Q53" s="14">
        <f t="shared" si="27"/>
        <v>4.5823442403670409E-3</v>
      </c>
      <c r="R53" s="8">
        <f t="shared" si="28"/>
        <v>1.1949111458333333E-2</v>
      </c>
      <c r="S53" s="15">
        <f t="shared" si="29"/>
        <v>0.38348828332095819</v>
      </c>
      <c r="T53" s="2">
        <v>0.01</v>
      </c>
      <c r="U53" s="16">
        <f t="shared" si="30"/>
        <v>3.834882833209582E-3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3.0934882833209582E-2</v>
      </c>
      <c r="AR53" s="8">
        <f t="shared" si="34"/>
        <v>7.7091041666666671</v>
      </c>
      <c r="AS53" s="1">
        <f t="shared" si="35"/>
        <v>0.155</v>
      </c>
      <c r="AT53" s="1">
        <f t="shared" si="39"/>
        <v>233.94794520547916</v>
      </c>
      <c r="AU53" s="1">
        <f t="shared" si="36"/>
        <v>57939.951239193964</v>
      </c>
      <c r="AV53" s="1">
        <f>SUM(AU42:AU53)</f>
        <v>637073.21400284232</v>
      </c>
    </row>
    <row r="54" spans="1:78" x14ac:dyDescent="0.15">
      <c r="C54" s="7">
        <v>12</v>
      </c>
      <c r="D54" s="11">
        <v>19.474129032258102</v>
      </c>
      <c r="E54" s="10">
        <f t="shared" si="37"/>
        <v>20.864466666666701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pans="1:78" x14ac:dyDescent="0.15">
      <c r="A58" s="1" t="s">
        <v>71</v>
      </c>
      <c r="B58" s="1">
        <f>F7</f>
        <v>108.2955</v>
      </c>
      <c r="C58" s="7" t="s">
        <v>72</v>
      </c>
      <c r="D58" s="7">
        <v>14</v>
      </c>
      <c r="E58" s="7"/>
      <c r="F58" s="7"/>
      <c r="G58" s="1">
        <v>1</v>
      </c>
      <c r="H58" s="8">
        <f t="shared" ref="H58:H69" si="40">E59</f>
        <v>14</v>
      </c>
      <c r="I58" s="8">
        <f t="shared" ref="I58:I69" si="41">H58+273.15</f>
        <v>287.14999999999998</v>
      </c>
      <c r="J58" s="8">
        <f t="shared" ref="J58:J69" si="42">EXP(($C$16*(I58-$C$14))/($C$17*I58*$C$14))</f>
        <v>9.907932879323593E-2</v>
      </c>
      <c r="K58" s="8">
        <f t="shared" ref="K58:K69" si="43">$B$58/12</f>
        <v>9.0246250000000003</v>
      </c>
      <c r="L58" s="8">
        <f t="shared" ref="L58:L69" si="44">K58*$B$59/100</f>
        <v>2.4366487499999998</v>
      </c>
      <c r="M58" s="1" t="s">
        <v>73</v>
      </c>
      <c r="O58" s="8">
        <f>L58</f>
        <v>2.4366487499999998</v>
      </c>
      <c r="P58" s="8">
        <f t="shared" ref="P58:P69" si="45">O58*J58</f>
        <v>0.24142152265487732</v>
      </c>
      <c r="Q58" s="14">
        <f t="shared" ref="Q58:Q69" si="46">P58*$B$60</f>
        <v>0.1086396851946948</v>
      </c>
      <c r="R58" s="8">
        <f t="shared" ref="R58:R69" si="47">L58*$B$60</f>
        <v>1.0964919375</v>
      </c>
      <c r="S58" s="15">
        <f t="shared" ref="S58:S69" si="48">Q58/R58</f>
        <v>9.907932879323593E-2</v>
      </c>
      <c r="T58" s="2">
        <v>0.27</v>
      </c>
      <c r="U58" s="16">
        <f t="shared" ref="U58:U69" si="49">S58*T58</f>
        <v>2.6751418774173703E-2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0.28326555276041337</v>
      </c>
      <c r="AC58" s="8">
        <f t="shared" ref="AC58:AC69" si="51">$B$58/12</f>
        <v>9.0246250000000003</v>
      </c>
      <c r="AD58" s="1">
        <f t="shared" ref="AD58:AD69" si="52">$B$60</f>
        <v>0.45</v>
      </c>
      <c r="AE58" s="17">
        <f t="shared" ref="AE58:AE69" si="53">$E$7/12</f>
        <v>786.49309677444842</v>
      </c>
      <c r="AF58" s="1">
        <f t="shared" ref="AF58:AF69" si="54">AE58*10000*AC58*AB58</f>
        <v>20105637.313448977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pans="1:78" x14ac:dyDescent="0.15">
      <c r="A59" s="1" t="s">
        <v>74</v>
      </c>
      <c r="B59" s="1">
        <v>27</v>
      </c>
      <c r="C59" s="7">
        <v>1</v>
      </c>
      <c r="D59" s="9">
        <v>17.952225806451601</v>
      </c>
      <c r="E59" s="10">
        <f t="shared" ref="E59:E70" si="55">D58</f>
        <v>14</v>
      </c>
      <c r="F59" s="7" t="s">
        <v>73</v>
      </c>
      <c r="G59" s="1">
        <v>2</v>
      </c>
      <c r="H59" s="8">
        <f t="shared" si="40"/>
        <v>17.952225806451601</v>
      </c>
      <c r="I59" s="8">
        <f t="shared" si="41"/>
        <v>291.1022258064516</v>
      </c>
      <c r="J59" s="8">
        <f t="shared" si="42"/>
        <v>0.15700642868107889</v>
      </c>
      <c r="K59" s="8">
        <f t="shared" si="43"/>
        <v>9.0246250000000003</v>
      </c>
      <c r="L59" s="8">
        <f t="shared" si="44"/>
        <v>2.4366487499999998</v>
      </c>
      <c r="M59" s="1" t="s">
        <v>73</v>
      </c>
      <c r="O59" s="8">
        <f t="shared" ref="O59:O69" si="56">L59+O58-P58-N59</f>
        <v>4.6318759773451221</v>
      </c>
      <c r="P59" s="8">
        <f t="shared" si="45"/>
        <v>0.72723430529663946</v>
      </c>
      <c r="Q59" s="14">
        <f t="shared" si="46"/>
        <v>0.32725543738348778</v>
      </c>
      <c r="R59" s="8">
        <f t="shared" si="47"/>
        <v>1.0964919375</v>
      </c>
      <c r="S59" s="15">
        <f t="shared" si="48"/>
        <v>0.29845676579221342</v>
      </c>
      <c r="T59" s="2">
        <v>0.27</v>
      </c>
      <c r="U59" s="16">
        <f t="shared" si="49"/>
        <v>8.0583326763897623E-2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0.29949587301931513</v>
      </c>
      <c r="AC59" s="8">
        <f t="shared" si="51"/>
        <v>9.0246250000000003</v>
      </c>
      <c r="AD59" s="1">
        <f t="shared" si="52"/>
        <v>0.45</v>
      </c>
      <c r="AE59" s="17">
        <f t="shared" si="53"/>
        <v>786.49309677444842</v>
      </c>
      <c r="AF59" s="1">
        <f t="shared" si="54"/>
        <v>21257633.839064658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pans="1:78" x14ac:dyDescent="0.15">
      <c r="A60" s="1" t="s">
        <v>36</v>
      </c>
      <c r="B60" s="1">
        <f>H7</f>
        <v>0.45</v>
      </c>
      <c r="C60" s="7">
        <v>2</v>
      </c>
      <c r="D60" s="11">
        <v>18.113</v>
      </c>
      <c r="E60" s="10">
        <f t="shared" si="55"/>
        <v>17.952225806451601</v>
      </c>
      <c r="F60" s="7" t="s">
        <v>73</v>
      </c>
      <c r="G60" s="1">
        <v>3</v>
      </c>
      <c r="H60" s="8">
        <f t="shared" si="40"/>
        <v>18.113</v>
      </c>
      <c r="I60" s="8">
        <f t="shared" si="41"/>
        <v>291.26299999999998</v>
      </c>
      <c r="J60" s="8">
        <f t="shared" si="42"/>
        <v>0.15993215732443294</v>
      </c>
      <c r="K60" s="8">
        <f t="shared" si="43"/>
        <v>9.0246250000000003</v>
      </c>
      <c r="L60" s="8">
        <f t="shared" si="44"/>
        <v>2.4366487499999998</v>
      </c>
      <c r="M60" s="1" t="s">
        <v>73</v>
      </c>
      <c r="O60" s="8">
        <f t="shared" si="56"/>
        <v>6.3412904220484823</v>
      </c>
      <c r="P60" s="8">
        <f t="shared" si="45"/>
        <v>1.0141762574189777</v>
      </c>
      <c r="Q60" s="14">
        <f t="shared" si="46"/>
        <v>0.45637931583853997</v>
      </c>
      <c r="R60" s="8">
        <f t="shared" si="47"/>
        <v>1.0964919375</v>
      </c>
      <c r="S60" s="15">
        <f t="shared" si="48"/>
        <v>0.41621766675191807</v>
      </c>
      <c r="T60" s="2">
        <v>0.27</v>
      </c>
      <c r="U60" s="16">
        <f t="shared" si="49"/>
        <v>0.11237877002301788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0.30908219916193991</v>
      </c>
      <c r="AC60" s="8">
        <f t="shared" si="51"/>
        <v>9.0246250000000003</v>
      </c>
      <c r="AD60" s="1">
        <f t="shared" si="52"/>
        <v>0.45</v>
      </c>
      <c r="AE60" s="17">
        <f t="shared" si="53"/>
        <v>786.49309677444842</v>
      </c>
      <c r="AF60" s="1">
        <f t="shared" si="54"/>
        <v>21938052.600590058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pans="1:78" x14ac:dyDescent="0.15">
      <c r="C61" s="7">
        <v>3</v>
      </c>
      <c r="D61" s="11">
        <v>17.223806451612901</v>
      </c>
      <c r="E61" s="10">
        <f t="shared" si="55"/>
        <v>18.113</v>
      </c>
      <c r="F61" s="7" t="s">
        <v>73</v>
      </c>
      <c r="G61" s="1">
        <v>4</v>
      </c>
      <c r="H61" s="8">
        <f t="shared" si="40"/>
        <v>17.223806451612901</v>
      </c>
      <c r="I61" s="8">
        <f t="shared" si="41"/>
        <v>290.37380645161289</v>
      </c>
      <c r="J61" s="8">
        <f t="shared" si="42"/>
        <v>0.14437015295482478</v>
      </c>
      <c r="K61" s="8">
        <f t="shared" si="43"/>
        <v>9.0246250000000003</v>
      </c>
      <c r="L61" s="8">
        <f t="shared" si="44"/>
        <v>2.4366487499999998</v>
      </c>
      <c r="M61" s="1" t="s">
        <v>73</v>
      </c>
      <c r="O61" s="8">
        <f t="shared" si="56"/>
        <v>7.7637629146295044</v>
      </c>
      <c r="P61" s="8">
        <f t="shared" si="45"/>
        <v>1.1208556394900577</v>
      </c>
      <c r="Q61" s="14">
        <f t="shared" si="46"/>
        <v>0.50438503777052601</v>
      </c>
      <c r="R61" s="8">
        <f t="shared" si="47"/>
        <v>1.0964919375</v>
      </c>
      <c r="S61" s="15">
        <f t="shared" si="48"/>
        <v>0.45999885682745939</v>
      </c>
      <c r="T61" s="2">
        <v>0.27</v>
      </c>
      <c r="U61" s="16">
        <f t="shared" si="49"/>
        <v>0.12419969134341405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0.31264620694003931</v>
      </c>
      <c r="AC61" s="8">
        <f t="shared" si="51"/>
        <v>9.0246250000000003</v>
      </c>
      <c r="AD61" s="1">
        <f t="shared" si="52"/>
        <v>0.45</v>
      </c>
      <c r="AE61" s="17">
        <f t="shared" si="53"/>
        <v>786.49309677444842</v>
      </c>
      <c r="AF61" s="1">
        <f t="shared" si="54"/>
        <v>22191018.932254765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pans="1:78" x14ac:dyDescent="0.15">
      <c r="C62" s="7">
        <v>4</v>
      </c>
      <c r="D62" s="11">
        <v>18.876733333333299</v>
      </c>
      <c r="E62" s="10">
        <f t="shared" si="55"/>
        <v>17.223806451612901</v>
      </c>
      <c r="F62" s="7" t="s">
        <v>73</v>
      </c>
      <c r="G62" s="1">
        <v>5</v>
      </c>
      <c r="H62" s="8">
        <f t="shared" si="40"/>
        <v>18.876733333333299</v>
      </c>
      <c r="I62" s="8">
        <f t="shared" si="41"/>
        <v>292.02673333333325</v>
      </c>
      <c r="J62" s="8">
        <f t="shared" si="42"/>
        <v>0.1745441145161665</v>
      </c>
      <c r="K62" s="8">
        <f t="shared" si="43"/>
        <v>9.0246250000000003</v>
      </c>
      <c r="L62" s="8">
        <f t="shared" si="44"/>
        <v>2.4366487499999998</v>
      </c>
      <c r="M62" s="1" t="s">
        <v>75</v>
      </c>
      <c r="N62" s="8">
        <f>(O61-P61)*$C$22/100</f>
        <v>6.3107619113824738</v>
      </c>
      <c r="O62" s="8">
        <f t="shared" si="56"/>
        <v>2.7687941137569725</v>
      </c>
      <c r="P62" s="8">
        <f t="shared" si="45"/>
        <v>0.48327671686328472</v>
      </c>
      <c r="Q62" s="14">
        <f t="shared" si="46"/>
        <v>0.21747452258847813</v>
      </c>
      <c r="R62" s="8">
        <f t="shared" si="47"/>
        <v>1.0964919375</v>
      </c>
      <c r="S62" s="15">
        <f t="shared" si="48"/>
        <v>0.19833663627688838</v>
      </c>
      <c r="T62" s="2">
        <v>0.27</v>
      </c>
      <c r="U62" s="16">
        <f t="shared" si="49"/>
        <v>5.3550891794759865E-2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0.29134559387612008</v>
      </c>
      <c r="AC62" s="8">
        <f t="shared" si="51"/>
        <v>9.0246250000000003</v>
      </c>
      <c r="AD62" s="1">
        <f t="shared" si="52"/>
        <v>0.45</v>
      </c>
      <c r="AE62" s="17">
        <f t="shared" si="53"/>
        <v>786.49309677444842</v>
      </c>
      <c r="AF62" s="1">
        <f t="shared" si="54"/>
        <v>20679142.897050802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pans="1:78" x14ac:dyDescent="0.15">
      <c r="C63" s="7">
        <v>5</v>
      </c>
      <c r="D63" s="11">
        <v>20.425870967741901</v>
      </c>
      <c r="E63" s="10">
        <f t="shared" si="55"/>
        <v>18.876733333333299</v>
      </c>
      <c r="F63" s="7" t="s">
        <v>75</v>
      </c>
      <c r="G63" s="1">
        <v>6</v>
      </c>
      <c r="H63" s="8">
        <f t="shared" si="40"/>
        <v>20.425870967741901</v>
      </c>
      <c r="I63" s="8">
        <f t="shared" si="41"/>
        <v>293.57587096774188</v>
      </c>
      <c r="J63" s="8">
        <f t="shared" si="42"/>
        <v>0.20812040680892385</v>
      </c>
      <c r="K63" s="8">
        <f t="shared" si="43"/>
        <v>9.0246250000000003</v>
      </c>
      <c r="L63" s="8">
        <f t="shared" si="44"/>
        <v>2.4366487499999998</v>
      </c>
      <c r="M63" s="1" t="s">
        <v>73</v>
      </c>
      <c r="O63" s="8">
        <f t="shared" si="56"/>
        <v>4.722166146893688</v>
      </c>
      <c r="P63" s="8">
        <f t="shared" si="45"/>
        <v>0.98277913951084284</v>
      </c>
      <c r="Q63" s="14">
        <f t="shared" si="46"/>
        <v>0.44225061277987926</v>
      </c>
      <c r="R63" s="8">
        <f t="shared" si="47"/>
        <v>1.0964919375</v>
      </c>
      <c r="S63" s="15">
        <f t="shared" si="48"/>
        <v>0.40333229789925318</v>
      </c>
      <c r="T63" s="2">
        <v>0.27</v>
      </c>
      <c r="U63" s="16">
        <f t="shared" si="49"/>
        <v>0.10889972043279837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0.30803326571048872</v>
      </c>
      <c r="AC63" s="8">
        <f t="shared" si="51"/>
        <v>9.0246250000000003</v>
      </c>
      <c r="AD63" s="1">
        <f t="shared" si="52"/>
        <v>0.45</v>
      </c>
      <c r="AE63" s="17">
        <f t="shared" si="53"/>
        <v>786.49309677444842</v>
      </c>
      <c r="AF63" s="1">
        <f t="shared" si="54"/>
        <v>21863601.346862573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pans="1:78" x14ac:dyDescent="0.15">
      <c r="C64" s="7">
        <v>6</v>
      </c>
      <c r="D64" s="11">
        <v>23.021999999999998</v>
      </c>
      <c r="E64" s="10">
        <f t="shared" si="55"/>
        <v>20.425870967741901</v>
      </c>
      <c r="F64" s="7" t="s">
        <v>73</v>
      </c>
      <c r="G64" s="1">
        <v>7</v>
      </c>
      <c r="H64" s="8">
        <f t="shared" si="40"/>
        <v>23.021999999999998</v>
      </c>
      <c r="I64" s="8">
        <f t="shared" si="41"/>
        <v>296.17199999999997</v>
      </c>
      <c r="J64" s="8">
        <f t="shared" si="42"/>
        <v>0.27833868038629456</v>
      </c>
      <c r="K64" s="8">
        <f t="shared" si="43"/>
        <v>9.0246250000000003</v>
      </c>
      <c r="L64" s="8">
        <f t="shared" si="44"/>
        <v>2.4366487499999998</v>
      </c>
      <c r="M64" s="1" t="s">
        <v>73</v>
      </c>
      <c r="O64" s="8">
        <f t="shared" si="56"/>
        <v>6.176035757382845</v>
      </c>
      <c r="P64" s="8">
        <f t="shared" si="45"/>
        <v>1.7190296427285103</v>
      </c>
      <c r="Q64" s="14">
        <f t="shared" si="46"/>
        <v>0.77356333922782972</v>
      </c>
      <c r="R64" s="8">
        <f t="shared" si="47"/>
        <v>1.0964919375</v>
      </c>
      <c r="S64" s="15">
        <f t="shared" si="48"/>
        <v>0.70548930892419781</v>
      </c>
      <c r="T64" s="2">
        <v>0.27</v>
      </c>
      <c r="U64" s="16">
        <f t="shared" si="49"/>
        <v>0.19048211340953342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0.34783035719297434</v>
      </c>
      <c r="AC64" s="8">
        <f t="shared" si="51"/>
        <v>9.0246250000000003</v>
      </c>
      <c r="AD64" s="1">
        <f t="shared" si="52"/>
        <v>0.45</v>
      </c>
      <c r="AE64" s="17">
        <f t="shared" si="53"/>
        <v>786.49309677444842</v>
      </c>
      <c r="AF64" s="1">
        <f t="shared" si="54"/>
        <v>24688321.400817636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pans="1:78" x14ac:dyDescent="0.15">
      <c r="C65" s="7">
        <v>7</v>
      </c>
      <c r="D65" s="11">
        <v>25.5687741935484</v>
      </c>
      <c r="E65" s="10">
        <f t="shared" si="55"/>
        <v>23.021999999999998</v>
      </c>
      <c r="F65" s="7" t="s">
        <v>73</v>
      </c>
      <c r="G65" s="1">
        <v>8</v>
      </c>
      <c r="H65" s="8">
        <f t="shared" si="40"/>
        <v>25.5687741935484</v>
      </c>
      <c r="I65" s="8">
        <f t="shared" si="41"/>
        <v>298.71877419354837</v>
      </c>
      <c r="J65" s="8">
        <f t="shared" si="42"/>
        <v>0.36838314031270902</v>
      </c>
      <c r="K65" s="8">
        <f t="shared" si="43"/>
        <v>9.0246250000000003</v>
      </c>
      <c r="L65" s="8">
        <f t="shared" si="44"/>
        <v>2.4366487499999998</v>
      </c>
      <c r="M65" s="1" t="s">
        <v>73</v>
      </c>
      <c r="O65" s="8">
        <f t="shared" si="56"/>
        <v>6.8936548646543345</v>
      </c>
      <c r="P65" s="8">
        <f t="shared" si="45"/>
        <v>2.5395062272733466</v>
      </c>
      <c r="Q65" s="14">
        <f t="shared" si="46"/>
        <v>1.142777802273006</v>
      </c>
      <c r="R65" s="8">
        <f t="shared" si="47"/>
        <v>1.0964919375</v>
      </c>
      <c r="S65" s="15">
        <f t="shared" si="48"/>
        <v>1.0422126813613766</v>
      </c>
      <c r="T65" s="2">
        <v>0.27</v>
      </c>
      <c r="U65" s="16">
        <f t="shared" si="49"/>
        <v>0.28139742396757167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0.37524132332622284</v>
      </c>
      <c r="AC65" s="8">
        <f t="shared" si="51"/>
        <v>9.0246250000000003</v>
      </c>
      <c r="AD65" s="1">
        <f t="shared" si="52"/>
        <v>0.45</v>
      </c>
      <c r="AE65" s="17">
        <f t="shared" si="53"/>
        <v>786.49309677444842</v>
      </c>
      <c r="AF65" s="1">
        <f t="shared" si="54"/>
        <v>26633898.39779355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pans="1:78" x14ac:dyDescent="0.15">
      <c r="C66" s="7">
        <v>8</v>
      </c>
      <c r="D66" s="11">
        <v>25.764193548387102</v>
      </c>
      <c r="E66" s="10">
        <f t="shared" si="55"/>
        <v>25.5687741935484</v>
      </c>
      <c r="F66" s="7" t="s">
        <v>73</v>
      </c>
      <c r="G66" s="1">
        <v>9</v>
      </c>
      <c r="H66" s="8">
        <f t="shared" si="40"/>
        <v>25.764193548387102</v>
      </c>
      <c r="I66" s="8">
        <f t="shared" si="41"/>
        <v>298.91419354838706</v>
      </c>
      <c r="J66" s="8">
        <f t="shared" si="42"/>
        <v>0.37631745747471579</v>
      </c>
      <c r="K66" s="8">
        <f t="shared" si="43"/>
        <v>9.0246250000000003</v>
      </c>
      <c r="L66" s="8">
        <f t="shared" si="44"/>
        <v>2.4366487499999998</v>
      </c>
      <c r="M66" s="1" t="s">
        <v>73</v>
      </c>
      <c r="O66" s="8">
        <f t="shared" si="56"/>
        <v>6.7907973873809873</v>
      </c>
      <c r="P66" s="8">
        <f t="shared" si="45"/>
        <v>2.5554956070451555</v>
      </c>
      <c r="Q66" s="14">
        <f t="shared" si="46"/>
        <v>1.14997302317032</v>
      </c>
      <c r="R66" s="8">
        <f t="shared" si="47"/>
        <v>1.0964919375</v>
      </c>
      <c r="S66" s="15">
        <f t="shared" si="48"/>
        <v>1.048774718574089</v>
      </c>
      <c r="T66" s="2">
        <v>0.27</v>
      </c>
      <c r="U66" s="16">
        <f t="shared" si="49"/>
        <v>0.28316917401500402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0.37577550596552373</v>
      </c>
      <c r="AC66" s="8">
        <f t="shared" si="51"/>
        <v>9.0246250000000003</v>
      </c>
      <c r="AD66" s="1">
        <f t="shared" si="52"/>
        <v>0.45</v>
      </c>
      <c r="AE66" s="17">
        <f t="shared" si="53"/>
        <v>786.49309677444842</v>
      </c>
      <c r="AF66" s="1">
        <f t="shared" si="54"/>
        <v>26671813.641282436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pans="1:78" x14ac:dyDescent="0.15">
      <c r="C67" s="7">
        <v>9</v>
      </c>
      <c r="D67" s="11">
        <v>25.732666666666699</v>
      </c>
      <c r="E67" s="10">
        <f t="shared" si="55"/>
        <v>25.764193548387102</v>
      </c>
      <c r="F67" s="7" t="s">
        <v>73</v>
      </c>
      <c r="G67" s="1">
        <v>10</v>
      </c>
      <c r="H67" s="8">
        <f t="shared" si="40"/>
        <v>25.732666666666699</v>
      </c>
      <c r="I67" s="8">
        <f t="shared" si="41"/>
        <v>298.88266666666669</v>
      </c>
      <c r="J67" s="8">
        <f t="shared" si="42"/>
        <v>0.37502666036900711</v>
      </c>
      <c r="K67" s="8">
        <f t="shared" si="43"/>
        <v>9.0246250000000003</v>
      </c>
      <c r="L67" s="8">
        <f t="shared" si="44"/>
        <v>2.4366487499999998</v>
      </c>
      <c r="M67" s="1" t="s">
        <v>73</v>
      </c>
      <c r="O67" s="8">
        <f t="shared" si="56"/>
        <v>6.6719505303358311</v>
      </c>
      <c r="P67" s="8">
        <f t="shared" si="45"/>
        <v>2.5021593255390728</v>
      </c>
      <c r="Q67" s="14">
        <f t="shared" si="46"/>
        <v>1.1259716964925828</v>
      </c>
      <c r="R67" s="8">
        <f t="shared" si="47"/>
        <v>1.0964919375</v>
      </c>
      <c r="S67" s="15">
        <f t="shared" si="48"/>
        <v>1.0268855228063023</v>
      </c>
      <c r="T67" s="2">
        <v>0.27</v>
      </c>
      <c r="U67" s="16">
        <f t="shared" si="49"/>
        <v>0.27725909115770164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0.35879361598404708</v>
      </c>
      <c r="AC67" s="8">
        <f t="shared" si="51"/>
        <v>9.0246250000000003</v>
      </c>
      <c r="AD67" s="1">
        <f t="shared" si="52"/>
        <v>0.45</v>
      </c>
      <c r="AE67" s="17">
        <f t="shared" si="53"/>
        <v>786.49309677444842</v>
      </c>
      <c r="AF67" s="1">
        <f t="shared" si="54"/>
        <v>25466472.160339125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pans="1:78" x14ac:dyDescent="0.15">
      <c r="C68" s="7">
        <v>10</v>
      </c>
      <c r="D68" s="11">
        <v>23.8698709677419</v>
      </c>
      <c r="E68" s="10">
        <f t="shared" si="55"/>
        <v>25.732666666666699</v>
      </c>
      <c r="F68" s="7" t="s">
        <v>73</v>
      </c>
      <c r="G68" s="1">
        <v>11</v>
      </c>
      <c r="H68" s="8">
        <f t="shared" si="40"/>
        <v>23.8698709677419</v>
      </c>
      <c r="I68" s="8">
        <f t="shared" si="41"/>
        <v>297.01987096774189</v>
      </c>
      <c r="J68" s="8">
        <f t="shared" si="42"/>
        <v>0.30572460194689011</v>
      </c>
      <c r="K68" s="8">
        <f t="shared" si="43"/>
        <v>9.0246250000000003</v>
      </c>
      <c r="L68" s="8">
        <f t="shared" si="44"/>
        <v>2.4366487499999998</v>
      </c>
      <c r="M68" s="1" t="s">
        <v>75</v>
      </c>
      <c r="N68" s="8">
        <f>(O67-P67)*$C$22/100</f>
        <v>3.96130164455692</v>
      </c>
      <c r="O68" s="8">
        <f t="shared" si="56"/>
        <v>2.645138310239838</v>
      </c>
      <c r="P68" s="8">
        <f t="shared" si="45"/>
        <v>0.80868385699254397</v>
      </c>
      <c r="Q68" s="14">
        <f t="shared" si="46"/>
        <v>0.3639077356466448</v>
      </c>
      <c r="R68" s="8">
        <f t="shared" si="47"/>
        <v>1.0964919375</v>
      </c>
      <c r="S68" s="15">
        <f t="shared" si="48"/>
        <v>0.3318836401810249</v>
      </c>
      <c r="T68" s="2">
        <v>0.27</v>
      </c>
      <c r="U68" s="16">
        <f t="shared" si="49"/>
        <v>8.9608582848876725E-2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0.30221698772893635</v>
      </c>
      <c r="AC68" s="8">
        <f t="shared" si="51"/>
        <v>9.0246250000000003</v>
      </c>
      <c r="AD68" s="1">
        <f t="shared" si="52"/>
        <v>0.45</v>
      </c>
      <c r="AE68" s="17">
        <f t="shared" si="53"/>
        <v>786.49309677444842</v>
      </c>
      <c r="AF68" s="1">
        <f t="shared" si="54"/>
        <v>21450773.262149431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pans="1:78" x14ac:dyDescent="0.15">
      <c r="C69" s="7">
        <v>11</v>
      </c>
      <c r="D69" s="11">
        <v>20.864466666666701</v>
      </c>
      <c r="E69" s="10">
        <f t="shared" si="55"/>
        <v>23.8698709677419</v>
      </c>
      <c r="F69" s="7" t="s">
        <v>75</v>
      </c>
      <c r="G69" s="1">
        <v>12</v>
      </c>
      <c r="H69" s="8">
        <f t="shared" si="40"/>
        <v>20.864466666666701</v>
      </c>
      <c r="I69" s="8">
        <f t="shared" si="41"/>
        <v>294.01446666666669</v>
      </c>
      <c r="J69" s="8">
        <f t="shared" si="42"/>
        <v>0.21867626447298361</v>
      </c>
      <c r="K69" s="8">
        <f t="shared" si="43"/>
        <v>9.0246250000000003</v>
      </c>
      <c r="L69" s="8">
        <f t="shared" si="44"/>
        <v>2.4366487499999998</v>
      </c>
      <c r="M69" s="1" t="s">
        <v>73</v>
      </c>
      <c r="O69" s="8">
        <f t="shared" si="56"/>
        <v>4.2731032032472944</v>
      </c>
      <c r="P69" s="8">
        <f t="shared" si="45"/>
        <v>0.93442624619365877</v>
      </c>
      <c r="Q69" s="14">
        <f t="shared" si="46"/>
        <v>0.42049181078714648</v>
      </c>
      <c r="R69" s="8">
        <f t="shared" si="47"/>
        <v>1.0964919375</v>
      </c>
      <c r="S69" s="15">
        <f t="shared" si="48"/>
        <v>0.3834882833209583</v>
      </c>
      <c r="T69" s="2">
        <v>0.27</v>
      </c>
      <c r="U69" s="16">
        <f t="shared" si="49"/>
        <v>0.10354183649665875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0.30641786370374263</v>
      </c>
      <c r="AC69" s="8">
        <f t="shared" si="51"/>
        <v>9.0246250000000003</v>
      </c>
      <c r="AD69" s="1">
        <f t="shared" si="52"/>
        <v>0.45</v>
      </c>
      <c r="AE69" s="17">
        <f t="shared" si="53"/>
        <v>786.49309677444842</v>
      </c>
      <c r="AF69" s="1">
        <f t="shared" si="54"/>
        <v>21748943.25820142</v>
      </c>
      <c r="AG69" s="1">
        <f>SUM(AF58:AF69)</f>
        <v>274695309.04985547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pans="1:78" x14ac:dyDescent="0.15">
      <c r="C70" s="7">
        <v>12</v>
      </c>
      <c r="D70" s="11">
        <v>19.474129032258102</v>
      </c>
      <c r="E70" s="10">
        <f t="shared" si="55"/>
        <v>20.864466666666701</v>
      </c>
      <c r="F70" s="7" t="s">
        <v>73</v>
      </c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14</v>
      </c>
      <c r="E74" s="7"/>
      <c r="F74" s="7"/>
      <c r="G74" s="1">
        <v>1</v>
      </c>
      <c r="H74" s="8">
        <f t="shared" ref="H74:H85" si="57">E75</f>
        <v>14</v>
      </c>
      <c r="I74" s="8">
        <f t="shared" ref="I74:I85" si="58">H74+273.15</f>
        <v>287.14999999999998</v>
      </c>
      <c r="J74" s="8">
        <f t="shared" ref="J74:J85" si="59">EXP(($C$16*(I74-$C$14))/($C$17*I74*$C$14))</f>
        <v>9.907932879323593E-2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5.1642127753610434E-2</v>
      </c>
      <c r="Q74" s="14">
        <f t="shared" ref="Q74:Q85" si="63">P74*$B$76</f>
        <v>1.3426953215938713E-2</v>
      </c>
      <c r="R74" s="8">
        <f t="shared" ref="R74:R85" si="64">L74*$B$76</f>
        <v>0.1355172</v>
      </c>
      <c r="S74" s="15">
        <f t="shared" ref="S74:S85" si="65">Q74/R74</f>
        <v>9.907932879323593E-2</v>
      </c>
      <c r="T74" s="2">
        <v>0.01</v>
      </c>
      <c r="U74" s="16">
        <f t="shared" ref="U74:U85" si="66">S74*T74</f>
        <v>9.9079328793235939E-4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6.4807932879323597E-3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9.1978407364225009E-2</v>
      </c>
      <c r="AX74" s="1">
        <f t="shared" ref="AX74:AX85" si="72">AW74*10000*AV74*0.67*AU74*AT74</f>
        <v>54.123176473909936</v>
      </c>
    </row>
    <row r="75" spans="1:78" x14ac:dyDescent="0.15">
      <c r="A75" s="1" t="s">
        <v>74</v>
      </c>
      <c r="B75" s="1">
        <v>1</v>
      </c>
      <c r="C75" s="7">
        <v>1</v>
      </c>
      <c r="D75" s="9">
        <v>17.952225806451601</v>
      </c>
      <c r="E75" s="10">
        <f t="shared" ref="E75:E86" si="73">D74</f>
        <v>14</v>
      </c>
      <c r="F75" s="7" t="s">
        <v>73</v>
      </c>
      <c r="G75" s="1">
        <v>2</v>
      </c>
      <c r="H75" s="8">
        <f t="shared" si="57"/>
        <v>17.952225806451601</v>
      </c>
      <c r="I75" s="8">
        <f t="shared" si="58"/>
        <v>291.1022258064516</v>
      </c>
      <c r="J75" s="8">
        <f t="shared" si="59"/>
        <v>0.15700642868107889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0.9907978722463896</v>
      </c>
      <c r="P75" s="8">
        <f t="shared" si="62"/>
        <v>0.15556163546621748</v>
      </c>
      <c r="Q75" s="14">
        <f t="shared" si="63"/>
        <v>4.0446025221216549E-2</v>
      </c>
      <c r="R75" s="8">
        <f t="shared" si="64"/>
        <v>0.1355172</v>
      </c>
      <c r="S75" s="15">
        <f t="shared" si="65"/>
        <v>0.29845676579221342</v>
      </c>
      <c r="T75" s="2">
        <v>0.01</v>
      </c>
      <c r="U75" s="16">
        <f t="shared" si="66"/>
        <v>2.9845676579221343E-3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8.4745676579221357E-3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9.1978407364225009E-2</v>
      </c>
      <c r="AX75" s="1">
        <f t="shared" si="72"/>
        <v>70.773823590991924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18.113</v>
      </c>
      <c r="E76" s="10">
        <f t="shared" si="73"/>
        <v>17.952225806451601</v>
      </c>
      <c r="F76" s="7" t="s">
        <v>73</v>
      </c>
      <c r="G76" s="1">
        <v>3</v>
      </c>
      <c r="H76" s="8">
        <f t="shared" si="57"/>
        <v>18.113</v>
      </c>
      <c r="I76" s="8">
        <f t="shared" si="58"/>
        <v>291.26299999999998</v>
      </c>
      <c r="J76" s="8">
        <f t="shared" si="59"/>
        <v>0.15993215732443294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1.356456236780172</v>
      </c>
      <c r="P76" s="8">
        <f t="shared" si="62"/>
        <v>0.21694097226443473</v>
      </c>
      <c r="Q76" s="14">
        <f t="shared" si="63"/>
        <v>5.6404652788753035E-2</v>
      </c>
      <c r="R76" s="8">
        <f t="shared" si="64"/>
        <v>0.1355172</v>
      </c>
      <c r="S76" s="15">
        <f t="shared" si="65"/>
        <v>0.41621766675191807</v>
      </c>
      <c r="T76" s="2">
        <v>0.01</v>
      </c>
      <c r="U76" s="16">
        <f t="shared" si="66"/>
        <v>4.1621766675191806E-3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9.6521766675191807E-3</v>
      </c>
      <c r="AU76" s="8">
        <f t="shared" si="70"/>
        <v>52.122000000000007</v>
      </c>
      <c r="AV76" s="1">
        <f t="shared" si="71"/>
        <v>0.26</v>
      </c>
      <c r="AW76" s="1">
        <f t="shared" si="75"/>
        <v>9.1978407364225009E-2</v>
      </c>
      <c r="AX76" s="1">
        <f t="shared" si="72"/>
        <v>80.608412878443417</v>
      </c>
    </row>
    <row r="77" spans="1:78" x14ac:dyDescent="0.15">
      <c r="C77" s="7">
        <v>3</v>
      </c>
      <c r="D77" s="11">
        <v>17.223806451612901</v>
      </c>
      <c r="E77" s="10">
        <f t="shared" si="73"/>
        <v>18.113</v>
      </c>
      <c r="F77" s="7" t="s">
        <v>73</v>
      </c>
      <c r="G77" s="1">
        <v>4</v>
      </c>
      <c r="H77" s="8">
        <f t="shared" si="57"/>
        <v>17.223806451612901</v>
      </c>
      <c r="I77" s="8">
        <f t="shared" si="58"/>
        <v>290.37380645161289</v>
      </c>
      <c r="J77" s="8">
        <f t="shared" si="59"/>
        <v>0.14437015295482478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1.6607352645157374</v>
      </c>
      <c r="P77" s="8">
        <f t="shared" si="62"/>
        <v>0.2397606041556084</v>
      </c>
      <c r="Q77" s="14">
        <f t="shared" si="63"/>
        <v>6.2337757080458189E-2</v>
      </c>
      <c r="R77" s="8">
        <f t="shared" si="64"/>
        <v>0.1355172</v>
      </c>
      <c r="S77" s="15">
        <f t="shared" si="65"/>
        <v>0.45999885682745945</v>
      </c>
      <c r="T77" s="2">
        <v>0.01</v>
      </c>
      <c r="U77" s="16">
        <f t="shared" si="66"/>
        <v>4.5999885682745942E-3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1.0089988568274595E-2</v>
      </c>
      <c r="AU77" s="8">
        <f t="shared" si="70"/>
        <v>52.122000000000007</v>
      </c>
      <c r="AV77" s="1">
        <f t="shared" si="71"/>
        <v>0.26</v>
      </c>
      <c r="AW77" s="1">
        <f t="shared" si="75"/>
        <v>9.1978407364225009E-2</v>
      </c>
      <c r="AX77" s="1">
        <f t="shared" si="72"/>
        <v>84.264720017738583</v>
      </c>
    </row>
    <row r="78" spans="1:78" x14ac:dyDescent="0.15">
      <c r="C78" s="7">
        <v>4</v>
      </c>
      <c r="D78" s="11">
        <v>18.876733333333299</v>
      </c>
      <c r="E78" s="10">
        <f t="shared" si="73"/>
        <v>17.223806451612901</v>
      </c>
      <c r="F78" s="7" t="s">
        <v>73</v>
      </c>
      <c r="G78" s="1">
        <v>5</v>
      </c>
      <c r="H78" s="8">
        <f t="shared" si="57"/>
        <v>18.876733333333299</v>
      </c>
      <c r="I78" s="8">
        <f t="shared" si="58"/>
        <v>292.02673333333325</v>
      </c>
      <c r="J78" s="8">
        <f t="shared" si="59"/>
        <v>0.1745441145161665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1.3499259273421225</v>
      </c>
      <c r="O78" s="8">
        <f t="shared" si="74"/>
        <v>0.59226873301800675</v>
      </c>
      <c r="P78" s="8">
        <f t="shared" si="62"/>
        <v>0.10337702156023981</v>
      </c>
      <c r="Q78" s="14">
        <f t="shared" si="63"/>
        <v>2.6878025605662353E-2</v>
      </c>
      <c r="R78" s="8">
        <f t="shared" si="64"/>
        <v>0.1355172</v>
      </c>
      <c r="S78" s="15">
        <f t="shared" si="65"/>
        <v>0.19833663627688849</v>
      </c>
      <c r="T78" s="2">
        <v>0.01</v>
      </c>
      <c r="U78" s="16">
        <f t="shared" si="66"/>
        <v>1.9833663627688851E-3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1.1933366362768885E-2</v>
      </c>
      <c r="AU78" s="8">
        <f t="shared" si="70"/>
        <v>52.122000000000007</v>
      </c>
      <c r="AV78" s="1">
        <f t="shared" si="71"/>
        <v>0.26</v>
      </c>
      <c r="AW78" s="1">
        <f t="shared" si="75"/>
        <v>9.1978407364225009E-2</v>
      </c>
      <c r="AX78" s="1">
        <f t="shared" si="72"/>
        <v>99.65935725532465</v>
      </c>
    </row>
    <row r="79" spans="1:78" x14ac:dyDescent="0.15">
      <c r="C79" s="7">
        <v>5</v>
      </c>
      <c r="D79" s="11">
        <v>20.425870967741901</v>
      </c>
      <c r="E79" s="10">
        <f t="shared" si="73"/>
        <v>18.876733333333299</v>
      </c>
      <c r="F79" s="7" t="s">
        <v>75</v>
      </c>
      <c r="G79" s="1">
        <v>6</v>
      </c>
      <c r="H79" s="8">
        <f t="shared" si="57"/>
        <v>20.425870967741901</v>
      </c>
      <c r="I79" s="8">
        <f t="shared" si="58"/>
        <v>293.57587096774188</v>
      </c>
      <c r="J79" s="8">
        <f t="shared" si="59"/>
        <v>0.20812040680892385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1.0101117114577669</v>
      </c>
      <c r="P79" s="8">
        <f t="shared" si="62"/>
        <v>0.21022486031104876</v>
      </c>
      <c r="Q79" s="14">
        <f t="shared" si="63"/>
        <v>5.4658463680872675E-2</v>
      </c>
      <c r="R79" s="8">
        <f t="shared" si="64"/>
        <v>0.1355172</v>
      </c>
      <c r="S79" s="15">
        <f t="shared" si="65"/>
        <v>0.40333229789925318</v>
      </c>
      <c r="T79" s="2">
        <v>0.01</v>
      </c>
      <c r="U79" s="16">
        <f t="shared" si="66"/>
        <v>4.0333229789925318E-3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1.3983322978992532E-2</v>
      </c>
      <c r="AU79" s="8">
        <f t="shared" si="70"/>
        <v>52.122000000000007</v>
      </c>
      <c r="AV79" s="1">
        <f t="shared" si="71"/>
        <v>0.26</v>
      </c>
      <c r="AW79" s="1">
        <f t="shared" si="75"/>
        <v>9.1978407364225009E-2</v>
      </c>
      <c r="AX79" s="1">
        <f t="shared" si="72"/>
        <v>116.77920027058141</v>
      </c>
    </row>
    <row r="80" spans="1:78" x14ac:dyDescent="0.15">
      <c r="C80" s="7">
        <v>6</v>
      </c>
      <c r="D80" s="11">
        <v>23.021999999999998</v>
      </c>
      <c r="E80" s="10">
        <f t="shared" si="73"/>
        <v>20.425870967741901</v>
      </c>
      <c r="F80" s="7" t="s">
        <v>73</v>
      </c>
      <c r="G80" s="1">
        <v>7</v>
      </c>
      <c r="H80" s="8">
        <f t="shared" si="57"/>
        <v>23.021999999999998</v>
      </c>
      <c r="I80" s="8">
        <f t="shared" si="58"/>
        <v>296.17199999999997</v>
      </c>
      <c r="J80" s="8">
        <f t="shared" si="59"/>
        <v>0.27833868038629456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1.3211068511467181</v>
      </c>
      <c r="P80" s="8">
        <f t="shared" si="62"/>
        <v>0.36771513759747038</v>
      </c>
      <c r="Q80" s="14">
        <f t="shared" si="63"/>
        <v>9.5605935775342307E-2</v>
      </c>
      <c r="R80" s="8">
        <f t="shared" si="64"/>
        <v>0.1355172</v>
      </c>
      <c r="S80" s="15">
        <f t="shared" si="65"/>
        <v>0.70548930892419781</v>
      </c>
      <c r="T80" s="2">
        <v>0.01</v>
      </c>
      <c r="U80" s="16">
        <f t="shared" si="66"/>
        <v>7.054893089241978E-3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1.7004893089241978E-2</v>
      </c>
      <c r="AU80" s="8">
        <f t="shared" si="70"/>
        <v>52.122000000000007</v>
      </c>
      <c r="AV80" s="1">
        <f t="shared" si="71"/>
        <v>0.26</v>
      </c>
      <c r="AW80" s="1">
        <f t="shared" si="75"/>
        <v>9.1978407364225009E-2</v>
      </c>
      <c r="AX80" s="1">
        <f t="shared" si="72"/>
        <v>142.01329817181184</v>
      </c>
    </row>
    <row r="81" spans="1:53" x14ac:dyDescent="0.15">
      <c r="C81" s="7">
        <v>7</v>
      </c>
      <c r="D81" s="11">
        <v>25.5687741935484</v>
      </c>
      <c r="E81" s="10">
        <f t="shared" si="73"/>
        <v>23.021999999999998</v>
      </c>
      <c r="F81" s="7" t="s">
        <v>73</v>
      </c>
      <c r="G81" s="1">
        <v>8</v>
      </c>
      <c r="H81" s="8">
        <f t="shared" si="57"/>
        <v>25.5687741935484</v>
      </c>
      <c r="I81" s="8">
        <f t="shared" si="58"/>
        <v>298.71877419354837</v>
      </c>
      <c r="J81" s="8">
        <f t="shared" si="59"/>
        <v>0.36838314031270902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1.4746117135492478</v>
      </c>
      <c r="P81" s="8">
        <f t="shared" si="62"/>
        <v>0.54322209377917685</v>
      </c>
      <c r="Q81" s="14">
        <f t="shared" si="63"/>
        <v>0.14123774438258599</v>
      </c>
      <c r="R81" s="8">
        <f t="shared" si="64"/>
        <v>0.1355172</v>
      </c>
      <c r="S81" s="15">
        <f t="shared" si="65"/>
        <v>1.0422126813613768</v>
      </c>
      <c r="T81" s="2">
        <v>0.01</v>
      </c>
      <c r="U81" s="16">
        <f t="shared" si="66"/>
        <v>1.0422126813613769E-2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2.0372126813613771E-2</v>
      </c>
      <c r="AU81" s="8">
        <f t="shared" si="70"/>
        <v>52.122000000000007</v>
      </c>
      <c r="AV81" s="1">
        <f t="shared" si="71"/>
        <v>0.26</v>
      </c>
      <c r="AW81" s="1">
        <f t="shared" si="75"/>
        <v>9.1978407364225009E-2</v>
      </c>
      <c r="AX81" s="1">
        <f t="shared" si="72"/>
        <v>170.13414341346271</v>
      </c>
    </row>
    <row r="82" spans="1:53" x14ac:dyDescent="0.15">
      <c r="C82" s="7">
        <v>8</v>
      </c>
      <c r="D82" s="11">
        <v>25.764193548387102</v>
      </c>
      <c r="E82" s="10">
        <f t="shared" si="73"/>
        <v>25.5687741935484</v>
      </c>
      <c r="F82" s="7" t="s">
        <v>73</v>
      </c>
      <c r="G82" s="1">
        <v>9</v>
      </c>
      <c r="H82" s="8">
        <f t="shared" si="57"/>
        <v>25.764193548387102</v>
      </c>
      <c r="I82" s="8">
        <f t="shared" si="58"/>
        <v>298.91419354838706</v>
      </c>
      <c r="J82" s="8">
        <f t="shared" si="59"/>
        <v>0.37631745747471579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1.4526096197700711</v>
      </c>
      <c r="P82" s="8">
        <f t="shared" si="62"/>
        <v>0.54664235881518675</v>
      </c>
      <c r="Q82" s="14">
        <f t="shared" si="63"/>
        <v>0.14212701329194855</v>
      </c>
      <c r="R82" s="8">
        <f t="shared" si="64"/>
        <v>0.1355172</v>
      </c>
      <c r="S82" s="15">
        <f t="shared" si="65"/>
        <v>1.048774718574089</v>
      </c>
      <c r="T82" s="2">
        <v>0.01</v>
      </c>
      <c r="U82" s="16">
        <f t="shared" si="66"/>
        <v>1.048774718574089E-2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2.0437747185740891E-2</v>
      </c>
      <c r="AU82" s="8">
        <f t="shared" si="70"/>
        <v>52.122000000000007</v>
      </c>
      <c r="AV82" s="1">
        <f t="shared" si="71"/>
        <v>0.26</v>
      </c>
      <c r="AW82" s="1">
        <f t="shared" si="75"/>
        <v>9.1978407364225009E-2</v>
      </c>
      <c r="AX82" s="1">
        <f t="shared" si="72"/>
        <v>170.68216011807402</v>
      </c>
    </row>
    <row r="83" spans="1:53" x14ac:dyDescent="0.15">
      <c r="C83" s="7">
        <v>9</v>
      </c>
      <c r="D83" s="11">
        <v>25.732666666666699</v>
      </c>
      <c r="E83" s="10">
        <f t="shared" si="73"/>
        <v>25.764193548387102</v>
      </c>
      <c r="F83" s="7" t="s">
        <v>73</v>
      </c>
      <c r="G83" s="1">
        <v>10</v>
      </c>
      <c r="H83" s="8">
        <f t="shared" si="57"/>
        <v>25.732666666666699</v>
      </c>
      <c r="I83" s="8">
        <f t="shared" si="58"/>
        <v>298.88266666666669</v>
      </c>
      <c r="J83" s="8">
        <f t="shared" si="59"/>
        <v>0.37502666036900711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1.4271872609548844</v>
      </c>
      <c r="P83" s="8">
        <f t="shared" si="62"/>
        <v>0.53523327219710093</v>
      </c>
      <c r="Q83" s="14">
        <f t="shared" si="63"/>
        <v>0.13916065077124626</v>
      </c>
      <c r="R83" s="8">
        <f t="shared" si="64"/>
        <v>0.1355172</v>
      </c>
      <c r="S83" s="15">
        <f t="shared" si="65"/>
        <v>1.0268855228063025</v>
      </c>
      <c r="T83" s="2">
        <v>0.01</v>
      </c>
      <c r="U83" s="16">
        <f t="shared" si="66"/>
        <v>1.0268855228063025E-2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2.0218855228063028E-2</v>
      </c>
      <c r="AU83" s="8">
        <f t="shared" si="70"/>
        <v>52.122000000000007</v>
      </c>
      <c r="AV83" s="1">
        <f t="shared" si="71"/>
        <v>0.26</v>
      </c>
      <c r="AW83" s="1">
        <f t="shared" si="75"/>
        <v>9.1978407364225009E-2</v>
      </c>
      <c r="AX83" s="1">
        <f t="shared" si="72"/>
        <v>168.85412340593589</v>
      </c>
    </row>
    <row r="84" spans="1:53" x14ac:dyDescent="0.15">
      <c r="C84" s="7">
        <v>10</v>
      </c>
      <c r="D84" s="11">
        <v>23.8698709677419</v>
      </c>
      <c r="E84" s="10">
        <f t="shared" si="73"/>
        <v>25.732666666666699</v>
      </c>
      <c r="F84" s="7" t="s">
        <v>73</v>
      </c>
      <c r="G84" s="1">
        <v>11</v>
      </c>
      <c r="H84" s="8">
        <f t="shared" si="57"/>
        <v>23.8698709677419</v>
      </c>
      <c r="I84" s="8">
        <f t="shared" si="58"/>
        <v>297.01987096774189</v>
      </c>
      <c r="J84" s="8">
        <f t="shared" si="59"/>
        <v>0.30572460194689011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0.84735628931989426</v>
      </c>
      <c r="O84" s="8">
        <f t="shared" si="74"/>
        <v>0.56581769943788918</v>
      </c>
      <c r="P84" s="8">
        <f t="shared" si="62"/>
        <v>0.17298439093515378</v>
      </c>
      <c r="Q84" s="14">
        <f t="shared" si="63"/>
        <v>4.4975941643139984E-2</v>
      </c>
      <c r="R84" s="8">
        <f t="shared" si="64"/>
        <v>0.1355172</v>
      </c>
      <c r="S84" s="15">
        <f t="shared" si="65"/>
        <v>0.33188364018102484</v>
      </c>
      <c r="T84" s="2">
        <v>0.01</v>
      </c>
      <c r="U84" s="16">
        <f t="shared" si="66"/>
        <v>3.3188364018102486E-3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1.3268836401810247E-2</v>
      </c>
      <c r="AU84" s="8">
        <f t="shared" si="70"/>
        <v>52.122000000000007</v>
      </c>
      <c r="AV84" s="1">
        <f t="shared" si="71"/>
        <v>0.26</v>
      </c>
      <c r="AW84" s="1">
        <f t="shared" si="75"/>
        <v>9.1978407364225009E-2</v>
      </c>
      <c r="AX84" s="1">
        <f t="shared" si="72"/>
        <v>110.81229446337365</v>
      </c>
    </row>
    <row r="85" spans="1:53" x14ac:dyDescent="0.15">
      <c r="C85" s="7">
        <v>11</v>
      </c>
      <c r="D85" s="11">
        <v>20.864466666666701</v>
      </c>
      <c r="E85" s="10">
        <f t="shared" si="73"/>
        <v>23.8698709677419</v>
      </c>
      <c r="F85" s="7" t="s">
        <v>75</v>
      </c>
      <c r="G85" s="1">
        <v>12</v>
      </c>
      <c r="H85" s="8">
        <f t="shared" si="57"/>
        <v>20.864466666666701</v>
      </c>
      <c r="I85" s="8">
        <f t="shared" si="58"/>
        <v>294.01446666666669</v>
      </c>
      <c r="J85" s="8">
        <f t="shared" si="59"/>
        <v>0.21867626447298361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0.91405330850273536</v>
      </c>
      <c r="P85" s="8">
        <f t="shared" si="62"/>
        <v>0.19988176303254984</v>
      </c>
      <c r="Q85" s="14">
        <f t="shared" si="63"/>
        <v>5.1969258388462961E-2</v>
      </c>
      <c r="R85" s="8">
        <f t="shared" si="64"/>
        <v>0.1355172</v>
      </c>
      <c r="S85" s="15">
        <f t="shared" si="65"/>
        <v>0.38348828332095819</v>
      </c>
      <c r="T85" s="2">
        <v>0.01</v>
      </c>
      <c r="U85" s="16">
        <f t="shared" si="66"/>
        <v>3.834882833209582E-3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1.3784882833209583E-2</v>
      </c>
      <c r="AU85" s="8">
        <f t="shared" si="70"/>
        <v>52.122000000000007</v>
      </c>
      <c r="AV85" s="1">
        <f t="shared" si="71"/>
        <v>0.26</v>
      </c>
      <c r="AW85" s="1">
        <f t="shared" si="75"/>
        <v>9.1978407364225009E-2</v>
      </c>
      <c r="AX85" s="1">
        <f t="shared" si="72"/>
        <v>115.12196317744376</v>
      </c>
      <c r="AY85" s="1">
        <f>SUM(AX74:AX85)</f>
        <v>1383.8266732370921</v>
      </c>
    </row>
    <row r="86" spans="1:53" x14ac:dyDescent="0.15">
      <c r="C86" s="7">
        <v>12</v>
      </c>
      <c r="D86" s="11">
        <v>19.474129032258102</v>
      </c>
      <c r="E86" s="10">
        <f t="shared" si="73"/>
        <v>20.864466666666701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14</v>
      </c>
      <c r="E90" s="7"/>
      <c r="F90" s="7"/>
      <c r="G90" s="1">
        <v>1</v>
      </c>
      <c r="H90" s="8">
        <f t="shared" ref="H90:H101" si="76">E91</f>
        <v>14</v>
      </c>
      <c r="I90" s="8">
        <f t="shared" ref="I90:I101" si="77">H90+273.15</f>
        <v>287.14999999999998</v>
      </c>
      <c r="J90" s="8">
        <f t="shared" ref="J90:J101" si="78">EXP(($C$16*(I90-$C$14))/($C$17*I90*$C$14))</f>
        <v>9.907932879323593E-2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2.8207884907434269E-2</v>
      </c>
      <c r="Q90" s="14">
        <f t="shared" ref="Q90:Q101" si="82">P90*$B$76</f>
        <v>7.3340500759329101E-3</v>
      </c>
      <c r="R90" s="8">
        <f t="shared" ref="R90:R101" si="83">L90*$B$76</f>
        <v>7.4022000000000004E-2</v>
      </c>
      <c r="S90" s="15">
        <f t="shared" ref="S90:S101" si="84">Q90/R90</f>
        <v>9.907932879323593E-2</v>
      </c>
      <c r="T90" s="2">
        <v>0.01</v>
      </c>
      <c r="U90" s="16">
        <f t="shared" ref="U90:U101" si="85">S90*T90</f>
        <v>9.9079328793235939E-4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6.4807932879323597E-3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0.20626666666666668</v>
      </c>
      <c r="AX90" s="1">
        <f t="shared" ref="AX90:AX101" si="91">AW90*10000*AV90*0.67*AU90*AT90</f>
        <v>66.296841372564955</v>
      </c>
      <c r="AZ90" s="1">
        <f>$E$10/12</f>
        <v>3.3303956430343E-2</v>
      </c>
      <c r="BA90" s="1">
        <f t="shared" ref="BA90:BA101" si="92">AZ90*10000*AV90*0.67*AU90*AT90</f>
        <v>10.704333144188418</v>
      </c>
    </row>
    <row r="91" spans="1:53" x14ac:dyDescent="0.15">
      <c r="A91" s="1" t="s">
        <v>74</v>
      </c>
      <c r="B91" s="1">
        <v>1</v>
      </c>
      <c r="C91" s="7">
        <v>1</v>
      </c>
      <c r="D91" s="9">
        <v>17.952225806451601</v>
      </c>
      <c r="E91" s="10">
        <f t="shared" ref="E91:E102" si="93">D90</f>
        <v>14</v>
      </c>
      <c r="F91" s="7" t="s">
        <v>73</v>
      </c>
      <c r="G91" s="1">
        <v>2</v>
      </c>
      <c r="H91" s="8">
        <f t="shared" si="76"/>
        <v>17.952225806451601</v>
      </c>
      <c r="I91" s="8">
        <f t="shared" si="77"/>
        <v>291.1022258064516</v>
      </c>
      <c r="J91" s="8">
        <f t="shared" si="78"/>
        <v>0.15700642868107889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0.54119211509256571</v>
      </c>
      <c r="P91" s="8">
        <f t="shared" si="81"/>
        <v>8.4970641221043156E-2</v>
      </c>
      <c r="Q91" s="14">
        <f t="shared" si="82"/>
        <v>2.209236671747122E-2</v>
      </c>
      <c r="R91" s="8">
        <f t="shared" si="83"/>
        <v>7.4022000000000004E-2</v>
      </c>
      <c r="S91" s="15">
        <f t="shared" si="84"/>
        <v>0.29845676579221336</v>
      </c>
      <c r="T91" s="2">
        <v>0.01</v>
      </c>
      <c r="U91" s="16">
        <f t="shared" si="85"/>
        <v>2.9845676579221339E-3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8.4745676579221357E-3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0.20626666666666668</v>
      </c>
      <c r="AX91" s="1">
        <f t="shared" si="91"/>
        <v>86.692638193615693</v>
      </c>
      <c r="AZ91" s="1">
        <f t="shared" ref="AZ91:AZ101" si="96">$E$10/12</f>
        <v>3.3303956430343E-2</v>
      </c>
      <c r="BA91" s="1">
        <f t="shared" si="92"/>
        <v>13.997452384768907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18.113</v>
      </c>
      <c r="E92" s="10">
        <f t="shared" si="93"/>
        <v>17.952225806451601</v>
      </c>
      <c r="F92" s="7" t="s">
        <v>73</v>
      </c>
      <c r="G92" s="1">
        <v>3</v>
      </c>
      <c r="H92" s="8">
        <f t="shared" si="76"/>
        <v>18.113</v>
      </c>
      <c r="I92" s="8">
        <f t="shared" si="77"/>
        <v>291.26299999999998</v>
      </c>
      <c r="J92" s="8">
        <f t="shared" si="78"/>
        <v>0.15993215732443294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0.74092147387152263</v>
      </c>
      <c r="P92" s="8">
        <f t="shared" si="81"/>
        <v>0.11849716972427109</v>
      </c>
      <c r="Q92" s="14">
        <f t="shared" si="82"/>
        <v>3.0809264128310483E-2</v>
      </c>
      <c r="R92" s="8">
        <f t="shared" si="83"/>
        <v>7.4022000000000004E-2</v>
      </c>
      <c r="S92" s="15">
        <f t="shared" si="84"/>
        <v>0.41621766675191807</v>
      </c>
      <c r="T92" s="2">
        <v>0.01</v>
      </c>
      <c r="U92" s="16">
        <f t="shared" si="85"/>
        <v>4.1621766675191806E-3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9.6521766675191807E-3</v>
      </c>
      <c r="AU92" s="8">
        <f t="shared" si="89"/>
        <v>28.47</v>
      </c>
      <c r="AV92" s="1">
        <f t="shared" si="90"/>
        <v>0.26</v>
      </c>
      <c r="AW92" s="1">
        <f t="shared" si="95"/>
        <v>0.20626666666666668</v>
      </c>
      <c r="AX92" s="1">
        <f t="shared" si="91"/>
        <v>98.739274190096722</v>
      </c>
      <c r="AZ92" s="1">
        <f t="shared" si="96"/>
        <v>3.3303956430343E-2</v>
      </c>
      <c r="BA92" s="1">
        <f t="shared" si="92"/>
        <v>15.942510434343919</v>
      </c>
    </row>
    <row r="93" spans="1:53" x14ac:dyDescent="0.15">
      <c r="C93" s="7">
        <v>3</v>
      </c>
      <c r="D93" s="11">
        <v>17.223806451612901</v>
      </c>
      <c r="E93" s="10">
        <f t="shared" si="93"/>
        <v>18.113</v>
      </c>
      <c r="F93" s="7" t="s">
        <v>73</v>
      </c>
      <c r="G93" s="1">
        <v>4</v>
      </c>
      <c r="H93" s="8">
        <f t="shared" si="76"/>
        <v>17.223806451612901</v>
      </c>
      <c r="I93" s="8">
        <f t="shared" si="77"/>
        <v>290.37380645161289</v>
      </c>
      <c r="J93" s="8">
        <f t="shared" si="78"/>
        <v>0.14437015295482478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0.90712430414725154</v>
      </c>
      <c r="P93" s="8">
        <f t="shared" si="81"/>
        <v>0.13096167453877769</v>
      </c>
      <c r="Q93" s="14">
        <f t="shared" si="82"/>
        <v>3.4050035380082201E-2</v>
      </c>
      <c r="R93" s="8">
        <f t="shared" si="83"/>
        <v>7.4022000000000004E-2</v>
      </c>
      <c r="S93" s="15">
        <f t="shared" si="84"/>
        <v>0.45999885682745939</v>
      </c>
      <c r="T93" s="2">
        <v>0.01</v>
      </c>
      <c r="U93" s="16">
        <f t="shared" si="85"/>
        <v>4.5999885682745942E-3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1.0089988568274595E-2</v>
      </c>
      <c r="AU93" s="8">
        <f t="shared" si="89"/>
        <v>28.47</v>
      </c>
      <c r="AV93" s="1">
        <f t="shared" si="90"/>
        <v>0.26</v>
      </c>
      <c r="AW93" s="1">
        <f t="shared" si="95"/>
        <v>0.20626666666666668</v>
      </c>
      <c r="AX93" s="1">
        <f t="shared" si="91"/>
        <v>103.2179768497619</v>
      </c>
      <c r="AZ93" s="1">
        <f t="shared" si="96"/>
        <v>3.3303956430343E-2</v>
      </c>
      <c r="BA93" s="1">
        <f t="shared" si="92"/>
        <v>16.665644814961002</v>
      </c>
    </row>
    <row r="94" spans="1:53" x14ac:dyDescent="0.15">
      <c r="C94" s="7">
        <v>4</v>
      </c>
      <c r="D94" s="11">
        <v>18.876733333333299</v>
      </c>
      <c r="E94" s="10">
        <f t="shared" si="93"/>
        <v>17.223806451612901</v>
      </c>
      <c r="F94" s="7" t="s">
        <v>73</v>
      </c>
      <c r="G94" s="1">
        <v>5</v>
      </c>
      <c r="H94" s="8">
        <f t="shared" si="76"/>
        <v>18.876733333333299</v>
      </c>
      <c r="I94" s="8">
        <f t="shared" si="77"/>
        <v>292.02673333333325</v>
      </c>
      <c r="J94" s="8">
        <f t="shared" si="78"/>
        <v>0.1745441145161665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0.73735449812805021</v>
      </c>
      <c r="O94" s="8">
        <f t="shared" si="94"/>
        <v>0.32350813148042379</v>
      </c>
      <c r="P94" s="8">
        <f t="shared" si="81"/>
        <v>5.6466440348030139E-2</v>
      </c>
      <c r="Q94" s="14">
        <f t="shared" si="82"/>
        <v>1.4681274490487837E-2</v>
      </c>
      <c r="R94" s="8">
        <f t="shared" si="83"/>
        <v>7.4022000000000004E-2</v>
      </c>
      <c r="S94" s="15">
        <f t="shared" si="84"/>
        <v>0.19833663627688844</v>
      </c>
      <c r="T94" s="2">
        <v>0.01</v>
      </c>
      <c r="U94" s="16">
        <f t="shared" si="85"/>
        <v>1.9833663627688842E-3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1.1933366362768885E-2</v>
      </c>
      <c r="AU94" s="8">
        <f t="shared" si="89"/>
        <v>28.47</v>
      </c>
      <c r="AV94" s="1">
        <f t="shared" si="90"/>
        <v>0.26</v>
      </c>
      <c r="AW94" s="1">
        <f t="shared" si="95"/>
        <v>0.20626666666666668</v>
      </c>
      <c r="AX94" s="1">
        <f t="shared" si="91"/>
        <v>122.07525555032768</v>
      </c>
      <c r="AZ94" s="1">
        <f t="shared" si="96"/>
        <v>3.3303956430343E-2</v>
      </c>
      <c r="BA94" s="1">
        <f t="shared" si="92"/>
        <v>19.710353872355043</v>
      </c>
    </row>
    <row r="95" spans="1:53" x14ac:dyDescent="0.15">
      <c r="C95" s="7">
        <v>5</v>
      </c>
      <c r="D95" s="11">
        <v>20.425870967741901</v>
      </c>
      <c r="E95" s="10">
        <f t="shared" si="93"/>
        <v>18.876733333333299</v>
      </c>
      <c r="F95" s="7" t="s">
        <v>75</v>
      </c>
      <c r="G95" s="1">
        <v>6</v>
      </c>
      <c r="H95" s="8">
        <f t="shared" si="76"/>
        <v>20.425870967741901</v>
      </c>
      <c r="I95" s="8">
        <f t="shared" si="77"/>
        <v>293.57587096774188</v>
      </c>
      <c r="J95" s="8">
        <f t="shared" si="78"/>
        <v>0.20812040680892385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0.55174169113239357</v>
      </c>
      <c r="P95" s="8">
        <f t="shared" si="81"/>
        <v>0.11482870521191736</v>
      </c>
      <c r="Q95" s="14">
        <f t="shared" si="82"/>
        <v>2.9855463355098515E-2</v>
      </c>
      <c r="R95" s="8">
        <f t="shared" si="83"/>
        <v>7.4022000000000004E-2</v>
      </c>
      <c r="S95" s="15">
        <f t="shared" si="84"/>
        <v>0.40333229789925312</v>
      </c>
      <c r="T95" s="2">
        <v>0.01</v>
      </c>
      <c r="U95" s="16">
        <f t="shared" si="85"/>
        <v>4.0333229789925309E-3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1.3983322978992532E-2</v>
      </c>
      <c r="AU95" s="8">
        <f t="shared" si="89"/>
        <v>28.47</v>
      </c>
      <c r="AV95" s="1">
        <f t="shared" si="90"/>
        <v>0.26</v>
      </c>
      <c r="AW95" s="1">
        <f t="shared" si="95"/>
        <v>0.20626666666666668</v>
      </c>
      <c r="AX95" s="1">
        <f t="shared" si="91"/>
        <v>143.04578223870146</v>
      </c>
      <c r="AZ95" s="1">
        <f t="shared" si="96"/>
        <v>3.3303956430343E-2</v>
      </c>
      <c r="BA95" s="1">
        <f t="shared" si="92"/>
        <v>23.096269388600739</v>
      </c>
    </row>
    <row r="96" spans="1:53" x14ac:dyDescent="0.15">
      <c r="C96" s="7">
        <v>6</v>
      </c>
      <c r="D96" s="11">
        <v>23.021999999999998</v>
      </c>
      <c r="E96" s="10">
        <f t="shared" si="93"/>
        <v>20.425870967741901</v>
      </c>
      <c r="F96" s="7" t="s">
        <v>73</v>
      </c>
      <c r="G96" s="1">
        <v>7</v>
      </c>
      <c r="H96" s="8">
        <f t="shared" si="76"/>
        <v>23.021999999999998</v>
      </c>
      <c r="I96" s="8">
        <f t="shared" si="77"/>
        <v>296.17199999999997</v>
      </c>
      <c r="J96" s="8">
        <f t="shared" si="78"/>
        <v>0.27833868038629456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0.72161298592047618</v>
      </c>
      <c r="P96" s="8">
        <f t="shared" si="81"/>
        <v>0.20085280625071911</v>
      </c>
      <c r="Q96" s="14">
        <f t="shared" si="82"/>
        <v>5.2221729625186966E-2</v>
      </c>
      <c r="R96" s="8">
        <f t="shared" si="83"/>
        <v>7.4022000000000004E-2</v>
      </c>
      <c r="S96" s="15">
        <f t="shared" si="84"/>
        <v>0.7054893089241977</v>
      </c>
      <c r="T96" s="2">
        <v>0.01</v>
      </c>
      <c r="U96" s="16">
        <f t="shared" si="85"/>
        <v>7.0548930892419771E-3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1.7004893089241978E-2</v>
      </c>
      <c r="AU96" s="8">
        <f t="shared" si="89"/>
        <v>28.47</v>
      </c>
      <c r="AV96" s="1">
        <f t="shared" si="90"/>
        <v>0.26</v>
      </c>
      <c r="AW96" s="1">
        <f t="shared" si="95"/>
        <v>0.20626666666666668</v>
      </c>
      <c r="AX96" s="1">
        <f t="shared" si="91"/>
        <v>173.95566400708009</v>
      </c>
      <c r="AZ96" s="1">
        <f t="shared" si="96"/>
        <v>3.3303956430343E-2</v>
      </c>
      <c r="BA96" s="1">
        <f t="shared" si="92"/>
        <v>28.086999942969527</v>
      </c>
    </row>
    <row r="97" spans="3:54" x14ac:dyDescent="0.15">
      <c r="C97" s="7">
        <v>7</v>
      </c>
      <c r="D97" s="11">
        <v>25.5687741935484</v>
      </c>
      <c r="E97" s="10">
        <f t="shared" si="93"/>
        <v>23.021999999999998</v>
      </c>
      <c r="F97" s="7" t="s">
        <v>73</v>
      </c>
      <c r="G97" s="1">
        <v>8</v>
      </c>
      <c r="H97" s="8">
        <f t="shared" si="76"/>
        <v>25.5687741935484</v>
      </c>
      <c r="I97" s="8">
        <f t="shared" si="77"/>
        <v>298.71877419354837</v>
      </c>
      <c r="J97" s="8">
        <f t="shared" si="78"/>
        <v>0.36838314031270902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0.80546017966975714</v>
      </c>
      <c r="P97" s="8">
        <f t="shared" si="81"/>
        <v>0.29671795038358395</v>
      </c>
      <c r="Q97" s="14">
        <f t="shared" si="82"/>
        <v>7.7146667099731836E-2</v>
      </c>
      <c r="R97" s="8">
        <f t="shared" si="83"/>
        <v>7.4022000000000004E-2</v>
      </c>
      <c r="S97" s="15">
        <f t="shared" si="84"/>
        <v>1.0422126813613768</v>
      </c>
      <c r="T97" s="2">
        <v>0.01</v>
      </c>
      <c r="U97" s="16">
        <f t="shared" si="85"/>
        <v>1.0422126813613769E-2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2.0372126813613771E-2</v>
      </c>
      <c r="AU97" s="8">
        <f t="shared" si="89"/>
        <v>28.47</v>
      </c>
      <c r="AV97" s="1">
        <f t="shared" si="90"/>
        <v>0.26</v>
      </c>
      <c r="AW97" s="1">
        <f t="shared" si="95"/>
        <v>0.20626666666666668</v>
      </c>
      <c r="AX97" s="1">
        <f t="shared" si="91"/>
        <v>208.40159526440146</v>
      </c>
      <c r="AZ97" s="1">
        <f t="shared" si="96"/>
        <v>3.3303956430343E-2</v>
      </c>
      <c r="BA97" s="1">
        <f t="shared" si="92"/>
        <v>33.648663455234015</v>
      </c>
    </row>
    <row r="98" spans="3:54" x14ac:dyDescent="0.15">
      <c r="C98" s="7">
        <v>8</v>
      </c>
      <c r="D98" s="11">
        <v>25.764193548387102</v>
      </c>
      <c r="E98" s="10">
        <f t="shared" si="93"/>
        <v>25.5687741935484</v>
      </c>
      <c r="F98" s="7" t="s">
        <v>73</v>
      </c>
      <c r="G98" s="1">
        <v>9</v>
      </c>
      <c r="H98" s="8">
        <f t="shared" si="76"/>
        <v>25.764193548387102</v>
      </c>
      <c r="I98" s="8">
        <f t="shared" si="77"/>
        <v>298.91419354838706</v>
      </c>
      <c r="J98" s="8">
        <f t="shared" si="78"/>
        <v>0.37631745747471579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0.79344222928617314</v>
      </c>
      <c r="P98" s="8">
        <f t="shared" si="81"/>
        <v>0.29858616237804314</v>
      </c>
      <c r="Q98" s="14">
        <f t="shared" si="82"/>
        <v>7.7632402218291222E-2</v>
      </c>
      <c r="R98" s="8">
        <f t="shared" si="83"/>
        <v>7.4022000000000004E-2</v>
      </c>
      <c r="S98" s="15">
        <f t="shared" si="84"/>
        <v>1.048774718574089</v>
      </c>
      <c r="T98" s="2">
        <v>0.01</v>
      </c>
      <c r="U98" s="16">
        <f t="shared" si="85"/>
        <v>1.048774718574089E-2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2.0437747185740891E-2</v>
      </c>
      <c r="AU98" s="8">
        <f t="shared" si="89"/>
        <v>28.47</v>
      </c>
      <c r="AV98" s="1">
        <f t="shared" si="90"/>
        <v>0.26</v>
      </c>
      <c r="AW98" s="1">
        <f t="shared" si="95"/>
        <v>0.20626666666666668</v>
      </c>
      <c r="AX98" s="1">
        <f t="shared" si="91"/>
        <v>209.07287472178226</v>
      </c>
      <c r="AZ98" s="1">
        <f t="shared" si="96"/>
        <v>3.3303956430343E-2</v>
      </c>
      <c r="BA98" s="1">
        <f t="shared" si="92"/>
        <v>33.757048693442776</v>
      </c>
    </row>
    <row r="99" spans="3:54" x14ac:dyDescent="0.15">
      <c r="C99" s="7">
        <v>9</v>
      </c>
      <c r="D99" s="11">
        <v>25.732666666666699</v>
      </c>
      <c r="E99" s="10">
        <f t="shared" si="93"/>
        <v>25.764193548387102</v>
      </c>
      <c r="F99" s="7" t="s">
        <v>73</v>
      </c>
      <c r="G99" s="1">
        <v>10</v>
      </c>
      <c r="H99" s="8">
        <f t="shared" si="76"/>
        <v>25.732666666666699</v>
      </c>
      <c r="I99" s="8">
        <f t="shared" si="77"/>
        <v>298.88266666666669</v>
      </c>
      <c r="J99" s="8">
        <f t="shared" si="78"/>
        <v>0.37502666036900711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0.77955606690812995</v>
      </c>
      <c r="P99" s="8">
        <f t="shared" si="81"/>
        <v>0.29235430834295423</v>
      </c>
      <c r="Q99" s="14">
        <f t="shared" si="82"/>
        <v>7.6012120169168099E-2</v>
      </c>
      <c r="R99" s="8">
        <f t="shared" si="83"/>
        <v>7.4022000000000004E-2</v>
      </c>
      <c r="S99" s="15">
        <f t="shared" si="84"/>
        <v>1.0268855228063021</v>
      </c>
      <c r="T99" s="2">
        <v>0.01</v>
      </c>
      <c r="U99" s="16">
        <f t="shared" si="85"/>
        <v>1.026885522806302E-2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2.0218855228063021E-2</v>
      </c>
      <c r="AU99" s="8">
        <f t="shared" si="89"/>
        <v>28.47</v>
      </c>
      <c r="AV99" s="1">
        <f t="shared" si="90"/>
        <v>0.26</v>
      </c>
      <c r="AW99" s="1">
        <f t="shared" si="95"/>
        <v>0.20626666666666668</v>
      </c>
      <c r="AX99" s="1">
        <f t="shared" si="91"/>
        <v>206.83366653365476</v>
      </c>
      <c r="AZ99" s="1">
        <f t="shared" si="96"/>
        <v>3.3303956430343E-2</v>
      </c>
      <c r="BA99" s="1">
        <f t="shared" si="92"/>
        <v>33.395504614891387</v>
      </c>
    </row>
    <row r="100" spans="3:54" x14ac:dyDescent="0.15">
      <c r="C100" s="7">
        <v>10</v>
      </c>
      <c r="D100" s="11">
        <v>23.8698709677419</v>
      </c>
      <c r="E100" s="10">
        <f t="shared" si="93"/>
        <v>25.732666666666699</v>
      </c>
      <c r="F100" s="7" t="s">
        <v>73</v>
      </c>
      <c r="G100" s="1">
        <v>11</v>
      </c>
      <c r="H100" s="8">
        <f t="shared" si="76"/>
        <v>23.8698709677419</v>
      </c>
      <c r="I100" s="8">
        <f t="shared" si="77"/>
        <v>297.01987096774189</v>
      </c>
      <c r="J100" s="8">
        <f t="shared" si="78"/>
        <v>0.30572460194689011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0.46284167063691695</v>
      </c>
      <c r="O100" s="8">
        <f t="shared" si="94"/>
        <v>0.30906008792825879</v>
      </c>
      <c r="P100" s="8">
        <f t="shared" si="81"/>
        <v>9.4487272359537772E-2</v>
      </c>
      <c r="Q100" s="14">
        <f t="shared" si="82"/>
        <v>2.456669081347982E-2</v>
      </c>
      <c r="R100" s="8">
        <f t="shared" si="83"/>
        <v>7.4022000000000004E-2</v>
      </c>
      <c r="S100" s="15">
        <f t="shared" si="84"/>
        <v>0.33188364018102484</v>
      </c>
      <c r="T100" s="2">
        <v>0.01</v>
      </c>
      <c r="U100" s="16">
        <f t="shared" si="85"/>
        <v>3.3188364018102486E-3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1.3268836401810247E-2</v>
      </c>
      <c r="AU100" s="8">
        <f t="shared" si="89"/>
        <v>28.47</v>
      </c>
      <c r="AV100" s="1">
        <f t="shared" si="90"/>
        <v>0.26</v>
      </c>
      <c r="AW100" s="1">
        <f t="shared" si="95"/>
        <v>0.20626666666666668</v>
      </c>
      <c r="AX100" s="1">
        <f t="shared" si="91"/>
        <v>135.7367691031516</v>
      </c>
      <c r="AZ100" s="1">
        <f t="shared" si="96"/>
        <v>3.3303956430343E-2</v>
      </c>
      <c r="BA100" s="1">
        <f t="shared" si="92"/>
        <v>21.916151151617111</v>
      </c>
    </row>
    <row r="101" spans="3:54" x14ac:dyDescent="0.15">
      <c r="C101" s="7">
        <v>11</v>
      </c>
      <c r="D101" s="11">
        <v>20.864466666666701</v>
      </c>
      <c r="E101" s="10">
        <f t="shared" si="93"/>
        <v>23.8698709677419</v>
      </c>
      <c r="F101" s="7" t="s">
        <v>75</v>
      </c>
      <c r="G101" s="1">
        <v>12</v>
      </c>
      <c r="H101" s="8">
        <f t="shared" si="76"/>
        <v>20.864466666666701</v>
      </c>
      <c r="I101" s="8">
        <f t="shared" si="77"/>
        <v>294.01446666666669</v>
      </c>
      <c r="J101" s="8">
        <f t="shared" si="78"/>
        <v>0.21867626447298361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0.49927281556872094</v>
      </c>
      <c r="P101" s="8">
        <f t="shared" si="81"/>
        <v>0.10917911426147679</v>
      </c>
      <c r="Q101" s="14">
        <f t="shared" si="82"/>
        <v>2.8386569707983967E-2</v>
      </c>
      <c r="R101" s="8">
        <f t="shared" si="83"/>
        <v>7.4022000000000004E-2</v>
      </c>
      <c r="S101" s="15">
        <f t="shared" si="84"/>
        <v>0.38348828332095819</v>
      </c>
      <c r="T101" s="2">
        <v>0.01</v>
      </c>
      <c r="U101" s="16">
        <f t="shared" si="85"/>
        <v>3.834882833209582E-3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1.3784882833209583E-2</v>
      </c>
      <c r="AU101" s="8">
        <f t="shared" si="89"/>
        <v>28.47</v>
      </c>
      <c r="AV101" s="1">
        <f t="shared" si="90"/>
        <v>0.26</v>
      </c>
      <c r="AW101" s="1">
        <f t="shared" si="95"/>
        <v>0.20626666666666668</v>
      </c>
      <c r="AX101" s="1">
        <f t="shared" si="91"/>
        <v>141.01579080363777</v>
      </c>
      <c r="AY101" s="1">
        <f>SUM(AX90:AX101)</f>
        <v>1695.0841288287766</v>
      </c>
      <c r="AZ101" s="1">
        <f t="shared" si="96"/>
        <v>3.3303956430343E-2</v>
      </c>
      <c r="BA101" s="1">
        <f t="shared" si="92"/>
        <v>22.768505589437858</v>
      </c>
      <c r="BB101" s="1">
        <f>SUM(BA90:BA101)</f>
        <v>273.68943748681068</v>
      </c>
    </row>
    <row r="102" spans="3:54" x14ac:dyDescent="0.15">
      <c r="C102" s="7">
        <v>12</v>
      </c>
      <c r="D102" s="11">
        <v>19.474129032258102</v>
      </c>
      <c r="E102" s="10">
        <f t="shared" si="93"/>
        <v>20.864466666666701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75" style="1" customWidth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/>
      <c r="B2" s="3" t="s">
        <v>5</v>
      </c>
      <c r="C2" s="2"/>
      <c r="D2" s="2"/>
      <c r="E2" s="40">
        <v>325.80160000000001</v>
      </c>
      <c r="F2" s="2">
        <v>1069.5229999999999</v>
      </c>
      <c r="G2" s="44">
        <f>(F2+F3+F4)/3</f>
        <v>1305.751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/>
      <c r="B5" s="3" t="s">
        <v>9</v>
      </c>
      <c r="C5" s="2"/>
      <c r="D5" s="2"/>
      <c r="E5" s="40">
        <v>897.34980821917804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0.155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6341.5431746950699</v>
      </c>
      <c r="F7" s="2">
        <v>108.2955</v>
      </c>
      <c r="G7" s="2"/>
      <c r="H7" s="2">
        <v>0.45</v>
      </c>
    </row>
    <row r="8" spans="1:12" x14ac:dyDescent="0.15">
      <c r="A8" s="33" t="s">
        <v>12</v>
      </c>
      <c r="B8" s="34"/>
      <c r="C8" s="2"/>
      <c r="D8" s="2"/>
      <c r="E8" s="2">
        <v>0.55400000000000005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0.4012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7.0000000000000007E-2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0.02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AV38+AV53+AG69+AY85+AY101+BB101</f>
        <v>187821105.13468698</v>
      </c>
      <c r="J14" s="6" t="s">
        <v>20</v>
      </c>
      <c r="K14" s="6">
        <f>I14/(10000*1000)</f>
        <v>18.782110513468698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94107315.580926701</v>
      </c>
      <c r="J15" s="6" t="s">
        <v>20</v>
      </c>
      <c r="K15" s="6">
        <f>I15/(10000*1000)</f>
        <v>9.4107315580926709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18.782110513468698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1305.751</v>
      </c>
      <c r="C27" s="7" t="s">
        <v>72</v>
      </c>
      <c r="D27" s="7">
        <v>18</v>
      </c>
      <c r="E27" s="7"/>
      <c r="F27" s="7"/>
      <c r="G27" s="1">
        <v>1</v>
      </c>
      <c r="H27" s="8">
        <f t="shared" ref="H27:H38" si="0">E28</f>
        <v>18</v>
      </c>
      <c r="I27" s="8">
        <f t="shared" ref="I27:I38" si="1">H27+273.15</f>
        <v>291.14999999999998</v>
      </c>
      <c r="J27" s="8">
        <f t="shared" ref="J27:J38" si="2">EXP(($C$16*(I27-$C$14))/($C$17*I27*$C$14))</f>
        <v>0.15787051391298848</v>
      </c>
      <c r="K27" s="8">
        <f t="shared" ref="K27:K38" si="3">$B$27/12</f>
        <v>108.81258333333334</v>
      </c>
      <c r="L27" s="8">
        <f t="shared" ref="L27:L38" si="4">K27*$B$28/100</f>
        <v>1.0881258333333335</v>
      </c>
      <c r="M27" s="1" t="s">
        <v>73</v>
      </c>
      <c r="O27" s="8">
        <f>L27</f>
        <v>1.0881258333333335</v>
      </c>
      <c r="P27" s="8">
        <f t="shared" ref="P27:P38" si="5">O27*J27</f>
        <v>0.17178298451033219</v>
      </c>
      <c r="Q27" s="14">
        <f t="shared" ref="Q27:Q38" si="6">P27*$B$29</f>
        <v>2.0613958141239862E-2</v>
      </c>
      <c r="R27" s="8">
        <f t="shared" ref="R27:R38" si="7">L27*$B$29</f>
        <v>0.1305751</v>
      </c>
      <c r="S27" s="15">
        <f t="shared" ref="S27:S38" si="8">Q27/R27</f>
        <v>0.15787051391298848</v>
      </c>
      <c r="T27" s="2">
        <v>0.01</v>
      </c>
      <c r="U27" s="16">
        <f t="shared" ref="U27:U38" si="9">S27*T27</f>
        <v>1.5787051391298848E-3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2.3478705139129884E-2</v>
      </c>
      <c r="AR27" s="8">
        <f t="shared" ref="AR27:AR38" si="15">$B$27/12</f>
        <v>108.81258333333334</v>
      </c>
      <c r="AS27" s="1">
        <f t="shared" ref="AS27:AS38" si="16">$B$29</f>
        <v>0.12</v>
      </c>
      <c r="AT27" s="1">
        <f>$E$2/12</f>
        <v>27.150133333333333</v>
      </c>
      <c r="AU27" s="1">
        <f t="shared" ref="AU27:AU38" si="17">AT27*10000*AS27*0.67*AR27*AQ27</f>
        <v>55767.513136388807</v>
      </c>
    </row>
    <row r="28" spans="1:47" x14ac:dyDescent="0.15">
      <c r="A28" s="1" t="s">
        <v>74</v>
      </c>
      <c r="B28" s="1">
        <v>1</v>
      </c>
      <c r="C28" s="7">
        <v>1</v>
      </c>
      <c r="D28" s="9">
        <v>19.916774193548399</v>
      </c>
      <c r="E28" s="10">
        <f t="shared" ref="E28:E39" si="18">D27</f>
        <v>18</v>
      </c>
      <c r="F28" s="7" t="s">
        <v>73</v>
      </c>
      <c r="G28" s="1">
        <v>2</v>
      </c>
      <c r="H28" s="8">
        <f t="shared" si="0"/>
        <v>19.916774193548399</v>
      </c>
      <c r="I28" s="8">
        <f t="shared" si="1"/>
        <v>293.06677419354838</v>
      </c>
      <c r="J28" s="8">
        <f t="shared" si="2"/>
        <v>0.1964686035055587</v>
      </c>
      <c r="K28" s="8">
        <f t="shared" si="3"/>
        <v>108.81258333333334</v>
      </c>
      <c r="L28" s="8">
        <f t="shared" si="4"/>
        <v>1.0881258333333335</v>
      </c>
      <c r="M28" s="1" t="s">
        <v>73</v>
      </c>
      <c r="O28" s="8">
        <f t="shared" ref="O28:O38" si="19">L28+O27-P27-N28</f>
        <v>2.0044686821563347</v>
      </c>
      <c r="P28" s="8">
        <f t="shared" si="5"/>
        <v>0.39381516275388267</v>
      </c>
      <c r="Q28" s="14">
        <f t="shared" si="6"/>
        <v>4.7257819530465921E-2</v>
      </c>
      <c r="R28" s="8">
        <f t="shared" si="7"/>
        <v>0.1305751</v>
      </c>
      <c r="S28" s="15">
        <f t="shared" si="8"/>
        <v>0.36192060760792771</v>
      </c>
      <c r="T28" s="2">
        <v>0.01</v>
      </c>
      <c r="U28" s="16">
        <f t="shared" si="9"/>
        <v>3.6192060760792772E-3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2.5519206076079277E-2</v>
      </c>
      <c r="AR28" s="8">
        <f t="shared" si="15"/>
        <v>108.81258333333334</v>
      </c>
      <c r="AS28" s="1">
        <f t="shared" si="16"/>
        <v>0.12</v>
      </c>
      <c r="AT28" s="1">
        <f t="shared" ref="AT28:AT38" si="20">$E$2/12</f>
        <v>27.150133333333333</v>
      </c>
      <c r="AU28" s="1">
        <f t="shared" si="17"/>
        <v>60614.18854424548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20.331714285714298</v>
      </c>
      <c r="E29" s="10">
        <f t="shared" si="18"/>
        <v>19.916774193548399</v>
      </c>
      <c r="F29" s="7" t="s">
        <v>73</v>
      </c>
      <c r="G29" s="1">
        <v>3</v>
      </c>
      <c r="H29" s="8">
        <f t="shared" si="0"/>
        <v>20.331714285714298</v>
      </c>
      <c r="I29" s="8">
        <f t="shared" si="1"/>
        <v>293.48171428571425</v>
      </c>
      <c r="J29" s="8">
        <f t="shared" si="2"/>
        <v>0.20591762416127568</v>
      </c>
      <c r="K29" s="8">
        <f t="shared" si="3"/>
        <v>108.81258333333334</v>
      </c>
      <c r="L29" s="8">
        <f t="shared" si="4"/>
        <v>1.0881258333333335</v>
      </c>
      <c r="M29" s="1" t="s">
        <v>73</v>
      </c>
      <c r="O29" s="8">
        <f t="shared" si="19"/>
        <v>2.6987793527357851</v>
      </c>
      <c r="P29" s="8">
        <f t="shared" si="5"/>
        <v>0.55572623245085828</v>
      </c>
      <c r="Q29" s="14">
        <f t="shared" si="6"/>
        <v>6.6687147894102988E-2</v>
      </c>
      <c r="R29" s="8">
        <f t="shared" si="7"/>
        <v>0.1305751</v>
      </c>
      <c r="S29" s="15">
        <f t="shared" si="8"/>
        <v>0.51071871968011506</v>
      </c>
      <c r="T29" s="2">
        <v>0.01</v>
      </c>
      <c r="U29" s="16">
        <f t="shared" si="9"/>
        <v>5.1071871968011509E-3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2.700718719680115E-2</v>
      </c>
      <c r="AR29" s="8">
        <f t="shared" si="15"/>
        <v>108.81258333333334</v>
      </c>
      <c r="AS29" s="1">
        <f t="shared" si="16"/>
        <v>0.12</v>
      </c>
      <c r="AT29" s="1">
        <f t="shared" si="20"/>
        <v>27.150133333333333</v>
      </c>
      <c r="AU29" s="1">
        <f t="shared" si="17"/>
        <v>64148.497877099551</v>
      </c>
    </row>
    <row r="30" spans="1:47" x14ac:dyDescent="0.15">
      <c r="C30" s="7">
        <v>3</v>
      </c>
      <c r="D30" s="11">
        <v>19.171516129032302</v>
      </c>
      <c r="E30" s="10">
        <f t="shared" si="18"/>
        <v>20.331714285714298</v>
      </c>
      <c r="F30" s="7" t="s">
        <v>73</v>
      </c>
      <c r="G30" s="1">
        <v>4</v>
      </c>
      <c r="H30" s="8">
        <f t="shared" si="0"/>
        <v>19.171516129032302</v>
      </c>
      <c r="I30" s="8">
        <f t="shared" si="1"/>
        <v>292.32151612903226</v>
      </c>
      <c r="J30" s="8">
        <f t="shared" si="2"/>
        <v>0.18051256066865776</v>
      </c>
      <c r="K30" s="8">
        <f t="shared" si="3"/>
        <v>108.81258333333334</v>
      </c>
      <c r="L30" s="8">
        <f t="shared" si="4"/>
        <v>1.0881258333333335</v>
      </c>
      <c r="M30" s="1" t="s">
        <v>73</v>
      </c>
      <c r="O30" s="8">
        <f t="shared" si="19"/>
        <v>3.2311789536182598</v>
      </c>
      <c r="P30" s="8">
        <f t="shared" si="5"/>
        <v>0.58326838689630622</v>
      </c>
      <c r="Q30" s="14">
        <f t="shared" si="6"/>
        <v>6.9992206427556741E-2</v>
      </c>
      <c r="R30" s="8">
        <f t="shared" si="7"/>
        <v>0.1305751</v>
      </c>
      <c r="S30" s="15">
        <f t="shared" si="8"/>
        <v>0.53603027244518087</v>
      </c>
      <c r="T30" s="2">
        <v>0.01</v>
      </c>
      <c r="U30" s="16">
        <f t="shared" si="9"/>
        <v>5.3603027244518084E-3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2.7260302724451808E-2</v>
      </c>
      <c r="AR30" s="8">
        <f t="shared" si="15"/>
        <v>108.81258333333334</v>
      </c>
      <c r="AS30" s="1">
        <f t="shared" si="16"/>
        <v>0.12</v>
      </c>
      <c r="AT30" s="1">
        <f t="shared" si="20"/>
        <v>27.150133333333333</v>
      </c>
      <c r="AU30" s="1">
        <f t="shared" si="17"/>
        <v>64749.707502146412</v>
      </c>
    </row>
    <row r="31" spans="1:47" x14ac:dyDescent="0.15">
      <c r="C31" s="7">
        <v>4</v>
      </c>
      <c r="D31" s="11">
        <v>20.469433333333299</v>
      </c>
      <c r="E31" s="10">
        <f t="shared" si="18"/>
        <v>19.171516129032302</v>
      </c>
      <c r="F31" s="7" t="s">
        <v>73</v>
      </c>
      <c r="G31" s="1">
        <v>5</v>
      </c>
      <c r="H31" s="8">
        <f t="shared" si="0"/>
        <v>20.469433333333299</v>
      </c>
      <c r="I31" s="8">
        <f t="shared" si="1"/>
        <v>293.61943333333329</v>
      </c>
      <c r="J31" s="8">
        <f t="shared" si="2"/>
        <v>0.20914701724471549</v>
      </c>
      <c r="K31" s="8">
        <f t="shared" si="3"/>
        <v>108.81258333333334</v>
      </c>
      <c r="L31" s="8">
        <f t="shared" si="4"/>
        <v>1.0881258333333335</v>
      </c>
      <c r="M31" s="1" t="s">
        <v>75</v>
      </c>
      <c r="N31" s="8">
        <f>(O30-P30)*C22/100</f>
        <v>2.5155150383858556</v>
      </c>
      <c r="O31" s="8">
        <f t="shared" si="19"/>
        <v>1.2205213616694315</v>
      </c>
      <c r="P31" s="8">
        <f t="shared" si="5"/>
        <v>0.25526840227662023</v>
      </c>
      <c r="Q31" s="14">
        <f t="shared" si="6"/>
        <v>3.0632208273194426E-2</v>
      </c>
      <c r="R31" s="8">
        <f t="shared" si="7"/>
        <v>0.1305751</v>
      </c>
      <c r="S31" s="15">
        <f t="shared" si="8"/>
        <v>0.23459456108549354</v>
      </c>
      <c r="T31" s="2">
        <v>0.01</v>
      </c>
      <c r="U31" s="16">
        <f t="shared" si="9"/>
        <v>2.3459456108549355E-3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3.1795945610854935E-2</v>
      </c>
      <c r="AR31" s="8">
        <f t="shared" si="15"/>
        <v>108.81258333333334</v>
      </c>
      <c r="AS31" s="1">
        <f t="shared" si="16"/>
        <v>0.12</v>
      </c>
      <c r="AT31" s="1">
        <f t="shared" si="20"/>
        <v>27.150133333333333</v>
      </c>
      <c r="AU31" s="1">
        <f t="shared" si="17"/>
        <v>75522.938936783728</v>
      </c>
    </row>
    <row r="32" spans="1:47" x14ac:dyDescent="0.15">
      <c r="C32" s="7">
        <v>5</v>
      </c>
      <c r="D32" s="11">
        <v>21.925741935483899</v>
      </c>
      <c r="E32" s="10">
        <f t="shared" si="18"/>
        <v>20.469433333333299</v>
      </c>
      <c r="F32" s="7" t="s">
        <v>75</v>
      </c>
      <c r="G32" s="1">
        <v>6</v>
      </c>
      <c r="H32" s="8">
        <f t="shared" si="0"/>
        <v>21.925741935483899</v>
      </c>
      <c r="I32" s="8">
        <f t="shared" si="1"/>
        <v>295.07574193548385</v>
      </c>
      <c r="J32" s="8">
        <f t="shared" si="2"/>
        <v>0.24633701426170196</v>
      </c>
      <c r="K32" s="8">
        <f t="shared" si="3"/>
        <v>108.81258333333334</v>
      </c>
      <c r="L32" s="8">
        <f t="shared" si="4"/>
        <v>1.0881258333333335</v>
      </c>
      <c r="M32" s="1" t="s">
        <v>73</v>
      </c>
      <c r="O32" s="8">
        <f t="shared" si="19"/>
        <v>2.0533787927261447</v>
      </c>
      <c r="P32" s="8">
        <f t="shared" si="5"/>
        <v>0.50582320094845667</v>
      </c>
      <c r="Q32" s="14">
        <f t="shared" si="6"/>
        <v>6.0698784113814797E-2</v>
      </c>
      <c r="R32" s="8">
        <f t="shared" si="7"/>
        <v>0.1305751</v>
      </c>
      <c r="S32" s="15">
        <f t="shared" si="8"/>
        <v>0.46485726692006973</v>
      </c>
      <c r="T32" s="2">
        <v>0.01</v>
      </c>
      <c r="U32" s="16">
        <f t="shared" si="9"/>
        <v>4.6485726692006976E-3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3.4098572669200695E-2</v>
      </c>
      <c r="AR32" s="8">
        <f t="shared" si="15"/>
        <v>108.81258333333334</v>
      </c>
      <c r="AS32" s="1">
        <f t="shared" si="16"/>
        <v>0.12</v>
      </c>
      <c r="AT32" s="1">
        <f t="shared" si="20"/>
        <v>27.150133333333333</v>
      </c>
      <c r="AU32" s="1">
        <f t="shared" si="17"/>
        <v>80992.226274546192</v>
      </c>
    </row>
    <row r="33" spans="1:48" x14ac:dyDescent="0.15">
      <c r="C33" s="7">
        <v>6</v>
      </c>
      <c r="D33" s="11">
        <v>24.304866666666701</v>
      </c>
      <c r="E33" s="10">
        <f t="shared" si="18"/>
        <v>21.925741935483899</v>
      </c>
      <c r="F33" s="7" t="s">
        <v>73</v>
      </c>
      <c r="G33" s="1">
        <v>7</v>
      </c>
      <c r="H33" s="8">
        <f t="shared" si="0"/>
        <v>24.304866666666701</v>
      </c>
      <c r="I33" s="8">
        <f t="shared" si="1"/>
        <v>297.4548666666667</v>
      </c>
      <c r="J33" s="8">
        <f t="shared" si="2"/>
        <v>0.32073789852296275</v>
      </c>
      <c r="K33" s="8">
        <f t="shared" si="3"/>
        <v>108.81258333333334</v>
      </c>
      <c r="L33" s="8">
        <f t="shared" si="4"/>
        <v>1.0881258333333335</v>
      </c>
      <c r="M33" s="1" t="s">
        <v>73</v>
      </c>
      <c r="O33" s="8">
        <f t="shared" si="19"/>
        <v>2.6356814251110219</v>
      </c>
      <c r="P33" s="8">
        <f t="shared" si="5"/>
        <v>0.8453629214661168</v>
      </c>
      <c r="Q33" s="14">
        <f t="shared" si="6"/>
        <v>0.10144355057593402</v>
      </c>
      <c r="R33" s="8">
        <f t="shared" si="7"/>
        <v>0.1305751</v>
      </c>
      <c r="S33" s="15">
        <f t="shared" si="8"/>
        <v>0.7768981266407915</v>
      </c>
      <c r="T33" s="2">
        <v>0.01</v>
      </c>
      <c r="U33" s="16">
        <f t="shared" si="9"/>
        <v>7.7689812664079151E-3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3.7218981266407915E-2</v>
      </c>
      <c r="AR33" s="8">
        <f t="shared" si="15"/>
        <v>108.81258333333334</v>
      </c>
      <c r="AS33" s="1">
        <f t="shared" si="16"/>
        <v>0.12</v>
      </c>
      <c r="AT33" s="1">
        <f t="shared" si="20"/>
        <v>27.150133333333333</v>
      </c>
      <c r="AU33" s="1">
        <f t="shared" si="17"/>
        <v>88403.939416496025</v>
      </c>
    </row>
    <row r="34" spans="1:48" x14ac:dyDescent="0.15">
      <c r="C34" s="7">
        <v>7</v>
      </c>
      <c r="D34" s="11">
        <v>26.361516129032299</v>
      </c>
      <c r="E34" s="10">
        <f t="shared" si="18"/>
        <v>24.304866666666701</v>
      </c>
      <c r="F34" s="7" t="s">
        <v>73</v>
      </c>
      <c r="G34" s="1">
        <v>8</v>
      </c>
      <c r="H34" s="8">
        <f t="shared" si="0"/>
        <v>26.361516129032299</v>
      </c>
      <c r="I34" s="8">
        <f t="shared" si="1"/>
        <v>299.51151612903226</v>
      </c>
      <c r="J34" s="8">
        <f t="shared" si="2"/>
        <v>0.40157562581253087</v>
      </c>
      <c r="K34" s="8">
        <f t="shared" si="3"/>
        <v>108.81258333333334</v>
      </c>
      <c r="L34" s="8">
        <f t="shared" si="4"/>
        <v>1.0881258333333335</v>
      </c>
      <c r="M34" s="1" t="s">
        <v>73</v>
      </c>
      <c r="O34" s="8">
        <f t="shared" si="19"/>
        <v>2.8784443369782386</v>
      </c>
      <c r="P34" s="8">
        <f t="shared" si="5"/>
        <v>1.1559130859885716</v>
      </c>
      <c r="Q34" s="14">
        <f t="shared" si="6"/>
        <v>0.13870957031862857</v>
      </c>
      <c r="R34" s="8">
        <f t="shared" si="7"/>
        <v>0.1305751</v>
      </c>
      <c r="S34" s="15">
        <f t="shared" si="8"/>
        <v>1.0622972551323229</v>
      </c>
      <c r="T34" s="2">
        <v>0.01</v>
      </c>
      <c r="U34" s="16">
        <f t="shared" si="9"/>
        <v>1.062297255132323E-2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4.0072972551323228E-2</v>
      </c>
      <c r="AR34" s="8">
        <f t="shared" si="15"/>
        <v>108.81258333333334</v>
      </c>
      <c r="AS34" s="1">
        <f t="shared" si="16"/>
        <v>0.12</v>
      </c>
      <c r="AT34" s="1">
        <f t="shared" si="20"/>
        <v>27.150133333333333</v>
      </c>
      <c r="AU34" s="1">
        <f t="shared" si="17"/>
        <v>95182.848028768523</v>
      </c>
    </row>
    <row r="35" spans="1:48" x14ac:dyDescent="0.15">
      <c r="C35" s="7">
        <v>8</v>
      </c>
      <c r="D35" s="11">
        <v>26.437032258064502</v>
      </c>
      <c r="E35" s="10">
        <f t="shared" si="18"/>
        <v>26.361516129032299</v>
      </c>
      <c r="F35" s="7" t="s">
        <v>73</v>
      </c>
      <c r="G35" s="1">
        <v>9</v>
      </c>
      <c r="H35" s="8">
        <f t="shared" si="0"/>
        <v>26.437032258064502</v>
      </c>
      <c r="I35" s="8">
        <f t="shared" si="1"/>
        <v>299.58703225806448</v>
      </c>
      <c r="J35" s="8">
        <f t="shared" si="2"/>
        <v>0.40487983022364993</v>
      </c>
      <c r="K35" s="8">
        <f t="shared" si="3"/>
        <v>108.81258333333334</v>
      </c>
      <c r="L35" s="8">
        <f t="shared" si="4"/>
        <v>1.0881258333333335</v>
      </c>
      <c r="M35" s="1" t="s">
        <v>73</v>
      </c>
      <c r="O35" s="8">
        <f t="shared" si="19"/>
        <v>2.8106570843230001</v>
      </c>
      <c r="P35" s="8">
        <f t="shared" si="5"/>
        <v>1.1379783631175953</v>
      </c>
      <c r="Q35" s="14">
        <f t="shared" si="6"/>
        <v>0.13655740357411142</v>
      </c>
      <c r="R35" s="8">
        <f t="shared" si="7"/>
        <v>0.1305751</v>
      </c>
      <c r="S35" s="15">
        <f t="shared" si="8"/>
        <v>1.0458150411074656</v>
      </c>
      <c r="T35" s="2">
        <v>0.01</v>
      </c>
      <c r="U35" s="16">
        <f t="shared" si="9"/>
        <v>1.0458150411074656E-2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3.990815041107465E-2</v>
      </c>
      <c r="AR35" s="8">
        <f t="shared" si="15"/>
        <v>108.81258333333334</v>
      </c>
      <c r="AS35" s="1">
        <f t="shared" si="16"/>
        <v>0.12</v>
      </c>
      <c r="AT35" s="1">
        <f t="shared" si="20"/>
        <v>27.150133333333333</v>
      </c>
      <c r="AU35" s="1">
        <f t="shared" si="17"/>
        <v>94791.35621450482</v>
      </c>
    </row>
    <row r="36" spans="1:48" x14ac:dyDescent="0.15">
      <c r="C36" s="7">
        <v>9</v>
      </c>
      <c r="D36" s="11">
        <v>26.270566666666699</v>
      </c>
      <c r="E36" s="10">
        <f t="shared" si="18"/>
        <v>26.437032258064502</v>
      </c>
      <c r="F36" s="7" t="s">
        <v>73</v>
      </c>
      <c r="G36" s="1">
        <v>10</v>
      </c>
      <c r="H36" s="8">
        <f t="shared" si="0"/>
        <v>26.270566666666699</v>
      </c>
      <c r="I36" s="8">
        <f t="shared" si="1"/>
        <v>299.42056666666667</v>
      </c>
      <c r="J36" s="8">
        <f t="shared" si="2"/>
        <v>0.39762973005173463</v>
      </c>
      <c r="K36" s="8">
        <f t="shared" si="3"/>
        <v>108.81258333333334</v>
      </c>
      <c r="L36" s="8">
        <f t="shared" si="4"/>
        <v>1.0881258333333335</v>
      </c>
      <c r="M36" s="1" t="s">
        <v>73</v>
      </c>
      <c r="O36" s="8">
        <f t="shared" si="19"/>
        <v>2.7608045545387387</v>
      </c>
      <c r="P36" s="8">
        <f t="shared" si="5"/>
        <v>1.0977779697468382</v>
      </c>
      <c r="Q36" s="14">
        <f t="shared" si="6"/>
        <v>0.13173335636962058</v>
      </c>
      <c r="R36" s="8">
        <f t="shared" si="7"/>
        <v>0.1305751</v>
      </c>
      <c r="S36" s="15">
        <f t="shared" si="8"/>
        <v>1.0088704229950471</v>
      </c>
      <c r="T36" s="2">
        <v>0.01</v>
      </c>
      <c r="U36" s="16">
        <f t="shared" si="9"/>
        <v>1.0088704229950472E-2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3.9538704229950469E-2</v>
      </c>
      <c r="AR36" s="8">
        <f t="shared" si="15"/>
        <v>108.81258333333334</v>
      </c>
      <c r="AS36" s="1">
        <f t="shared" si="16"/>
        <v>0.12</v>
      </c>
      <c r="AT36" s="1">
        <f t="shared" si="20"/>
        <v>27.150133333333333</v>
      </c>
      <c r="AU36" s="1">
        <f t="shared" si="17"/>
        <v>93913.833598289755</v>
      </c>
    </row>
    <row r="37" spans="1:48" x14ac:dyDescent="0.15">
      <c r="C37" s="7">
        <v>10</v>
      </c>
      <c r="D37" s="11">
        <v>24.6910967741935</v>
      </c>
      <c r="E37" s="10">
        <f t="shared" si="18"/>
        <v>26.270566666666699</v>
      </c>
      <c r="F37" s="7" t="s">
        <v>73</v>
      </c>
      <c r="G37" s="1">
        <v>11</v>
      </c>
      <c r="H37" s="8">
        <f t="shared" si="0"/>
        <v>24.6910967741935</v>
      </c>
      <c r="I37" s="8">
        <f t="shared" si="1"/>
        <v>297.84109677419349</v>
      </c>
      <c r="J37" s="8">
        <f t="shared" si="2"/>
        <v>0.33464563701984634</v>
      </c>
      <c r="K37" s="8">
        <f t="shared" si="3"/>
        <v>108.81258333333334</v>
      </c>
      <c r="L37" s="8">
        <f t="shared" si="4"/>
        <v>1.0881258333333335</v>
      </c>
      <c r="M37" s="1" t="s">
        <v>75</v>
      </c>
      <c r="N37" s="8">
        <f>(O36-P36)*C22/100</f>
        <v>1.5798752555523055</v>
      </c>
      <c r="O37" s="8">
        <f t="shared" si="19"/>
        <v>1.1712771625729288</v>
      </c>
      <c r="P37" s="8">
        <f t="shared" si="5"/>
        <v>0.39196279219601587</v>
      </c>
      <c r="Q37" s="14">
        <f t="shared" si="6"/>
        <v>4.7035535063521906E-2</v>
      </c>
      <c r="R37" s="8">
        <f t="shared" si="7"/>
        <v>0.1305751</v>
      </c>
      <c r="S37" s="15">
        <f t="shared" si="8"/>
        <v>0.3602182580256259</v>
      </c>
      <c r="T37" s="2">
        <v>0.01</v>
      </c>
      <c r="U37" s="16">
        <f t="shared" si="9"/>
        <v>3.6021825802562591E-3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3.3052182580256259E-2</v>
      </c>
      <c r="AR37" s="8">
        <f t="shared" si="15"/>
        <v>108.81258333333334</v>
      </c>
      <c r="AS37" s="1">
        <f t="shared" si="16"/>
        <v>0.12</v>
      </c>
      <c r="AT37" s="1">
        <f t="shared" si="20"/>
        <v>27.150133333333333</v>
      </c>
      <c r="AU37" s="1">
        <f t="shared" si="17"/>
        <v>78506.800750216848</v>
      </c>
    </row>
    <row r="38" spans="1:48" x14ac:dyDescent="0.15">
      <c r="C38" s="7">
        <v>11</v>
      </c>
      <c r="D38" s="11">
        <v>22.214833333333299</v>
      </c>
      <c r="E38" s="10">
        <f t="shared" si="18"/>
        <v>24.6910967741935</v>
      </c>
      <c r="F38" s="7" t="s">
        <v>75</v>
      </c>
      <c r="G38" s="1">
        <v>12</v>
      </c>
      <c r="H38" s="8">
        <f t="shared" si="0"/>
        <v>22.214833333333299</v>
      </c>
      <c r="I38" s="8">
        <f t="shared" si="1"/>
        <v>295.36483333333325</v>
      </c>
      <c r="J38" s="8">
        <f t="shared" si="2"/>
        <v>0.25442276473955366</v>
      </c>
      <c r="K38" s="8">
        <f t="shared" si="3"/>
        <v>108.81258333333334</v>
      </c>
      <c r="L38" s="8">
        <f t="shared" si="4"/>
        <v>1.0881258333333335</v>
      </c>
      <c r="M38" s="1" t="s">
        <v>73</v>
      </c>
      <c r="O38" s="8">
        <f t="shared" si="19"/>
        <v>1.8674402037102462</v>
      </c>
      <c r="P38" s="8">
        <f t="shared" si="5"/>
        <v>0.47511929961375615</v>
      </c>
      <c r="Q38" s="14">
        <f t="shared" si="6"/>
        <v>5.7014315953650738E-2</v>
      </c>
      <c r="R38" s="8">
        <f t="shared" si="7"/>
        <v>0.1305751</v>
      </c>
      <c r="S38" s="15">
        <f t="shared" si="8"/>
        <v>0.43664003285198127</v>
      </c>
      <c r="T38" s="2">
        <v>0.01</v>
      </c>
      <c r="U38" s="16">
        <f t="shared" si="9"/>
        <v>4.3664003285198132E-3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3.3816400328519812E-2</v>
      </c>
      <c r="AR38" s="8">
        <f t="shared" si="15"/>
        <v>108.81258333333334</v>
      </c>
      <c r="AS38" s="1">
        <f t="shared" si="16"/>
        <v>0.12</v>
      </c>
      <c r="AT38" s="1">
        <f t="shared" si="20"/>
        <v>27.150133333333333</v>
      </c>
      <c r="AU38" s="1">
        <f t="shared" si="17"/>
        <v>80321.999802413324</v>
      </c>
      <c r="AV38" s="1">
        <f>SUM(AU27:AU38)</f>
        <v>932915.85008189944</v>
      </c>
    </row>
    <row r="39" spans="1:48" x14ac:dyDescent="0.15">
      <c r="C39" s="7">
        <v>12</v>
      </c>
      <c r="D39" s="11">
        <v>20.9676774193548</v>
      </c>
      <c r="E39" s="10">
        <f t="shared" si="18"/>
        <v>22.214833333333299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18</v>
      </c>
      <c r="E42" s="7"/>
      <c r="F42" s="7"/>
      <c r="G42" s="1">
        <v>1</v>
      </c>
      <c r="H42" s="8">
        <f t="shared" ref="H42:H53" si="21">E43</f>
        <v>18</v>
      </c>
      <c r="I42" s="8">
        <f t="shared" ref="I42:I53" si="22">H42+273.15</f>
        <v>291.14999999999998</v>
      </c>
      <c r="J42" s="8">
        <f t="shared" ref="J42:J53" si="23">EXP(($C$16*(I42-$C$14))/($C$17*I42*$C$14))</f>
        <v>0.15787051391298848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1.2170402366004274E-2</v>
      </c>
      <c r="Q42" s="14">
        <f t="shared" ref="Q42:Q53" si="27">P42*$B$44</f>
        <v>1.8864123667306624E-3</v>
      </c>
      <c r="R42" s="8">
        <f t="shared" ref="R42:R53" si="28">L42*$B$44</f>
        <v>1.1949111458333333E-2</v>
      </c>
      <c r="S42" s="15">
        <f t="shared" ref="S42:S53" si="29">Q42/R42</f>
        <v>0.15787051391298848</v>
      </c>
      <c r="T42" s="2">
        <v>0.01</v>
      </c>
      <c r="U42" s="16">
        <f t="shared" ref="U42:U53" si="30">S42*T42</f>
        <v>1.5787051391298848E-3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1.6378705139129885E-2</v>
      </c>
      <c r="AR42" s="8">
        <f t="shared" ref="AR42:AR53" si="34">$B$42/12</f>
        <v>7.7091041666666671</v>
      </c>
      <c r="AS42" s="1">
        <f t="shared" ref="AS42:AS53" si="35">$B$44</f>
        <v>0.155</v>
      </c>
      <c r="AT42" s="1">
        <f>$E$5/12</f>
        <v>74.779150684931508</v>
      </c>
      <c r="AU42" s="1">
        <f t="shared" ref="AU42:AU53" si="36">AT42*10000*AS42*0.67*AR42*AQ42</f>
        <v>9805.5172408008184</v>
      </c>
    </row>
    <row r="43" spans="1:48" x14ac:dyDescent="0.15">
      <c r="A43" s="1" t="s">
        <v>74</v>
      </c>
      <c r="B43" s="1">
        <v>1</v>
      </c>
      <c r="C43" s="7">
        <v>1</v>
      </c>
      <c r="D43" s="9">
        <v>19.916774193548399</v>
      </c>
      <c r="E43" s="10">
        <f t="shared" ref="E43:E54" si="37">D42</f>
        <v>18</v>
      </c>
      <c r="F43" s="7" t="s">
        <v>73</v>
      </c>
      <c r="G43" s="1">
        <v>2</v>
      </c>
      <c r="H43" s="8">
        <f t="shared" si="21"/>
        <v>19.916774193548399</v>
      </c>
      <c r="I43" s="8">
        <f t="shared" si="22"/>
        <v>293.06677419354838</v>
      </c>
      <c r="J43" s="8">
        <f t="shared" si="23"/>
        <v>0.1964686035055587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0.14201168096732905</v>
      </c>
      <c r="P43" s="8">
        <f t="shared" si="26"/>
        <v>2.7900836641128069E-2</v>
      </c>
      <c r="Q43" s="14">
        <f t="shared" si="27"/>
        <v>4.3246296793748506E-3</v>
      </c>
      <c r="R43" s="8">
        <f t="shared" si="28"/>
        <v>1.1949111458333333E-2</v>
      </c>
      <c r="S43" s="15">
        <f t="shared" si="29"/>
        <v>0.36192060760792766</v>
      </c>
      <c r="T43" s="2">
        <v>0.01</v>
      </c>
      <c r="U43" s="16">
        <f t="shared" si="30"/>
        <v>3.6192060760792768E-3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1.8419206076079279E-2</v>
      </c>
      <c r="AR43" s="8">
        <f t="shared" si="34"/>
        <v>7.7091041666666671</v>
      </c>
      <c r="AS43" s="1">
        <f t="shared" si="35"/>
        <v>0.155</v>
      </c>
      <c r="AT43" s="1">
        <f t="shared" ref="AT43:AT53" si="39">$E$5/12</f>
        <v>74.779150684931508</v>
      </c>
      <c r="AU43" s="1">
        <f t="shared" si="36"/>
        <v>11027.11363362717</v>
      </c>
    </row>
    <row r="44" spans="1:48" x14ac:dyDescent="0.15">
      <c r="A44" s="1" t="s">
        <v>36</v>
      </c>
      <c r="B44" s="1">
        <f>I5</f>
        <v>0.155</v>
      </c>
      <c r="C44" s="7">
        <v>2</v>
      </c>
      <c r="D44" s="11">
        <v>20.331714285714298</v>
      </c>
      <c r="E44" s="10">
        <f t="shared" si="37"/>
        <v>19.916774193548399</v>
      </c>
      <c r="F44" s="7" t="s">
        <v>73</v>
      </c>
      <c r="G44" s="1">
        <v>3</v>
      </c>
      <c r="H44" s="8">
        <f t="shared" si="21"/>
        <v>20.331714285714298</v>
      </c>
      <c r="I44" s="8">
        <f t="shared" si="22"/>
        <v>293.48171428571425</v>
      </c>
      <c r="J44" s="8">
        <f t="shared" si="23"/>
        <v>0.20591762416127568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0.19120188599286764</v>
      </c>
      <c r="P44" s="8">
        <f t="shared" si="26"/>
        <v>3.93718380988064E-2</v>
      </c>
      <c r="Q44" s="14">
        <f t="shared" si="27"/>
        <v>6.1026349053149923E-3</v>
      </c>
      <c r="R44" s="8">
        <f t="shared" si="28"/>
        <v>1.1949111458333333E-2</v>
      </c>
      <c r="S44" s="15">
        <f t="shared" si="29"/>
        <v>0.51071871968011506</v>
      </c>
      <c r="T44" s="2">
        <v>0.01</v>
      </c>
      <c r="U44" s="16">
        <f t="shared" si="30"/>
        <v>5.1071871968011509E-3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1.9907187196801152E-2</v>
      </c>
      <c r="AR44" s="8">
        <f t="shared" si="34"/>
        <v>7.7091041666666671</v>
      </c>
      <c r="AS44" s="1">
        <f t="shared" si="35"/>
        <v>0.155</v>
      </c>
      <c r="AT44" s="1">
        <f t="shared" si="39"/>
        <v>74.779150684931508</v>
      </c>
      <c r="AU44" s="1">
        <f t="shared" si="36"/>
        <v>11917.930362378633</v>
      </c>
    </row>
    <row r="45" spans="1:48" x14ac:dyDescent="0.15">
      <c r="C45" s="7">
        <v>3</v>
      </c>
      <c r="D45" s="11">
        <v>19.171516129032302</v>
      </c>
      <c r="E45" s="10">
        <f t="shared" si="37"/>
        <v>20.331714285714298</v>
      </c>
      <c r="F45" s="7" t="s">
        <v>73</v>
      </c>
      <c r="G45" s="1">
        <v>4</v>
      </c>
      <c r="H45" s="8">
        <f t="shared" si="21"/>
        <v>19.171516129032302</v>
      </c>
      <c r="I45" s="8">
        <f t="shared" si="22"/>
        <v>292.32151612903226</v>
      </c>
      <c r="J45" s="8">
        <f t="shared" si="23"/>
        <v>0.18051256066865776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0.22892108956072788</v>
      </c>
      <c r="P45" s="8">
        <f t="shared" si="26"/>
        <v>4.1323132067666128E-2</v>
      </c>
      <c r="Q45" s="14">
        <f t="shared" si="27"/>
        <v>6.4050854704882495E-3</v>
      </c>
      <c r="R45" s="8">
        <f t="shared" si="28"/>
        <v>1.1949111458333333E-2</v>
      </c>
      <c r="S45" s="15">
        <f t="shared" si="29"/>
        <v>0.53603027244518087</v>
      </c>
      <c r="T45" s="2">
        <v>0.01</v>
      </c>
      <c r="U45" s="16">
        <f t="shared" si="30"/>
        <v>5.3603027244518084E-3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2.0160302724451809E-2</v>
      </c>
      <c r="AR45" s="8">
        <f t="shared" si="34"/>
        <v>7.7091041666666671</v>
      </c>
      <c r="AS45" s="1">
        <f t="shared" si="35"/>
        <v>0.155</v>
      </c>
      <c r="AT45" s="1">
        <f t="shared" si="39"/>
        <v>74.779150684931508</v>
      </c>
      <c r="AU45" s="1">
        <f t="shared" si="36"/>
        <v>12069.464238177119</v>
      </c>
    </row>
    <row r="46" spans="1:48" x14ac:dyDescent="0.15">
      <c r="C46" s="7">
        <v>4</v>
      </c>
      <c r="D46" s="11">
        <v>20.469433333333299</v>
      </c>
      <c r="E46" s="10">
        <f t="shared" si="37"/>
        <v>19.171516129032302</v>
      </c>
      <c r="F46" s="7" t="s">
        <v>73</v>
      </c>
      <c r="G46" s="1">
        <v>5</v>
      </c>
      <c r="H46" s="8">
        <f t="shared" si="21"/>
        <v>20.469433333333299</v>
      </c>
      <c r="I46" s="8">
        <f t="shared" si="22"/>
        <v>293.61943333333329</v>
      </c>
      <c r="J46" s="8">
        <f t="shared" si="23"/>
        <v>0.20914701724471549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0.17821805961840867</v>
      </c>
      <c r="O46" s="8">
        <f t="shared" si="38"/>
        <v>8.6470939541319763E-2</v>
      </c>
      <c r="P46" s="8">
        <f t="shared" si="26"/>
        <v>1.8085139083415153E-2</v>
      </c>
      <c r="Q46" s="14">
        <f t="shared" si="27"/>
        <v>2.8031965579293485E-3</v>
      </c>
      <c r="R46" s="8">
        <f t="shared" si="28"/>
        <v>1.1949111458333333E-2</v>
      </c>
      <c r="S46" s="15">
        <f t="shared" si="29"/>
        <v>0.23459456108549342</v>
      </c>
      <c r="T46" s="2">
        <v>0.01</v>
      </c>
      <c r="U46" s="16">
        <f t="shared" si="30"/>
        <v>2.3459456108549342E-3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2.9445945610854934E-2</v>
      </c>
      <c r="AR46" s="8">
        <f t="shared" si="34"/>
        <v>7.7091041666666671</v>
      </c>
      <c r="AS46" s="1">
        <f t="shared" si="35"/>
        <v>0.155</v>
      </c>
      <c r="AT46" s="1">
        <f t="shared" si="39"/>
        <v>74.779150684931508</v>
      </c>
      <c r="AU46" s="1">
        <f t="shared" si="36"/>
        <v>17628.544192368317</v>
      </c>
    </row>
    <row r="47" spans="1:48" x14ac:dyDescent="0.15">
      <c r="C47" s="7">
        <v>5</v>
      </c>
      <c r="D47" s="11">
        <v>21.925741935483899</v>
      </c>
      <c r="E47" s="10">
        <f t="shared" si="37"/>
        <v>20.469433333333299</v>
      </c>
      <c r="F47" s="7" t="s">
        <v>75</v>
      </c>
      <c r="G47" s="1">
        <v>6</v>
      </c>
      <c r="H47" s="8">
        <f t="shared" si="21"/>
        <v>21.925741935483899</v>
      </c>
      <c r="I47" s="8">
        <f t="shared" si="22"/>
        <v>295.07574193548385</v>
      </c>
      <c r="J47" s="8">
        <f t="shared" si="23"/>
        <v>0.24633701426170196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0.14547684212457127</v>
      </c>
      <c r="P47" s="8">
        <f t="shared" si="26"/>
        <v>3.5836330933187874E-2</v>
      </c>
      <c r="Q47" s="14">
        <f t="shared" si="27"/>
        <v>5.5546312946441207E-3</v>
      </c>
      <c r="R47" s="8">
        <f t="shared" si="28"/>
        <v>1.1949111458333333E-2</v>
      </c>
      <c r="S47" s="15">
        <f t="shared" si="29"/>
        <v>0.46485726692006962</v>
      </c>
      <c r="T47" s="2">
        <v>0.01</v>
      </c>
      <c r="U47" s="16">
        <f t="shared" si="30"/>
        <v>4.6485726692006967E-3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3.1748572669200698E-2</v>
      </c>
      <c r="AR47" s="8">
        <f t="shared" si="34"/>
        <v>7.7091041666666671</v>
      </c>
      <c r="AS47" s="1">
        <f t="shared" si="35"/>
        <v>0.155</v>
      </c>
      <c r="AT47" s="1">
        <f t="shared" si="39"/>
        <v>74.779150684931508</v>
      </c>
      <c r="AU47" s="1">
        <f t="shared" si="36"/>
        <v>19007.068875971196</v>
      </c>
    </row>
    <row r="48" spans="1:48" x14ac:dyDescent="0.15">
      <c r="C48" s="7">
        <v>6</v>
      </c>
      <c r="D48" s="11">
        <v>24.304866666666701</v>
      </c>
      <c r="E48" s="10">
        <f t="shared" si="37"/>
        <v>21.925741935483899</v>
      </c>
      <c r="F48" s="7" t="s">
        <v>73</v>
      </c>
      <c r="G48" s="1">
        <v>7</v>
      </c>
      <c r="H48" s="8">
        <f t="shared" si="21"/>
        <v>24.304866666666701</v>
      </c>
      <c r="I48" s="8">
        <f t="shared" si="22"/>
        <v>297.4548666666667</v>
      </c>
      <c r="J48" s="8">
        <f t="shared" si="23"/>
        <v>0.32073789852296275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0.18673155285805004</v>
      </c>
      <c r="P48" s="8">
        <f t="shared" si="26"/>
        <v>5.9891885851620509E-2</v>
      </c>
      <c r="Q48" s="14">
        <f t="shared" si="27"/>
        <v>9.2832423070011785E-3</v>
      </c>
      <c r="R48" s="8">
        <f t="shared" si="28"/>
        <v>1.1949111458333333E-2</v>
      </c>
      <c r="S48" s="15">
        <f t="shared" si="29"/>
        <v>0.77689812664079116</v>
      </c>
      <c r="T48" s="2">
        <v>0.01</v>
      </c>
      <c r="U48" s="16">
        <f t="shared" si="30"/>
        <v>7.7689812664079117E-3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3.486898126640791E-2</v>
      </c>
      <c r="AR48" s="8">
        <f t="shared" si="34"/>
        <v>7.7091041666666671</v>
      </c>
      <c r="AS48" s="1">
        <f t="shared" si="35"/>
        <v>0.155</v>
      </c>
      <c r="AT48" s="1">
        <f t="shared" si="39"/>
        <v>74.779150684931508</v>
      </c>
      <c r="AU48" s="1">
        <f t="shared" si="36"/>
        <v>20875.178719719435</v>
      </c>
    </row>
    <row r="49" spans="1:78" x14ac:dyDescent="0.15">
      <c r="C49" s="7">
        <v>7</v>
      </c>
      <c r="D49" s="11">
        <v>26.361516129032299</v>
      </c>
      <c r="E49" s="10">
        <f t="shared" si="37"/>
        <v>24.304866666666701</v>
      </c>
      <c r="F49" s="7" t="s">
        <v>73</v>
      </c>
      <c r="G49" s="1">
        <v>8</v>
      </c>
      <c r="H49" s="8">
        <f t="shared" si="21"/>
        <v>26.361516129032299</v>
      </c>
      <c r="I49" s="8">
        <f t="shared" si="22"/>
        <v>299.51151612903226</v>
      </c>
      <c r="J49" s="8">
        <f t="shared" si="23"/>
        <v>0.40157562581253087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0.20393070867309618</v>
      </c>
      <c r="P49" s="8">
        <f t="shared" si="26"/>
        <v>8.1893601957791509E-2</v>
      </c>
      <c r="Q49" s="14">
        <f t="shared" si="27"/>
        <v>1.2693508303457684E-2</v>
      </c>
      <c r="R49" s="8">
        <f t="shared" si="28"/>
        <v>1.1949111458333333E-2</v>
      </c>
      <c r="S49" s="15">
        <f t="shared" si="29"/>
        <v>1.0622972551323226</v>
      </c>
      <c r="T49" s="2">
        <v>0.01</v>
      </c>
      <c r="U49" s="16">
        <f t="shared" si="30"/>
        <v>1.0622972551323226E-2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3.7722972551323224E-2</v>
      </c>
      <c r="AR49" s="8">
        <f t="shared" si="34"/>
        <v>7.7091041666666671</v>
      </c>
      <c r="AS49" s="1">
        <f t="shared" si="35"/>
        <v>0.155</v>
      </c>
      <c r="AT49" s="1">
        <f t="shared" si="39"/>
        <v>74.779150684931508</v>
      </c>
      <c r="AU49" s="1">
        <f t="shared" si="36"/>
        <v>22583.791245045053</v>
      </c>
    </row>
    <row r="50" spans="1:78" x14ac:dyDescent="0.15">
      <c r="C50" s="7">
        <v>8</v>
      </c>
      <c r="D50" s="11">
        <v>26.437032258064502</v>
      </c>
      <c r="E50" s="10">
        <f t="shared" si="37"/>
        <v>26.361516129032299</v>
      </c>
      <c r="F50" s="7" t="s">
        <v>73</v>
      </c>
      <c r="G50" s="1">
        <v>9</v>
      </c>
      <c r="H50" s="8">
        <f t="shared" si="21"/>
        <v>26.437032258064502</v>
      </c>
      <c r="I50" s="8">
        <f t="shared" si="22"/>
        <v>299.58703225806448</v>
      </c>
      <c r="J50" s="8">
        <f t="shared" si="23"/>
        <v>0.40487983022364993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0.19912814838197135</v>
      </c>
      <c r="P50" s="8">
        <f t="shared" si="26"/>
        <v>8.0622970909642336E-2</v>
      </c>
      <c r="Q50" s="14">
        <f t="shared" si="27"/>
        <v>1.2496560490994561E-2</v>
      </c>
      <c r="R50" s="8">
        <f t="shared" si="28"/>
        <v>1.1949111458333333E-2</v>
      </c>
      <c r="S50" s="15">
        <f t="shared" si="29"/>
        <v>1.0458150411074654</v>
      </c>
      <c r="T50" s="2">
        <v>0.01</v>
      </c>
      <c r="U50" s="16">
        <f t="shared" si="30"/>
        <v>1.0458150411074655E-2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3.7558150411074652E-2</v>
      </c>
      <c r="AR50" s="8">
        <f t="shared" si="34"/>
        <v>7.7091041666666671</v>
      </c>
      <c r="AS50" s="1">
        <f t="shared" si="35"/>
        <v>0.155</v>
      </c>
      <c r="AT50" s="1">
        <f t="shared" si="39"/>
        <v>74.779150684931508</v>
      </c>
      <c r="AU50" s="1">
        <f t="shared" si="36"/>
        <v>22485.116391071893</v>
      </c>
    </row>
    <row r="51" spans="1:78" x14ac:dyDescent="0.15">
      <c r="C51" s="7">
        <v>9</v>
      </c>
      <c r="D51" s="11">
        <v>26.270566666666699</v>
      </c>
      <c r="E51" s="10">
        <f t="shared" si="37"/>
        <v>26.437032258064502</v>
      </c>
      <c r="F51" s="7" t="s">
        <v>73</v>
      </c>
      <c r="G51" s="1">
        <v>10</v>
      </c>
      <c r="H51" s="8">
        <f t="shared" si="21"/>
        <v>26.270566666666699</v>
      </c>
      <c r="I51" s="8">
        <f t="shared" si="22"/>
        <v>299.42056666666667</v>
      </c>
      <c r="J51" s="8">
        <f t="shared" si="23"/>
        <v>0.39762973005173463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0.19559621913899572</v>
      </c>
      <c r="P51" s="8">
        <f t="shared" si="26"/>
        <v>7.7774871815378802E-2</v>
      </c>
      <c r="Q51" s="14">
        <f t="shared" si="27"/>
        <v>1.2055105131383715E-2</v>
      </c>
      <c r="R51" s="8">
        <f t="shared" si="28"/>
        <v>1.1949111458333333E-2</v>
      </c>
      <c r="S51" s="15">
        <f t="shared" si="29"/>
        <v>1.0088704229950471</v>
      </c>
      <c r="T51" s="2">
        <v>0.01</v>
      </c>
      <c r="U51" s="16">
        <f t="shared" si="30"/>
        <v>1.0088704229950472E-2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3.7188704229950471E-2</v>
      </c>
      <c r="AR51" s="8">
        <f t="shared" si="34"/>
        <v>7.7091041666666671</v>
      </c>
      <c r="AS51" s="1">
        <f t="shared" si="35"/>
        <v>0.155</v>
      </c>
      <c r="AT51" s="1">
        <f t="shared" si="39"/>
        <v>74.779150684931508</v>
      </c>
      <c r="AU51" s="1">
        <f t="shared" si="36"/>
        <v>22263.938290129929</v>
      </c>
    </row>
    <row r="52" spans="1:78" x14ac:dyDescent="0.15">
      <c r="C52" s="7">
        <v>10</v>
      </c>
      <c r="D52" s="11">
        <v>24.6910967741935</v>
      </c>
      <c r="E52" s="10">
        <f t="shared" si="37"/>
        <v>26.270566666666699</v>
      </c>
      <c r="F52" s="7" t="s">
        <v>73</v>
      </c>
      <c r="G52" s="1">
        <v>11</v>
      </c>
      <c r="H52" s="8">
        <f t="shared" si="21"/>
        <v>24.6910967741935</v>
      </c>
      <c r="I52" s="8">
        <f t="shared" si="22"/>
        <v>297.84109677419349</v>
      </c>
      <c r="J52" s="8">
        <f t="shared" si="23"/>
        <v>0.33464563701984634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0.11193027995743607</v>
      </c>
      <c r="O52" s="8">
        <f t="shared" si="38"/>
        <v>8.2982109032847556E-2</v>
      </c>
      <c r="P52" s="8">
        <f t="shared" si="26"/>
        <v>2.7769600738547617E-2</v>
      </c>
      <c r="Q52" s="14">
        <f t="shared" si="27"/>
        <v>4.3042881144748808E-3</v>
      </c>
      <c r="R52" s="8">
        <f t="shared" si="28"/>
        <v>1.1949111458333333E-2</v>
      </c>
      <c r="S52" s="15">
        <f t="shared" si="29"/>
        <v>0.36021825802562601</v>
      </c>
      <c r="T52" s="2">
        <v>0.01</v>
      </c>
      <c r="U52" s="16">
        <f t="shared" si="30"/>
        <v>3.6021825802562604E-3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3.0702182580256261E-2</v>
      </c>
      <c r="AR52" s="8">
        <f t="shared" si="34"/>
        <v>7.7091041666666671</v>
      </c>
      <c r="AS52" s="1">
        <f t="shared" si="35"/>
        <v>0.155</v>
      </c>
      <c r="AT52" s="1">
        <f t="shared" si="39"/>
        <v>74.779150684931508</v>
      </c>
      <c r="AU52" s="1">
        <f t="shared" si="36"/>
        <v>18380.621548750256</v>
      </c>
    </row>
    <row r="53" spans="1:78" x14ac:dyDescent="0.15">
      <c r="C53" s="7">
        <v>11</v>
      </c>
      <c r="D53" s="11">
        <v>22.214833333333299</v>
      </c>
      <c r="E53" s="10">
        <f t="shared" si="37"/>
        <v>24.6910967741935</v>
      </c>
      <c r="F53" s="7" t="s">
        <v>75</v>
      </c>
      <c r="G53" s="1">
        <v>12</v>
      </c>
      <c r="H53" s="8">
        <f t="shared" si="21"/>
        <v>22.214833333333299</v>
      </c>
      <c r="I53" s="8">
        <f t="shared" si="22"/>
        <v>295.36483333333325</v>
      </c>
      <c r="J53" s="8">
        <f t="shared" si="23"/>
        <v>0.25442276473955366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0.1323035499609666</v>
      </c>
      <c r="P53" s="8">
        <f t="shared" si="26"/>
        <v>3.3661034965926789E-2</v>
      </c>
      <c r="Q53" s="14">
        <f t="shared" si="27"/>
        <v>5.2174604197186523E-3</v>
      </c>
      <c r="R53" s="8">
        <f t="shared" si="28"/>
        <v>1.1949111458333333E-2</v>
      </c>
      <c r="S53" s="15">
        <f t="shared" si="29"/>
        <v>0.43664003285198127</v>
      </c>
      <c r="T53" s="2">
        <v>0.01</v>
      </c>
      <c r="U53" s="16">
        <f t="shared" si="30"/>
        <v>4.3664003285198132E-3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3.1466400328519814E-2</v>
      </c>
      <c r="AR53" s="8">
        <f t="shared" si="34"/>
        <v>7.7091041666666671</v>
      </c>
      <c r="AS53" s="1">
        <f t="shared" si="35"/>
        <v>0.155</v>
      </c>
      <c r="AT53" s="1">
        <f t="shared" si="39"/>
        <v>74.779150684931508</v>
      </c>
      <c r="AU53" s="1">
        <f t="shared" si="36"/>
        <v>18838.13941983163</v>
      </c>
      <c r="AV53" s="1">
        <f>SUM(AU42:AU53)</f>
        <v>206882.42415787146</v>
      </c>
    </row>
    <row r="54" spans="1:78" x14ac:dyDescent="0.15">
      <c r="C54" s="7">
        <v>12</v>
      </c>
      <c r="D54" s="11">
        <v>20.9676774193548</v>
      </c>
      <c r="E54" s="10">
        <f t="shared" si="37"/>
        <v>22.214833333333299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108.2955</v>
      </c>
      <c r="C58" s="7" t="s">
        <v>72</v>
      </c>
      <c r="D58" s="7">
        <v>18</v>
      </c>
      <c r="E58" s="7"/>
      <c r="F58" s="7"/>
      <c r="G58" s="1">
        <v>1</v>
      </c>
      <c r="H58" s="8">
        <f t="shared" ref="H58:H69" si="40">E59</f>
        <v>18</v>
      </c>
      <c r="I58" s="8">
        <f t="shared" ref="I58:I69" si="41">H58+273.15</f>
        <v>291.14999999999998</v>
      </c>
      <c r="J58" s="8">
        <f t="shared" ref="J58:J69" si="42">EXP(($C$16*(I58-$C$14))/($C$17*I58*$C$14))</f>
        <v>0.15787051391298848</v>
      </c>
      <c r="K58" s="8">
        <f t="shared" ref="K58:K69" si="43">$B$58/12</f>
        <v>9.0246250000000003</v>
      </c>
      <c r="L58" s="8">
        <f t="shared" ref="L58:L69" si="44">K58*$B$59/100</f>
        <v>2.4366487499999998</v>
      </c>
      <c r="M58" s="1" t="s">
        <v>73</v>
      </c>
      <c r="O58" s="8">
        <f>L58</f>
        <v>2.4366487499999998</v>
      </c>
      <c r="P58" s="8">
        <f t="shared" ref="P58:P69" si="45">O58*J58</f>
        <v>0.38467499038794095</v>
      </c>
      <c r="Q58" s="14">
        <f t="shared" ref="Q58:Q69" si="46">P58*$B$60</f>
        <v>0.17310374567457343</v>
      </c>
      <c r="R58" s="8">
        <f t="shared" ref="R58:R69" si="47">L58*$B$60</f>
        <v>1.0964919375</v>
      </c>
      <c r="S58" s="15">
        <f t="shared" ref="S58:S69" si="48">Q58/R58</f>
        <v>0.15787051391298848</v>
      </c>
      <c r="T58" s="2">
        <v>0.27</v>
      </c>
      <c r="U58" s="16">
        <f t="shared" ref="U58:U69" si="49">S58*T58</f>
        <v>4.2625038756506896E-2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0.28805144918508685</v>
      </c>
      <c r="AC58" s="8">
        <f t="shared" ref="AC58:AC69" si="51">$B$58/12</f>
        <v>9.0246250000000003</v>
      </c>
      <c r="AD58" s="1">
        <f t="shared" ref="AD58:AD69" si="52">$B$60</f>
        <v>0.45</v>
      </c>
      <c r="AE58" s="17">
        <f t="shared" ref="AE58:AE69" si="53">$E$7/12</f>
        <v>528.46193122458919</v>
      </c>
      <c r="AF58" s="1">
        <f t="shared" ref="AF58:AF69" si="54">AE58*10000*AC58*AB58</f>
        <v>13737665.476993205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19.916774193548399</v>
      </c>
      <c r="E59" s="10">
        <f t="shared" ref="E59:E70" si="55">D58</f>
        <v>18</v>
      </c>
      <c r="F59" s="7" t="s">
        <v>73</v>
      </c>
      <c r="G59" s="1">
        <v>2</v>
      </c>
      <c r="H59" s="8">
        <f t="shared" si="40"/>
        <v>19.916774193548399</v>
      </c>
      <c r="I59" s="8">
        <f t="shared" si="41"/>
        <v>293.06677419354838</v>
      </c>
      <c r="J59" s="8">
        <f t="shared" si="42"/>
        <v>0.1964686035055587</v>
      </c>
      <c r="K59" s="8">
        <f t="shared" si="43"/>
        <v>9.0246250000000003</v>
      </c>
      <c r="L59" s="8">
        <f t="shared" si="44"/>
        <v>2.4366487499999998</v>
      </c>
      <c r="M59" s="1" t="s">
        <v>73</v>
      </c>
      <c r="O59" s="8">
        <f t="shared" ref="O59:O69" si="56">L59+O58-P58-N59</f>
        <v>4.4886225096120587</v>
      </c>
      <c r="P59" s="8">
        <f t="shared" si="45"/>
        <v>0.88187339612709736</v>
      </c>
      <c r="Q59" s="14">
        <f t="shared" si="46"/>
        <v>0.39684302825719381</v>
      </c>
      <c r="R59" s="8">
        <f t="shared" si="47"/>
        <v>1.0964919375</v>
      </c>
      <c r="S59" s="15">
        <f t="shared" si="48"/>
        <v>0.36192060760792766</v>
      </c>
      <c r="T59" s="2">
        <v>0.27</v>
      </c>
      <c r="U59" s="16">
        <f t="shared" si="49"/>
        <v>9.7718564054140478E-2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0.30466214706232336</v>
      </c>
      <c r="AC59" s="8">
        <f t="shared" si="51"/>
        <v>9.0246250000000003</v>
      </c>
      <c r="AD59" s="1">
        <f t="shared" si="52"/>
        <v>0.45</v>
      </c>
      <c r="AE59" s="17">
        <f t="shared" si="53"/>
        <v>528.46193122458919</v>
      </c>
      <c r="AF59" s="1">
        <f t="shared" si="54"/>
        <v>14529858.02253479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0.45</v>
      </c>
      <c r="C60" s="7">
        <v>2</v>
      </c>
      <c r="D60" s="11">
        <v>20.331714285714298</v>
      </c>
      <c r="E60" s="10">
        <f t="shared" si="55"/>
        <v>19.916774193548399</v>
      </c>
      <c r="F60" s="7" t="s">
        <v>73</v>
      </c>
      <c r="G60" s="1">
        <v>3</v>
      </c>
      <c r="H60" s="8">
        <f t="shared" si="40"/>
        <v>20.331714285714298</v>
      </c>
      <c r="I60" s="8">
        <f t="shared" si="41"/>
        <v>293.48171428571425</v>
      </c>
      <c r="J60" s="8">
        <f t="shared" si="42"/>
        <v>0.20591762416127568</v>
      </c>
      <c r="K60" s="8">
        <f t="shared" si="43"/>
        <v>9.0246250000000003</v>
      </c>
      <c r="L60" s="8">
        <f t="shared" si="44"/>
        <v>2.4366487499999998</v>
      </c>
      <c r="M60" s="1" t="s">
        <v>73</v>
      </c>
      <c r="O60" s="8">
        <f t="shared" si="56"/>
        <v>6.0433978634849614</v>
      </c>
      <c r="P60" s="8">
        <f t="shared" si="45"/>
        <v>1.2444421299101527</v>
      </c>
      <c r="Q60" s="14">
        <f t="shared" si="46"/>
        <v>0.55999895845956871</v>
      </c>
      <c r="R60" s="8">
        <f t="shared" si="47"/>
        <v>1.0964919375</v>
      </c>
      <c r="S60" s="15">
        <f t="shared" si="48"/>
        <v>0.51071871968011506</v>
      </c>
      <c r="T60" s="2">
        <v>0.27</v>
      </c>
      <c r="U60" s="16">
        <f t="shared" si="49"/>
        <v>0.13789405431363108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0.31677505737555978</v>
      </c>
      <c r="AC60" s="8">
        <f t="shared" si="51"/>
        <v>9.0246250000000003</v>
      </c>
      <c r="AD60" s="1">
        <f t="shared" si="52"/>
        <v>0.45</v>
      </c>
      <c r="AE60" s="17">
        <f t="shared" si="53"/>
        <v>528.46193122458919</v>
      </c>
      <c r="AF60" s="1">
        <f t="shared" si="54"/>
        <v>15107543.39890358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19.171516129032302</v>
      </c>
      <c r="E61" s="10">
        <f t="shared" si="55"/>
        <v>20.331714285714298</v>
      </c>
      <c r="F61" s="7" t="s">
        <v>73</v>
      </c>
      <c r="G61" s="1">
        <v>4</v>
      </c>
      <c r="H61" s="8">
        <f t="shared" si="40"/>
        <v>19.171516129032302</v>
      </c>
      <c r="I61" s="8">
        <f t="shared" si="41"/>
        <v>292.32151612903226</v>
      </c>
      <c r="J61" s="8">
        <f t="shared" si="42"/>
        <v>0.18051256066865776</v>
      </c>
      <c r="K61" s="8">
        <f t="shared" si="43"/>
        <v>9.0246250000000003</v>
      </c>
      <c r="L61" s="8">
        <f t="shared" si="44"/>
        <v>2.4366487499999998</v>
      </c>
      <c r="M61" s="1" t="s">
        <v>73</v>
      </c>
      <c r="O61" s="8">
        <f t="shared" si="56"/>
        <v>7.235604483574809</v>
      </c>
      <c r="P61" s="8">
        <f t="shared" si="45"/>
        <v>1.3061174933157098</v>
      </c>
      <c r="Q61" s="14">
        <f t="shared" si="46"/>
        <v>0.58775287199206938</v>
      </c>
      <c r="R61" s="8">
        <f t="shared" si="47"/>
        <v>1.0964919375</v>
      </c>
      <c r="S61" s="15">
        <f t="shared" si="48"/>
        <v>0.53603027244518098</v>
      </c>
      <c r="T61" s="2">
        <v>0.27</v>
      </c>
      <c r="U61" s="16">
        <f t="shared" si="49"/>
        <v>0.14472817356019888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0.31883554432839994</v>
      </c>
      <c r="AC61" s="8">
        <f t="shared" si="51"/>
        <v>9.0246250000000003</v>
      </c>
      <c r="AD61" s="1">
        <f t="shared" si="52"/>
        <v>0.45</v>
      </c>
      <c r="AE61" s="17">
        <f t="shared" si="53"/>
        <v>528.46193122458919</v>
      </c>
      <c r="AF61" s="1">
        <f t="shared" si="54"/>
        <v>15205811.540091231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20.469433333333299</v>
      </c>
      <c r="E62" s="10">
        <f t="shared" si="55"/>
        <v>19.171516129032302</v>
      </c>
      <c r="F62" s="7" t="s">
        <v>73</v>
      </c>
      <c r="G62" s="1">
        <v>5</v>
      </c>
      <c r="H62" s="8">
        <f t="shared" si="40"/>
        <v>20.469433333333299</v>
      </c>
      <c r="I62" s="8">
        <f t="shared" si="41"/>
        <v>293.61943333333329</v>
      </c>
      <c r="J62" s="8">
        <f t="shared" si="42"/>
        <v>0.20914701724471549</v>
      </c>
      <c r="K62" s="8">
        <f t="shared" si="43"/>
        <v>9.0246250000000003</v>
      </c>
      <c r="L62" s="8">
        <f t="shared" si="44"/>
        <v>2.4366487499999998</v>
      </c>
      <c r="M62" s="1" t="s">
        <v>75</v>
      </c>
      <c r="N62" s="8">
        <f>(O61-P61)*$C$22/100</f>
        <v>5.6330126407461441</v>
      </c>
      <c r="O62" s="8">
        <f t="shared" si="56"/>
        <v>2.7331230995129543</v>
      </c>
      <c r="P62" s="8">
        <f t="shared" si="45"/>
        <v>0.57162454402576612</v>
      </c>
      <c r="Q62" s="14">
        <f t="shared" si="46"/>
        <v>0.25723104481159476</v>
      </c>
      <c r="R62" s="8">
        <f t="shared" si="47"/>
        <v>1.0964919375</v>
      </c>
      <c r="S62" s="15">
        <f t="shared" si="48"/>
        <v>0.2345945610854934</v>
      </c>
      <c r="T62" s="2">
        <v>0.27</v>
      </c>
      <c r="U62" s="16">
        <f t="shared" si="49"/>
        <v>6.3340531493083219E-2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0.29429717024516461</v>
      </c>
      <c r="AC62" s="8">
        <f t="shared" si="51"/>
        <v>9.0246250000000003</v>
      </c>
      <c r="AD62" s="1">
        <f t="shared" si="52"/>
        <v>0.45</v>
      </c>
      <c r="AE62" s="17">
        <f t="shared" si="53"/>
        <v>528.46193122458919</v>
      </c>
      <c r="AF62" s="1">
        <f t="shared" si="54"/>
        <v>14035534.579296619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21.925741935483899</v>
      </c>
      <c r="E63" s="10">
        <f t="shared" si="55"/>
        <v>20.469433333333299</v>
      </c>
      <c r="F63" s="7" t="s">
        <v>75</v>
      </c>
      <c r="G63" s="1">
        <v>6</v>
      </c>
      <c r="H63" s="8">
        <f t="shared" si="40"/>
        <v>21.925741935483899</v>
      </c>
      <c r="I63" s="8">
        <f t="shared" si="41"/>
        <v>295.07574193548385</v>
      </c>
      <c r="J63" s="8">
        <f t="shared" si="42"/>
        <v>0.24633701426170196</v>
      </c>
      <c r="K63" s="8">
        <f t="shared" si="43"/>
        <v>9.0246250000000003</v>
      </c>
      <c r="L63" s="8">
        <f t="shared" si="44"/>
        <v>2.4366487499999998</v>
      </c>
      <c r="M63" s="1" t="s">
        <v>73</v>
      </c>
      <c r="O63" s="8">
        <f t="shared" si="56"/>
        <v>4.5981473054871884</v>
      </c>
      <c r="P63" s="8">
        <f t="shared" si="45"/>
        <v>1.132693878369204</v>
      </c>
      <c r="Q63" s="14">
        <f t="shared" si="46"/>
        <v>0.50971224526614178</v>
      </c>
      <c r="R63" s="8">
        <f t="shared" si="47"/>
        <v>1.0964919375</v>
      </c>
      <c r="S63" s="15">
        <f t="shared" si="48"/>
        <v>0.46485726692006962</v>
      </c>
      <c r="T63" s="2">
        <v>0.27</v>
      </c>
      <c r="U63" s="16">
        <f t="shared" si="49"/>
        <v>0.12551146206841882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0.31304170581362828</v>
      </c>
      <c r="AC63" s="8">
        <f t="shared" si="51"/>
        <v>9.0246250000000003</v>
      </c>
      <c r="AD63" s="1">
        <f t="shared" si="52"/>
        <v>0.45</v>
      </c>
      <c r="AE63" s="17">
        <f t="shared" si="53"/>
        <v>528.46193122458919</v>
      </c>
      <c r="AF63" s="1">
        <f t="shared" si="54"/>
        <v>14929493.487990374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24.304866666666701</v>
      </c>
      <c r="E64" s="10">
        <f t="shared" si="55"/>
        <v>21.925741935483899</v>
      </c>
      <c r="F64" s="7" t="s">
        <v>73</v>
      </c>
      <c r="G64" s="1">
        <v>7</v>
      </c>
      <c r="H64" s="8">
        <f t="shared" si="40"/>
        <v>24.304866666666701</v>
      </c>
      <c r="I64" s="8">
        <f t="shared" si="41"/>
        <v>297.4548666666667</v>
      </c>
      <c r="J64" s="8">
        <f t="shared" si="42"/>
        <v>0.32073789852296275</v>
      </c>
      <c r="K64" s="8">
        <f t="shared" si="43"/>
        <v>9.0246250000000003</v>
      </c>
      <c r="L64" s="8">
        <f t="shared" si="44"/>
        <v>2.4366487499999998</v>
      </c>
      <c r="M64" s="1" t="s">
        <v>73</v>
      </c>
      <c r="O64" s="8">
        <f t="shared" si="56"/>
        <v>5.9021021771179845</v>
      </c>
      <c r="P64" s="8">
        <f t="shared" si="45"/>
        <v>1.8930278491566257</v>
      </c>
      <c r="Q64" s="14">
        <f t="shared" si="46"/>
        <v>0.85186253212048157</v>
      </c>
      <c r="R64" s="8">
        <f t="shared" si="47"/>
        <v>1.0964919375</v>
      </c>
      <c r="S64" s="15">
        <f t="shared" si="48"/>
        <v>0.77689812664079128</v>
      </c>
      <c r="T64" s="2">
        <v>0.27</v>
      </c>
      <c r="U64" s="16">
        <f t="shared" si="49"/>
        <v>0.20976249419301365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0.35364339199919359</v>
      </c>
      <c r="AC64" s="8">
        <f t="shared" si="51"/>
        <v>9.0246250000000003</v>
      </c>
      <c r="AD64" s="1">
        <f t="shared" si="52"/>
        <v>0.45</v>
      </c>
      <c r="AE64" s="17">
        <f t="shared" si="53"/>
        <v>528.46193122458919</v>
      </c>
      <c r="AF64" s="1">
        <f t="shared" si="54"/>
        <v>16865857.232026797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26.361516129032299</v>
      </c>
      <c r="E65" s="10">
        <f t="shared" si="55"/>
        <v>24.304866666666701</v>
      </c>
      <c r="F65" s="7" t="s">
        <v>73</v>
      </c>
      <c r="G65" s="1">
        <v>8</v>
      </c>
      <c r="H65" s="8">
        <f t="shared" si="40"/>
        <v>26.361516129032299</v>
      </c>
      <c r="I65" s="8">
        <f t="shared" si="41"/>
        <v>299.51151612903226</v>
      </c>
      <c r="J65" s="8">
        <f t="shared" si="42"/>
        <v>0.40157562581253087</v>
      </c>
      <c r="K65" s="8">
        <f t="shared" si="43"/>
        <v>9.0246250000000003</v>
      </c>
      <c r="L65" s="8">
        <f t="shared" si="44"/>
        <v>2.4366487499999998</v>
      </c>
      <c r="M65" s="1" t="s">
        <v>73</v>
      </c>
      <c r="O65" s="8">
        <f t="shared" si="56"/>
        <v>6.4457230779613592</v>
      </c>
      <c r="P65" s="8">
        <f t="shared" si="45"/>
        <v>2.5884452788466055</v>
      </c>
      <c r="Q65" s="14">
        <f t="shared" si="46"/>
        <v>1.1648003754809726</v>
      </c>
      <c r="R65" s="8">
        <f t="shared" si="47"/>
        <v>1.0964919375</v>
      </c>
      <c r="S65" s="15">
        <f t="shared" si="48"/>
        <v>1.0622972551323229</v>
      </c>
      <c r="T65" s="2">
        <v>0.27</v>
      </c>
      <c r="U65" s="16">
        <f t="shared" si="49"/>
        <v>0.28682025888572721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0.37687630805404676</v>
      </c>
      <c r="AC65" s="8">
        <f t="shared" si="51"/>
        <v>9.0246250000000003</v>
      </c>
      <c r="AD65" s="1">
        <f t="shared" si="52"/>
        <v>0.45</v>
      </c>
      <c r="AE65" s="17">
        <f t="shared" si="53"/>
        <v>528.46193122458919</v>
      </c>
      <c r="AF65" s="1">
        <f t="shared" si="54"/>
        <v>17973874.670298938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26.437032258064502</v>
      </c>
      <c r="E66" s="10">
        <f t="shared" si="55"/>
        <v>26.361516129032299</v>
      </c>
      <c r="F66" s="7" t="s">
        <v>73</v>
      </c>
      <c r="G66" s="1">
        <v>9</v>
      </c>
      <c r="H66" s="8">
        <f t="shared" si="40"/>
        <v>26.437032258064502</v>
      </c>
      <c r="I66" s="8">
        <f t="shared" si="41"/>
        <v>299.58703225806448</v>
      </c>
      <c r="J66" s="8">
        <f t="shared" si="42"/>
        <v>0.40487983022364993</v>
      </c>
      <c r="K66" s="8">
        <f t="shared" si="43"/>
        <v>9.0246250000000003</v>
      </c>
      <c r="L66" s="8">
        <f t="shared" si="44"/>
        <v>2.4366487499999998</v>
      </c>
      <c r="M66" s="1" t="s">
        <v>73</v>
      </c>
      <c r="O66" s="8">
        <f t="shared" si="56"/>
        <v>6.2939265491147536</v>
      </c>
      <c r="P66" s="8">
        <f t="shared" si="45"/>
        <v>2.5482839126457044</v>
      </c>
      <c r="Q66" s="14">
        <f t="shared" si="46"/>
        <v>1.146727760690567</v>
      </c>
      <c r="R66" s="8">
        <f t="shared" si="47"/>
        <v>1.0964919375</v>
      </c>
      <c r="S66" s="15">
        <f t="shared" si="48"/>
        <v>1.0458150411074656</v>
      </c>
      <c r="T66" s="2">
        <v>0.27</v>
      </c>
      <c r="U66" s="16">
        <f t="shared" si="49"/>
        <v>0.28237006109901575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0.37553457342135321</v>
      </c>
      <c r="AC66" s="8">
        <f t="shared" si="51"/>
        <v>9.0246250000000003</v>
      </c>
      <c r="AD66" s="1">
        <f t="shared" si="52"/>
        <v>0.45</v>
      </c>
      <c r="AE66" s="17">
        <f t="shared" si="53"/>
        <v>528.46193122458919</v>
      </c>
      <c r="AF66" s="1">
        <f t="shared" si="54"/>
        <v>17909885.054572351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26.270566666666699</v>
      </c>
      <c r="E67" s="10">
        <f t="shared" si="55"/>
        <v>26.437032258064502</v>
      </c>
      <c r="F67" s="7" t="s">
        <v>73</v>
      </c>
      <c r="G67" s="1">
        <v>10</v>
      </c>
      <c r="H67" s="8">
        <f t="shared" si="40"/>
        <v>26.270566666666699</v>
      </c>
      <c r="I67" s="8">
        <f t="shared" si="41"/>
        <v>299.42056666666667</v>
      </c>
      <c r="J67" s="8">
        <f t="shared" si="42"/>
        <v>0.39762973005173463</v>
      </c>
      <c r="K67" s="8">
        <f t="shared" si="43"/>
        <v>9.0246250000000003</v>
      </c>
      <c r="L67" s="8">
        <f t="shared" si="44"/>
        <v>2.4366487499999998</v>
      </c>
      <c r="M67" s="1" t="s">
        <v>73</v>
      </c>
      <c r="O67" s="8">
        <f t="shared" si="56"/>
        <v>6.1822913864690499</v>
      </c>
      <c r="P67" s="8">
        <f t="shared" si="45"/>
        <v>2.4582628551028525</v>
      </c>
      <c r="Q67" s="14">
        <f t="shared" si="46"/>
        <v>1.1062182847962836</v>
      </c>
      <c r="R67" s="8">
        <f t="shared" si="47"/>
        <v>1.0964919375</v>
      </c>
      <c r="S67" s="15">
        <f t="shared" si="48"/>
        <v>1.0088704229950469</v>
      </c>
      <c r="T67" s="2">
        <v>0.27</v>
      </c>
      <c r="U67" s="16">
        <f t="shared" si="49"/>
        <v>0.27239501420866269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0.35732709678391184</v>
      </c>
      <c r="AC67" s="8">
        <f t="shared" si="51"/>
        <v>9.0246250000000003</v>
      </c>
      <c r="AD67" s="1">
        <f t="shared" si="52"/>
        <v>0.45</v>
      </c>
      <c r="AE67" s="17">
        <f t="shared" si="53"/>
        <v>528.46193122458919</v>
      </c>
      <c r="AF67" s="1">
        <f t="shared" si="54"/>
        <v>17041539.403359815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24.6910967741935</v>
      </c>
      <c r="E68" s="10">
        <f t="shared" si="55"/>
        <v>26.270566666666699</v>
      </c>
      <c r="F68" s="7" t="s">
        <v>73</v>
      </c>
      <c r="G68" s="1">
        <v>11</v>
      </c>
      <c r="H68" s="8">
        <f t="shared" si="40"/>
        <v>24.6910967741935</v>
      </c>
      <c r="I68" s="8">
        <f t="shared" si="41"/>
        <v>297.84109677419349</v>
      </c>
      <c r="J68" s="8">
        <f t="shared" si="42"/>
        <v>0.33464563701984634</v>
      </c>
      <c r="K68" s="8">
        <f t="shared" si="43"/>
        <v>9.0246250000000003</v>
      </c>
      <c r="L68" s="8">
        <f t="shared" si="44"/>
        <v>2.4366487499999998</v>
      </c>
      <c r="M68" s="1" t="s">
        <v>75</v>
      </c>
      <c r="N68" s="8">
        <f>(O67-P67)*$C$22/100</f>
        <v>3.5378271047978878</v>
      </c>
      <c r="O68" s="8">
        <f t="shared" si="56"/>
        <v>2.6228501765683099</v>
      </c>
      <c r="P68" s="8">
        <f t="shared" si="45"/>
        <v>0.87772536814531854</v>
      </c>
      <c r="Q68" s="14">
        <f t="shared" si="46"/>
        <v>0.39497641566539338</v>
      </c>
      <c r="R68" s="8">
        <f t="shared" si="47"/>
        <v>1.0964919375</v>
      </c>
      <c r="S68" s="15">
        <f t="shared" si="48"/>
        <v>0.36021825802562585</v>
      </c>
      <c r="T68" s="2">
        <v>0.27</v>
      </c>
      <c r="U68" s="16">
        <f t="shared" si="49"/>
        <v>9.7258929666918986E-2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0.30452356729457608</v>
      </c>
      <c r="AC68" s="8">
        <f t="shared" si="51"/>
        <v>9.0246250000000003</v>
      </c>
      <c r="AD68" s="1">
        <f t="shared" si="52"/>
        <v>0.45</v>
      </c>
      <c r="AE68" s="17">
        <f t="shared" si="53"/>
        <v>528.46193122458919</v>
      </c>
      <c r="AF68" s="1">
        <f t="shared" si="54"/>
        <v>14523248.916777546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22.214833333333299</v>
      </c>
      <c r="E69" s="10">
        <f t="shared" si="55"/>
        <v>24.6910967741935</v>
      </c>
      <c r="F69" s="7" t="s">
        <v>75</v>
      </c>
      <c r="G69" s="1">
        <v>12</v>
      </c>
      <c r="H69" s="8">
        <f t="shared" si="40"/>
        <v>22.214833333333299</v>
      </c>
      <c r="I69" s="8">
        <f t="shared" si="41"/>
        <v>295.36483333333325</v>
      </c>
      <c r="J69" s="8">
        <f t="shared" si="42"/>
        <v>0.25442276473955366</v>
      </c>
      <c r="K69" s="8">
        <f t="shared" si="43"/>
        <v>9.0246250000000003</v>
      </c>
      <c r="L69" s="8">
        <f t="shared" si="44"/>
        <v>2.4366487499999998</v>
      </c>
      <c r="M69" s="1" t="s">
        <v>73</v>
      </c>
      <c r="O69" s="8">
        <f t="shared" si="56"/>
        <v>4.1817735584229911</v>
      </c>
      <c r="P69" s="8">
        <f t="shared" si="45"/>
        <v>1.0639383902487389</v>
      </c>
      <c r="Q69" s="14">
        <f t="shared" si="46"/>
        <v>0.47877227561193253</v>
      </c>
      <c r="R69" s="8">
        <f t="shared" si="47"/>
        <v>1.0964919375</v>
      </c>
      <c r="S69" s="15">
        <f t="shared" si="48"/>
        <v>0.43664003285198122</v>
      </c>
      <c r="T69" s="2">
        <v>0.27</v>
      </c>
      <c r="U69" s="16">
        <f t="shared" si="49"/>
        <v>0.11789280887003493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0.31074468187431553</v>
      </c>
      <c r="AC69" s="8">
        <f t="shared" si="51"/>
        <v>9.0246250000000003</v>
      </c>
      <c r="AD69" s="1">
        <f t="shared" si="52"/>
        <v>0.45</v>
      </c>
      <c r="AE69" s="17">
        <f t="shared" si="53"/>
        <v>528.46193122458919</v>
      </c>
      <c r="AF69" s="1">
        <f t="shared" si="54"/>
        <v>14819944.494016565</v>
      </c>
      <c r="AG69" s="1">
        <f>SUM(AF58:AF69)</f>
        <v>186680256.27686182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20.9676774193548</v>
      </c>
      <c r="E70" s="10">
        <f t="shared" si="55"/>
        <v>22.214833333333299</v>
      </c>
      <c r="F70" s="7" t="s">
        <v>73</v>
      </c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18</v>
      </c>
      <c r="E74" s="7"/>
      <c r="F74" s="7"/>
      <c r="G74" s="1">
        <v>1</v>
      </c>
      <c r="H74" s="8">
        <f t="shared" ref="H74:H85" si="57">E75</f>
        <v>18</v>
      </c>
      <c r="I74" s="8">
        <f t="shared" ref="I74:I85" si="58">H74+273.15</f>
        <v>291.14999999999998</v>
      </c>
      <c r="J74" s="8">
        <f t="shared" ref="J74:J85" si="59">EXP(($C$16*(I74-$C$14))/($C$17*I74*$C$14))</f>
        <v>0.15787051391298848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8.2285269261727856E-2</v>
      </c>
      <c r="Q74" s="14">
        <f t="shared" ref="Q74:Q85" si="63">P74*$B$76</f>
        <v>2.1394170008049242E-2</v>
      </c>
      <c r="R74" s="8">
        <f t="shared" ref="R74:R85" si="64">L74*$B$76</f>
        <v>0.1355172</v>
      </c>
      <c r="S74" s="15">
        <f t="shared" ref="S74:S85" si="65">Q74/R74</f>
        <v>0.15787051391298848</v>
      </c>
      <c r="T74" s="2">
        <v>0.01</v>
      </c>
      <c r="U74" s="16">
        <f t="shared" ref="U74:U85" si="66">S74*T74</f>
        <v>1.5787051391298848E-3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7.0687051391298853E-3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4.6166666666666668E-2</v>
      </c>
      <c r="AX74" s="1">
        <f t="shared" ref="AX74:AX85" si="72">AW74*10000*AV74*0.67*AU74*AT74</f>
        <v>29.630406343409774</v>
      </c>
    </row>
    <row r="75" spans="1:78" x14ac:dyDescent="0.15">
      <c r="A75" s="1" t="s">
        <v>74</v>
      </c>
      <c r="B75" s="1">
        <v>1</v>
      </c>
      <c r="C75" s="7">
        <v>1</v>
      </c>
      <c r="D75" s="9">
        <v>19.916774193548399</v>
      </c>
      <c r="E75" s="10">
        <f t="shared" ref="E75:E86" si="73">D74</f>
        <v>18</v>
      </c>
      <c r="F75" s="7" t="s">
        <v>73</v>
      </c>
      <c r="G75" s="1">
        <v>2</v>
      </c>
      <c r="H75" s="8">
        <f t="shared" si="57"/>
        <v>19.916774193548399</v>
      </c>
      <c r="I75" s="8">
        <f t="shared" si="58"/>
        <v>293.06677419354838</v>
      </c>
      <c r="J75" s="8">
        <f t="shared" si="59"/>
        <v>0.1964686035055587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0.96015473073827218</v>
      </c>
      <c r="P75" s="8">
        <f t="shared" si="62"/>
        <v>0.18864025909740406</v>
      </c>
      <c r="Q75" s="14">
        <f t="shared" si="63"/>
        <v>4.9046467365325058E-2</v>
      </c>
      <c r="R75" s="8">
        <f t="shared" si="64"/>
        <v>0.1355172</v>
      </c>
      <c r="S75" s="15">
        <f t="shared" si="65"/>
        <v>0.36192060760792766</v>
      </c>
      <c r="T75" s="2">
        <v>0.01</v>
      </c>
      <c r="U75" s="16">
        <f t="shared" si="66"/>
        <v>3.6192060760792768E-3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9.1092060760792765E-3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4.6166666666666668E-2</v>
      </c>
      <c r="AX75" s="1">
        <f t="shared" si="72"/>
        <v>38.183722787637805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20.331714285714298</v>
      </c>
      <c r="E76" s="10">
        <f t="shared" si="73"/>
        <v>19.916774193548399</v>
      </c>
      <c r="F76" s="7" t="s">
        <v>73</v>
      </c>
      <c r="G76" s="1">
        <v>3</v>
      </c>
      <c r="H76" s="8">
        <f t="shared" si="57"/>
        <v>20.331714285714298</v>
      </c>
      <c r="I76" s="8">
        <f t="shared" si="58"/>
        <v>293.48171428571425</v>
      </c>
      <c r="J76" s="8">
        <f t="shared" si="59"/>
        <v>0.20591762416127568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1.2927344716408682</v>
      </c>
      <c r="P76" s="8">
        <f t="shared" si="62"/>
        <v>0.26619681107166959</v>
      </c>
      <c r="Q76" s="14">
        <f t="shared" si="63"/>
        <v>6.9211170878634098E-2</v>
      </c>
      <c r="R76" s="8">
        <f t="shared" si="64"/>
        <v>0.1355172</v>
      </c>
      <c r="S76" s="15">
        <f t="shared" si="65"/>
        <v>0.51071871968011506</v>
      </c>
      <c r="T76" s="2">
        <v>0.01</v>
      </c>
      <c r="U76" s="16">
        <f t="shared" si="66"/>
        <v>5.1071871968011509E-3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1.0597187196801153E-2</v>
      </c>
      <c r="AU76" s="8">
        <f t="shared" si="70"/>
        <v>52.122000000000007</v>
      </c>
      <c r="AV76" s="1">
        <f t="shared" si="71"/>
        <v>0.26</v>
      </c>
      <c r="AW76" s="1">
        <f t="shared" si="75"/>
        <v>4.6166666666666668E-2</v>
      </c>
      <c r="AX76" s="1">
        <f t="shared" si="72"/>
        <v>44.421001662696192</v>
      </c>
    </row>
    <row r="77" spans="1:78" x14ac:dyDescent="0.15">
      <c r="C77" s="7">
        <v>3</v>
      </c>
      <c r="D77" s="11">
        <v>19.171516129032302</v>
      </c>
      <c r="E77" s="10">
        <f t="shared" si="73"/>
        <v>20.331714285714298</v>
      </c>
      <c r="F77" s="7" t="s">
        <v>73</v>
      </c>
      <c r="G77" s="1">
        <v>4</v>
      </c>
      <c r="H77" s="8">
        <f t="shared" si="57"/>
        <v>19.171516129032302</v>
      </c>
      <c r="I77" s="8">
        <f t="shared" si="58"/>
        <v>292.32151612903226</v>
      </c>
      <c r="J77" s="8">
        <f t="shared" si="59"/>
        <v>0.18051256066865776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1.5477576605691987</v>
      </c>
      <c r="P77" s="8">
        <f t="shared" si="62"/>
        <v>0.2793896986038773</v>
      </c>
      <c r="Q77" s="14">
        <f t="shared" si="63"/>
        <v>7.2641321637008094E-2</v>
      </c>
      <c r="R77" s="8">
        <f t="shared" si="64"/>
        <v>0.1355172</v>
      </c>
      <c r="S77" s="15">
        <f t="shared" si="65"/>
        <v>0.53603027244518109</v>
      </c>
      <c r="T77" s="2">
        <v>0.01</v>
      </c>
      <c r="U77" s="16">
        <f t="shared" si="66"/>
        <v>5.360302724451811E-3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1.085030272445181E-2</v>
      </c>
      <c r="AU77" s="8">
        <f t="shared" si="70"/>
        <v>52.122000000000007</v>
      </c>
      <c r="AV77" s="1">
        <f t="shared" si="71"/>
        <v>0.26</v>
      </c>
      <c r="AW77" s="1">
        <f t="shared" si="75"/>
        <v>4.6166666666666668E-2</v>
      </c>
      <c r="AX77" s="1">
        <f t="shared" si="72"/>
        <v>45.48200446144056</v>
      </c>
    </row>
    <row r="78" spans="1:78" x14ac:dyDescent="0.15">
      <c r="C78" s="7">
        <v>4</v>
      </c>
      <c r="D78" s="11">
        <v>20.469433333333299</v>
      </c>
      <c r="E78" s="10">
        <f t="shared" si="73"/>
        <v>19.171516129032302</v>
      </c>
      <c r="F78" s="7" t="s">
        <v>73</v>
      </c>
      <c r="G78" s="1">
        <v>5</v>
      </c>
      <c r="H78" s="8">
        <f t="shared" si="57"/>
        <v>20.469433333333299</v>
      </c>
      <c r="I78" s="8">
        <f t="shared" si="58"/>
        <v>293.61943333333329</v>
      </c>
      <c r="J78" s="8">
        <f t="shared" si="59"/>
        <v>0.20914701724471549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1.2049495638670553</v>
      </c>
      <c r="O78" s="8">
        <f t="shared" si="74"/>
        <v>0.58463839809826612</v>
      </c>
      <c r="P78" s="8">
        <f t="shared" si="62"/>
        <v>0.1222753771289809</v>
      </c>
      <c r="Q78" s="14">
        <f t="shared" si="63"/>
        <v>3.1791598053535035E-2</v>
      </c>
      <c r="R78" s="8">
        <f t="shared" si="64"/>
        <v>0.1355172</v>
      </c>
      <c r="S78" s="15">
        <f t="shared" si="65"/>
        <v>0.23459456108549345</v>
      </c>
      <c r="T78" s="2">
        <v>0.01</v>
      </c>
      <c r="U78" s="16">
        <f t="shared" si="66"/>
        <v>2.3459456108549347E-3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1.2295945610854935E-2</v>
      </c>
      <c r="AU78" s="8">
        <f t="shared" si="70"/>
        <v>52.122000000000007</v>
      </c>
      <c r="AV78" s="1">
        <f t="shared" si="71"/>
        <v>0.26</v>
      </c>
      <c r="AW78" s="1">
        <f t="shared" si="75"/>
        <v>4.6166666666666668E-2</v>
      </c>
      <c r="AX78" s="1">
        <f t="shared" si="72"/>
        <v>51.541811075025961</v>
      </c>
    </row>
    <row r="79" spans="1:78" x14ac:dyDescent="0.15">
      <c r="C79" s="7">
        <v>5</v>
      </c>
      <c r="D79" s="11">
        <v>21.925741935483899</v>
      </c>
      <c r="E79" s="10">
        <f t="shared" si="73"/>
        <v>20.469433333333299</v>
      </c>
      <c r="F79" s="7" t="s">
        <v>75</v>
      </c>
      <c r="G79" s="1">
        <v>6</v>
      </c>
      <c r="H79" s="8">
        <f t="shared" si="57"/>
        <v>21.925741935483899</v>
      </c>
      <c r="I79" s="8">
        <f t="shared" si="58"/>
        <v>295.07574193548385</v>
      </c>
      <c r="J79" s="8">
        <f t="shared" si="59"/>
        <v>0.24633701426170196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0.98358302096928529</v>
      </c>
      <c r="P79" s="8">
        <f t="shared" si="62"/>
        <v>0.24229290466407874</v>
      </c>
      <c r="Q79" s="14">
        <f t="shared" si="63"/>
        <v>6.2996155212660471E-2</v>
      </c>
      <c r="R79" s="8">
        <f t="shared" si="64"/>
        <v>0.1355172</v>
      </c>
      <c r="S79" s="15">
        <f t="shared" si="65"/>
        <v>0.46485726692006968</v>
      </c>
      <c r="T79" s="2">
        <v>0.01</v>
      </c>
      <c r="U79" s="16">
        <f t="shared" si="66"/>
        <v>4.6485726692006967E-3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1.4598572669200695E-2</v>
      </c>
      <c r="AU79" s="8">
        <f t="shared" si="70"/>
        <v>52.122000000000007</v>
      </c>
      <c r="AV79" s="1">
        <f t="shared" si="71"/>
        <v>0.26</v>
      </c>
      <c r="AW79" s="1">
        <f t="shared" si="75"/>
        <v>4.6166666666666668E-2</v>
      </c>
      <c r="AX79" s="1">
        <f t="shared" si="72"/>
        <v>61.193900680296103</v>
      </c>
    </row>
    <row r="80" spans="1:78" x14ac:dyDescent="0.15">
      <c r="C80" s="7">
        <v>6</v>
      </c>
      <c r="D80" s="11">
        <v>24.304866666666701</v>
      </c>
      <c r="E80" s="10">
        <f t="shared" si="73"/>
        <v>21.925741935483899</v>
      </c>
      <c r="F80" s="7" t="s">
        <v>73</v>
      </c>
      <c r="G80" s="1">
        <v>7</v>
      </c>
      <c r="H80" s="8">
        <f t="shared" si="57"/>
        <v>24.304866666666701</v>
      </c>
      <c r="I80" s="8">
        <f t="shared" si="58"/>
        <v>297.4548666666667</v>
      </c>
      <c r="J80" s="8">
        <f t="shared" si="59"/>
        <v>0.32073789852296275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1.2625101163052066</v>
      </c>
      <c r="P80" s="8">
        <f t="shared" si="62"/>
        <v>0.40493484156771326</v>
      </c>
      <c r="Q80" s="14">
        <f t="shared" si="63"/>
        <v>0.10528305880760545</v>
      </c>
      <c r="R80" s="8">
        <f t="shared" si="64"/>
        <v>0.1355172</v>
      </c>
      <c r="S80" s="15">
        <f t="shared" si="65"/>
        <v>0.77689812664079139</v>
      </c>
      <c r="T80" s="2">
        <v>0.01</v>
      </c>
      <c r="U80" s="16">
        <f t="shared" si="66"/>
        <v>7.7689812664079143E-3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1.7718981266407915E-2</v>
      </c>
      <c r="AU80" s="8">
        <f t="shared" si="70"/>
        <v>52.122000000000007</v>
      </c>
      <c r="AV80" s="1">
        <f t="shared" si="71"/>
        <v>0.26</v>
      </c>
      <c r="AW80" s="1">
        <f t="shared" si="75"/>
        <v>4.6166666666666668E-2</v>
      </c>
      <c r="AX80" s="1">
        <f t="shared" si="72"/>
        <v>74.273944743939182</v>
      </c>
    </row>
    <row r="81" spans="1:53" x14ac:dyDescent="0.15">
      <c r="C81" s="7">
        <v>7</v>
      </c>
      <c r="D81" s="11">
        <v>26.361516129032299</v>
      </c>
      <c r="E81" s="10">
        <f t="shared" si="73"/>
        <v>24.304866666666701</v>
      </c>
      <c r="F81" s="7" t="s">
        <v>73</v>
      </c>
      <c r="G81" s="1">
        <v>8</v>
      </c>
      <c r="H81" s="8">
        <f t="shared" si="57"/>
        <v>26.361516129032299</v>
      </c>
      <c r="I81" s="8">
        <f t="shared" si="58"/>
        <v>299.51151612903226</v>
      </c>
      <c r="J81" s="8">
        <f t="shared" si="59"/>
        <v>0.40157562581253087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1.3787952747374934</v>
      </c>
      <c r="P81" s="8">
        <f t="shared" si="62"/>
        <v>0.55369057532006938</v>
      </c>
      <c r="Q81" s="14">
        <f t="shared" si="63"/>
        <v>0.14395954958321805</v>
      </c>
      <c r="R81" s="8">
        <f t="shared" si="64"/>
        <v>0.1355172</v>
      </c>
      <c r="S81" s="15">
        <f t="shared" si="65"/>
        <v>1.0622972551323231</v>
      </c>
      <c r="T81" s="2">
        <v>0.01</v>
      </c>
      <c r="U81" s="16">
        <f t="shared" si="66"/>
        <v>1.0622972551323231E-2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2.0572972551323232E-2</v>
      </c>
      <c r="AU81" s="8">
        <f t="shared" si="70"/>
        <v>52.122000000000007</v>
      </c>
      <c r="AV81" s="1">
        <f t="shared" si="71"/>
        <v>0.26</v>
      </c>
      <c r="AW81" s="1">
        <f t="shared" si="75"/>
        <v>4.6166666666666668E-2</v>
      </c>
      <c r="AX81" s="1">
        <f t="shared" si="72"/>
        <v>86.237227949015761</v>
      </c>
    </row>
    <row r="82" spans="1:53" x14ac:dyDescent="0.15">
      <c r="C82" s="7">
        <v>8</v>
      </c>
      <c r="D82" s="11">
        <v>26.437032258064502</v>
      </c>
      <c r="E82" s="10">
        <f t="shared" si="73"/>
        <v>26.361516129032299</v>
      </c>
      <c r="F82" s="7" t="s">
        <v>73</v>
      </c>
      <c r="G82" s="1">
        <v>9</v>
      </c>
      <c r="H82" s="8">
        <f t="shared" si="57"/>
        <v>26.437032258064502</v>
      </c>
      <c r="I82" s="8">
        <f t="shared" si="58"/>
        <v>299.58703225806448</v>
      </c>
      <c r="J82" s="8">
        <f t="shared" si="59"/>
        <v>0.40487983022364993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1.3463246994174241</v>
      </c>
      <c r="P82" s="8">
        <f t="shared" si="62"/>
        <v>0.54509971572603322</v>
      </c>
      <c r="Q82" s="14">
        <f t="shared" si="63"/>
        <v>0.14172592608876863</v>
      </c>
      <c r="R82" s="8">
        <f t="shared" si="64"/>
        <v>0.1355172</v>
      </c>
      <c r="S82" s="15">
        <f t="shared" si="65"/>
        <v>1.0458150411074656</v>
      </c>
      <c r="T82" s="2">
        <v>0.01</v>
      </c>
      <c r="U82" s="16">
        <f t="shared" si="66"/>
        <v>1.0458150411074656E-2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2.0408150411074657E-2</v>
      </c>
      <c r="AU82" s="8">
        <f t="shared" si="70"/>
        <v>52.122000000000007</v>
      </c>
      <c r="AV82" s="1">
        <f t="shared" si="71"/>
        <v>0.26</v>
      </c>
      <c r="AW82" s="1">
        <f t="shared" si="75"/>
        <v>4.6166666666666668E-2</v>
      </c>
      <c r="AX82" s="1">
        <f t="shared" si="72"/>
        <v>85.54633097512432</v>
      </c>
    </row>
    <row r="83" spans="1:53" x14ac:dyDescent="0.15">
      <c r="C83" s="7">
        <v>9</v>
      </c>
      <c r="D83" s="11">
        <v>26.270566666666699</v>
      </c>
      <c r="E83" s="10">
        <f t="shared" si="73"/>
        <v>26.437032258064502</v>
      </c>
      <c r="F83" s="7" t="s">
        <v>73</v>
      </c>
      <c r="G83" s="1">
        <v>10</v>
      </c>
      <c r="H83" s="8">
        <f t="shared" si="57"/>
        <v>26.270566666666699</v>
      </c>
      <c r="I83" s="8">
        <f t="shared" si="58"/>
        <v>299.42056666666667</v>
      </c>
      <c r="J83" s="8">
        <f t="shared" si="59"/>
        <v>0.39762973005173463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1.322444983691391</v>
      </c>
      <c r="P83" s="8">
        <f t="shared" si="62"/>
        <v>0.52584344187347842</v>
      </c>
      <c r="Q83" s="14">
        <f t="shared" si="63"/>
        <v>0.13671929488710438</v>
      </c>
      <c r="R83" s="8">
        <f t="shared" si="64"/>
        <v>0.1355172</v>
      </c>
      <c r="S83" s="15">
        <f t="shared" si="65"/>
        <v>1.0088704229950469</v>
      </c>
      <c r="T83" s="2">
        <v>0.01</v>
      </c>
      <c r="U83" s="16">
        <f t="shared" si="66"/>
        <v>1.0088704229950469E-2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2.0038704229950469E-2</v>
      </c>
      <c r="AU83" s="8">
        <f t="shared" si="70"/>
        <v>52.122000000000007</v>
      </c>
      <c r="AV83" s="1">
        <f t="shared" si="71"/>
        <v>0.26</v>
      </c>
      <c r="AW83" s="1">
        <f t="shared" si="75"/>
        <v>4.6166666666666668E-2</v>
      </c>
      <c r="AX83" s="1">
        <f t="shared" si="72"/>
        <v>83.997696500596192</v>
      </c>
    </row>
    <row r="84" spans="1:53" x14ac:dyDescent="0.15">
      <c r="C84" s="7">
        <v>10</v>
      </c>
      <c r="D84" s="11">
        <v>24.6910967741935</v>
      </c>
      <c r="E84" s="10">
        <f t="shared" si="73"/>
        <v>26.270566666666699</v>
      </c>
      <c r="F84" s="7" t="s">
        <v>73</v>
      </c>
      <c r="G84" s="1">
        <v>11</v>
      </c>
      <c r="H84" s="8">
        <f t="shared" si="57"/>
        <v>24.6910967741935</v>
      </c>
      <c r="I84" s="8">
        <f t="shared" si="58"/>
        <v>297.84109677419349</v>
      </c>
      <c r="J84" s="8">
        <f t="shared" si="59"/>
        <v>0.33464563701984634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0.75677146472701695</v>
      </c>
      <c r="O84" s="8">
        <f t="shared" si="74"/>
        <v>0.56105007709089572</v>
      </c>
      <c r="P84" s="8">
        <f t="shared" si="62"/>
        <v>0.18775296044811671</v>
      </c>
      <c r="Q84" s="14">
        <f t="shared" si="63"/>
        <v>4.8815769716510346E-2</v>
      </c>
      <c r="R84" s="8">
        <f t="shared" si="64"/>
        <v>0.1355172</v>
      </c>
      <c r="S84" s="15">
        <f t="shared" si="65"/>
        <v>0.36021825802562585</v>
      </c>
      <c r="T84" s="2">
        <v>0.01</v>
      </c>
      <c r="U84" s="16">
        <f t="shared" si="66"/>
        <v>3.6021825802562586E-3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1.3552182580256259E-2</v>
      </c>
      <c r="AU84" s="8">
        <f t="shared" si="70"/>
        <v>52.122000000000007</v>
      </c>
      <c r="AV84" s="1">
        <f t="shared" si="71"/>
        <v>0.26</v>
      </c>
      <c r="AW84" s="1">
        <f t="shared" si="75"/>
        <v>4.6166666666666668E-2</v>
      </c>
      <c r="AX84" s="1">
        <f t="shared" si="72"/>
        <v>56.80767110657861</v>
      </c>
    </row>
    <row r="85" spans="1:53" x14ac:dyDescent="0.15">
      <c r="C85" s="7">
        <v>11</v>
      </c>
      <c r="D85" s="11">
        <v>22.214833333333299</v>
      </c>
      <c r="E85" s="10">
        <f t="shared" si="73"/>
        <v>24.6910967741935</v>
      </c>
      <c r="F85" s="7" t="s">
        <v>75</v>
      </c>
      <c r="G85" s="1">
        <v>12</v>
      </c>
      <c r="H85" s="8">
        <f t="shared" si="57"/>
        <v>22.214833333333299</v>
      </c>
      <c r="I85" s="8">
        <f t="shared" si="58"/>
        <v>295.36483333333325</v>
      </c>
      <c r="J85" s="8">
        <f t="shared" si="59"/>
        <v>0.25442276473955366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0.894517116642779</v>
      </c>
      <c r="P85" s="8">
        <f t="shared" si="62"/>
        <v>0.22758551792310963</v>
      </c>
      <c r="Q85" s="14">
        <f t="shared" si="63"/>
        <v>5.9172234660008503E-2</v>
      </c>
      <c r="R85" s="8">
        <f t="shared" si="64"/>
        <v>0.1355172</v>
      </c>
      <c r="S85" s="15">
        <f t="shared" si="65"/>
        <v>0.43664003285198116</v>
      </c>
      <c r="T85" s="2">
        <v>0.01</v>
      </c>
      <c r="U85" s="16">
        <f t="shared" si="66"/>
        <v>4.3664003285198115E-3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1.4316400328519812E-2</v>
      </c>
      <c r="AU85" s="8">
        <f t="shared" si="70"/>
        <v>52.122000000000007</v>
      </c>
      <c r="AV85" s="1">
        <f t="shared" si="71"/>
        <v>0.26</v>
      </c>
      <c r="AW85" s="1">
        <f t="shared" si="75"/>
        <v>4.6166666666666668E-2</v>
      </c>
      <c r="AX85" s="1">
        <f t="shared" si="72"/>
        <v>60.011098321351646</v>
      </c>
      <c r="AY85" s="1">
        <f>SUM(AX74:AX85)</f>
        <v>717.32681660711205</v>
      </c>
    </row>
    <row r="86" spans="1:53" x14ac:dyDescent="0.15">
      <c r="C86" s="7">
        <v>12</v>
      </c>
      <c r="D86" s="11">
        <v>20.9676774193548</v>
      </c>
      <c r="E86" s="10">
        <f t="shared" si="73"/>
        <v>22.214833333333299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18</v>
      </c>
      <c r="E90" s="7"/>
      <c r="F90" s="7"/>
      <c r="G90" s="1">
        <v>1</v>
      </c>
      <c r="H90" s="8">
        <f t="shared" ref="H90:H101" si="76">E91</f>
        <v>18</v>
      </c>
      <c r="I90" s="8">
        <f t="shared" ref="I90:I101" si="77">H90+273.15</f>
        <v>291.14999999999998</v>
      </c>
      <c r="J90" s="8">
        <f t="shared" ref="J90:J101" si="78">EXP(($C$16*(I90-$C$14))/($C$17*I90*$C$14))</f>
        <v>0.15787051391298848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4.4945735311027822E-2</v>
      </c>
      <c r="Q90" s="14">
        <f t="shared" ref="Q90:Q101" si="82">P90*$B$76</f>
        <v>1.1685891180867235E-2</v>
      </c>
      <c r="R90" s="8">
        <f t="shared" ref="R90:R101" si="83">L90*$B$76</f>
        <v>7.4022000000000004E-2</v>
      </c>
      <c r="S90" s="15">
        <f t="shared" ref="S90:S101" si="84">Q90/R90</f>
        <v>0.15787051391298848</v>
      </c>
      <c r="T90" s="2">
        <v>0.01</v>
      </c>
      <c r="U90" s="16">
        <f t="shared" ref="U90:U101" si="85">S90*T90</f>
        <v>1.5787051391298848E-3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7.0687051391298853E-3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3.3433333333333336E-2</v>
      </c>
      <c r="AX90" s="1">
        <f t="shared" ref="AX90:AX101" si="91">AW90*10000*AV90*0.67*AU90*AT90</f>
        <v>11.720743509744866</v>
      </c>
      <c r="AZ90" s="1">
        <f>$E$10/12</f>
        <v>5.8333333333333336E-3</v>
      </c>
      <c r="BA90" s="1">
        <f t="shared" ref="BA90:BA101" si="92">AZ90*10000*AV90*0.67*AU90*AT90</f>
        <v>2.0449951288188948</v>
      </c>
    </row>
    <row r="91" spans="1:53" x14ac:dyDescent="0.15">
      <c r="A91" s="1" t="s">
        <v>74</v>
      </c>
      <c r="B91" s="1">
        <v>1</v>
      </c>
      <c r="C91" s="7">
        <v>1</v>
      </c>
      <c r="D91" s="9">
        <v>19.916774193548399</v>
      </c>
      <c r="E91" s="10">
        <f t="shared" ref="E91:E102" si="93">D90</f>
        <v>18</v>
      </c>
      <c r="F91" s="7" t="s">
        <v>73</v>
      </c>
      <c r="G91" s="1">
        <v>2</v>
      </c>
      <c r="H91" s="8">
        <f t="shared" si="76"/>
        <v>19.916774193548399</v>
      </c>
      <c r="I91" s="8">
        <f t="shared" si="77"/>
        <v>293.06677419354838</v>
      </c>
      <c r="J91" s="8">
        <f t="shared" si="78"/>
        <v>0.1964686035055587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0.52445426468897216</v>
      </c>
      <c r="P91" s="8">
        <f t="shared" si="81"/>
        <v>0.10303879698597701</v>
      </c>
      <c r="Q91" s="14">
        <f t="shared" si="82"/>
        <v>2.6790087216354022E-2</v>
      </c>
      <c r="R91" s="8">
        <f t="shared" si="83"/>
        <v>7.4022000000000004E-2</v>
      </c>
      <c r="S91" s="15">
        <f t="shared" si="84"/>
        <v>0.36192060760792766</v>
      </c>
      <c r="T91" s="2">
        <v>0.01</v>
      </c>
      <c r="U91" s="16">
        <f t="shared" si="85"/>
        <v>3.6192060760792768E-3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9.1092060760792765E-3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3.3433333333333336E-2</v>
      </c>
      <c r="AX91" s="1">
        <f t="shared" si="91"/>
        <v>15.104133769014023</v>
      </c>
      <c r="AZ91" s="1">
        <f t="shared" ref="AZ91:AZ101" si="96">$E$10/12</f>
        <v>5.8333333333333336E-3</v>
      </c>
      <c r="BA91" s="1">
        <f t="shared" si="92"/>
        <v>2.6353174572058364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20.331714285714298</v>
      </c>
      <c r="E92" s="10">
        <f t="shared" si="93"/>
        <v>19.916774193548399</v>
      </c>
      <c r="F92" s="7" t="s">
        <v>73</v>
      </c>
      <c r="G92" s="1">
        <v>3</v>
      </c>
      <c r="H92" s="8">
        <f t="shared" si="76"/>
        <v>20.331714285714298</v>
      </c>
      <c r="I92" s="8">
        <f t="shared" si="77"/>
        <v>293.48171428571425</v>
      </c>
      <c r="J92" s="8">
        <f t="shared" si="78"/>
        <v>0.20591762416127568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0.70611546770299527</v>
      </c>
      <c r="P92" s="8">
        <f t="shared" si="81"/>
        <v>0.14540161949292876</v>
      </c>
      <c r="Q92" s="14">
        <f t="shared" si="82"/>
        <v>3.7804421068161481E-2</v>
      </c>
      <c r="R92" s="8">
        <f t="shared" si="83"/>
        <v>7.4022000000000004E-2</v>
      </c>
      <c r="S92" s="15">
        <f t="shared" si="84"/>
        <v>0.51071871968011506</v>
      </c>
      <c r="T92" s="2">
        <v>0.01</v>
      </c>
      <c r="U92" s="16">
        <f t="shared" si="85"/>
        <v>5.1071871968011509E-3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1.0597187196801153E-2</v>
      </c>
      <c r="AU92" s="8">
        <f t="shared" si="89"/>
        <v>28.47</v>
      </c>
      <c r="AV92" s="1">
        <f t="shared" si="90"/>
        <v>0.26</v>
      </c>
      <c r="AW92" s="1">
        <f t="shared" si="95"/>
        <v>3.3433333333333336E-2</v>
      </c>
      <c r="AX92" s="1">
        <f t="shared" si="91"/>
        <v>17.571381266265071</v>
      </c>
      <c r="AZ92" s="1">
        <f t="shared" si="96"/>
        <v>5.8333333333333336E-3</v>
      </c>
      <c r="BA92" s="1">
        <f t="shared" si="92"/>
        <v>3.0657943385806452</v>
      </c>
    </row>
    <row r="93" spans="1:53" x14ac:dyDescent="0.15">
      <c r="C93" s="7">
        <v>3</v>
      </c>
      <c r="D93" s="11">
        <v>19.171516129032302</v>
      </c>
      <c r="E93" s="10">
        <f t="shared" si="93"/>
        <v>20.331714285714298</v>
      </c>
      <c r="F93" s="7" t="s">
        <v>73</v>
      </c>
      <c r="G93" s="1">
        <v>4</v>
      </c>
      <c r="H93" s="8">
        <f t="shared" si="76"/>
        <v>19.171516129032302</v>
      </c>
      <c r="I93" s="8">
        <f t="shared" si="77"/>
        <v>292.32151612903226</v>
      </c>
      <c r="J93" s="8">
        <f t="shared" si="78"/>
        <v>0.18051256066865776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0.84541384821006649</v>
      </c>
      <c r="P93" s="8">
        <f t="shared" si="81"/>
        <v>0.15260781856514305</v>
      </c>
      <c r="Q93" s="14">
        <f t="shared" si="82"/>
        <v>3.9678032826937194E-2</v>
      </c>
      <c r="R93" s="8">
        <f t="shared" si="83"/>
        <v>7.4022000000000004E-2</v>
      </c>
      <c r="S93" s="15">
        <f t="shared" si="84"/>
        <v>0.53603027244518109</v>
      </c>
      <c r="T93" s="2">
        <v>0.01</v>
      </c>
      <c r="U93" s="16">
        <f t="shared" si="85"/>
        <v>5.360302724451811E-3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1.085030272445181E-2</v>
      </c>
      <c r="AU93" s="8">
        <f t="shared" si="89"/>
        <v>28.47</v>
      </c>
      <c r="AV93" s="1">
        <f t="shared" si="90"/>
        <v>0.26</v>
      </c>
      <c r="AW93" s="1">
        <f t="shared" si="95"/>
        <v>3.3433333333333336E-2</v>
      </c>
      <c r="AX93" s="1">
        <f t="shared" si="91"/>
        <v>17.991076545603356</v>
      </c>
      <c r="AZ93" s="1">
        <f t="shared" si="96"/>
        <v>5.8333333333333336E-3</v>
      </c>
      <c r="BA93" s="1">
        <f t="shared" si="92"/>
        <v>3.1390213314861288</v>
      </c>
    </row>
    <row r="94" spans="1:53" x14ac:dyDescent="0.15">
      <c r="C94" s="7">
        <v>4</v>
      </c>
      <c r="D94" s="11">
        <v>20.469433333333299</v>
      </c>
      <c r="E94" s="10">
        <f t="shared" si="93"/>
        <v>19.171516129032302</v>
      </c>
      <c r="F94" s="7" t="s">
        <v>73</v>
      </c>
      <c r="G94" s="1">
        <v>5</v>
      </c>
      <c r="H94" s="8">
        <f t="shared" si="76"/>
        <v>20.469433333333299</v>
      </c>
      <c r="I94" s="8">
        <f t="shared" si="77"/>
        <v>293.61943333333329</v>
      </c>
      <c r="J94" s="8">
        <f t="shared" si="78"/>
        <v>0.20914701724471549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0.65816572816267727</v>
      </c>
      <c r="O94" s="8">
        <f t="shared" si="94"/>
        <v>0.31934030148224624</v>
      </c>
      <c r="P94" s="8">
        <f t="shared" si="81"/>
        <v>6.6789071541039996E-2</v>
      </c>
      <c r="Q94" s="14">
        <f t="shared" si="82"/>
        <v>1.7365158600670401E-2</v>
      </c>
      <c r="R94" s="8">
        <f t="shared" si="83"/>
        <v>7.4022000000000004E-2</v>
      </c>
      <c r="S94" s="15">
        <f t="shared" si="84"/>
        <v>0.23459456108549351</v>
      </c>
      <c r="T94" s="2">
        <v>0.01</v>
      </c>
      <c r="U94" s="16">
        <f t="shared" si="85"/>
        <v>2.3459456108549351E-3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1.2295945610854935E-2</v>
      </c>
      <c r="AU94" s="8">
        <f t="shared" si="89"/>
        <v>28.47</v>
      </c>
      <c r="AV94" s="1">
        <f t="shared" si="90"/>
        <v>0.26</v>
      </c>
      <c r="AW94" s="1">
        <f t="shared" si="95"/>
        <v>3.3433333333333336E-2</v>
      </c>
      <c r="AX94" s="1">
        <f t="shared" si="91"/>
        <v>20.388122276712174</v>
      </c>
      <c r="AZ94" s="1">
        <f t="shared" si="96"/>
        <v>5.8333333333333336E-3</v>
      </c>
      <c r="BA94" s="1">
        <f t="shared" si="92"/>
        <v>3.5572496494762018</v>
      </c>
    </row>
    <row r="95" spans="1:53" x14ac:dyDescent="0.15">
      <c r="C95" s="7">
        <v>5</v>
      </c>
      <c r="D95" s="11">
        <v>21.925741935483899</v>
      </c>
      <c r="E95" s="10">
        <f t="shared" si="93"/>
        <v>20.469433333333299</v>
      </c>
      <c r="F95" s="7" t="s">
        <v>75</v>
      </c>
      <c r="G95" s="1">
        <v>6</v>
      </c>
      <c r="H95" s="8">
        <f t="shared" si="76"/>
        <v>21.925741935483899</v>
      </c>
      <c r="I95" s="8">
        <f t="shared" si="77"/>
        <v>295.07574193548385</v>
      </c>
      <c r="J95" s="8">
        <f t="shared" si="78"/>
        <v>0.24633701426170196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0.53725122994120622</v>
      </c>
      <c r="P95" s="8">
        <f t="shared" si="81"/>
        <v>0.13234486389214384</v>
      </c>
      <c r="Q95" s="14">
        <f t="shared" si="82"/>
        <v>3.4409664611957401E-2</v>
      </c>
      <c r="R95" s="8">
        <f t="shared" si="83"/>
        <v>7.4022000000000004E-2</v>
      </c>
      <c r="S95" s="15">
        <f t="shared" si="84"/>
        <v>0.46485726692006968</v>
      </c>
      <c r="T95" s="2">
        <v>0.01</v>
      </c>
      <c r="U95" s="16">
        <f t="shared" si="85"/>
        <v>4.6485726692006967E-3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1.4598572669200695E-2</v>
      </c>
      <c r="AU95" s="8">
        <f t="shared" si="89"/>
        <v>28.47</v>
      </c>
      <c r="AV95" s="1">
        <f t="shared" si="90"/>
        <v>0.26</v>
      </c>
      <c r="AW95" s="1">
        <f t="shared" si="95"/>
        <v>3.3433333333333336E-2</v>
      </c>
      <c r="AX95" s="1">
        <f t="shared" si="91"/>
        <v>24.206148438260495</v>
      </c>
      <c r="AZ95" s="1">
        <f t="shared" si="96"/>
        <v>5.8333333333333336E-3</v>
      </c>
      <c r="BA95" s="1">
        <f t="shared" si="92"/>
        <v>4.2234057594173349</v>
      </c>
    </row>
    <row r="96" spans="1:53" x14ac:dyDescent="0.15">
      <c r="C96" s="7">
        <v>6</v>
      </c>
      <c r="D96" s="11">
        <v>24.304866666666701</v>
      </c>
      <c r="E96" s="10">
        <f t="shared" si="93"/>
        <v>21.925741935483899</v>
      </c>
      <c r="F96" s="7" t="s">
        <v>73</v>
      </c>
      <c r="G96" s="1">
        <v>7</v>
      </c>
      <c r="H96" s="8">
        <f t="shared" si="76"/>
        <v>24.304866666666701</v>
      </c>
      <c r="I96" s="8">
        <f t="shared" si="77"/>
        <v>297.4548666666667</v>
      </c>
      <c r="J96" s="8">
        <f t="shared" si="78"/>
        <v>0.32073789852296275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0.68960636604906234</v>
      </c>
      <c r="P96" s="8">
        <f t="shared" si="81"/>
        <v>0.22118289665463325</v>
      </c>
      <c r="Q96" s="14">
        <f t="shared" si="82"/>
        <v>5.7507553130204649E-2</v>
      </c>
      <c r="R96" s="8">
        <f t="shared" si="83"/>
        <v>7.4022000000000004E-2</v>
      </c>
      <c r="S96" s="15">
        <f t="shared" si="84"/>
        <v>0.77689812664079116</v>
      </c>
      <c r="T96" s="2">
        <v>0.01</v>
      </c>
      <c r="U96" s="16">
        <f t="shared" si="85"/>
        <v>7.7689812664079117E-3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1.7718981266407911E-2</v>
      </c>
      <c r="AU96" s="8">
        <f t="shared" si="89"/>
        <v>28.47</v>
      </c>
      <c r="AV96" s="1">
        <f t="shared" si="90"/>
        <v>0.26</v>
      </c>
      <c r="AW96" s="1">
        <f t="shared" si="95"/>
        <v>3.3433333333333336E-2</v>
      </c>
      <c r="AX96" s="1">
        <f t="shared" si="91"/>
        <v>29.38015245930961</v>
      </c>
      <c r="AZ96" s="1">
        <f t="shared" si="96"/>
        <v>5.8333333333333336E-3</v>
      </c>
      <c r="BA96" s="1">
        <f t="shared" si="92"/>
        <v>5.126148235672165</v>
      </c>
    </row>
    <row r="97" spans="3:54" x14ac:dyDescent="0.15">
      <c r="C97" s="7">
        <v>7</v>
      </c>
      <c r="D97" s="11">
        <v>26.361516129032299</v>
      </c>
      <c r="E97" s="10">
        <f t="shared" si="93"/>
        <v>24.304866666666701</v>
      </c>
      <c r="F97" s="7" t="s">
        <v>73</v>
      </c>
      <c r="G97" s="1">
        <v>8</v>
      </c>
      <c r="H97" s="8">
        <f t="shared" si="76"/>
        <v>26.361516129032299</v>
      </c>
      <c r="I97" s="8">
        <f t="shared" si="77"/>
        <v>299.51151612903226</v>
      </c>
      <c r="J97" s="8">
        <f t="shared" si="78"/>
        <v>0.40157562581253087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0.75312346939442909</v>
      </c>
      <c r="P97" s="8">
        <f t="shared" si="81"/>
        <v>0.3024360285361723</v>
      </c>
      <c r="Q97" s="14">
        <f t="shared" si="82"/>
        <v>7.8633367419404798E-2</v>
      </c>
      <c r="R97" s="8">
        <f t="shared" si="83"/>
        <v>7.4022000000000004E-2</v>
      </c>
      <c r="S97" s="15">
        <f t="shared" si="84"/>
        <v>1.0622972551323226</v>
      </c>
      <c r="T97" s="2">
        <v>0.01</v>
      </c>
      <c r="U97" s="16">
        <f t="shared" si="85"/>
        <v>1.0622972551323226E-2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2.0572972551323225E-2</v>
      </c>
      <c r="AU97" s="8">
        <f t="shared" si="89"/>
        <v>28.47</v>
      </c>
      <c r="AV97" s="1">
        <f t="shared" si="90"/>
        <v>0.26</v>
      </c>
      <c r="AW97" s="1">
        <f t="shared" si="95"/>
        <v>3.3433333333333336E-2</v>
      </c>
      <c r="AX97" s="1">
        <f t="shared" si="91"/>
        <v>34.112405279471403</v>
      </c>
      <c r="AZ97" s="1">
        <f t="shared" si="96"/>
        <v>5.8333333333333336E-3</v>
      </c>
      <c r="BA97" s="1">
        <f t="shared" si="92"/>
        <v>5.9518154774750709</v>
      </c>
    </row>
    <row r="98" spans="3:54" x14ac:dyDescent="0.15">
      <c r="C98" s="7">
        <v>8</v>
      </c>
      <c r="D98" s="11">
        <v>26.437032258064502</v>
      </c>
      <c r="E98" s="10">
        <f t="shared" si="93"/>
        <v>26.361516129032299</v>
      </c>
      <c r="F98" s="7" t="s">
        <v>73</v>
      </c>
      <c r="G98" s="1">
        <v>9</v>
      </c>
      <c r="H98" s="8">
        <f t="shared" si="76"/>
        <v>26.437032258064502</v>
      </c>
      <c r="I98" s="8">
        <f t="shared" si="77"/>
        <v>299.58703225806448</v>
      </c>
      <c r="J98" s="8">
        <f t="shared" si="78"/>
        <v>0.40487983022364993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0.7353874408582568</v>
      </c>
      <c r="P98" s="8">
        <f t="shared" si="81"/>
        <v>0.29774354220329541</v>
      </c>
      <c r="Q98" s="14">
        <f t="shared" si="82"/>
        <v>7.7413320972856803E-2</v>
      </c>
      <c r="R98" s="8">
        <f t="shared" si="83"/>
        <v>7.4022000000000004E-2</v>
      </c>
      <c r="S98" s="15">
        <f t="shared" si="84"/>
        <v>1.0458150411074654</v>
      </c>
      <c r="T98" s="2">
        <v>0.01</v>
      </c>
      <c r="U98" s="16">
        <f t="shared" si="85"/>
        <v>1.0458150411074655E-2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2.0408150411074653E-2</v>
      </c>
      <c r="AU98" s="8">
        <f t="shared" si="89"/>
        <v>28.47</v>
      </c>
      <c r="AV98" s="1">
        <f t="shared" si="90"/>
        <v>0.26</v>
      </c>
      <c r="AW98" s="1">
        <f t="shared" si="95"/>
        <v>3.3433333333333336E-2</v>
      </c>
      <c r="AX98" s="1">
        <f t="shared" si="91"/>
        <v>33.839110808623168</v>
      </c>
      <c r="AZ98" s="1">
        <f t="shared" si="96"/>
        <v>5.8333333333333336E-3</v>
      </c>
      <c r="BA98" s="1">
        <f t="shared" si="92"/>
        <v>5.9041319955224871</v>
      </c>
    </row>
    <row r="99" spans="3:54" x14ac:dyDescent="0.15">
      <c r="C99" s="7">
        <v>9</v>
      </c>
      <c r="D99" s="11">
        <v>26.270566666666699</v>
      </c>
      <c r="E99" s="10">
        <f t="shared" si="93"/>
        <v>26.437032258064502</v>
      </c>
      <c r="F99" s="7" t="s">
        <v>73</v>
      </c>
      <c r="G99" s="1">
        <v>10</v>
      </c>
      <c r="H99" s="8">
        <f t="shared" si="76"/>
        <v>26.270566666666699</v>
      </c>
      <c r="I99" s="8">
        <f t="shared" si="77"/>
        <v>299.42056666666667</v>
      </c>
      <c r="J99" s="8">
        <f t="shared" si="78"/>
        <v>0.39762973005173463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0.72234389865496129</v>
      </c>
      <c r="P99" s="8">
        <f t="shared" si="81"/>
        <v>0.28722540942668984</v>
      </c>
      <c r="Q99" s="14">
        <f t="shared" si="82"/>
        <v>7.4678606450939364E-2</v>
      </c>
      <c r="R99" s="8">
        <f t="shared" si="83"/>
        <v>7.4022000000000004E-2</v>
      </c>
      <c r="S99" s="15">
        <f t="shared" si="84"/>
        <v>1.0088704229950469</v>
      </c>
      <c r="T99" s="2">
        <v>0.01</v>
      </c>
      <c r="U99" s="16">
        <f t="shared" si="85"/>
        <v>1.0088704229950469E-2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2.0038704229950469E-2</v>
      </c>
      <c r="AU99" s="8">
        <f t="shared" si="89"/>
        <v>28.47</v>
      </c>
      <c r="AV99" s="1">
        <f t="shared" si="90"/>
        <v>0.26</v>
      </c>
      <c r="AW99" s="1">
        <f t="shared" si="95"/>
        <v>3.3433333333333336E-2</v>
      </c>
      <c r="AX99" s="1">
        <f t="shared" si="91"/>
        <v>33.226525639998592</v>
      </c>
      <c r="AZ99" s="1">
        <f t="shared" si="96"/>
        <v>5.8333333333333336E-3</v>
      </c>
      <c r="BA99" s="1">
        <f t="shared" si="92"/>
        <v>5.7972502362908811</v>
      </c>
    </row>
    <row r="100" spans="3:54" x14ac:dyDescent="0.15">
      <c r="C100" s="7">
        <v>10</v>
      </c>
      <c r="D100" s="11">
        <v>24.6910967741935</v>
      </c>
      <c r="E100" s="10">
        <f t="shared" si="93"/>
        <v>26.270566666666699</v>
      </c>
      <c r="F100" s="7" t="s">
        <v>73</v>
      </c>
      <c r="G100" s="1">
        <v>11</v>
      </c>
      <c r="H100" s="8">
        <f t="shared" si="76"/>
        <v>24.6910967741935</v>
      </c>
      <c r="I100" s="8">
        <f t="shared" si="77"/>
        <v>297.84109677419349</v>
      </c>
      <c r="J100" s="8">
        <f t="shared" si="78"/>
        <v>0.33464563701984634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0.4133625647668579</v>
      </c>
      <c r="O100" s="8">
        <f t="shared" si="94"/>
        <v>0.30645592446141351</v>
      </c>
      <c r="P100" s="8">
        <f t="shared" si="81"/>
        <v>0.10255413805989563</v>
      </c>
      <c r="Q100" s="14">
        <f t="shared" si="82"/>
        <v>2.6664075895572865E-2</v>
      </c>
      <c r="R100" s="8">
        <f t="shared" si="83"/>
        <v>7.4022000000000004E-2</v>
      </c>
      <c r="S100" s="15">
        <f t="shared" si="84"/>
        <v>0.36021825802562568</v>
      </c>
      <c r="T100" s="2">
        <v>0.01</v>
      </c>
      <c r="U100" s="16">
        <f t="shared" si="85"/>
        <v>3.6021825802562569E-3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1.3552182580256256E-2</v>
      </c>
      <c r="AU100" s="8">
        <f t="shared" si="89"/>
        <v>28.47</v>
      </c>
      <c r="AV100" s="1">
        <f t="shared" si="90"/>
        <v>0.26</v>
      </c>
      <c r="AW100" s="1">
        <f t="shared" si="95"/>
        <v>3.3433333333333336E-2</v>
      </c>
      <c r="AX100" s="1">
        <f t="shared" si="91"/>
        <v>22.471110747161308</v>
      </c>
      <c r="AZ100" s="1">
        <f t="shared" si="96"/>
        <v>5.8333333333333336E-3</v>
      </c>
      <c r="BA100" s="1">
        <f t="shared" si="92"/>
        <v>3.9206823337519729</v>
      </c>
    </row>
    <row r="101" spans="3:54" x14ac:dyDescent="0.15">
      <c r="C101" s="7">
        <v>11</v>
      </c>
      <c r="D101" s="11">
        <v>22.214833333333299</v>
      </c>
      <c r="E101" s="10">
        <f t="shared" si="93"/>
        <v>24.6910967741935</v>
      </c>
      <c r="F101" s="7" t="s">
        <v>75</v>
      </c>
      <c r="G101" s="1">
        <v>12</v>
      </c>
      <c r="H101" s="8">
        <f t="shared" si="76"/>
        <v>22.214833333333299</v>
      </c>
      <c r="I101" s="8">
        <f t="shared" si="77"/>
        <v>295.36483333333325</v>
      </c>
      <c r="J101" s="8">
        <f t="shared" si="78"/>
        <v>0.25442276473955366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0.48860178640151786</v>
      </c>
      <c r="P101" s="8">
        <f t="shared" si="81"/>
        <v>0.12431141735295903</v>
      </c>
      <c r="Q101" s="14">
        <f t="shared" si="82"/>
        <v>3.2320968511769348E-2</v>
      </c>
      <c r="R101" s="8">
        <f t="shared" si="83"/>
        <v>7.4022000000000004E-2</v>
      </c>
      <c r="S101" s="15">
        <f t="shared" si="84"/>
        <v>0.43664003285198111</v>
      </c>
      <c r="T101" s="2">
        <v>0.01</v>
      </c>
      <c r="U101" s="16">
        <f t="shared" si="85"/>
        <v>4.3664003285198115E-3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1.4316400328519812E-2</v>
      </c>
      <c r="AU101" s="8">
        <f t="shared" si="89"/>
        <v>28.47</v>
      </c>
      <c r="AV101" s="1">
        <f t="shared" si="90"/>
        <v>0.26</v>
      </c>
      <c r="AW101" s="1">
        <f t="shared" si="95"/>
        <v>3.3433333333333336E-2</v>
      </c>
      <c r="AX101" s="1">
        <f t="shared" si="91"/>
        <v>23.738273549498043</v>
      </c>
      <c r="AY101" s="1">
        <f>SUM(AX90:AX101)</f>
        <v>283.74918428966214</v>
      </c>
      <c r="AZ101" s="1">
        <f t="shared" si="96"/>
        <v>5.8333333333333336E-3</v>
      </c>
      <c r="BA101" s="1">
        <f t="shared" si="92"/>
        <v>4.141772553501653</v>
      </c>
      <c r="BB101" s="1">
        <f>SUM(BA90:BA101)</f>
        <v>49.507584497199261</v>
      </c>
    </row>
    <row r="102" spans="3:54" x14ac:dyDescent="0.15">
      <c r="C102" s="7">
        <v>12</v>
      </c>
      <c r="D102" s="11">
        <v>20.9676774193548</v>
      </c>
      <c r="E102" s="10">
        <f t="shared" si="93"/>
        <v>22.214833333333299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474.11242719617201</v>
      </c>
      <c r="F2" s="2">
        <v>1069.5229999999999</v>
      </c>
      <c r="G2" s="44">
        <f>(F2+F3+F4)/3</f>
        <v>1305.751</v>
      </c>
      <c r="H2" s="2">
        <v>0.18</v>
      </c>
      <c r="I2" s="33">
        <f>(H2+H3+H4)/3</f>
        <v>0.13666666666666669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1077.1722739725999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0.155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8284.4041119571102</v>
      </c>
      <c r="F7" s="2">
        <v>108.2955</v>
      </c>
      <c r="G7" s="2"/>
      <c r="H7" s="2">
        <v>0.45</v>
      </c>
    </row>
    <row r="8" spans="1:12" x14ac:dyDescent="0.15">
      <c r="A8" s="33" t="s">
        <v>12</v>
      </c>
      <c r="B8" s="34"/>
      <c r="C8" s="2"/>
      <c r="D8" s="2"/>
      <c r="E8" s="5">
        <v>1.3839999999999999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5">
        <v>7.4126645416293505E-2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5">
        <v>0.12739805252775899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AV38+AV53+AG69+AY85+AY101+BB101</f>
        <v>251048296.68779546</v>
      </c>
      <c r="J14" s="6" t="s">
        <v>20</v>
      </c>
      <c r="K14" s="6">
        <f>I14/(10000*1000)</f>
        <v>25.104829668779544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134632178.21917799</v>
      </c>
      <c r="J15" s="6" t="s">
        <v>20</v>
      </c>
      <c r="K15" s="6">
        <f>I15/(10000*1000)</f>
        <v>13.4632178219178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25.104829668779544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1305.751</v>
      </c>
      <c r="C27" s="7" t="s">
        <v>72</v>
      </c>
      <c r="D27" s="7">
        <v>18</v>
      </c>
      <c r="E27" s="7"/>
      <c r="F27" s="7"/>
      <c r="G27" s="1">
        <v>1</v>
      </c>
      <c r="H27" s="8">
        <f t="shared" ref="H27:H38" si="0">E28</f>
        <v>18</v>
      </c>
      <c r="I27" s="8">
        <f t="shared" ref="I27:I38" si="1">H27+273.15</f>
        <v>291.14999999999998</v>
      </c>
      <c r="J27" s="8">
        <f t="shared" ref="J27:J38" si="2">EXP(($C$16*(I27-$C$14))/($C$17*I27*$C$14))</f>
        <v>0.15787051391298848</v>
      </c>
      <c r="K27" s="8">
        <f t="shared" ref="K27:K38" si="3">$B$27/12</f>
        <v>108.81258333333334</v>
      </c>
      <c r="L27" s="8">
        <f t="shared" ref="L27:L38" si="4">K27*$B$28/100</f>
        <v>1.0881258333333335</v>
      </c>
      <c r="M27" s="1" t="s">
        <v>73</v>
      </c>
      <c r="O27" s="8">
        <f>L27</f>
        <v>1.0881258333333335</v>
      </c>
      <c r="P27" s="8">
        <f t="shared" ref="P27:P38" si="5">O27*J27</f>
        <v>0.17178298451033219</v>
      </c>
      <c r="Q27" s="14">
        <f t="shared" ref="Q27:Q38" si="6">P27*$B$29</f>
        <v>2.3477007883078736E-2</v>
      </c>
      <c r="R27" s="8">
        <f t="shared" ref="R27:R38" si="7">L27*$B$29</f>
        <v>0.14871053055555558</v>
      </c>
      <c r="S27" s="15">
        <f t="shared" ref="S27:S38" si="8">Q27/R27</f>
        <v>0.15787051391298848</v>
      </c>
      <c r="T27" s="2">
        <v>0.01</v>
      </c>
      <c r="U27" s="16">
        <f t="shared" ref="U27:U38" si="9">S27*T27</f>
        <v>1.5787051391298848E-3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2.3478705139129884E-2</v>
      </c>
      <c r="AR27" s="8">
        <f t="shared" ref="AR27:AR38" si="15">$B$27/12</f>
        <v>108.81258333333334</v>
      </c>
      <c r="AS27" s="1">
        <f t="shared" ref="AS27:AS38" si="16">$B$29</f>
        <v>0.13666666666666669</v>
      </c>
      <c r="AT27" s="1">
        <f>$E$2/12</f>
        <v>39.509368933014336</v>
      </c>
      <c r="AU27" s="1">
        <f t="shared" ref="AU27:AU38" si="17">AT27*10000*AS27*0.67*AR27*AQ27</f>
        <v>92425.276907044754</v>
      </c>
    </row>
    <row r="28" spans="1:47" x14ac:dyDescent="0.15">
      <c r="A28" s="1" t="s">
        <v>74</v>
      </c>
      <c r="B28" s="1">
        <v>1</v>
      </c>
      <c r="C28" s="7">
        <v>1</v>
      </c>
      <c r="D28" s="9">
        <v>22.580935483870999</v>
      </c>
      <c r="E28" s="10">
        <f t="shared" ref="E28:E39" si="18">D27</f>
        <v>18</v>
      </c>
      <c r="F28" s="7" t="s">
        <v>73</v>
      </c>
      <c r="G28" s="1">
        <v>2</v>
      </c>
      <c r="H28" s="8">
        <f t="shared" si="0"/>
        <v>22.580935483870999</v>
      </c>
      <c r="I28" s="8">
        <f t="shared" si="1"/>
        <v>295.73093548387095</v>
      </c>
      <c r="J28" s="8">
        <f t="shared" si="2"/>
        <v>0.26502043251519208</v>
      </c>
      <c r="K28" s="8">
        <f t="shared" si="3"/>
        <v>108.81258333333334</v>
      </c>
      <c r="L28" s="8">
        <f t="shared" si="4"/>
        <v>1.0881258333333335</v>
      </c>
      <c r="M28" s="1" t="s">
        <v>73</v>
      </c>
      <c r="O28" s="8">
        <f t="shared" ref="O28:O38" si="19">L28+O27-P27-N28</f>
        <v>2.0044686821563347</v>
      </c>
      <c r="P28" s="8">
        <f t="shared" si="5"/>
        <v>0.53122515710822893</v>
      </c>
      <c r="Q28" s="14">
        <f t="shared" si="6"/>
        <v>7.2600771471457964E-2</v>
      </c>
      <c r="R28" s="8">
        <f t="shared" si="7"/>
        <v>0.14871053055555558</v>
      </c>
      <c r="S28" s="15">
        <f t="shared" si="8"/>
        <v>0.48820195315176834</v>
      </c>
      <c r="T28" s="2">
        <v>0.01</v>
      </c>
      <c r="U28" s="16">
        <f t="shared" si="9"/>
        <v>4.8820195315176836E-3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2.6782019531517681E-2</v>
      </c>
      <c r="AR28" s="8">
        <f t="shared" si="15"/>
        <v>108.81258333333334</v>
      </c>
      <c r="AS28" s="1">
        <f t="shared" si="16"/>
        <v>0.13666666666666669</v>
      </c>
      <c r="AT28" s="1">
        <f t="shared" ref="AT28:AT38" si="20">$E$2/12</f>
        <v>39.509368933014336</v>
      </c>
      <c r="AU28" s="1">
        <f t="shared" si="17"/>
        <v>105428.96453028747</v>
      </c>
    </row>
    <row r="29" spans="1:47" x14ac:dyDescent="0.15">
      <c r="A29" s="1" t="s">
        <v>36</v>
      </c>
      <c r="B29" s="1">
        <f>I2</f>
        <v>0.13666666666666669</v>
      </c>
      <c r="C29" s="7">
        <v>2</v>
      </c>
      <c r="D29" s="11">
        <v>22.8303571428571</v>
      </c>
      <c r="E29" s="10">
        <f t="shared" si="18"/>
        <v>22.580935483870999</v>
      </c>
      <c r="F29" s="7" t="s">
        <v>73</v>
      </c>
      <c r="G29" s="1">
        <v>3</v>
      </c>
      <c r="H29" s="8">
        <f t="shared" si="0"/>
        <v>22.8303571428571</v>
      </c>
      <c r="I29" s="8">
        <f t="shared" si="1"/>
        <v>295.98035714285709</v>
      </c>
      <c r="J29" s="8">
        <f t="shared" si="2"/>
        <v>0.27247647539077607</v>
      </c>
      <c r="K29" s="8">
        <f t="shared" si="3"/>
        <v>108.81258333333334</v>
      </c>
      <c r="L29" s="8">
        <f t="shared" si="4"/>
        <v>1.0881258333333335</v>
      </c>
      <c r="M29" s="1" t="s">
        <v>73</v>
      </c>
      <c r="O29" s="8">
        <f t="shared" si="19"/>
        <v>2.5613693583814392</v>
      </c>
      <c r="P29" s="8">
        <f t="shared" si="5"/>
        <v>0.69791289494570807</v>
      </c>
      <c r="Q29" s="14">
        <f t="shared" si="6"/>
        <v>9.5381428975913451E-2</v>
      </c>
      <c r="R29" s="8">
        <f t="shared" si="7"/>
        <v>0.14871053055555558</v>
      </c>
      <c r="S29" s="15">
        <f t="shared" si="8"/>
        <v>0.64138987749950005</v>
      </c>
      <c r="T29" s="2">
        <v>0.01</v>
      </c>
      <c r="U29" s="16">
        <f t="shared" si="9"/>
        <v>6.4138987749950008E-3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2.8313898774994999E-2</v>
      </c>
      <c r="AR29" s="8">
        <f t="shared" si="15"/>
        <v>108.81258333333334</v>
      </c>
      <c r="AS29" s="1">
        <f t="shared" si="16"/>
        <v>0.13666666666666669</v>
      </c>
      <c r="AT29" s="1">
        <f t="shared" si="20"/>
        <v>39.509368933014336</v>
      </c>
      <c r="AU29" s="1">
        <f t="shared" si="17"/>
        <v>111459.29552288464</v>
      </c>
    </row>
    <row r="30" spans="1:47" x14ac:dyDescent="0.15">
      <c r="C30" s="7">
        <v>3</v>
      </c>
      <c r="D30" s="11">
        <v>21.747645161290301</v>
      </c>
      <c r="E30" s="10">
        <f t="shared" si="18"/>
        <v>22.8303571428571</v>
      </c>
      <c r="F30" s="7" t="s">
        <v>73</v>
      </c>
      <c r="G30" s="1">
        <v>4</v>
      </c>
      <c r="H30" s="8">
        <f t="shared" si="0"/>
        <v>21.747645161290301</v>
      </c>
      <c r="I30" s="8">
        <f t="shared" si="1"/>
        <v>294.89764516129026</v>
      </c>
      <c r="J30" s="8">
        <f t="shared" si="2"/>
        <v>0.24147656379004739</v>
      </c>
      <c r="K30" s="8">
        <f t="shared" si="3"/>
        <v>108.81258333333334</v>
      </c>
      <c r="L30" s="8">
        <f t="shared" si="4"/>
        <v>1.0881258333333335</v>
      </c>
      <c r="M30" s="1" t="s">
        <v>73</v>
      </c>
      <c r="O30" s="8">
        <f t="shared" si="19"/>
        <v>2.9515822967690646</v>
      </c>
      <c r="P30" s="8">
        <f t="shared" si="5"/>
        <v>0.7127379507673296</v>
      </c>
      <c r="Q30" s="14">
        <f t="shared" si="6"/>
        <v>9.7407519938201723E-2</v>
      </c>
      <c r="R30" s="8">
        <f t="shared" si="7"/>
        <v>0.14871053055555558</v>
      </c>
      <c r="S30" s="15">
        <f t="shared" si="8"/>
        <v>0.65501427218573482</v>
      </c>
      <c r="T30" s="2">
        <v>0.01</v>
      </c>
      <c r="U30" s="16">
        <f t="shared" si="9"/>
        <v>6.5501427218573483E-3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2.8450142721857349E-2</v>
      </c>
      <c r="AR30" s="8">
        <f t="shared" si="15"/>
        <v>108.81258333333334</v>
      </c>
      <c r="AS30" s="1">
        <f t="shared" si="16"/>
        <v>0.13666666666666669</v>
      </c>
      <c r="AT30" s="1">
        <f t="shared" si="20"/>
        <v>39.509368933014336</v>
      </c>
      <c r="AU30" s="1">
        <f t="shared" si="17"/>
        <v>111995.62767753463</v>
      </c>
    </row>
    <row r="31" spans="1:47" x14ac:dyDescent="0.15">
      <c r="C31" s="7">
        <v>4</v>
      </c>
      <c r="D31" s="11">
        <v>22.525099999999998</v>
      </c>
      <c r="E31" s="10">
        <f t="shared" si="18"/>
        <v>21.747645161290301</v>
      </c>
      <c r="F31" s="7" t="s">
        <v>73</v>
      </c>
      <c r="G31" s="1">
        <v>5</v>
      </c>
      <c r="H31" s="8">
        <f t="shared" si="0"/>
        <v>22.525099999999998</v>
      </c>
      <c r="I31" s="8">
        <f t="shared" si="1"/>
        <v>295.67509999999999</v>
      </c>
      <c r="J31" s="8">
        <f t="shared" si="2"/>
        <v>0.26337778459532812</v>
      </c>
      <c r="K31" s="8">
        <f t="shared" si="3"/>
        <v>108.81258333333334</v>
      </c>
      <c r="L31" s="8">
        <f t="shared" si="4"/>
        <v>1.0881258333333335</v>
      </c>
      <c r="M31" s="1" t="s">
        <v>75</v>
      </c>
      <c r="N31" s="8">
        <f>(O30-P30)*C22/100</f>
        <v>2.1269021287016483</v>
      </c>
      <c r="O31" s="8">
        <f t="shared" si="19"/>
        <v>1.2000680506334205</v>
      </c>
      <c r="P31" s="8">
        <f t="shared" si="5"/>
        <v>0.31607126453946432</v>
      </c>
      <c r="Q31" s="14">
        <f t="shared" si="6"/>
        <v>4.3196406153726795E-2</v>
      </c>
      <c r="R31" s="8">
        <f t="shared" si="7"/>
        <v>0.14871053055555558</v>
      </c>
      <c r="S31" s="15">
        <f t="shared" si="8"/>
        <v>0.29047308211700174</v>
      </c>
      <c r="T31" s="2">
        <v>0.01</v>
      </c>
      <c r="U31" s="16">
        <f t="shared" si="9"/>
        <v>2.9047308211700173E-3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3.2354730821170012E-2</v>
      </c>
      <c r="AR31" s="8">
        <f t="shared" si="15"/>
        <v>108.81258333333334</v>
      </c>
      <c r="AS31" s="1">
        <f t="shared" si="16"/>
        <v>0.13666666666666669</v>
      </c>
      <c r="AT31" s="1">
        <f t="shared" si="20"/>
        <v>39.509368933014336</v>
      </c>
      <c r="AU31" s="1">
        <f t="shared" si="17"/>
        <v>127366.26392635712</v>
      </c>
    </row>
    <row r="32" spans="1:47" x14ac:dyDescent="0.15">
      <c r="C32" s="7">
        <v>5</v>
      </c>
      <c r="D32" s="11">
        <v>23.753806451612899</v>
      </c>
      <c r="E32" s="10">
        <f t="shared" si="18"/>
        <v>22.525099999999998</v>
      </c>
      <c r="F32" s="7" t="s">
        <v>75</v>
      </c>
      <c r="G32" s="1">
        <v>6</v>
      </c>
      <c r="H32" s="8">
        <f t="shared" si="0"/>
        <v>23.753806451612899</v>
      </c>
      <c r="I32" s="8">
        <f t="shared" si="1"/>
        <v>296.90380645161287</v>
      </c>
      <c r="J32" s="8">
        <f t="shared" si="2"/>
        <v>0.30183177940047468</v>
      </c>
      <c r="K32" s="8">
        <f t="shared" si="3"/>
        <v>108.81258333333334</v>
      </c>
      <c r="L32" s="8">
        <f t="shared" si="4"/>
        <v>1.0881258333333335</v>
      </c>
      <c r="M32" s="1" t="s">
        <v>73</v>
      </c>
      <c r="O32" s="8">
        <f t="shared" si="19"/>
        <v>1.9721226194272894</v>
      </c>
      <c r="P32" s="8">
        <f t="shared" si="5"/>
        <v>0.59524927941766392</v>
      </c>
      <c r="Q32" s="14">
        <f t="shared" si="6"/>
        <v>8.1350734853747414E-2</v>
      </c>
      <c r="R32" s="8">
        <f t="shared" si="7"/>
        <v>0.14871053055555558</v>
      </c>
      <c r="S32" s="15">
        <f t="shared" si="8"/>
        <v>0.54704084875385639</v>
      </c>
      <c r="T32" s="2">
        <v>0.01</v>
      </c>
      <c r="U32" s="16">
        <f t="shared" si="9"/>
        <v>5.4704084875385637E-3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3.4920408487538558E-2</v>
      </c>
      <c r="AR32" s="8">
        <f t="shared" si="15"/>
        <v>108.81258333333334</v>
      </c>
      <c r="AS32" s="1">
        <f t="shared" si="16"/>
        <v>0.13666666666666669</v>
      </c>
      <c r="AT32" s="1">
        <f t="shared" si="20"/>
        <v>39.509368933014336</v>
      </c>
      <c r="AU32" s="1">
        <f t="shared" si="17"/>
        <v>137466.20203466123</v>
      </c>
    </row>
    <row r="33" spans="1:48" x14ac:dyDescent="0.15">
      <c r="C33" s="7">
        <v>6</v>
      </c>
      <c r="D33" s="11">
        <v>25.66</v>
      </c>
      <c r="E33" s="10">
        <f t="shared" si="18"/>
        <v>23.753806451612899</v>
      </c>
      <c r="F33" s="7" t="s">
        <v>73</v>
      </c>
      <c r="G33" s="1">
        <v>7</v>
      </c>
      <c r="H33" s="8">
        <f t="shared" si="0"/>
        <v>25.66</v>
      </c>
      <c r="I33" s="8">
        <f t="shared" si="1"/>
        <v>298.81</v>
      </c>
      <c r="J33" s="8">
        <f t="shared" si="2"/>
        <v>0.37206729829419272</v>
      </c>
      <c r="K33" s="8">
        <f t="shared" si="3"/>
        <v>108.81258333333334</v>
      </c>
      <c r="L33" s="8">
        <f t="shared" si="4"/>
        <v>1.0881258333333335</v>
      </c>
      <c r="M33" s="1" t="s">
        <v>73</v>
      </c>
      <c r="O33" s="8">
        <f t="shared" si="19"/>
        <v>2.4649991733429588</v>
      </c>
      <c r="P33" s="8">
        <f t="shared" si="5"/>
        <v>0.91714558272313307</v>
      </c>
      <c r="Q33" s="14">
        <f t="shared" si="6"/>
        <v>0.12534322963882821</v>
      </c>
      <c r="R33" s="8">
        <f t="shared" si="7"/>
        <v>0.14871053055555558</v>
      </c>
      <c r="S33" s="15">
        <f t="shared" si="8"/>
        <v>0.8428672076588567</v>
      </c>
      <c r="T33" s="2">
        <v>0.01</v>
      </c>
      <c r="U33" s="16">
        <f t="shared" si="9"/>
        <v>8.428672076588567E-3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3.7878672076588564E-2</v>
      </c>
      <c r="AR33" s="8">
        <f t="shared" si="15"/>
        <v>108.81258333333334</v>
      </c>
      <c r="AS33" s="1">
        <f t="shared" si="16"/>
        <v>0.13666666666666669</v>
      </c>
      <c r="AT33" s="1">
        <f t="shared" si="20"/>
        <v>39.509368933014336</v>
      </c>
      <c r="AU33" s="1">
        <f t="shared" si="17"/>
        <v>149111.57726986925</v>
      </c>
    </row>
    <row r="34" spans="1:48" x14ac:dyDescent="0.15">
      <c r="C34" s="7">
        <v>7</v>
      </c>
      <c r="D34" s="11">
        <v>26.885225806451601</v>
      </c>
      <c r="E34" s="10">
        <f t="shared" si="18"/>
        <v>25.66</v>
      </c>
      <c r="F34" s="7" t="s">
        <v>73</v>
      </c>
      <c r="G34" s="1">
        <v>8</v>
      </c>
      <c r="H34" s="8">
        <f t="shared" si="0"/>
        <v>26.885225806451601</v>
      </c>
      <c r="I34" s="8">
        <f t="shared" si="1"/>
        <v>300.03522580645159</v>
      </c>
      <c r="J34" s="8">
        <f t="shared" si="2"/>
        <v>0.42502158595240186</v>
      </c>
      <c r="K34" s="8">
        <f t="shared" si="3"/>
        <v>108.81258333333334</v>
      </c>
      <c r="L34" s="8">
        <f t="shared" si="4"/>
        <v>1.0881258333333335</v>
      </c>
      <c r="M34" s="1" t="s">
        <v>73</v>
      </c>
      <c r="O34" s="8">
        <f t="shared" si="19"/>
        <v>2.6359794239531591</v>
      </c>
      <c r="P34" s="8">
        <f t="shared" si="5"/>
        <v>1.1203481553064703</v>
      </c>
      <c r="Q34" s="14">
        <f t="shared" si="6"/>
        <v>0.1531142478918843</v>
      </c>
      <c r="R34" s="8">
        <f t="shared" si="7"/>
        <v>0.14871053055555558</v>
      </c>
      <c r="S34" s="15">
        <f t="shared" si="8"/>
        <v>1.029612679881359</v>
      </c>
      <c r="T34" s="2">
        <v>0.01</v>
      </c>
      <c r="U34" s="16">
        <f t="shared" si="9"/>
        <v>1.0296126798813589E-2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3.9746126798813584E-2</v>
      </c>
      <c r="AR34" s="8">
        <f t="shared" si="15"/>
        <v>108.81258333333334</v>
      </c>
      <c r="AS34" s="1">
        <f t="shared" si="16"/>
        <v>0.13666666666666669</v>
      </c>
      <c r="AT34" s="1">
        <f t="shared" si="20"/>
        <v>39.509368933014336</v>
      </c>
      <c r="AU34" s="1">
        <f t="shared" si="17"/>
        <v>156462.92048876587</v>
      </c>
    </row>
    <row r="35" spans="1:48" x14ac:dyDescent="0.15">
      <c r="C35" s="7">
        <v>8</v>
      </c>
      <c r="D35" s="11">
        <v>27.358516129032299</v>
      </c>
      <c r="E35" s="10">
        <f t="shared" si="18"/>
        <v>26.885225806451601</v>
      </c>
      <c r="F35" s="7" t="s">
        <v>73</v>
      </c>
      <c r="G35" s="1">
        <v>9</v>
      </c>
      <c r="H35" s="8">
        <f t="shared" si="0"/>
        <v>27.358516129032299</v>
      </c>
      <c r="I35" s="8">
        <f t="shared" si="1"/>
        <v>300.50851612903227</v>
      </c>
      <c r="J35" s="8">
        <f t="shared" si="2"/>
        <v>0.44730959262540082</v>
      </c>
      <c r="K35" s="8">
        <f t="shared" si="3"/>
        <v>108.81258333333334</v>
      </c>
      <c r="L35" s="8">
        <f t="shared" si="4"/>
        <v>1.0881258333333335</v>
      </c>
      <c r="M35" s="1" t="s">
        <v>73</v>
      </c>
      <c r="O35" s="8">
        <f t="shared" si="19"/>
        <v>2.6037571019800221</v>
      </c>
      <c r="P35" s="8">
        <f t="shared" si="5"/>
        <v>1.164685528582178</v>
      </c>
      <c r="Q35" s="14">
        <f t="shared" si="6"/>
        <v>0.15917368890623101</v>
      </c>
      <c r="R35" s="8">
        <f t="shared" si="7"/>
        <v>0.14871053055555558</v>
      </c>
      <c r="S35" s="15">
        <f t="shared" si="8"/>
        <v>1.0703592295151323</v>
      </c>
      <c r="T35" s="2">
        <v>0.01</v>
      </c>
      <c r="U35" s="16">
        <f t="shared" si="9"/>
        <v>1.0703592295151323E-2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4.0153592295151322E-2</v>
      </c>
      <c r="AR35" s="8">
        <f t="shared" si="15"/>
        <v>108.81258333333334</v>
      </c>
      <c r="AS35" s="1">
        <f t="shared" si="16"/>
        <v>0.13666666666666669</v>
      </c>
      <c r="AT35" s="1">
        <f t="shared" si="20"/>
        <v>39.509368933014336</v>
      </c>
      <c r="AU35" s="1">
        <f t="shared" si="17"/>
        <v>158066.93191554243</v>
      </c>
    </row>
    <row r="36" spans="1:48" x14ac:dyDescent="0.15">
      <c r="C36" s="7">
        <v>9</v>
      </c>
      <c r="D36" s="11">
        <v>26.7809666666667</v>
      </c>
      <c r="E36" s="10">
        <f t="shared" si="18"/>
        <v>27.358516129032299</v>
      </c>
      <c r="F36" s="7" t="s">
        <v>73</v>
      </c>
      <c r="G36" s="1">
        <v>10</v>
      </c>
      <c r="H36" s="8">
        <f t="shared" si="0"/>
        <v>26.7809666666667</v>
      </c>
      <c r="I36" s="8">
        <f t="shared" si="1"/>
        <v>299.93096666666668</v>
      </c>
      <c r="J36" s="8">
        <f t="shared" si="2"/>
        <v>0.42025398317554868</v>
      </c>
      <c r="K36" s="8">
        <f t="shared" si="3"/>
        <v>108.81258333333334</v>
      </c>
      <c r="L36" s="8">
        <f t="shared" si="4"/>
        <v>1.0881258333333335</v>
      </c>
      <c r="M36" s="1" t="s">
        <v>73</v>
      </c>
      <c r="O36" s="8">
        <f t="shared" si="19"/>
        <v>2.5271974067311773</v>
      </c>
      <c r="P36" s="8">
        <f t="shared" si="5"/>
        <v>1.0620647764496944</v>
      </c>
      <c r="Q36" s="14">
        <f t="shared" si="6"/>
        <v>0.14514885278145825</v>
      </c>
      <c r="R36" s="8">
        <f t="shared" si="7"/>
        <v>0.14871053055555558</v>
      </c>
      <c r="S36" s="15">
        <f t="shared" si="8"/>
        <v>0.97604959271686043</v>
      </c>
      <c r="T36" s="2">
        <v>0.01</v>
      </c>
      <c r="U36" s="16">
        <f t="shared" si="9"/>
        <v>9.760495927168605E-3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3.9210495927168604E-2</v>
      </c>
      <c r="AR36" s="8">
        <f t="shared" si="15"/>
        <v>108.81258333333334</v>
      </c>
      <c r="AS36" s="1">
        <f t="shared" si="16"/>
        <v>0.13666666666666669</v>
      </c>
      <c r="AT36" s="1">
        <f t="shared" si="20"/>
        <v>39.509368933014336</v>
      </c>
      <c r="AU36" s="1">
        <f t="shared" si="17"/>
        <v>154354.37867019506</v>
      </c>
    </row>
    <row r="37" spans="1:48" x14ac:dyDescent="0.15">
      <c r="C37" s="7">
        <v>10</v>
      </c>
      <c r="D37" s="11">
        <v>25.8606451612903</v>
      </c>
      <c r="E37" s="10">
        <f t="shared" si="18"/>
        <v>26.7809666666667</v>
      </c>
      <c r="F37" s="7" t="s">
        <v>73</v>
      </c>
      <c r="G37" s="1">
        <v>11</v>
      </c>
      <c r="H37" s="8">
        <f t="shared" si="0"/>
        <v>25.8606451612903</v>
      </c>
      <c r="I37" s="8">
        <f t="shared" si="1"/>
        <v>299.01064516129026</v>
      </c>
      <c r="J37" s="8">
        <f t="shared" si="2"/>
        <v>0.38029239284170818</v>
      </c>
      <c r="K37" s="8">
        <f t="shared" si="3"/>
        <v>108.81258333333334</v>
      </c>
      <c r="L37" s="8">
        <f t="shared" si="4"/>
        <v>1.0881258333333335</v>
      </c>
      <c r="M37" s="1" t="s">
        <v>75</v>
      </c>
      <c r="N37" s="8">
        <f>(O36-P36)*C22/100</f>
        <v>1.3918759987674088</v>
      </c>
      <c r="O37" s="8">
        <f t="shared" si="19"/>
        <v>1.1613824648474076</v>
      </c>
      <c r="P37" s="8">
        <f t="shared" si="5"/>
        <v>0.4416649165612217</v>
      </c>
      <c r="Q37" s="14">
        <f t="shared" si="6"/>
        <v>6.0360871930033644E-2</v>
      </c>
      <c r="R37" s="8">
        <f t="shared" si="7"/>
        <v>0.14871053055555558</v>
      </c>
      <c r="S37" s="15">
        <f t="shared" si="8"/>
        <v>0.40589507484464193</v>
      </c>
      <c r="T37" s="2">
        <v>0.01</v>
      </c>
      <c r="U37" s="16">
        <f t="shared" si="9"/>
        <v>4.0589507484464198E-3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3.3508950748446419E-2</v>
      </c>
      <c r="AR37" s="8">
        <f t="shared" si="15"/>
        <v>108.81258333333334</v>
      </c>
      <c r="AS37" s="1">
        <f t="shared" si="16"/>
        <v>0.13666666666666669</v>
      </c>
      <c r="AT37" s="1">
        <f t="shared" si="20"/>
        <v>39.509368933014336</v>
      </c>
      <c r="AU37" s="1">
        <f t="shared" si="17"/>
        <v>131909.91723934832</v>
      </c>
    </row>
    <row r="38" spans="1:48" x14ac:dyDescent="0.15">
      <c r="C38" s="7">
        <v>11</v>
      </c>
      <c r="D38" s="11">
        <v>24.301600000000001</v>
      </c>
      <c r="E38" s="10">
        <f t="shared" si="18"/>
        <v>25.8606451612903</v>
      </c>
      <c r="F38" s="7" t="s">
        <v>75</v>
      </c>
      <c r="G38" s="1">
        <v>12</v>
      </c>
      <c r="H38" s="8">
        <f t="shared" si="0"/>
        <v>24.301600000000001</v>
      </c>
      <c r="I38" s="8">
        <f t="shared" si="1"/>
        <v>297.45159999999998</v>
      </c>
      <c r="J38" s="8">
        <f t="shared" si="2"/>
        <v>0.32062261813816317</v>
      </c>
      <c r="K38" s="8">
        <f t="shared" si="3"/>
        <v>108.81258333333334</v>
      </c>
      <c r="L38" s="8">
        <f t="shared" si="4"/>
        <v>1.0881258333333335</v>
      </c>
      <c r="M38" s="1" t="s">
        <v>73</v>
      </c>
      <c r="O38" s="8">
        <f t="shared" si="19"/>
        <v>1.8078433816195194</v>
      </c>
      <c r="P38" s="8">
        <f t="shared" si="5"/>
        <v>0.57963547819860073</v>
      </c>
      <c r="Q38" s="14">
        <f t="shared" si="6"/>
        <v>7.9216848687142113E-2</v>
      </c>
      <c r="R38" s="8">
        <f t="shared" si="7"/>
        <v>0.14871053055555558</v>
      </c>
      <c r="S38" s="15">
        <f t="shared" si="8"/>
        <v>0.53269158808863315</v>
      </c>
      <c r="T38" s="2">
        <v>0.01</v>
      </c>
      <c r="U38" s="16">
        <f t="shared" si="9"/>
        <v>5.3269158808863315E-3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3.4776915880886328E-2</v>
      </c>
      <c r="AR38" s="8">
        <f t="shared" si="15"/>
        <v>108.81258333333334</v>
      </c>
      <c r="AS38" s="1">
        <f t="shared" si="16"/>
        <v>0.13666666666666669</v>
      </c>
      <c r="AT38" s="1">
        <f t="shared" si="20"/>
        <v>39.509368933014336</v>
      </c>
      <c r="AU38" s="1">
        <f t="shared" si="17"/>
        <v>136901.3351126842</v>
      </c>
      <c r="AV38" s="1">
        <f>SUM(AU27:AU38)</f>
        <v>1572948.6912951751</v>
      </c>
    </row>
    <row r="39" spans="1:48" x14ac:dyDescent="0.15">
      <c r="C39" s="7">
        <v>12</v>
      </c>
      <c r="D39" s="11">
        <v>22.849451612903199</v>
      </c>
      <c r="E39" s="10">
        <f t="shared" si="18"/>
        <v>24.301600000000001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18</v>
      </c>
      <c r="E42" s="7"/>
      <c r="F42" s="7"/>
      <c r="G42" s="1">
        <v>1</v>
      </c>
      <c r="H42" s="8">
        <f t="shared" ref="H42:H53" si="21">E43</f>
        <v>18</v>
      </c>
      <c r="I42" s="8">
        <f t="shared" ref="I42:I53" si="22">H42+273.15</f>
        <v>291.14999999999998</v>
      </c>
      <c r="J42" s="8">
        <f t="shared" ref="J42:J53" si="23">EXP(($C$16*(I42-$C$14))/($C$17*I42*$C$14))</f>
        <v>0.15787051391298848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1.2170402366004274E-2</v>
      </c>
      <c r="Q42" s="14">
        <f t="shared" ref="Q42:Q53" si="27">P42*$B$44</f>
        <v>1.8864123667306624E-3</v>
      </c>
      <c r="R42" s="8">
        <f t="shared" ref="R42:R53" si="28">L42*$B$44</f>
        <v>1.1949111458333333E-2</v>
      </c>
      <c r="S42" s="15">
        <f t="shared" ref="S42:S53" si="29">Q42/R42</f>
        <v>0.15787051391298848</v>
      </c>
      <c r="T42" s="2">
        <v>0.01</v>
      </c>
      <c r="U42" s="16">
        <f t="shared" ref="U42:U53" si="30">S42*T42</f>
        <v>1.5787051391298848E-3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1.6378705139129885E-2</v>
      </c>
      <c r="AR42" s="8">
        <f t="shared" ref="AR42:AR53" si="34">$B$42/12</f>
        <v>7.7091041666666671</v>
      </c>
      <c r="AS42" s="1">
        <f t="shared" ref="AS42:AS53" si="35">$B$44</f>
        <v>0.155</v>
      </c>
      <c r="AT42" s="1">
        <f>$E$5/12</f>
        <v>89.764356164383329</v>
      </c>
      <c r="AU42" s="1">
        <f t="shared" ref="AU42:AU53" si="36">AT42*10000*AS42*0.67*AR42*AQ42</f>
        <v>11770.472570459528</v>
      </c>
    </row>
    <row r="43" spans="1:48" x14ac:dyDescent="0.15">
      <c r="A43" s="1" t="s">
        <v>74</v>
      </c>
      <c r="B43" s="1">
        <v>1</v>
      </c>
      <c r="C43" s="7">
        <v>1</v>
      </c>
      <c r="D43" s="9">
        <v>22.580935483870999</v>
      </c>
      <c r="E43" s="10">
        <f t="shared" ref="E43:E54" si="37">D42</f>
        <v>18</v>
      </c>
      <c r="F43" s="7" t="s">
        <v>73</v>
      </c>
      <c r="G43" s="1">
        <v>2</v>
      </c>
      <c r="H43" s="8">
        <f t="shared" si="21"/>
        <v>22.580935483870999</v>
      </c>
      <c r="I43" s="8">
        <f t="shared" si="22"/>
        <v>295.73093548387095</v>
      </c>
      <c r="J43" s="8">
        <f t="shared" si="23"/>
        <v>0.26502043251519208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8">L43+O42-P42-N43</f>
        <v>0.14201168096732905</v>
      </c>
      <c r="P43" s="8">
        <f t="shared" si="26"/>
        <v>3.763599711217102E-2</v>
      </c>
      <c r="Q43" s="14">
        <f t="shared" si="27"/>
        <v>5.8335795523865083E-3</v>
      </c>
      <c r="R43" s="8">
        <f t="shared" si="28"/>
        <v>1.1949111458333333E-2</v>
      </c>
      <c r="S43" s="15">
        <f t="shared" si="29"/>
        <v>0.48820195315176834</v>
      </c>
      <c r="T43" s="2">
        <v>0.01</v>
      </c>
      <c r="U43" s="16">
        <f t="shared" si="30"/>
        <v>4.8820195315176836E-3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1.9682019531517686E-2</v>
      </c>
      <c r="AR43" s="8">
        <f t="shared" si="34"/>
        <v>7.7091041666666671</v>
      </c>
      <c r="AS43" s="1">
        <f t="shared" si="35"/>
        <v>0.155</v>
      </c>
      <c r="AT43" s="1">
        <f t="shared" ref="AT43:AT53" si="39">$E$5/12</f>
        <v>89.764356164383329</v>
      </c>
      <c r="AU43" s="1">
        <f t="shared" si="36"/>
        <v>14144.382541786501</v>
      </c>
    </row>
    <row r="44" spans="1:48" x14ac:dyDescent="0.15">
      <c r="A44" s="1" t="s">
        <v>36</v>
      </c>
      <c r="B44" s="1">
        <f>I5</f>
        <v>0.155</v>
      </c>
      <c r="C44" s="7">
        <v>2</v>
      </c>
      <c r="D44" s="11">
        <v>22.8303571428571</v>
      </c>
      <c r="E44" s="10">
        <f t="shared" si="37"/>
        <v>22.580935483870999</v>
      </c>
      <c r="F44" s="7" t="s">
        <v>73</v>
      </c>
      <c r="G44" s="1">
        <v>3</v>
      </c>
      <c r="H44" s="8">
        <f t="shared" si="21"/>
        <v>22.8303571428571</v>
      </c>
      <c r="I44" s="8">
        <f t="shared" si="22"/>
        <v>295.98035714285709</v>
      </c>
      <c r="J44" s="8">
        <f t="shared" si="23"/>
        <v>0.27247647539077607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8"/>
        <v>0.18146672552182469</v>
      </c>
      <c r="P44" s="8">
        <f t="shared" si="26"/>
        <v>4.9445413770892184E-2</v>
      </c>
      <c r="Q44" s="14">
        <f t="shared" si="27"/>
        <v>7.6640391344882887E-3</v>
      </c>
      <c r="R44" s="8">
        <f t="shared" si="28"/>
        <v>1.1949111458333333E-2</v>
      </c>
      <c r="S44" s="15">
        <f t="shared" si="29"/>
        <v>0.64138987749950005</v>
      </c>
      <c r="T44" s="2">
        <v>0.01</v>
      </c>
      <c r="U44" s="16">
        <f t="shared" si="30"/>
        <v>6.4138987749950008E-3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2.1213898774995001E-2</v>
      </c>
      <c r="AR44" s="8">
        <f t="shared" si="34"/>
        <v>7.7091041666666671</v>
      </c>
      <c r="AS44" s="1">
        <f t="shared" si="35"/>
        <v>0.155</v>
      </c>
      <c r="AT44" s="1">
        <f t="shared" si="39"/>
        <v>89.764356164383329</v>
      </c>
      <c r="AU44" s="1">
        <f t="shared" si="36"/>
        <v>15245.25971513086</v>
      </c>
    </row>
    <row r="45" spans="1:48" x14ac:dyDescent="0.15">
      <c r="C45" s="7">
        <v>3</v>
      </c>
      <c r="D45" s="11">
        <v>21.747645161290301</v>
      </c>
      <c r="E45" s="10">
        <f t="shared" si="37"/>
        <v>22.8303571428571</v>
      </c>
      <c r="F45" s="7" t="s">
        <v>73</v>
      </c>
      <c r="G45" s="1">
        <v>4</v>
      </c>
      <c r="H45" s="8">
        <f t="shared" si="21"/>
        <v>21.747645161290301</v>
      </c>
      <c r="I45" s="8">
        <f t="shared" si="22"/>
        <v>294.89764516129026</v>
      </c>
      <c r="J45" s="8">
        <f t="shared" si="23"/>
        <v>0.24147656379004739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8"/>
        <v>0.20911235341759915</v>
      </c>
      <c r="P45" s="8">
        <f t="shared" si="26"/>
        <v>5.0495732549331818E-2</v>
      </c>
      <c r="Q45" s="14">
        <f t="shared" si="27"/>
        <v>7.8268385451464324E-3</v>
      </c>
      <c r="R45" s="8">
        <f t="shared" si="28"/>
        <v>1.1949111458333333E-2</v>
      </c>
      <c r="S45" s="15">
        <f t="shared" si="29"/>
        <v>0.65501427218573482</v>
      </c>
      <c r="T45" s="2">
        <v>0.01</v>
      </c>
      <c r="U45" s="16">
        <f t="shared" si="30"/>
        <v>6.5501427218573483E-3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2.1350142721857347E-2</v>
      </c>
      <c r="AR45" s="8">
        <f t="shared" si="34"/>
        <v>7.7091041666666671</v>
      </c>
      <c r="AS45" s="1">
        <f t="shared" si="35"/>
        <v>0.155</v>
      </c>
      <c r="AT45" s="1">
        <f t="shared" si="39"/>
        <v>89.764356164383329</v>
      </c>
      <c r="AU45" s="1">
        <f t="shared" si="36"/>
        <v>15343.170729818044</v>
      </c>
    </row>
    <row r="46" spans="1:48" x14ac:dyDescent="0.15">
      <c r="C46" s="7">
        <v>4</v>
      </c>
      <c r="D46" s="11">
        <v>22.525099999999998</v>
      </c>
      <c r="E46" s="10">
        <f t="shared" si="37"/>
        <v>21.747645161290301</v>
      </c>
      <c r="F46" s="7" t="s">
        <v>73</v>
      </c>
      <c r="G46" s="1">
        <v>5</v>
      </c>
      <c r="H46" s="8">
        <f t="shared" si="21"/>
        <v>22.525099999999998</v>
      </c>
      <c r="I46" s="8">
        <f t="shared" si="22"/>
        <v>295.67509999999999</v>
      </c>
      <c r="J46" s="8">
        <f t="shared" si="23"/>
        <v>0.26337778459532812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0.15068578982485398</v>
      </c>
      <c r="O46" s="8">
        <f t="shared" si="38"/>
        <v>8.5021872710080049E-2</v>
      </c>
      <c r="P46" s="8">
        <f t="shared" si="26"/>
        <v>2.2392872476526871E-2</v>
      </c>
      <c r="Q46" s="14">
        <f t="shared" si="27"/>
        <v>3.4708952338616652E-3</v>
      </c>
      <c r="R46" s="8">
        <f t="shared" si="28"/>
        <v>1.1949111458333333E-2</v>
      </c>
      <c r="S46" s="15">
        <f t="shared" si="29"/>
        <v>0.29047308211700179</v>
      </c>
      <c r="T46" s="2">
        <v>0.01</v>
      </c>
      <c r="U46" s="16">
        <f t="shared" si="30"/>
        <v>2.9047308211700182E-3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3.0004730821170018E-2</v>
      </c>
      <c r="AR46" s="8">
        <f t="shared" si="34"/>
        <v>7.7091041666666671</v>
      </c>
      <c r="AS46" s="1">
        <f t="shared" si="35"/>
        <v>0.155</v>
      </c>
      <c r="AT46" s="1">
        <f t="shared" si="39"/>
        <v>89.764356164383329</v>
      </c>
      <c r="AU46" s="1">
        <f t="shared" si="36"/>
        <v>21562.746145960922</v>
      </c>
    </row>
    <row r="47" spans="1:48" x14ac:dyDescent="0.15">
      <c r="C47" s="7">
        <v>5</v>
      </c>
      <c r="D47" s="11">
        <v>23.753806451612899</v>
      </c>
      <c r="E47" s="10">
        <f t="shared" si="37"/>
        <v>22.525099999999998</v>
      </c>
      <c r="F47" s="7" t="s">
        <v>75</v>
      </c>
      <c r="G47" s="1">
        <v>6</v>
      </c>
      <c r="H47" s="8">
        <f t="shared" si="21"/>
        <v>23.753806451612899</v>
      </c>
      <c r="I47" s="8">
        <f t="shared" si="22"/>
        <v>296.90380645161287</v>
      </c>
      <c r="J47" s="8">
        <f t="shared" si="23"/>
        <v>0.30183177940047468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8"/>
        <v>0.13972004190021983</v>
      </c>
      <c r="P47" s="8">
        <f t="shared" si="26"/>
        <v>4.2171948864652233E-2</v>
      </c>
      <c r="Q47" s="14">
        <f t="shared" si="27"/>
        <v>6.5366520740210961E-3</v>
      </c>
      <c r="R47" s="8">
        <f t="shared" si="28"/>
        <v>1.1949111458333333E-2</v>
      </c>
      <c r="S47" s="15">
        <f t="shared" si="29"/>
        <v>0.54704084875385628</v>
      </c>
      <c r="T47" s="2">
        <v>0.01</v>
      </c>
      <c r="U47" s="16">
        <f t="shared" si="30"/>
        <v>5.4704084875385629E-3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3.257040848753856E-2</v>
      </c>
      <c r="AR47" s="8">
        <f t="shared" si="34"/>
        <v>7.7091041666666671</v>
      </c>
      <c r="AS47" s="1">
        <f t="shared" si="35"/>
        <v>0.155</v>
      </c>
      <c r="AT47" s="1">
        <f t="shared" si="39"/>
        <v>89.764356164383329</v>
      </c>
      <c r="AU47" s="1">
        <f t="shared" si="36"/>
        <v>23406.557261681141</v>
      </c>
    </row>
    <row r="48" spans="1:48" x14ac:dyDescent="0.15">
      <c r="C48" s="7">
        <v>6</v>
      </c>
      <c r="D48" s="11">
        <v>25.66</v>
      </c>
      <c r="E48" s="10">
        <f t="shared" si="37"/>
        <v>23.753806451612899</v>
      </c>
      <c r="F48" s="7" t="s">
        <v>73</v>
      </c>
      <c r="G48" s="1">
        <v>7</v>
      </c>
      <c r="H48" s="8">
        <f t="shared" si="21"/>
        <v>25.66</v>
      </c>
      <c r="I48" s="8">
        <f t="shared" si="22"/>
        <v>298.81</v>
      </c>
      <c r="J48" s="8">
        <f t="shared" si="23"/>
        <v>0.37206729829419272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8"/>
        <v>0.17463913470223427</v>
      </c>
      <c r="P48" s="8">
        <f t="shared" si="26"/>
        <v>6.4977511025095899E-2</v>
      </c>
      <c r="Q48" s="14">
        <f t="shared" si="27"/>
        <v>1.0071514208889864E-2</v>
      </c>
      <c r="R48" s="8">
        <f t="shared" si="28"/>
        <v>1.1949111458333333E-2</v>
      </c>
      <c r="S48" s="15">
        <f t="shared" si="29"/>
        <v>0.84286720765885659</v>
      </c>
      <c r="T48" s="2">
        <v>0.01</v>
      </c>
      <c r="U48" s="16">
        <f t="shared" si="30"/>
        <v>8.4286720765885653E-3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3.5528672076588566E-2</v>
      </c>
      <c r="AR48" s="8">
        <f t="shared" si="34"/>
        <v>7.7091041666666671</v>
      </c>
      <c r="AS48" s="1">
        <f t="shared" si="35"/>
        <v>0.155</v>
      </c>
      <c r="AT48" s="1">
        <f t="shared" si="39"/>
        <v>89.764356164383329</v>
      </c>
      <c r="AU48" s="1">
        <f t="shared" si="36"/>
        <v>25532.498240245703</v>
      </c>
    </row>
    <row r="49" spans="1:54" x14ac:dyDescent="0.15">
      <c r="C49" s="7">
        <v>7</v>
      </c>
      <c r="D49" s="11">
        <v>26.885225806451601</v>
      </c>
      <c r="E49" s="10">
        <f t="shared" si="37"/>
        <v>25.66</v>
      </c>
      <c r="F49" s="7" t="s">
        <v>73</v>
      </c>
      <c r="G49" s="1">
        <v>8</v>
      </c>
      <c r="H49" s="8">
        <f t="shared" si="21"/>
        <v>26.885225806451601</v>
      </c>
      <c r="I49" s="8">
        <f t="shared" si="22"/>
        <v>300.03522580645159</v>
      </c>
      <c r="J49" s="8">
        <f t="shared" si="23"/>
        <v>0.42502158595240186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8"/>
        <v>0.18675266534380502</v>
      </c>
      <c r="P49" s="8">
        <f t="shared" si="26"/>
        <v>7.9373914005262169E-2</v>
      </c>
      <c r="Q49" s="14">
        <f t="shared" si="27"/>
        <v>1.2302956670815636E-2</v>
      </c>
      <c r="R49" s="8">
        <f t="shared" si="28"/>
        <v>1.1949111458333333E-2</v>
      </c>
      <c r="S49" s="15">
        <f t="shared" si="29"/>
        <v>1.029612679881359</v>
      </c>
      <c r="T49" s="2">
        <v>0.01</v>
      </c>
      <c r="U49" s="16">
        <f t="shared" si="30"/>
        <v>1.0296126798813589E-2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3.7396126798813586E-2</v>
      </c>
      <c r="AR49" s="8">
        <f t="shared" si="34"/>
        <v>7.7091041666666671</v>
      </c>
      <c r="AS49" s="1">
        <f t="shared" si="35"/>
        <v>0.155</v>
      </c>
      <c r="AT49" s="1">
        <f t="shared" si="39"/>
        <v>89.764356164383329</v>
      </c>
      <c r="AU49" s="1">
        <f t="shared" si="36"/>
        <v>26874.535012860346</v>
      </c>
    </row>
    <row r="50" spans="1:54" x14ac:dyDescent="0.15">
      <c r="C50" s="7">
        <v>8</v>
      </c>
      <c r="D50" s="11">
        <v>27.358516129032299</v>
      </c>
      <c r="E50" s="10">
        <f t="shared" si="37"/>
        <v>26.885225806451601</v>
      </c>
      <c r="F50" s="7" t="s">
        <v>73</v>
      </c>
      <c r="G50" s="1">
        <v>9</v>
      </c>
      <c r="H50" s="8">
        <f t="shared" si="21"/>
        <v>27.358516129032299</v>
      </c>
      <c r="I50" s="8">
        <f t="shared" si="22"/>
        <v>300.50851612903227</v>
      </c>
      <c r="J50" s="8">
        <f t="shared" si="23"/>
        <v>0.44730959262540082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8"/>
        <v>0.18446979300520949</v>
      </c>
      <c r="P50" s="8">
        <f t="shared" si="26"/>
        <v>8.2515107960852277E-2</v>
      </c>
      <c r="Q50" s="14">
        <f t="shared" si="27"/>
        <v>1.2789841733932102E-2</v>
      </c>
      <c r="R50" s="8">
        <f t="shared" si="28"/>
        <v>1.1949111458333333E-2</v>
      </c>
      <c r="S50" s="15">
        <f t="shared" si="29"/>
        <v>1.0703592295151321</v>
      </c>
      <c r="T50" s="2">
        <v>0.01</v>
      </c>
      <c r="U50" s="16">
        <f t="shared" si="30"/>
        <v>1.0703592295151321E-2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3.7803592295151317E-2</v>
      </c>
      <c r="AR50" s="8">
        <f t="shared" si="34"/>
        <v>7.7091041666666671</v>
      </c>
      <c r="AS50" s="1">
        <f t="shared" si="35"/>
        <v>0.155</v>
      </c>
      <c r="AT50" s="1">
        <f t="shared" si="39"/>
        <v>89.764356164383329</v>
      </c>
      <c r="AU50" s="1">
        <f t="shared" si="36"/>
        <v>27167.358005112266</v>
      </c>
    </row>
    <row r="51" spans="1:54" x14ac:dyDescent="0.15">
      <c r="C51" s="7">
        <v>9</v>
      </c>
      <c r="D51" s="11">
        <v>26.7809666666667</v>
      </c>
      <c r="E51" s="10">
        <f t="shared" si="37"/>
        <v>27.358516129032299</v>
      </c>
      <c r="F51" s="7" t="s">
        <v>73</v>
      </c>
      <c r="G51" s="1">
        <v>10</v>
      </c>
      <c r="H51" s="8">
        <f t="shared" si="21"/>
        <v>26.7809666666667</v>
      </c>
      <c r="I51" s="8">
        <f t="shared" si="22"/>
        <v>299.93096666666668</v>
      </c>
      <c r="J51" s="8">
        <f t="shared" si="23"/>
        <v>0.42025398317554868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8"/>
        <v>0.17904572671102392</v>
      </c>
      <c r="P51" s="8">
        <f t="shared" si="26"/>
        <v>7.5244679820868535E-2</v>
      </c>
      <c r="Q51" s="14">
        <f t="shared" si="27"/>
        <v>1.1662925372234623E-2</v>
      </c>
      <c r="R51" s="8">
        <f t="shared" si="28"/>
        <v>1.1949111458333333E-2</v>
      </c>
      <c r="S51" s="15">
        <f t="shared" si="29"/>
        <v>0.97604959271686065</v>
      </c>
      <c r="T51" s="2">
        <v>0.01</v>
      </c>
      <c r="U51" s="16">
        <f t="shared" si="30"/>
        <v>9.7604959271686068E-3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3.6860495927168606E-2</v>
      </c>
      <c r="AR51" s="8">
        <f t="shared" si="34"/>
        <v>7.7091041666666671</v>
      </c>
      <c r="AS51" s="1">
        <f t="shared" si="35"/>
        <v>0.155</v>
      </c>
      <c r="AT51" s="1">
        <f t="shared" si="39"/>
        <v>89.764356164383329</v>
      </c>
      <c r="AU51" s="1">
        <f t="shared" si="36"/>
        <v>26489.60662999775</v>
      </c>
    </row>
    <row r="52" spans="1:54" x14ac:dyDescent="0.15">
      <c r="C52" s="7">
        <v>10</v>
      </c>
      <c r="D52" s="11">
        <v>25.8606451612903</v>
      </c>
      <c r="E52" s="10">
        <f t="shared" si="37"/>
        <v>26.7809666666667</v>
      </c>
      <c r="F52" s="7" t="s">
        <v>73</v>
      </c>
      <c r="G52" s="1">
        <v>11</v>
      </c>
      <c r="H52" s="8">
        <f t="shared" si="21"/>
        <v>25.8606451612903</v>
      </c>
      <c r="I52" s="8">
        <f t="shared" si="22"/>
        <v>299.01064516129026</v>
      </c>
      <c r="J52" s="8">
        <f t="shared" si="23"/>
        <v>0.38029239284170818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9.8610994545647618E-2</v>
      </c>
      <c r="O52" s="8">
        <f t="shared" si="38"/>
        <v>8.2281094011174477E-2</v>
      </c>
      <c r="P52" s="8">
        <f t="shared" si="26"/>
        <v>3.1290874127143084E-2</v>
      </c>
      <c r="Q52" s="14">
        <f t="shared" si="27"/>
        <v>4.8500854897071781E-3</v>
      </c>
      <c r="R52" s="8">
        <f t="shared" si="28"/>
        <v>1.1949111458333333E-2</v>
      </c>
      <c r="S52" s="15">
        <f t="shared" si="29"/>
        <v>0.40589507484464205</v>
      </c>
      <c r="T52" s="2">
        <v>0.01</v>
      </c>
      <c r="U52" s="16">
        <f t="shared" si="30"/>
        <v>4.0589507484464207E-3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3.1158950748446421E-2</v>
      </c>
      <c r="AR52" s="8">
        <f t="shared" si="34"/>
        <v>7.7091041666666671</v>
      </c>
      <c r="AS52" s="1">
        <f t="shared" si="35"/>
        <v>0.155</v>
      </c>
      <c r="AT52" s="1">
        <f t="shared" si="39"/>
        <v>89.764356164383329</v>
      </c>
      <c r="AU52" s="1">
        <f t="shared" si="36"/>
        <v>22392.220385766817</v>
      </c>
    </row>
    <row r="53" spans="1:54" x14ac:dyDescent="0.15">
      <c r="C53" s="7">
        <v>11</v>
      </c>
      <c r="D53" s="11">
        <v>24.301600000000001</v>
      </c>
      <c r="E53" s="10">
        <f t="shared" si="37"/>
        <v>25.8606451612903</v>
      </c>
      <c r="F53" s="7" t="s">
        <v>75</v>
      </c>
      <c r="G53" s="1">
        <v>12</v>
      </c>
      <c r="H53" s="8">
        <f t="shared" si="21"/>
        <v>24.301600000000001</v>
      </c>
      <c r="I53" s="8">
        <f t="shared" si="22"/>
        <v>297.45159999999998</v>
      </c>
      <c r="J53" s="8">
        <f t="shared" si="23"/>
        <v>0.32062261813816317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8"/>
        <v>0.12808126155069804</v>
      </c>
      <c r="P53" s="8">
        <f t="shared" si="26"/>
        <v>4.1065749412823663E-2</v>
      </c>
      <c r="Q53" s="14">
        <f t="shared" si="27"/>
        <v>6.3651911589876677E-3</v>
      </c>
      <c r="R53" s="8">
        <f t="shared" si="28"/>
        <v>1.1949111458333333E-2</v>
      </c>
      <c r="S53" s="15">
        <f t="shared" si="29"/>
        <v>0.53269158808863326</v>
      </c>
      <c r="T53" s="2">
        <v>0.01</v>
      </c>
      <c r="U53" s="16">
        <f t="shared" si="30"/>
        <v>5.3269158808863324E-3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3.242691588088633E-2</v>
      </c>
      <c r="AR53" s="8">
        <f t="shared" si="34"/>
        <v>7.7091041666666671</v>
      </c>
      <c r="AS53" s="1">
        <f t="shared" si="35"/>
        <v>0.155</v>
      </c>
      <c r="AT53" s="1">
        <f t="shared" si="39"/>
        <v>89.764356164383329</v>
      </c>
      <c r="AU53" s="1">
        <f t="shared" si="36"/>
        <v>23303.437034757419</v>
      </c>
      <c r="AV53" s="1">
        <f>SUM(AU42:AU53)</f>
        <v>253232.24427357732</v>
      </c>
    </row>
    <row r="54" spans="1:54" x14ac:dyDescent="0.15">
      <c r="C54" s="7">
        <v>12</v>
      </c>
      <c r="D54" s="11">
        <v>22.849451612903199</v>
      </c>
      <c r="E54" s="10">
        <f t="shared" si="37"/>
        <v>24.301600000000001</v>
      </c>
      <c r="F54" s="7" t="s">
        <v>73</v>
      </c>
    </row>
    <row r="56" spans="1:54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 spans="1:54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 spans="1:54" x14ac:dyDescent="0.15">
      <c r="A58" s="1" t="s">
        <v>71</v>
      </c>
      <c r="B58" s="1">
        <f>F7</f>
        <v>108.2955</v>
      </c>
      <c r="C58" s="7" t="s">
        <v>72</v>
      </c>
      <c r="D58" s="7">
        <v>18</v>
      </c>
      <c r="E58" s="7"/>
      <c r="F58" s="7"/>
      <c r="G58" s="1">
        <v>1</v>
      </c>
      <c r="H58" s="8">
        <f t="shared" ref="H58:H69" si="40">E59</f>
        <v>18</v>
      </c>
      <c r="I58" s="8">
        <f t="shared" ref="I58:I69" si="41">H58+273.15</f>
        <v>291.14999999999998</v>
      </c>
      <c r="J58" s="8">
        <f t="shared" ref="J58:J69" si="42">EXP(($C$16*(I58-$C$14))/($C$17*I58*$C$14))</f>
        <v>0.15787051391298848</v>
      </c>
      <c r="K58" s="8">
        <f t="shared" ref="K58:K69" si="43">$B$58/12</f>
        <v>9.0246250000000003</v>
      </c>
      <c r="L58" s="8">
        <f t="shared" ref="L58:L69" si="44">K58*$B$59/100</f>
        <v>2.4366487499999998</v>
      </c>
      <c r="M58" s="1" t="s">
        <v>73</v>
      </c>
      <c r="O58" s="8">
        <f>L58</f>
        <v>2.4366487499999998</v>
      </c>
      <c r="P58" s="8">
        <f t="shared" ref="P58:P69" si="45">O58*J58</f>
        <v>0.38467499038794095</v>
      </c>
      <c r="Q58" s="14">
        <f t="shared" ref="Q58:Q69" si="46">P58*$B$60</f>
        <v>0.17310374567457343</v>
      </c>
      <c r="R58" s="8">
        <f t="shared" ref="R58:R69" si="47">L58*$B$60</f>
        <v>1.0964919375</v>
      </c>
      <c r="S58" s="15">
        <f t="shared" ref="S58:S69" si="48">Q58/R58</f>
        <v>0.15787051391298848</v>
      </c>
      <c r="T58" s="2">
        <v>0.27</v>
      </c>
      <c r="U58" s="16">
        <f t="shared" ref="U58:U69" si="49">S58*T58</f>
        <v>4.2625038756506896E-2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0.28805144918508685</v>
      </c>
      <c r="AC58" s="8">
        <f t="shared" ref="AC58:AC69" si="51">$B$58/12</f>
        <v>9.0246250000000003</v>
      </c>
      <c r="AD58" s="1">
        <f t="shared" ref="AD58:AD69" si="52">$B$60</f>
        <v>0.45</v>
      </c>
      <c r="AE58" s="17">
        <f t="shared" ref="AE58:AE69" si="53">$E$7/12</f>
        <v>690.36700932975918</v>
      </c>
      <c r="AF58" s="1">
        <f t="shared" ref="AF58:AF69" si="54">AE58*10000*AC58*AB58</f>
        <v>17946479.150442138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</row>
    <row r="59" spans="1:54" x14ac:dyDescent="0.15">
      <c r="A59" s="1" t="s">
        <v>74</v>
      </c>
      <c r="B59" s="1">
        <v>27</v>
      </c>
      <c r="C59" s="7">
        <v>1</v>
      </c>
      <c r="D59" s="9">
        <v>22.580935483870999</v>
      </c>
      <c r="E59" s="10">
        <f t="shared" ref="E59:E70" si="55">D58</f>
        <v>18</v>
      </c>
      <c r="F59" s="7" t="s">
        <v>73</v>
      </c>
      <c r="G59" s="1">
        <v>2</v>
      </c>
      <c r="H59" s="8">
        <f t="shared" si="40"/>
        <v>22.580935483870999</v>
      </c>
      <c r="I59" s="8">
        <f t="shared" si="41"/>
        <v>295.73093548387095</v>
      </c>
      <c r="J59" s="8">
        <f t="shared" si="42"/>
        <v>0.26502043251519208</v>
      </c>
      <c r="K59" s="8">
        <f t="shared" si="43"/>
        <v>9.0246250000000003</v>
      </c>
      <c r="L59" s="8">
        <f t="shared" si="44"/>
        <v>2.4366487499999998</v>
      </c>
      <c r="M59" s="1" t="s">
        <v>73</v>
      </c>
      <c r="O59" s="8">
        <f t="shared" ref="O59:O69" si="56">L59+O58-P58-N59</f>
        <v>4.4886225096120587</v>
      </c>
      <c r="P59" s="8">
        <f t="shared" si="45"/>
        <v>1.1895766788948148</v>
      </c>
      <c r="Q59" s="14">
        <f t="shared" si="46"/>
        <v>0.53530950550266665</v>
      </c>
      <c r="R59" s="8">
        <f t="shared" si="47"/>
        <v>1.0964919375</v>
      </c>
      <c r="S59" s="15">
        <f t="shared" si="48"/>
        <v>0.48820195315176829</v>
      </c>
      <c r="T59" s="2">
        <v>0.27</v>
      </c>
      <c r="U59" s="16">
        <f t="shared" si="49"/>
        <v>0.13181452735097746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0.31494207999631973</v>
      </c>
      <c r="AC59" s="8">
        <f t="shared" si="51"/>
        <v>9.0246250000000003</v>
      </c>
      <c r="AD59" s="1">
        <f t="shared" si="52"/>
        <v>0.45</v>
      </c>
      <c r="AE59" s="17">
        <f t="shared" si="53"/>
        <v>690.36700932975918</v>
      </c>
      <c r="AF59" s="1">
        <f t="shared" si="54"/>
        <v>19621847.028511513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</row>
    <row r="60" spans="1:54" x14ac:dyDescent="0.15">
      <c r="A60" s="1" t="s">
        <v>36</v>
      </c>
      <c r="B60" s="1">
        <f>H7</f>
        <v>0.45</v>
      </c>
      <c r="C60" s="7">
        <v>2</v>
      </c>
      <c r="D60" s="11">
        <v>22.8303571428571</v>
      </c>
      <c r="E60" s="10">
        <f t="shared" si="55"/>
        <v>22.580935483870999</v>
      </c>
      <c r="F60" s="7" t="s">
        <v>73</v>
      </c>
      <c r="G60" s="1">
        <v>3</v>
      </c>
      <c r="H60" s="8">
        <f t="shared" si="40"/>
        <v>22.8303571428571</v>
      </c>
      <c r="I60" s="8">
        <f t="shared" si="41"/>
        <v>295.98035714285709</v>
      </c>
      <c r="J60" s="8">
        <f t="shared" si="42"/>
        <v>0.27247647539077607</v>
      </c>
      <c r="K60" s="8">
        <f t="shared" si="43"/>
        <v>9.0246250000000003</v>
      </c>
      <c r="L60" s="8">
        <f t="shared" si="44"/>
        <v>2.4366487499999998</v>
      </c>
      <c r="M60" s="1" t="s">
        <v>73</v>
      </c>
      <c r="O60" s="8">
        <f t="shared" si="56"/>
        <v>5.7356945807172437</v>
      </c>
      <c r="P60" s="8">
        <f t="shared" si="45"/>
        <v>1.5628418432718096</v>
      </c>
      <c r="Q60" s="14">
        <f t="shared" si="46"/>
        <v>0.70327882947231435</v>
      </c>
      <c r="R60" s="8">
        <f t="shared" si="47"/>
        <v>1.0964919375</v>
      </c>
      <c r="S60" s="15">
        <f t="shared" si="48"/>
        <v>0.64138987749949994</v>
      </c>
      <c r="T60" s="2">
        <v>0.27</v>
      </c>
      <c r="U60" s="16">
        <f t="shared" si="49"/>
        <v>0.17317526692486498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0.32741234297784683</v>
      </c>
      <c r="AC60" s="8">
        <f t="shared" si="51"/>
        <v>9.0246250000000003</v>
      </c>
      <c r="AD60" s="1">
        <f t="shared" si="52"/>
        <v>0.45</v>
      </c>
      <c r="AE60" s="17">
        <f t="shared" si="53"/>
        <v>690.36700932975918</v>
      </c>
      <c r="AF60" s="1">
        <f t="shared" si="54"/>
        <v>20398782.243493564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</row>
    <row r="61" spans="1:54" x14ac:dyDescent="0.15">
      <c r="C61" s="7">
        <v>3</v>
      </c>
      <c r="D61" s="11">
        <v>21.747645161290301</v>
      </c>
      <c r="E61" s="10">
        <f t="shared" si="55"/>
        <v>22.8303571428571</v>
      </c>
      <c r="F61" s="7" t="s">
        <v>73</v>
      </c>
      <c r="G61" s="1">
        <v>4</v>
      </c>
      <c r="H61" s="8">
        <f t="shared" si="40"/>
        <v>21.747645161290301</v>
      </c>
      <c r="I61" s="8">
        <f t="shared" si="41"/>
        <v>294.89764516129026</v>
      </c>
      <c r="J61" s="8">
        <f t="shared" si="42"/>
        <v>0.24147656379004739</v>
      </c>
      <c r="K61" s="8">
        <f t="shared" si="43"/>
        <v>9.0246250000000003</v>
      </c>
      <c r="L61" s="8">
        <f t="shared" si="44"/>
        <v>2.4366487499999998</v>
      </c>
      <c r="M61" s="1" t="s">
        <v>73</v>
      </c>
      <c r="O61" s="8">
        <f t="shared" si="56"/>
        <v>6.6095014874454341</v>
      </c>
      <c r="P61" s="8">
        <f t="shared" si="45"/>
        <v>1.5960397075535304</v>
      </c>
      <c r="Q61" s="14">
        <f t="shared" si="46"/>
        <v>0.71821786839908874</v>
      </c>
      <c r="R61" s="8">
        <f t="shared" si="47"/>
        <v>1.0964919375</v>
      </c>
      <c r="S61" s="15">
        <f t="shared" si="48"/>
        <v>0.65501427218573482</v>
      </c>
      <c r="T61" s="2">
        <v>0.27</v>
      </c>
      <c r="U61" s="16">
        <f t="shared" si="49"/>
        <v>0.17685385349014843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0.32852143682727974</v>
      </c>
      <c r="AC61" s="8">
        <f t="shared" si="51"/>
        <v>9.0246250000000003</v>
      </c>
      <c r="AD61" s="1">
        <f t="shared" si="52"/>
        <v>0.45</v>
      </c>
      <c r="AE61" s="17">
        <f t="shared" si="53"/>
        <v>690.36700932975918</v>
      </c>
      <c r="AF61" s="1">
        <f t="shared" si="54"/>
        <v>20467882.154988687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</row>
    <row r="62" spans="1:54" x14ac:dyDescent="0.15">
      <c r="C62" s="7">
        <v>4</v>
      </c>
      <c r="D62" s="11">
        <v>22.525099999999998</v>
      </c>
      <c r="E62" s="10">
        <f t="shared" si="55"/>
        <v>21.747645161290301</v>
      </c>
      <c r="F62" s="7" t="s">
        <v>73</v>
      </c>
      <c r="G62" s="1">
        <v>5</v>
      </c>
      <c r="H62" s="8">
        <f t="shared" si="40"/>
        <v>22.525099999999998</v>
      </c>
      <c r="I62" s="8">
        <f t="shared" si="41"/>
        <v>295.67509999999999</v>
      </c>
      <c r="J62" s="8">
        <f t="shared" si="42"/>
        <v>0.26337778459532812</v>
      </c>
      <c r="K62" s="8">
        <f t="shared" si="43"/>
        <v>9.0246250000000003</v>
      </c>
      <c r="L62" s="8">
        <f t="shared" si="44"/>
        <v>2.4366487499999998</v>
      </c>
      <c r="M62" s="1" t="s">
        <v>75</v>
      </c>
      <c r="N62" s="8">
        <f>(O61-P61)*$C$22/100</f>
        <v>4.7627886908973087</v>
      </c>
      <c r="O62" s="8">
        <f t="shared" si="56"/>
        <v>2.6873218389945954</v>
      </c>
      <c r="P62" s="8">
        <f t="shared" si="45"/>
        <v>0.70778087244903964</v>
      </c>
      <c r="Q62" s="14">
        <f t="shared" si="46"/>
        <v>0.31850139260206783</v>
      </c>
      <c r="R62" s="8">
        <f t="shared" si="47"/>
        <v>1.0964919375</v>
      </c>
      <c r="S62" s="15">
        <f t="shared" si="48"/>
        <v>0.29047308211700174</v>
      </c>
      <c r="T62" s="2">
        <v>0.27</v>
      </c>
      <c r="U62" s="16">
        <f t="shared" si="49"/>
        <v>7.8427732171590478E-2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0.2988459612497345</v>
      </c>
      <c r="AC62" s="8">
        <f t="shared" si="51"/>
        <v>9.0246250000000003</v>
      </c>
      <c r="AD62" s="1">
        <f t="shared" si="52"/>
        <v>0.45</v>
      </c>
      <c r="AE62" s="17">
        <f t="shared" si="53"/>
        <v>690.36700932975918</v>
      </c>
      <c r="AF62" s="1">
        <f t="shared" si="54"/>
        <v>18619009.999550689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</row>
    <row r="63" spans="1:54" x14ac:dyDescent="0.15">
      <c r="C63" s="7">
        <v>5</v>
      </c>
      <c r="D63" s="11">
        <v>23.753806451612899</v>
      </c>
      <c r="E63" s="10">
        <f t="shared" si="55"/>
        <v>22.525099999999998</v>
      </c>
      <c r="F63" s="7" t="s">
        <v>75</v>
      </c>
      <c r="G63" s="1">
        <v>6</v>
      </c>
      <c r="H63" s="8">
        <f t="shared" si="40"/>
        <v>23.753806451612899</v>
      </c>
      <c r="I63" s="8">
        <f t="shared" si="41"/>
        <v>296.90380645161287</v>
      </c>
      <c r="J63" s="8">
        <f t="shared" si="42"/>
        <v>0.30183177940047468</v>
      </c>
      <c r="K63" s="8">
        <f t="shared" si="43"/>
        <v>9.0246250000000003</v>
      </c>
      <c r="L63" s="8">
        <f t="shared" si="44"/>
        <v>2.4366487499999998</v>
      </c>
      <c r="M63" s="1" t="s">
        <v>73</v>
      </c>
      <c r="O63" s="8">
        <f t="shared" si="56"/>
        <v>4.4161897165455555</v>
      </c>
      <c r="P63" s="8">
        <f t="shared" si="45"/>
        <v>1.3329464003150229</v>
      </c>
      <c r="Q63" s="14">
        <f t="shared" si="46"/>
        <v>0.5998258801417603</v>
      </c>
      <c r="R63" s="8">
        <f t="shared" si="47"/>
        <v>1.0964919375</v>
      </c>
      <c r="S63" s="15">
        <f t="shared" si="48"/>
        <v>0.54704084875385628</v>
      </c>
      <c r="T63" s="2">
        <v>0.27</v>
      </c>
      <c r="U63" s="16">
        <f t="shared" si="49"/>
        <v>0.14770102916354119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0.33493186029280764</v>
      </c>
      <c r="AC63" s="8">
        <f t="shared" si="51"/>
        <v>9.0246250000000003</v>
      </c>
      <c r="AD63" s="1">
        <f t="shared" si="52"/>
        <v>0.45</v>
      </c>
      <c r="AE63" s="17">
        <f t="shared" si="53"/>
        <v>690.36700932975918</v>
      </c>
      <c r="AF63" s="1">
        <f t="shared" si="54"/>
        <v>20867270.98429355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</row>
    <row r="64" spans="1:54" x14ac:dyDescent="0.15">
      <c r="C64" s="7">
        <v>6</v>
      </c>
      <c r="D64" s="11">
        <v>25.66</v>
      </c>
      <c r="E64" s="10">
        <f t="shared" si="55"/>
        <v>23.753806451612899</v>
      </c>
      <c r="F64" s="7" t="s">
        <v>73</v>
      </c>
      <c r="G64" s="1">
        <v>7</v>
      </c>
      <c r="H64" s="8">
        <f t="shared" si="40"/>
        <v>25.66</v>
      </c>
      <c r="I64" s="8">
        <f t="shared" si="41"/>
        <v>298.81</v>
      </c>
      <c r="J64" s="8">
        <f t="shared" si="42"/>
        <v>0.37206729829419272</v>
      </c>
      <c r="K64" s="8">
        <f t="shared" si="43"/>
        <v>9.0246250000000003</v>
      </c>
      <c r="L64" s="8">
        <f t="shared" si="44"/>
        <v>2.4366487499999998</v>
      </c>
      <c r="M64" s="1" t="s">
        <v>73</v>
      </c>
      <c r="O64" s="8">
        <f t="shared" si="56"/>
        <v>5.5198920662305326</v>
      </c>
      <c r="P64" s="8">
        <f t="shared" si="45"/>
        <v>2.0537713279579433</v>
      </c>
      <c r="Q64" s="14">
        <f t="shared" si="46"/>
        <v>0.92419709758107449</v>
      </c>
      <c r="R64" s="8">
        <f t="shared" si="47"/>
        <v>1.0964919375</v>
      </c>
      <c r="S64" s="15">
        <f t="shared" si="48"/>
        <v>0.84286720765885659</v>
      </c>
      <c r="T64" s="2">
        <v>0.27</v>
      </c>
      <c r="U64" s="16">
        <f t="shared" si="49"/>
        <v>0.22757414606789128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0.35901360503946922</v>
      </c>
      <c r="AC64" s="8">
        <f t="shared" si="51"/>
        <v>9.0246250000000003</v>
      </c>
      <c r="AD64" s="1">
        <f t="shared" si="52"/>
        <v>0.45</v>
      </c>
      <c r="AE64" s="17">
        <f t="shared" si="53"/>
        <v>690.36700932975918</v>
      </c>
      <c r="AF64" s="1">
        <f t="shared" si="54"/>
        <v>22367636.739178311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</row>
    <row r="65" spans="1:54" x14ac:dyDescent="0.15">
      <c r="C65" s="7">
        <v>7</v>
      </c>
      <c r="D65" s="11">
        <v>26.885225806451601</v>
      </c>
      <c r="E65" s="10">
        <f t="shared" si="55"/>
        <v>25.66</v>
      </c>
      <c r="F65" s="7" t="s">
        <v>73</v>
      </c>
      <c r="G65" s="1">
        <v>8</v>
      </c>
      <c r="H65" s="8">
        <f t="shared" si="40"/>
        <v>26.885225806451601</v>
      </c>
      <c r="I65" s="8">
        <f t="shared" si="41"/>
        <v>300.03522580645159</v>
      </c>
      <c r="J65" s="8">
        <f t="shared" si="42"/>
        <v>0.42502158595240186</v>
      </c>
      <c r="K65" s="8">
        <f t="shared" si="43"/>
        <v>9.0246250000000003</v>
      </c>
      <c r="L65" s="8">
        <f t="shared" si="44"/>
        <v>2.4366487499999998</v>
      </c>
      <c r="M65" s="1" t="s">
        <v>73</v>
      </c>
      <c r="O65" s="8">
        <f t="shared" si="56"/>
        <v>5.9027694882725896</v>
      </c>
      <c r="P65" s="8">
        <f t="shared" si="45"/>
        <v>2.5088044494170636</v>
      </c>
      <c r="Q65" s="14">
        <f t="shared" si="46"/>
        <v>1.1289620022376787</v>
      </c>
      <c r="R65" s="8">
        <f t="shared" si="47"/>
        <v>1.0964919375</v>
      </c>
      <c r="S65" s="15">
        <f t="shared" si="48"/>
        <v>1.0296126798813592</v>
      </c>
      <c r="T65" s="2">
        <v>0.27</v>
      </c>
      <c r="U65" s="16">
        <f t="shared" si="49"/>
        <v>0.27799542356796697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0.37421562020574206</v>
      </c>
      <c r="AC65" s="8">
        <f t="shared" si="51"/>
        <v>9.0246250000000003</v>
      </c>
      <c r="AD65" s="1">
        <f t="shared" si="52"/>
        <v>0.45</v>
      </c>
      <c r="AE65" s="17">
        <f t="shared" si="53"/>
        <v>690.36700932975918</v>
      </c>
      <c r="AF65" s="1">
        <f t="shared" si="54"/>
        <v>23314768.40262958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15">
      <c r="C66" s="7">
        <v>8</v>
      </c>
      <c r="D66" s="11">
        <v>27.358516129032299</v>
      </c>
      <c r="E66" s="10">
        <f t="shared" si="55"/>
        <v>26.885225806451601</v>
      </c>
      <c r="F66" s="7" t="s">
        <v>73</v>
      </c>
      <c r="G66" s="1">
        <v>9</v>
      </c>
      <c r="H66" s="8">
        <f t="shared" si="40"/>
        <v>27.358516129032299</v>
      </c>
      <c r="I66" s="8">
        <f t="shared" si="41"/>
        <v>300.50851612903227</v>
      </c>
      <c r="J66" s="8">
        <f t="shared" si="42"/>
        <v>0.44730959262540082</v>
      </c>
      <c r="K66" s="8">
        <f t="shared" si="43"/>
        <v>9.0246250000000003</v>
      </c>
      <c r="L66" s="8">
        <f t="shared" si="44"/>
        <v>2.4366487499999998</v>
      </c>
      <c r="M66" s="1" t="s">
        <v>73</v>
      </c>
      <c r="O66" s="8">
        <f t="shared" si="56"/>
        <v>5.8306137888555263</v>
      </c>
      <c r="P66" s="8">
        <f t="shared" si="45"/>
        <v>2.6080894786490103</v>
      </c>
      <c r="Q66" s="14">
        <f t="shared" si="46"/>
        <v>1.1736402653920546</v>
      </c>
      <c r="R66" s="8">
        <f t="shared" si="47"/>
        <v>1.0964919375</v>
      </c>
      <c r="S66" s="15">
        <f t="shared" si="48"/>
        <v>1.0703592295151323</v>
      </c>
      <c r="T66" s="2">
        <v>0.27</v>
      </c>
      <c r="U66" s="16">
        <f t="shared" si="49"/>
        <v>0.28899699196908574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0.37753259307867937</v>
      </c>
      <c r="AC66" s="8">
        <f t="shared" si="51"/>
        <v>9.0246250000000003</v>
      </c>
      <c r="AD66" s="1">
        <f t="shared" si="52"/>
        <v>0.45</v>
      </c>
      <c r="AE66" s="17">
        <f t="shared" si="53"/>
        <v>690.36700932975918</v>
      </c>
      <c r="AF66" s="1">
        <f t="shared" si="54"/>
        <v>23521425.875366341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15">
      <c r="C67" s="7">
        <v>9</v>
      </c>
      <c r="D67" s="11">
        <v>26.7809666666667</v>
      </c>
      <c r="E67" s="10">
        <f t="shared" si="55"/>
        <v>27.358516129032299</v>
      </c>
      <c r="F67" s="7" t="s">
        <v>73</v>
      </c>
      <c r="G67" s="1">
        <v>10</v>
      </c>
      <c r="H67" s="8">
        <f t="shared" si="40"/>
        <v>26.7809666666667</v>
      </c>
      <c r="I67" s="8">
        <f t="shared" si="41"/>
        <v>299.93096666666668</v>
      </c>
      <c r="J67" s="8">
        <f t="shared" si="42"/>
        <v>0.42025398317554868</v>
      </c>
      <c r="K67" s="8">
        <f t="shared" si="43"/>
        <v>9.0246250000000003</v>
      </c>
      <c r="L67" s="8">
        <f t="shared" si="44"/>
        <v>2.4366487499999998</v>
      </c>
      <c r="M67" s="1" t="s">
        <v>73</v>
      </c>
      <c r="O67" s="8">
        <f t="shared" si="56"/>
        <v>5.6591730602065162</v>
      </c>
      <c r="P67" s="8">
        <f t="shared" si="45"/>
        <v>2.3782900200315478</v>
      </c>
      <c r="Q67" s="14">
        <f t="shared" si="46"/>
        <v>1.0702305090141966</v>
      </c>
      <c r="R67" s="8">
        <f t="shared" si="47"/>
        <v>1.0964919375</v>
      </c>
      <c r="S67" s="15">
        <f t="shared" si="48"/>
        <v>0.97604959271686087</v>
      </c>
      <c r="T67" s="2">
        <v>0.27</v>
      </c>
      <c r="U67" s="16">
        <f t="shared" si="49"/>
        <v>0.26353339003355247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0.36985531709511604</v>
      </c>
      <c r="AC67" s="8">
        <f t="shared" si="51"/>
        <v>9.0246250000000003</v>
      </c>
      <c r="AD67" s="1">
        <f t="shared" si="52"/>
        <v>0.45</v>
      </c>
      <c r="AE67" s="17">
        <f t="shared" si="53"/>
        <v>690.36700932975918</v>
      </c>
      <c r="AF67" s="1">
        <f t="shared" si="54"/>
        <v>23043108.290917464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15">
      <c r="C68" s="7">
        <v>10</v>
      </c>
      <c r="D68" s="11">
        <v>25.8606451612903</v>
      </c>
      <c r="E68" s="10">
        <f t="shared" si="55"/>
        <v>26.7809666666667</v>
      </c>
      <c r="F68" s="7" t="s">
        <v>73</v>
      </c>
      <c r="G68" s="1">
        <v>11</v>
      </c>
      <c r="H68" s="8">
        <f t="shared" si="40"/>
        <v>25.8606451612903</v>
      </c>
      <c r="I68" s="8">
        <f t="shared" si="41"/>
        <v>299.01064516129026</v>
      </c>
      <c r="J68" s="8">
        <f t="shared" si="42"/>
        <v>0.38029239284170818</v>
      </c>
      <c r="K68" s="8">
        <f t="shared" si="43"/>
        <v>9.0246250000000003</v>
      </c>
      <c r="L68" s="8">
        <f t="shared" si="44"/>
        <v>2.4366487499999998</v>
      </c>
      <c r="M68" s="1" t="s">
        <v>75</v>
      </c>
      <c r="N68" s="8">
        <f>(O67-P67)*$C$22/100</f>
        <v>3.1168388881662201</v>
      </c>
      <c r="O68" s="8">
        <f t="shared" si="56"/>
        <v>2.6006929020087481</v>
      </c>
      <c r="P68" s="8">
        <f t="shared" si="45"/>
        <v>0.98902372675135297</v>
      </c>
      <c r="Q68" s="14">
        <f t="shared" si="46"/>
        <v>0.44506067703810887</v>
      </c>
      <c r="R68" s="8">
        <f t="shared" si="47"/>
        <v>1.0964919375</v>
      </c>
      <c r="S68" s="15">
        <f t="shared" si="48"/>
        <v>0.40589507484464188</v>
      </c>
      <c r="T68" s="2">
        <v>0.27</v>
      </c>
      <c r="U68" s="16">
        <f t="shared" si="49"/>
        <v>0.10959167020805331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0.30824188856772805</v>
      </c>
      <c r="AC68" s="8">
        <f t="shared" si="51"/>
        <v>9.0246250000000003</v>
      </c>
      <c r="AD68" s="1">
        <f t="shared" si="52"/>
        <v>0.45</v>
      </c>
      <c r="AE68" s="17">
        <f t="shared" si="53"/>
        <v>690.36700932975918</v>
      </c>
      <c r="AF68" s="1">
        <f t="shared" si="54"/>
        <v>19204404.77603415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15">
      <c r="C69" s="7">
        <v>11</v>
      </c>
      <c r="D69" s="11">
        <v>24.301600000000001</v>
      </c>
      <c r="E69" s="10">
        <f t="shared" si="55"/>
        <v>25.8606451612903</v>
      </c>
      <c r="F69" s="7" t="s">
        <v>75</v>
      </c>
      <c r="G69" s="1">
        <v>12</v>
      </c>
      <c r="H69" s="8">
        <f t="shared" si="40"/>
        <v>24.301600000000001</v>
      </c>
      <c r="I69" s="8">
        <f t="shared" si="41"/>
        <v>297.45159999999998</v>
      </c>
      <c r="J69" s="8">
        <f t="shared" si="42"/>
        <v>0.32062261813816317</v>
      </c>
      <c r="K69" s="8">
        <f t="shared" si="43"/>
        <v>9.0246250000000003</v>
      </c>
      <c r="L69" s="8">
        <f t="shared" si="44"/>
        <v>2.4366487499999998</v>
      </c>
      <c r="M69" s="1" t="s">
        <v>73</v>
      </c>
      <c r="O69" s="8">
        <f t="shared" si="56"/>
        <v>4.0483179252573951</v>
      </c>
      <c r="P69" s="8">
        <f t="shared" si="45"/>
        <v>1.2979822922516828</v>
      </c>
      <c r="Q69" s="14">
        <f t="shared" si="46"/>
        <v>0.58409203151325728</v>
      </c>
      <c r="R69" s="8">
        <f t="shared" si="47"/>
        <v>1.0964919375</v>
      </c>
      <c r="S69" s="15">
        <f t="shared" si="48"/>
        <v>0.53269158808863315</v>
      </c>
      <c r="T69" s="2">
        <v>0.27</v>
      </c>
      <c r="U69" s="16">
        <f t="shared" si="49"/>
        <v>0.14382672878393096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0.31856375872835518</v>
      </c>
      <c r="AC69" s="8">
        <f t="shared" si="51"/>
        <v>9.0246250000000003</v>
      </c>
      <c r="AD69" s="1">
        <f t="shared" si="52"/>
        <v>0.45</v>
      </c>
      <c r="AE69" s="17">
        <f t="shared" si="53"/>
        <v>690.36700932975918</v>
      </c>
      <c r="AF69" s="1">
        <f t="shared" si="54"/>
        <v>19847488.600661047</v>
      </c>
      <c r="AG69" s="1">
        <f>SUM(AF58:AF69)</f>
        <v>249220104.24606699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15">
      <c r="C70" s="7">
        <v>12</v>
      </c>
      <c r="D70" s="11">
        <v>22.849451612903199</v>
      </c>
      <c r="E70" s="10">
        <f t="shared" si="55"/>
        <v>24.301600000000001</v>
      </c>
      <c r="F70" s="7" t="s">
        <v>73</v>
      </c>
    </row>
    <row r="72" spans="1:54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54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54" x14ac:dyDescent="0.15">
      <c r="A74" s="1" t="s">
        <v>71</v>
      </c>
      <c r="B74" s="1">
        <f>F8</f>
        <v>625.46400000000006</v>
      </c>
      <c r="C74" s="7" t="s">
        <v>72</v>
      </c>
      <c r="D74" s="7">
        <v>18</v>
      </c>
      <c r="E74" s="7"/>
      <c r="F74" s="7"/>
      <c r="G74" s="1">
        <v>1</v>
      </c>
      <c r="H74" s="8">
        <f t="shared" ref="H74:H85" si="57">E75</f>
        <v>18</v>
      </c>
      <c r="I74" s="8">
        <f t="shared" ref="I74:I85" si="58">H74+273.15</f>
        <v>291.14999999999998</v>
      </c>
      <c r="J74" s="8">
        <f t="shared" ref="J74:J85" si="59">EXP(($C$16*(I74-$C$14))/($C$17*I74*$C$14))</f>
        <v>0.15787051391298848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8.2285269261727856E-2</v>
      </c>
      <c r="Q74" s="14">
        <f t="shared" ref="Q74:Q85" si="63">P74*$B$76</f>
        <v>2.1394170008049242E-2</v>
      </c>
      <c r="R74" s="8">
        <f t="shared" ref="R74:R85" si="64">L74*$B$76</f>
        <v>0.1355172</v>
      </c>
      <c r="S74" s="15">
        <f t="shared" ref="S74:S85" si="65">Q74/R74</f>
        <v>0.15787051391298848</v>
      </c>
      <c r="T74" s="2">
        <v>0.01</v>
      </c>
      <c r="U74" s="16">
        <f t="shared" ref="U74:U85" si="66">S74*T74</f>
        <v>1.5787051391298848E-3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7.0687051391298853E-3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0.11533333333333333</v>
      </c>
      <c r="AX74" s="1">
        <f t="shared" ref="AX74:AX85" si="72">AW74*10000*AV74*0.67*AU74*AT74</f>
        <v>74.022531370539937</v>
      </c>
    </row>
    <row r="75" spans="1:54" x14ac:dyDescent="0.15">
      <c r="A75" s="1" t="s">
        <v>74</v>
      </c>
      <c r="B75" s="1">
        <v>1</v>
      </c>
      <c r="C75" s="7">
        <v>1</v>
      </c>
      <c r="D75" s="9">
        <v>22.580935483870999</v>
      </c>
      <c r="E75" s="10">
        <f t="shared" ref="E75:E86" si="73">D74</f>
        <v>18</v>
      </c>
      <c r="F75" s="7" t="s">
        <v>73</v>
      </c>
      <c r="G75" s="1">
        <v>2</v>
      </c>
      <c r="H75" s="8">
        <f t="shared" si="57"/>
        <v>22.580935483870999</v>
      </c>
      <c r="I75" s="8">
        <f t="shared" si="58"/>
        <v>295.73093548387095</v>
      </c>
      <c r="J75" s="8">
        <f t="shared" si="59"/>
        <v>0.26502043251519208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0.96015473073827218</v>
      </c>
      <c r="P75" s="8">
        <f t="shared" si="62"/>
        <v>0.25446062202176467</v>
      </c>
      <c r="Q75" s="14">
        <f t="shared" si="63"/>
        <v>6.6159761725658822E-2</v>
      </c>
      <c r="R75" s="8">
        <f t="shared" si="64"/>
        <v>0.1355172</v>
      </c>
      <c r="S75" s="15">
        <f t="shared" si="65"/>
        <v>0.48820195315176834</v>
      </c>
      <c r="T75" s="2">
        <v>0.01</v>
      </c>
      <c r="U75" s="16">
        <f t="shared" si="66"/>
        <v>4.8820195315176836E-3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1.0372019531517684E-2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0.11533333333333333</v>
      </c>
      <c r="AX75" s="1">
        <f t="shared" si="72"/>
        <v>108.61439627712744</v>
      </c>
    </row>
    <row r="76" spans="1:54" x14ac:dyDescent="0.15">
      <c r="A76" s="1" t="s">
        <v>36</v>
      </c>
      <c r="B76" s="1">
        <f>H8</f>
        <v>0.26</v>
      </c>
      <c r="C76" s="7">
        <v>2</v>
      </c>
      <c r="D76" s="11">
        <v>22.8303571428571</v>
      </c>
      <c r="E76" s="10">
        <f t="shared" si="73"/>
        <v>22.580935483870999</v>
      </c>
      <c r="F76" s="7" t="s">
        <v>73</v>
      </c>
      <c r="G76" s="1">
        <v>3</v>
      </c>
      <c r="H76" s="8">
        <f t="shared" si="57"/>
        <v>22.8303571428571</v>
      </c>
      <c r="I76" s="8">
        <f t="shared" si="58"/>
        <v>295.98035714285709</v>
      </c>
      <c r="J76" s="8">
        <f t="shared" si="59"/>
        <v>0.27247647539077607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1.2269141087165076</v>
      </c>
      <c r="P76" s="8">
        <f t="shared" si="62"/>
        <v>0.33430523195028944</v>
      </c>
      <c r="Q76" s="14">
        <f t="shared" si="63"/>
        <v>8.6919360307075255E-2</v>
      </c>
      <c r="R76" s="8">
        <f t="shared" si="64"/>
        <v>0.1355172</v>
      </c>
      <c r="S76" s="15">
        <f t="shared" si="65"/>
        <v>0.64138987749950005</v>
      </c>
      <c r="T76" s="2">
        <v>0.01</v>
      </c>
      <c r="U76" s="16">
        <f t="shared" si="66"/>
        <v>6.4138987749950008E-3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1.1903898774995002E-2</v>
      </c>
      <c r="AU76" s="8">
        <f t="shared" si="70"/>
        <v>52.122000000000007</v>
      </c>
      <c r="AV76" s="1">
        <f t="shared" si="71"/>
        <v>0.26</v>
      </c>
      <c r="AW76" s="1">
        <f t="shared" si="75"/>
        <v>0.11533333333333333</v>
      </c>
      <c r="AX76" s="1">
        <f t="shared" si="72"/>
        <v>124.65603008760731</v>
      </c>
    </row>
    <row r="77" spans="1:54" x14ac:dyDescent="0.15">
      <c r="C77" s="7">
        <v>3</v>
      </c>
      <c r="D77" s="11">
        <v>21.747645161290301</v>
      </c>
      <c r="E77" s="10">
        <f t="shared" si="73"/>
        <v>22.8303571428571</v>
      </c>
      <c r="F77" s="7" t="s">
        <v>73</v>
      </c>
      <c r="G77" s="1">
        <v>4</v>
      </c>
      <c r="H77" s="8">
        <f t="shared" si="57"/>
        <v>21.747645161290301</v>
      </c>
      <c r="I77" s="8">
        <f t="shared" si="58"/>
        <v>294.89764516129026</v>
      </c>
      <c r="J77" s="8">
        <f t="shared" si="59"/>
        <v>0.24147656379004739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1.4138288767662182</v>
      </c>
      <c r="P77" s="8">
        <f t="shared" si="62"/>
        <v>0.34140653894864875</v>
      </c>
      <c r="Q77" s="14">
        <f t="shared" si="63"/>
        <v>8.8765700126648681E-2</v>
      </c>
      <c r="R77" s="8">
        <f t="shared" si="64"/>
        <v>0.1355172</v>
      </c>
      <c r="S77" s="15">
        <f t="shared" si="65"/>
        <v>0.65501427218573494</v>
      </c>
      <c r="T77" s="2">
        <v>0.01</v>
      </c>
      <c r="U77" s="16">
        <f t="shared" si="66"/>
        <v>6.5501427218573492E-3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1.2040142721857348E-2</v>
      </c>
      <c r="AU77" s="8">
        <f t="shared" si="70"/>
        <v>52.122000000000007</v>
      </c>
      <c r="AV77" s="1">
        <f t="shared" si="71"/>
        <v>0.26</v>
      </c>
      <c r="AW77" s="1">
        <f t="shared" si="75"/>
        <v>0.11533333333333333</v>
      </c>
      <c r="AX77" s="1">
        <f t="shared" si="72"/>
        <v>126.08275841085234</v>
      </c>
    </row>
    <row r="78" spans="1:54" x14ac:dyDescent="0.15">
      <c r="C78" s="7">
        <v>4</v>
      </c>
      <c r="D78" s="11">
        <v>22.525099999999998</v>
      </c>
      <c r="E78" s="10">
        <f t="shared" si="73"/>
        <v>21.747645161290301</v>
      </c>
      <c r="F78" s="7" t="s">
        <v>73</v>
      </c>
      <c r="G78" s="1">
        <v>5</v>
      </c>
      <c r="H78" s="8">
        <f t="shared" si="57"/>
        <v>22.525099999999998</v>
      </c>
      <c r="I78" s="8">
        <f t="shared" si="58"/>
        <v>295.67509999999999</v>
      </c>
      <c r="J78" s="8">
        <f t="shared" si="59"/>
        <v>0.26337778459532812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1.018801220926691</v>
      </c>
      <c r="O78" s="8">
        <f t="shared" si="74"/>
        <v>0.57484111689087847</v>
      </c>
      <c r="P78" s="8">
        <f t="shared" si="62"/>
        <v>0.15140037986102362</v>
      </c>
      <c r="Q78" s="14">
        <f t="shared" si="63"/>
        <v>3.9364098763866144E-2</v>
      </c>
      <c r="R78" s="8">
        <f t="shared" si="64"/>
        <v>0.1355172</v>
      </c>
      <c r="S78" s="15">
        <f t="shared" si="65"/>
        <v>0.29047308211700168</v>
      </c>
      <c r="T78" s="2">
        <v>0.01</v>
      </c>
      <c r="U78" s="16">
        <f t="shared" si="66"/>
        <v>2.9047308211700169E-3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1.2854730821170016E-2</v>
      </c>
      <c r="AU78" s="8">
        <f t="shared" si="70"/>
        <v>52.122000000000007</v>
      </c>
      <c r="AV78" s="1">
        <f t="shared" si="71"/>
        <v>0.26</v>
      </c>
      <c r="AW78" s="1">
        <f t="shared" si="75"/>
        <v>0.11533333333333333</v>
      </c>
      <c r="AX78" s="1">
        <f t="shared" si="72"/>
        <v>134.61301564306484</v>
      </c>
    </row>
    <row r="79" spans="1:54" x14ac:dyDescent="0.15">
      <c r="C79" s="7">
        <v>5</v>
      </c>
      <c r="D79" s="11">
        <v>23.753806451612899</v>
      </c>
      <c r="E79" s="10">
        <f t="shared" si="73"/>
        <v>22.525099999999998</v>
      </c>
      <c r="F79" s="7" t="s">
        <v>75</v>
      </c>
      <c r="G79" s="1">
        <v>6</v>
      </c>
      <c r="H79" s="8">
        <f t="shared" si="57"/>
        <v>23.753806451612899</v>
      </c>
      <c r="I79" s="8">
        <f t="shared" si="58"/>
        <v>296.90380645161287</v>
      </c>
      <c r="J79" s="8">
        <f t="shared" si="59"/>
        <v>0.30183177940047468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0.94466073702985487</v>
      </c>
      <c r="P79" s="8">
        <f t="shared" si="62"/>
        <v>0.28512863118748499</v>
      </c>
      <c r="Q79" s="14">
        <f t="shared" si="63"/>
        <v>7.4133444108746102E-2</v>
      </c>
      <c r="R79" s="8">
        <f t="shared" si="64"/>
        <v>0.1355172</v>
      </c>
      <c r="S79" s="15">
        <f t="shared" si="65"/>
        <v>0.54704084875385639</v>
      </c>
      <c r="T79" s="2">
        <v>0.01</v>
      </c>
      <c r="U79" s="16">
        <f t="shared" si="66"/>
        <v>5.4704084875385637E-3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1.5420408487538565E-2</v>
      </c>
      <c r="AU79" s="8">
        <f t="shared" si="70"/>
        <v>52.122000000000007</v>
      </c>
      <c r="AV79" s="1">
        <f t="shared" si="71"/>
        <v>0.26</v>
      </c>
      <c r="AW79" s="1">
        <f t="shared" si="75"/>
        <v>0.11533333333333333</v>
      </c>
      <c r="AX79" s="1">
        <f t="shared" si="72"/>
        <v>161.48044776923177</v>
      </c>
    </row>
    <row r="80" spans="1:54" x14ac:dyDescent="0.15">
      <c r="C80" s="7">
        <v>6</v>
      </c>
      <c r="D80" s="11">
        <v>25.66</v>
      </c>
      <c r="E80" s="10">
        <f t="shared" si="73"/>
        <v>23.753806451612899</v>
      </c>
      <c r="F80" s="7" t="s">
        <v>73</v>
      </c>
      <c r="G80" s="1">
        <v>7</v>
      </c>
      <c r="H80" s="8">
        <f t="shared" si="57"/>
        <v>25.66</v>
      </c>
      <c r="I80" s="8">
        <f t="shared" si="58"/>
        <v>298.81</v>
      </c>
      <c r="J80" s="8">
        <f t="shared" si="59"/>
        <v>0.37206729829419272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1.1807521058423698</v>
      </c>
      <c r="P80" s="8">
        <f t="shared" si="62"/>
        <v>0.43931924597594924</v>
      </c>
      <c r="Q80" s="14">
        <f t="shared" si="63"/>
        <v>0.11422300395374681</v>
      </c>
      <c r="R80" s="8">
        <f t="shared" si="64"/>
        <v>0.1355172</v>
      </c>
      <c r="S80" s="15">
        <f t="shared" si="65"/>
        <v>0.84286720765885659</v>
      </c>
      <c r="T80" s="2">
        <v>0.01</v>
      </c>
      <c r="U80" s="16">
        <f t="shared" si="66"/>
        <v>8.4286720765885653E-3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1.8378672076588567E-2</v>
      </c>
      <c r="AU80" s="8">
        <f t="shared" si="70"/>
        <v>52.122000000000007</v>
      </c>
      <c r="AV80" s="1">
        <f t="shared" si="71"/>
        <v>0.26</v>
      </c>
      <c r="AW80" s="1">
        <f t="shared" si="75"/>
        <v>0.11533333333333333</v>
      </c>
      <c r="AX80" s="1">
        <f t="shared" si="72"/>
        <v>192.45898698012533</v>
      </c>
    </row>
    <row r="81" spans="1:53" x14ac:dyDescent="0.15">
      <c r="C81" s="7">
        <v>7</v>
      </c>
      <c r="D81" s="11">
        <v>26.885225806451601</v>
      </c>
      <c r="E81" s="10">
        <f t="shared" si="73"/>
        <v>25.66</v>
      </c>
      <c r="F81" s="7" t="s">
        <v>73</v>
      </c>
      <c r="G81" s="1">
        <v>8</v>
      </c>
      <c r="H81" s="8">
        <f t="shared" si="57"/>
        <v>26.885225806451601</v>
      </c>
      <c r="I81" s="8">
        <f t="shared" si="58"/>
        <v>300.03522580645159</v>
      </c>
      <c r="J81" s="8">
        <f t="shared" si="59"/>
        <v>0.42502158595240186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1.2626528598664206</v>
      </c>
      <c r="P81" s="8">
        <f t="shared" si="62"/>
        <v>0.5366547210077619</v>
      </c>
      <c r="Q81" s="14">
        <f t="shared" si="63"/>
        <v>0.1395302274620181</v>
      </c>
      <c r="R81" s="8">
        <f t="shared" si="64"/>
        <v>0.1355172</v>
      </c>
      <c r="S81" s="15">
        <f t="shared" si="65"/>
        <v>1.029612679881359</v>
      </c>
      <c r="T81" s="2">
        <v>0.01</v>
      </c>
      <c r="U81" s="16">
        <f t="shared" si="66"/>
        <v>1.0296126798813589E-2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2.0246126798813588E-2</v>
      </c>
      <c r="AU81" s="8">
        <f t="shared" si="70"/>
        <v>52.122000000000007</v>
      </c>
      <c r="AV81" s="1">
        <f t="shared" si="71"/>
        <v>0.26</v>
      </c>
      <c r="AW81" s="1">
        <f t="shared" si="75"/>
        <v>0.11533333333333333</v>
      </c>
      <c r="AX81" s="1">
        <f t="shared" si="72"/>
        <v>212.01472215908348</v>
      </c>
    </row>
    <row r="82" spans="1:53" x14ac:dyDescent="0.15">
      <c r="C82" s="7">
        <v>8</v>
      </c>
      <c r="D82" s="11">
        <v>27.358516129032299</v>
      </c>
      <c r="E82" s="10">
        <f t="shared" si="73"/>
        <v>26.885225806451601</v>
      </c>
      <c r="F82" s="7" t="s">
        <v>73</v>
      </c>
      <c r="G82" s="1">
        <v>9</v>
      </c>
      <c r="H82" s="8">
        <f t="shared" si="57"/>
        <v>27.358516129032299</v>
      </c>
      <c r="I82" s="8">
        <f t="shared" si="58"/>
        <v>300.50851612903227</v>
      </c>
      <c r="J82" s="8">
        <f t="shared" si="59"/>
        <v>0.44730959262540082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1.2472181388586587</v>
      </c>
      <c r="P82" s="8">
        <f t="shared" si="62"/>
        <v>0.55789263760787722</v>
      </c>
      <c r="Q82" s="14">
        <f t="shared" si="63"/>
        <v>0.14505208577804807</v>
      </c>
      <c r="R82" s="8">
        <f t="shared" si="64"/>
        <v>0.1355172</v>
      </c>
      <c r="S82" s="15">
        <f t="shared" si="65"/>
        <v>1.0703592295151321</v>
      </c>
      <c r="T82" s="2">
        <v>0.01</v>
      </c>
      <c r="U82" s="16">
        <f t="shared" si="66"/>
        <v>1.0703592295151321E-2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2.0653592295151322E-2</v>
      </c>
      <c r="AU82" s="8">
        <f t="shared" si="70"/>
        <v>52.122000000000007</v>
      </c>
      <c r="AV82" s="1">
        <f t="shared" si="71"/>
        <v>0.26</v>
      </c>
      <c r="AW82" s="1">
        <f t="shared" si="75"/>
        <v>0.11533333333333333</v>
      </c>
      <c r="AX82" s="1">
        <f t="shared" si="72"/>
        <v>216.2816461418237</v>
      </c>
    </row>
    <row r="83" spans="1:53" x14ac:dyDescent="0.15">
      <c r="C83" s="7">
        <v>9</v>
      </c>
      <c r="D83" s="11">
        <v>26.7809666666667</v>
      </c>
      <c r="E83" s="10">
        <f t="shared" si="73"/>
        <v>27.358516129032299</v>
      </c>
      <c r="F83" s="7" t="s">
        <v>73</v>
      </c>
      <c r="G83" s="1">
        <v>10</v>
      </c>
      <c r="H83" s="8">
        <f t="shared" si="57"/>
        <v>26.7809666666667</v>
      </c>
      <c r="I83" s="8">
        <f t="shared" si="58"/>
        <v>299.93096666666668</v>
      </c>
      <c r="J83" s="8">
        <f t="shared" si="59"/>
        <v>0.42025398317554868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1.2105455012507815</v>
      </c>
      <c r="P83" s="8">
        <f t="shared" si="62"/>
        <v>0.50873656871588213</v>
      </c>
      <c r="Q83" s="14">
        <f t="shared" si="63"/>
        <v>0.13227150786612935</v>
      </c>
      <c r="R83" s="8">
        <f t="shared" si="64"/>
        <v>0.1355172</v>
      </c>
      <c r="S83" s="15">
        <f t="shared" si="65"/>
        <v>0.97604959271686065</v>
      </c>
      <c r="T83" s="2">
        <v>0.01</v>
      </c>
      <c r="U83" s="16">
        <f t="shared" si="66"/>
        <v>9.7604959271686068E-3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1.9710495927168607E-2</v>
      </c>
      <c r="AU83" s="8">
        <f t="shared" si="70"/>
        <v>52.122000000000007</v>
      </c>
      <c r="AV83" s="1">
        <f t="shared" si="71"/>
        <v>0.26</v>
      </c>
      <c r="AW83" s="1">
        <f t="shared" si="75"/>
        <v>0.11533333333333333</v>
      </c>
      <c r="AX83" s="1">
        <f t="shared" si="72"/>
        <v>206.4056675700204</v>
      </c>
    </row>
    <row r="84" spans="1:53" x14ac:dyDescent="0.15">
      <c r="C84" s="7">
        <v>10</v>
      </c>
      <c r="D84" s="11">
        <v>25.8606451612903</v>
      </c>
      <c r="E84" s="10">
        <f t="shared" si="73"/>
        <v>26.7809666666667</v>
      </c>
      <c r="F84" s="7" t="s">
        <v>73</v>
      </c>
      <c r="G84" s="1">
        <v>11</v>
      </c>
      <c r="H84" s="8">
        <f t="shared" si="57"/>
        <v>25.8606451612903</v>
      </c>
      <c r="I84" s="8">
        <f t="shared" si="58"/>
        <v>299.01064516129026</v>
      </c>
      <c r="J84" s="8">
        <f t="shared" si="59"/>
        <v>0.38029239284170818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0.66671848590815441</v>
      </c>
      <c r="O84" s="8">
        <f t="shared" si="74"/>
        <v>0.55631044662674489</v>
      </c>
      <c r="P84" s="8">
        <f t="shared" si="62"/>
        <v>0.21156063091052421</v>
      </c>
      <c r="Q84" s="14">
        <f t="shared" si="63"/>
        <v>5.50057640367363E-2</v>
      </c>
      <c r="R84" s="8">
        <f t="shared" si="64"/>
        <v>0.1355172</v>
      </c>
      <c r="S84" s="15">
        <f t="shared" si="65"/>
        <v>0.40589507484464182</v>
      </c>
      <c r="T84" s="2">
        <v>0.01</v>
      </c>
      <c r="U84" s="16">
        <f t="shared" si="66"/>
        <v>4.0589507484464181E-3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1.4008950748446419E-2</v>
      </c>
      <c r="AU84" s="8">
        <f t="shared" si="70"/>
        <v>52.122000000000007</v>
      </c>
      <c r="AV84" s="1">
        <f t="shared" si="71"/>
        <v>0.26</v>
      </c>
      <c r="AW84" s="1">
        <f t="shared" si="75"/>
        <v>0.11533333333333333</v>
      </c>
      <c r="AX84" s="1">
        <f t="shared" si="72"/>
        <v>146.69985178825405</v>
      </c>
    </row>
    <row r="85" spans="1:53" x14ac:dyDescent="0.15">
      <c r="C85" s="7">
        <v>11</v>
      </c>
      <c r="D85" s="11">
        <v>24.301600000000001</v>
      </c>
      <c r="E85" s="10">
        <f t="shared" si="73"/>
        <v>25.8606451612903</v>
      </c>
      <c r="F85" s="7" t="s">
        <v>75</v>
      </c>
      <c r="G85" s="1">
        <v>12</v>
      </c>
      <c r="H85" s="8">
        <f t="shared" si="57"/>
        <v>24.301600000000001</v>
      </c>
      <c r="I85" s="8">
        <f t="shared" si="58"/>
        <v>297.45159999999998</v>
      </c>
      <c r="J85" s="8">
        <f t="shared" si="59"/>
        <v>0.32062261813816317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0.86596981571622056</v>
      </c>
      <c r="P85" s="8">
        <f t="shared" si="62"/>
        <v>0.27764950954355733</v>
      </c>
      <c r="Q85" s="14">
        <f t="shared" si="63"/>
        <v>7.2188872481324912E-2</v>
      </c>
      <c r="R85" s="8">
        <f t="shared" si="64"/>
        <v>0.1355172</v>
      </c>
      <c r="S85" s="15">
        <f t="shared" si="65"/>
        <v>0.53269158808863315</v>
      </c>
      <c r="T85" s="2">
        <v>0.01</v>
      </c>
      <c r="U85" s="16">
        <f t="shared" si="66"/>
        <v>5.3269158808863315E-3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1.5276915880886331E-2</v>
      </c>
      <c r="AU85" s="8">
        <f t="shared" si="70"/>
        <v>52.122000000000007</v>
      </c>
      <c r="AV85" s="1">
        <f t="shared" si="71"/>
        <v>0.26</v>
      </c>
      <c r="AW85" s="1">
        <f t="shared" si="75"/>
        <v>0.11533333333333333</v>
      </c>
      <c r="AX85" s="1">
        <f t="shared" si="72"/>
        <v>159.97781245366917</v>
      </c>
      <c r="AY85" s="1">
        <f>SUM(AX74:AX85)</f>
        <v>1863.3078666514</v>
      </c>
    </row>
    <row r="86" spans="1:53" x14ac:dyDescent="0.15">
      <c r="C86" s="7">
        <v>12</v>
      </c>
      <c r="D86" s="11">
        <v>22.849451612903199</v>
      </c>
      <c r="E86" s="10">
        <f t="shared" si="73"/>
        <v>24.301600000000001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18</v>
      </c>
      <c r="E90" s="7"/>
      <c r="F90" s="7"/>
      <c r="G90" s="1">
        <v>1</v>
      </c>
      <c r="H90" s="8">
        <f t="shared" ref="H90:H101" si="76">E91</f>
        <v>18</v>
      </c>
      <c r="I90" s="8">
        <f t="shared" ref="I90:I101" si="77">H90+273.15</f>
        <v>291.14999999999998</v>
      </c>
      <c r="J90" s="8">
        <f t="shared" ref="J90:J101" si="78">EXP(($C$16*(I90-$C$14))/($C$17*I90*$C$14))</f>
        <v>0.15787051391298848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4.4945735311027822E-2</v>
      </c>
      <c r="Q90" s="14">
        <f t="shared" ref="Q90:Q101" si="82">P90*$B$76</f>
        <v>1.1685891180867235E-2</v>
      </c>
      <c r="R90" s="8">
        <f t="shared" ref="R90:R101" si="83">L90*$B$76</f>
        <v>7.4022000000000004E-2</v>
      </c>
      <c r="S90" s="15">
        <f t="shared" ref="S90:S101" si="84">Q90/R90</f>
        <v>0.15787051391298848</v>
      </c>
      <c r="T90" s="2">
        <v>0.01</v>
      </c>
      <c r="U90" s="16">
        <f t="shared" ref="U90:U101" si="85">S90*T90</f>
        <v>1.5787051391298848E-3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7.0687051391298853E-3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6.177220451357792E-3</v>
      </c>
      <c r="AX90" s="1">
        <f t="shared" ref="AX90:AX101" si="91">AW90*10000*AV90*0.67*AU90*AT90</f>
        <v>2.1655518398857949</v>
      </c>
      <c r="AZ90" s="1">
        <f>$E$10/12</f>
        <v>1.0616504377313249E-2</v>
      </c>
      <c r="BA90" s="1">
        <f t="shared" ref="BA90:BA101" si="92">AZ90*10000*AV90*0.67*AU90*AT90</f>
        <v>3.7218342405754408</v>
      </c>
    </row>
    <row r="91" spans="1:53" x14ac:dyDescent="0.15">
      <c r="A91" s="1" t="s">
        <v>74</v>
      </c>
      <c r="B91" s="1">
        <v>1</v>
      </c>
      <c r="C91" s="7">
        <v>1</v>
      </c>
      <c r="D91" s="9">
        <v>22.580935483870999</v>
      </c>
      <c r="E91" s="10">
        <f t="shared" ref="E91:E102" si="93">D90</f>
        <v>18</v>
      </c>
      <c r="F91" s="7" t="s">
        <v>73</v>
      </c>
      <c r="G91" s="1">
        <v>2</v>
      </c>
      <c r="H91" s="8">
        <f t="shared" si="76"/>
        <v>22.580935483870999</v>
      </c>
      <c r="I91" s="8">
        <f t="shared" si="77"/>
        <v>295.73093548387095</v>
      </c>
      <c r="J91" s="8">
        <f t="shared" si="78"/>
        <v>0.26502043251519208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0.52445426468897216</v>
      </c>
      <c r="P91" s="8">
        <f t="shared" si="81"/>
        <v>0.13899109606230844</v>
      </c>
      <c r="Q91" s="14">
        <f t="shared" si="82"/>
        <v>3.6137684976200193E-2</v>
      </c>
      <c r="R91" s="8">
        <f t="shared" si="83"/>
        <v>7.4022000000000004E-2</v>
      </c>
      <c r="S91" s="15">
        <f t="shared" si="84"/>
        <v>0.48820195315176829</v>
      </c>
      <c r="T91" s="2">
        <v>0.01</v>
      </c>
      <c r="U91" s="16">
        <f t="shared" si="85"/>
        <v>4.8820195315176828E-3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1.0372019531517684E-2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6.177220451357792E-3</v>
      </c>
      <c r="AX91" s="1">
        <f t="shared" si="91"/>
        <v>3.1775474486087205</v>
      </c>
      <c r="AZ91" s="1">
        <f t="shared" ref="AZ91:AZ101" si="96">$E$10/12</f>
        <v>1.0616504377313249E-2</v>
      </c>
      <c r="BA91" s="1">
        <f t="shared" si="92"/>
        <v>5.4611044988462405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22.8303571428571</v>
      </c>
      <c r="E92" s="10">
        <f t="shared" si="93"/>
        <v>22.580935483870999</v>
      </c>
      <c r="F92" s="7" t="s">
        <v>73</v>
      </c>
      <c r="G92" s="1">
        <v>3</v>
      </c>
      <c r="H92" s="8">
        <f t="shared" si="76"/>
        <v>22.8303571428571</v>
      </c>
      <c r="I92" s="8">
        <f t="shared" si="77"/>
        <v>295.98035714285709</v>
      </c>
      <c r="J92" s="8">
        <f t="shared" si="78"/>
        <v>0.27247647539077607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0.67016316862666381</v>
      </c>
      <c r="P92" s="8">
        <f t="shared" si="81"/>
        <v>0.18260369812410768</v>
      </c>
      <c r="Q92" s="14">
        <f t="shared" si="82"/>
        <v>4.7476961512267997E-2</v>
      </c>
      <c r="R92" s="8">
        <f t="shared" si="83"/>
        <v>7.4022000000000004E-2</v>
      </c>
      <c r="S92" s="15">
        <f t="shared" si="84"/>
        <v>0.64138987749950005</v>
      </c>
      <c r="T92" s="2">
        <v>0.01</v>
      </c>
      <c r="U92" s="16">
        <f t="shared" si="85"/>
        <v>6.4138987749950008E-3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1.1903898774995002E-2</v>
      </c>
      <c r="AU92" s="8">
        <f t="shared" si="89"/>
        <v>28.47</v>
      </c>
      <c r="AV92" s="1">
        <f t="shared" si="90"/>
        <v>0.26</v>
      </c>
      <c r="AW92" s="1">
        <f t="shared" si="95"/>
        <v>6.177220451357792E-3</v>
      </c>
      <c r="AX92" s="1">
        <f t="shared" si="91"/>
        <v>3.6468503617874579</v>
      </c>
      <c r="AZ92" s="1">
        <f t="shared" si="96"/>
        <v>1.0616504377313249E-2</v>
      </c>
      <c r="BA92" s="1">
        <f t="shared" si="92"/>
        <v>6.2676738080171264</v>
      </c>
    </row>
    <row r="93" spans="1:53" x14ac:dyDescent="0.15">
      <c r="C93" s="7">
        <v>3</v>
      </c>
      <c r="D93" s="11">
        <v>21.747645161290301</v>
      </c>
      <c r="E93" s="10">
        <f t="shared" si="93"/>
        <v>22.8303571428571</v>
      </c>
      <c r="F93" s="7" t="s">
        <v>73</v>
      </c>
      <c r="G93" s="1">
        <v>4</v>
      </c>
      <c r="H93" s="8">
        <f t="shared" si="76"/>
        <v>21.747645161290301</v>
      </c>
      <c r="I93" s="8">
        <f t="shared" si="77"/>
        <v>294.89764516129026</v>
      </c>
      <c r="J93" s="8">
        <f t="shared" si="78"/>
        <v>0.24147656379004739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0.77225947050255606</v>
      </c>
      <c r="P93" s="8">
        <f t="shared" si="81"/>
        <v>0.18648256329127871</v>
      </c>
      <c r="Q93" s="14">
        <f t="shared" si="82"/>
        <v>4.848546645573247E-2</v>
      </c>
      <c r="R93" s="8">
        <f t="shared" si="83"/>
        <v>7.4022000000000004E-2</v>
      </c>
      <c r="S93" s="15">
        <f t="shared" si="84"/>
        <v>0.65501427218573494</v>
      </c>
      <c r="T93" s="2">
        <v>0.01</v>
      </c>
      <c r="U93" s="16">
        <f t="shared" si="85"/>
        <v>6.5501427218573492E-3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1.2040142721857348E-2</v>
      </c>
      <c r="AU93" s="8">
        <f t="shared" si="89"/>
        <v>28.47</v>
      </c>
      <c r="AV93" s="1">
        <f t="shared" si="90"/>
        <v>0.26</v>
      </c>
      <c r="AW93" s="1">
        <f t="shared" si="95"/>
        <v>6.177220451357792E-3</v>
      </c>
      <c r="AX93" s="1">
        <f t="shared" si="91"/>
        <v>3.6885897361132871</v>
      </c>
      <c r="AZ93" s="1">
        <f t="shared" si="96"/>
        <v>1.0616504377313249E-2</v>
      </c>
      <c r="BA93" s="1">
        <f t="shared" si="92"/>
        <v>6.3394093489009045</v>
      </c>
    </row>
    <row r="94" spans="1:53" x14ac:dyDescent="0.15">
      <c r="C94" s="7">
        <v>4</v>
      </c>
      <c r="D94" s="11">
        <v>22.525099999999998</v>
      </c>
      <c r="E94" s="10">
        <f t="shared" si="93"/>
        <v>21.747645161290301</v>
      </c>
      <c r="F94" s="7" t="s">
        <v>73</v>
      </c>
      <c r="G94" s="1">
        <v>5</v>
      </c>
      <c r="H94" s="8">
        <f t="shared" si="76"/>
        <v>22.525099999999998</v>
      </c>
      <c r="I94" s="8">
        <f t="shared" si="77"/>
        <v>295.67509999999999</v>
      </c>
      <c r="J94" s="8">
        <f t="shared" si="78"/>
        <v>0.26337778459532812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0.55648806185071342</v>
      </c>
      <c r="O94" s="8">
        <f t="shared" si="94"/>
        <v>0.31398884536056382</v>
      </c>
      <c r="P94" s="8">
        <f t="shared" si="81"/>
        <v>8.2697686478710369E-2</v>
      </c>
      <c r="Q94" s="14">
        <f t="shared" si="82"/>
        <v>2.1501398484464695E-2</v>
      </c>
      <c r="R94" s="8">
        <f t="shared" si="83"/>
        <v>7.4022000000000004E-2</v>
      </c>
      <c r="S94" s="15">
        <f t="shared" si="84"/>
        <v>0.29047308211700162</v>
      </c>
      <c r="T94" s="2">
        <v>0.01</v>
      </c>
      <c r="U94" s="16">
        <f t="shared" si="85"/>
        <v>2.9047308211700164E-3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1.2854730821170016E-2</v>
      </c>
      <c r="AU94" s="8">
        <f t="shared" si="89"/>
        <v>28.47</v>
      </c>
      <c r="AV94" s="1">
        <f t="shared" si="90"/>
        <v>0.26</v>
      </c>
      <c r="AW94" s="1">
        <f t="shared" si="95"/>
        <v>6.177220451357792E-3</v>
      </c>
      <c r="AX94" s="1">
        <f t="shared" si="91"/>
        <v>3.9381450255892267</v>
      </c>
      <c r="AZ94" s="1">
        <f t="shared" si="96"/>
        <v>1.0616504377313249E-2</v>
      </c>
      <c r="BA94" s="1">
        <f t="shared" si="92"/>
        <v>6.7683085348641692</v>
      </c>
    </row>
    <row r="95" spans="1:53" x14ac:dyDescent="0.15">
      <c r="C95" s="7">
        <v>5</v>
      </c>
      <c r="D95" s="11">
        <v>23.753806451612899</v>
      </c>
      <c r="E95" s="10">
        <f t="shared" si="93"/>
        <v>22.525099999999998</v>
      </c>
      <c r="F95" s="7" t="s">
        <v>75</v>
      </c>
      <c r="G95" s="1">
        <v>6</v>
      </c>
      <c r="H95" s="8">
        <f t="shared" si="76"/>
        <v>23.753806451612899</v>
      </c>
      <c r="I95" s="8">
        <f t="shared" si="77"/>
        <v>296.90380645161287</v>
      </c>
      <c r="J95" s="8">
        <f t="shared" si="78"/>
        <v>0.30183177940047468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0.51599115888185354</v>
      </c>
      <c r="P95" s="8">
        <f t="shared" si="81"/>
        <v>0.15574252964022289</v>
      </c>
      <c r="Q95" s="14">
        <f t="shared" si="82"/>
        <v>4.0493057706457954E-2</v>
      </c>
      <c r="R95" s="8">
        <f t="shared" si="83"/>
        <v>7.4022000000000004E-2</v>
      </c>
      <c r="S95" s="15">
        <f t="shared" si="84"/>
        <v>0.54704084875385628</v>
      </c>
      <c r="T95" s="2">
        <v>0.01</v>
      </c>
      <c r="U95" s="16">
        <f t="shared" si="85"/>
        <v>5.4704084875385629E-3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1.5420408487538562E-2</v>
      </c>
      <c r="AU95" s="8">
        <f t="shared" si="89"/>
        <v>28.47</v>
      </c>
      <c r="AV95" s="1">
        <f t="shared" si="90"/>
        <v>0.26</v>
      </c>
      <c r="AW95" s="1">
        <f t="shared" si="95"/>
        <v>6.177220451357792E-3</v>
      </c>
      <c r="AX95" s="1">
        <f t="shared" si="91"/>
        <v>4.7241599861230341</v>
      </c>
      <c r="AZ95" s="1">
        <f t="shared" si="96"/>
        <v>1.0616504377313249E-2</v>
      </c>
      <c r="BA95" s="1">
        <f t="shared" si="92"/>
        <v>8.1191962577244805</v>
      </c>
    </row>
    <row r="96" spans="1:53" x14ac:dyDescent="0.15">
      <c r="C96" s="7">
        <v>6</v>
      </c>
      <c r="D96" s="11">
        <v>25.66</v>
      </c>
      <c r="E96" s="10">
        <f t="shared" si="93"/>
        <v>23.753806451612899</v>
      </c>
      <c r="F96" s="7" t="s">
        <v>73</v>
      </c>
      <c r="G96" s="1">
        <v>7</v>
      </c>
      <c r="H96" s="8">
        <f t="shared" si="76"/>
        <v>25.66</v>
      </c>
      <c r="I96" s="8">
        <f t="shared" si="77"/>
        <v>298.81</v>
      </c>
      <c r="J96" s="8">
        <f t="shared" si="78"/>
        <v>0.37206729829419272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0.64494862924163066</v>
      </c>
      <c r="P96" s="8">
        <f t="shared" si="81"/>
        <v>0.2399642940204765</v>
      </c>
      <c r="Q96" s="14">
        <f t="shared" si="82"/>
        <v>6.2390716445323895E-2</v>
      </c>
      <c r="R96" s="8">
        <f t="shared" si="83"/>
        <v>7.4022000000000004E-2</v>
      </c>
      <c r="S96" s="15">
        <f t="shared" si="84"/>
        <v>0.8428672076588567</v>
      </c>
      <c r="T96" s="2">
        <v>0.01</v>
      </c>
      <c r="U96" s="16">
        <f t="shared" si="85"/>
        <v>8.428672076588567E-3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1.8378672076588567E-2</v>
      </c>
      <c r="AU96" s="8">
        <f t="shared" si="89"/>
        <v>28.47</v>
      </c>
      <c r="AV96" s="1">
        <f t="shared" si="90"/>
        <v>0.26</v>
      </c>
      <c r="AW96" s="1">
        <f t="shared" si="95"/>
        <v>6.177220451357792E-3</v>
      </c>
      <c r="AX96" s="1">
        <f t="shared" si="91"/>
        <v>5.630446644293496</v>
      </c>
      <c r="AZ96" s="1">
        <f t="shared" si="96"/>
        <v>1.0616504377313249E-2</v>
      </c>
      <c r="BA96" s="1">
        <f t="shared" si="92"/>
        <v>9.6767894097468297</v>
      </c>
    </row>
    <row r="97" spans="3:54" x14ac:dyDescent="0.15">
      <c r="C97" s="7">
        <v>7</v>
      </c>
      <c r="D97" s="11">
        <v>26.885225806451601</v>
      </c>
      <c r="E97" s="10">
        <f t="shared" si="93"/>
        <v>25.66</v>
      </c>
      <c r="F97" s="7" t="s">
        <v>73</v>
      </c>
      <c r="G97" s="1">
        <v>8</v>
      </c>
      <c r="H97" s="8">
        <f t="shared" si="76"/>
        <v>26.885225806451601</v>
      </c>
      <c r="I97" s="8">
        <f t="shared" si="77"/>
        <v>300.03522580645159</v>
      </c>
      <c r="J97" s="8">
        <f t="shared" si="78"/>
        <v>0.42502158595240186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0.68968433522115413</v>
      </c>
      <c r="P97" s="8">
        <f t="shared" si="81"/>
        <v>0.29313072996222289</v>
      </c>
      <c r="Q97" s="14">
        <f t="shared" si="82"/>
        <v>7.6213989790177961E-2</v>
      </c>
      <c r="R97" s="8">
        <f t="shared" si="83"/>
        <v>7.4022000000000004E-2</v>
      </c>
      <c r="S97" s="15">
        <f t="shared" si="84"/>
        <v>1.029612679881359</v>
      </c>
      <c r="T97" s="2">
        <v>0.01</v>
      </c>
      <c r="U97" s="16">
        <f t="shared" si="85"/>
        <v>1.0296126798813589E-2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2.0246126798813588E-2</v>
      </c>
      <c r="AU97" s="8">
        <f t="shared" si="89"/>
        <v>28.47</v>
      </c>
      <c r="AV97" s="1">
        <f t="shared" si="90"/>
        <v>0.26</v>
      </c>
      <c r="AW97" s="1">
        <f t="shared" si="95"/>
        <v>6.177220451357792E-3</v>
      </c>
      <c r="AX97" s="1">
        <f t="shared" si="91"/>
        <v>6.2025556699241235</v>
      </c>
      <c r="AZ97" s="1">
        <f t="shared" si="96"/>
        <v>1.0616504377313249E-2</v>
      </c>
      <c r="BA97" s="1">
        <f t="shared" si="92"/>
        <v>10.660046850975583</v>
      </c>
    </row>
    <row r="98" spans="3:54" x14ac:dyDescent="0.15">
      <c r="C98" s="7">
        <v>8</v>
      </c>
      <c r="D98" s="11">
        <v>27.358516129032299</v>
      </c>
      <c r="E98" s="10">
        <f t="shared" si="93"/>
        <v>26.885225806451601</v>
      </c>
      <c r="F98" s="7" t="s">
        <v>73</v>
      </c>
      <c r="G98" s="1">
        <v>9</v>
      </c>
      <c r="H98" s="8">
        <f t="shared" si="76"/>
        <v>27.358516129032299</v>
      </c>
      <c r="I98" s="8">
        <f t="shared" si="77"/>
        <v>300.50851612903227</v>
      </c>
      <c r="J98" s="8">
        <f t="shared" si="78"/>
        <v>0.44730959262540082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0.68125360525893119</v>
      </c>
      <c r="P98" s="8">
        <f t="shared" si="81"/>
        <v>0.30473127264295813</v>
      </c>
      <c r="Q98" s="14">
        <f t="shared" si="82"/>
        <v>7.9230130887169112E-2</v>
      </c>
      <c r="R98" s="8">
        <f t="shared" si="83"/>
        <v>7.4022000000000004E-2</v>
      </c>
      <c r="S98" s="15">
        <f t="shared" si="84"/>
        <v>1.0703592295151321</v>
      </c>
      <c r="T98" s="2">
        <v>0.01</v>
      </c>
      <c r="U98" s="16">
        <f t="shared" si="85"/>
        <v>1.0703592295151321E-2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2.0653592295151322E-2</v>
      </c>
      <c r="AU98" s="8">
        <f t="shared" si="89"/>
        <v>28.47</v>
      </c>
      <c r="AV98" s="1">
        <f t="shared" si="90"/>
        <v>0.26</v>
      </c>
      <c r="AW98" s="1">
        <f t="shared" si="95"/>
        <v>6.177220451357792E-3</v>
      </c>
      <c r="AX98" s="1">
        <f t="shared" si="91"/>
        <v>6.3273858386631714</v>
      </c>
      <c r="AZ98" s="1">
        <f t="shared" si="96"/>
        <v>1.0616504377313249E-2</v>
      </c>
      <c r="BA98" s="1">
        <f t="shared" si="92"/>
        <v>10.87458671453955</v>
      </c>
    </row>
    <row r="99" spans="3:54" x14ac:dyDescent="0.15">
      <c r="C99" s="7">
        <v>9</v>
      </c>
      <c r="D99" s="11">
        <v>26.7809666666667</v>
      </c>
      <c r="E99" s="10">
        <f t="shared" si="93"/>
        <v>27.358516129032299</v>
      </c>
      <c r="F99" s="7" t="s">
        <v>73</v>
      </c>
      <c r="G99" s="1">
        <v>10</v>
      </c>
      <c r="H99" s="8">
        <f t="shared" si="76"/>
        <v>26.7809666666667</v>
      </c>
      <c r="I99" s="8">
        <f t="shared" si="77"/>
        <v>299.93096666666668</v>
      </c>
      <c r="J99" s="8">
        <f t="shared" si="78"/>
        <v>0.42025398317554868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0.66122233261597319</v>
      </c>
      <c r="P99" s="8">
        <f t="shared" si="81"/>
        <v>0.27788131904649027</v>
      </c>
      <c r="Q99" s="14">
        <f t="shared" si="82"/>
        <v>7.2249142952087467E-2</v>
      </c>
      <c r="R99" s="8">
        <f t="shared" si="83"/>
        <v>7.4022000000000004E-2</v>
      </c>
      <c r="S99" s="15">
        <f t="shared" si="84"/>
        <v>0.97604959271686065</v>
      </c>
      <c r="T99" s="2">
        <v>0.01</v>
      </c>
      <c r="U99" s="16">
        <f t="shared" si="85"/>
        <v>9.7604959271686068E-3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1.9710495927168607E-2</v>
      </c>
      <c r="AU99" s="8">
        <f t="shared" si="89"/>
        <v>28.47</v>
      </c>
      <c r="AV99" s="1">
        <f t="shared" si="90"/>
        <v>0.26</v>
      </c>
      <c r="AW99" s="1">
        <f t="shared" si="95"/>
        <v>6.177220451357792E-3</v>
      </c>
      <c r="AX99" s="1">
        <f t="shared" si="91"/>
        <v>6.0384610589932732</v>
      </c>
      <c r="AZ99" s="1">
        <f t="shared" si="96"/>
        <v>1.0616504377313249E-2</v>
      </c>
      <c r="BA99" s="1">
        <f t="shared" si="92"/>
        <v>10.378024998435423</v>
      </c>
    </row>
    <row r="100" spans="3:54" x14ac:dyDescent="0.15">
      <c r="C100" s="7">
        <v>10</v>
      </c>
      <c r="D100" s="11">
        <v>25.8606451612903</v>
      </c>
      <c r="E100" s="10">
        <f t="shared" si="93"/>
        <v>26.7809666666667</v>
      </c>
      <c r="F100" s="7" t="s">
        <v>73</v>
      </c>
      <c r="G100" s="1">
        <v>11</v>
      </c>
      <c r="H100" s="8">
        <f t="shared" si="76"/>
        <v>25.8606451612903</v>
      </c>
      <c r="I100" s="8">
        <f t="shared" si="77"/>
        <v>299.01064516129026</v>
      </c>
      <c r="J100" s="8">
        <f t="shared" si="78"/>
        <v>0.38029239284170818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0.36417396289100878</v>
      </c>
      <c r="O100" s="8">
        <f t="shared" si="94"/>
        <v>0.30386705067847408</v>
      </c>
      <c r="P100" s="8">
        <f t="shared" si="81"/>
        <v>0.11555832780826951</v>
      </c>
      <c r="Q100" s="14">
        <f t="shared" si="82"/>
        <v>3.0045165230150075E-2</v>
      </c>
      <c r="R100" s="8">
        <f t="shared" si="83"/>
        <v>7.4022000000000004E-2</v>
      </c>
      <c r="S100" s="15">
        <f t="shared" si="84"/>
        <v>0.40589507484464177</v>
      </c>
      <c r="T100" s="2">
        <v>0.01</v>
      </c>
      <c r="U100" s="16">
        <f t="shared" si="85"/>
        <v>4.0589507484464181E-3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1.4008950748446419E-2</v>
      </c>
      <c r="AU100" s="8">
        <f t="shared" si="89"/>
        <v>28.47</v>
      </c>
      <c r="AV100" s="1">
        <f t="shared" si="90"/>
        <v>0.26</v>
      </c>
      <c r="AW100" s="1">
        <f t="shared" si="95"/>
        <v>6.177220451357792E-3</v>
      </c>
      <c r="AX100" s="1">
        <f t="shared" si="91"/>
        <v>4.2917491210988521</v>
      </c>
      <c r="AZ100" s="1">
        <f t="shared" si="96"/>
        <v>1.0616504377313249E-2</v>
      </c>
      <c r="BA100" s="1">
        <f t="shared" si="92"/>
        <v>7.3760316131280614</v>
      </c>
    </row>
    <row r="101" spans="3:54" x14ac:dyDescent="0.15">
      <c r="C101" s="7">
        <v>11</v>
      </c>
      <c r="D101" s="11">
        <v>24.301600000000001</v>
      </c>
      <c r="E101" s="10">
        <f t="shared" si="93"/>
        <v>25.8606451612903</v>
      </c>
      <c r="F101" s="7" t="s">
        <v>75</v>
      </c>
      <c r="G101" s="1">
        <v>12</v>
      </c>
      <c r="H101" s="8">
        <f t="shared" si="76"/>
        <v>24.301600000000001</v>
      </c>
      <c r="I101" s="8">
        <f t="shared" si="77"/>
        <v>297.45159999999998</v>
      </c>
      <c r="J101" s="8">
        <f t="shared" si="78"/>
        <v>0.32062261813816317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0.47300872287020462</v>
      </c>
      <c r="P101" s="8">
        <f t="shared" si="81"/>
        <v>0.15165729512883386</v>
      </c>
      <c r="Q101" s="14">
        <f t="shared" si="82"/>
        <v>3.9430896733496805E-2</v>
      </c>
      <c r="R101" s="8">
        <f t="shared" si="83"/>
        <v>7.4022000000000004E-2</v>
      </c>
      <c r="S101" s="15">
        <f t="shared" si="84"/>
        <v>0.53269158808863315</v>
      </c>
      <c r="T101" s="2">
        <v>0.01</v>
      </c>
      <c r="U101" s="16">
        <f t="shared" si="85"/>
        <v>5.3269158808863315E-3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1.5276915880886331E-2</v>
      </c>
      <c r="AU101" s="8">
        <f t="shared" si="89"/>
        <v>28.47</v>
      </c>
      <c r="AV101" s="1">
        <f t="shared" si="90"/>
        <v>0.26</v>
      </c>
      <c r="AW101" s="1">
        <f t="shared" si="95"/>
        <v>6.177220451357792E-3</v>
      </c>
      <c r="AX101" s="1">
        <f t="shared" si="91"/>
        <v>4.6801999294748091</v>
      </c>
      <c r="AY101" s="1">
        <f>SUM(AX90:AX101)</f>
        <v>54.511642660555246</v>
      </c>
      <c r="AZ101" s="1">
        <f t="shared" si="96"/>
        <v>1.0616504377313249E-2</v>
      </c>
      <c r="BA101" s="1">
        <f t="shared" si="92"/>
        <v>8.0436441323781622</v>
      </c>
      <c r="BB101" s="1">
        <f>SUM(BA90:BA101)</f>
        <v>93.686650408131968</v>
      </c>
    </row>
    <row r="102" spans="3:54" x14ac:dyDescent="0.15">
      <c r="C102" s="7">
        <v>12</v>
      </c>
      <c r="D102" s="11">
        <v>22.849451612903199</v>
      </c>
      <c r="E102" s="10">
        <f t="shared" si="93"/>
        <v>24.301600000000001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237.85120000000001</v>
      </c>
      <c r="F2" s="2">
        <v>1166.8320000000001</v>
      </c>
      <c r="G2" s="44">
        <f>(F2+F3+F4)/3</f>
        <v>1338.1873333333333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196.694136986301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5206.1317300957198</v>
      </c>
      <c r="F7" s="2">
        <v>122.786</v>
      </c>
      <c r="G7" s="2"/>
      <c r="H7" s="2">
        <v>0.45</v>
      </c>
    </row>
    <row r="8" spans="1:12" x14ac:dyDescent="0.15">
      <c r="A8" s="33" t="s">
        <v>12</v>
      </c>
      <c r="B8" s="34"/>
      <c r="C8" s="2"/>
      <c r="D8" s="2"/>
      <c r="E8" s="2">
        <v>0.01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181785872.34618744</v>
      </c>
      <c r="J14" s="6" t="s">
        <v>20</v>
      </c>
      <c r="K14" s="6">
        <f>I14/(10000*1000)</f>
        <v>18.178587234618742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80095748.767123207</v>
      </c>
      <c r="J15" s="6" t="s">
        <v>20</v>
      </c>
      <c r="K15" s="6">
        <f>I15/(10000*1000)</f>
        <v>8.0095748767123212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18.178587234618742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22</v>
      </c>
      <c r="E27" s="7"/>
      <c r="F27" s="7"/>
      <c r="G27" s="1">
        <v>1</v>
      </c>
      <c r="H27" s="8">
        <f t="shared" ref="H27:H38" si="0">E28</f>
        <v>22</v>
      </c>
      <c r="I27" s="8">
        <f t="shared" ref="I27:I38" si="1">H27+273.15</f>
        <v>295.14999999999998</v>
      </c>
      <c r="J27" s="8">
        <f t="shared" ref="J27:J38" si="2">EXP(($C$16*(I27-$C$14))/($C$17*I27*$C$14))</f>
        <v>0.24839061859951694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0.27699431627392057</v>
      </c>
      <c r="Q27" s="14">
        <f t="shared" ref="Q27:Q38" si="6">P27*$B$29</f>
        <v>3.3239317952870467E-2</v>
      </c>
      <c r="R27" s="8">
        <f t="shared" ref="R27:R38" si="7">L27*$B$29</f>
        <v>0.13381873333333336</v>
      </c>
      <c r="S27" s="15">
        <f t="shared" ref="S27:S38" si="8">Q27/R27</f>
        <v>0.24839061859951692</v>
      </c>
      <c r="T27" s="2">
        <v>0.01</v>
      </c>
      <c r="U27" s="16">
        <f t="shared" ref="U27:U38" si="9">S27*T27</f>
        <v>2.4839061859951691E-3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2.4383906185995168E-2</v>
      </c>
      <c r="AR27" s="8">
        <f t="shared" ref="AR27:AR38" si="15">$B$27/12</f>
        <v>111.51561111111111</v>
      </c>
      <c r="AS27" s="1">
        <f t="shared" ref="AS27:AS38" si="16">$B$29</f>
        <v>0.12</v>
      </c>
      <c r="AT27" s="1">
        <f>$E$2/12</f>
        <v>19.820933333333333</v>
      </c>
      <c r="AU27" s="1">
        <f t="shared" ref="AU27:AU38" si="17">AT27*10000*AS27*0.67*AR27*AQ27</f>
        <v>43333.033940201654</v>
      </c>
    </row>
    <row r="28" spans="1:47" x14ac:dyDescent="0.15">
      <c r="A28" s="1" t="s">
        <v>74</v>
      </c>
      <c r="B28" s="1">
        <v>1</v>
      </c>
      <c r="C28" s="7">
        <v>1</v>
      </c>
      <c r="D28" s="9">
        <v>24.6573225806452</v>
      </c>
      <c r="E28" s="10">
        <f t="shared" ref="E28:E39" si="18">D27</f>
        <v>22</v>
      </c>
      <c r="F28" s="7" t="s">
        <v>73</v>
      </c>
      <c r="G28" s="1">
        <v>2</v>
      </c>
      <c r="H28" s="8">
        <f t="shared" si="0"/>
        <v>24.6573225806452</v>
      </c>
      <c r="I28" s="8">
        <f t="shared" si="1"/>
        <v>297.80732258064518</v>
      </c>
      <c r="J28" s="8">
        <f t="shared" si="2"/>
        <v>0.33340723656997545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1.9533179059483019</v>
      </c>
      <c r="P28" s="8">
        <f t="shared" si="5"/>
        <v>0.65125032516487458</v>
      </c>
      <c r="Q28" s="14">
        <f t="shared" si="6"/>
        <v>7.8150039019784942E-2</v>
      </c>
      <c r="R28" s="8">
        <f t="shared" si="7"/>
        <v>0.13381873333333336</v>
      </c>
      <c r="S28" s="15">
        <f t="shared" si="8"/>
        <v>0.5839992434027792</v>
      </c>
      <c r="T28" s="2">
        <v>0.01</v>
      </c>
      <c r="U28" s="16">
        <f t="shared" si="9"/>
        <v>5.8399924340277925E-3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2.7739992434027791E-2</v>
      </c>
      <c r="AR28" s="8">
        <f t="shared" si="15"/>
        <v>111.51561111111111</v>
      </c>
      <c r="AS28" s="1">
        <f t="shared" si="16"/>
        <v>0.12</v>
      </c>
      <c r="AT28" s="1">
        <f t="shared" ref="AT28:AT38" si="20">$E$2/12</f>
        <v>19.820933333333333</v>
      </c>
      <c r="AU28" s="1">
        <f t="shared" si="17"/>
        <v>49297.189075270566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24.405642857142901</v>
      </c>
      <c r="E29" s="10">
        <f t="shared" si="18"/>
        <v>24.6573225806452</v>
      </c>
      <c r="F29" s="7" t="s">
        <v>73</v>
      </c>
      <c r="G29" s="1">
        <v>3</v>
      </c>
      <c r="H29" s="8">
        <f t="shared" si="0"/>
        <v>24.405642857142901</v>
      </c>
      <c r="I29" s="8">
        <f t="shared" si="1"/>
        <v>297.55564285714286</v>
      </c>
      <c r="J29" s="8">
        <f t="shared" si="2"/>
        <v>0.32431346027515068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2.4172236918945385</v>
      </c>
      <c r="P29" s="8">
        <f t="shared" si="5"/>
        <v>0.78393817977739244</v>
      </c>
      <c r="Q29" s="14">
        <f t="shared" si="6"/>
        <v>9.4072581573287087E-2</v>
      </c>
      <c r="R29" s="8">
        <f t="shared" si="7"/>
        <v>0.13381873333333336</v>
      </c>
      <c r="S29" s="15">
        <f t="shared" si="8"/>
        <v>0.70298514438153203</v>
      </c>
      <c r="T29" s="2">
        <v>0.01</v>
      </c>
      <c r="U29" s="16">
        <f t="shared" si="9"/>
        <v>7.0298514438153206E-3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2.8929851443815321E-2</v>
      </c>
      <c r="AR29" s="8">
        <f t="shared" si="15"/>
        <v>111.51561111111111</v>
      </c>
      <c r="AS29" s="1">
        <f t="shared" si="16"/>
        <v>0.12</v>
      </c>
      <c r="AT29" s="1">
        <f t="shared" si="20"/>
        <v>19.820933333333333</v>
      </c>
      <c r="AU29" s="1">
        <f t="shared" si="17"/>
        <v>51411.706760086432</v>
      </c>
    </row>
    <row r="30" spans="1:47" x14ac:dyDescent="0.15">
      <c r="C30" s="7">
        <v>3</v>
      </c>
      <c r="D30" s="11">
        <v>24.0837419354839</v>
      </c>
      <c r="E30" s="10">
        <f t="shared" si="18"/>
        <v>24.405642857142901</v>
      </c>
      <c r="F30" s="7" t="s">
        <v>73</v>
      </c>
      <c r="G30" s="1">
        <v>4</v>
      </c>
      <c r="H30" s="8">
        <f t="shared" si="0"/>
        <v>24.0837419354839</v>
      </c>
      <c r="I30" s="8">
        <f t="shared" si="1"/>
        <v>297.23374193548386</v>
      </c>
      <c r="J30" s="8">
        <f t="shared" si="2"/>
        <v>0.31302163689411583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2.7484416232282571</v>
      </c>
      <c r="P30" s="8">
        <f t="shared" si="5"/>
        <v>0.86032169581082985</v>
      </c>
      <c r="Q30" s="14">
        <f t="shared" si="6"/>
        <v>0.10323860349729957</v>
      </c>
      <c r="R30" s="8">
        <f t="shared" si="7"/>
        <v>0.13381873333333336</v>
      </c>
      <c r="S30" s="15">
        <f t="shared" si="8"/>
        <v>0.77148094983188376</v>
      </c>
      <c r="T30" s="2">
        <v>0.01</v>
      </c>
      <c r="U30" s="16">
        <f t="shared" si="9"/>
        <v>7.714809498318838E-3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2.9614809498318836E-2</v>
      </c>
      <c r="AR30" s="8">
        <f t="shared" si="15"/>
        <v>111.51561111111111</v>
      </c>
      <c r="AS30" s="1">
        <f t="shared" si="16"/>
        <v>0.12</v>
      </c>
      <c r="AT30" s="1">
        <f t="shared" si="20"/>
        <v>19.820933333333333</v>
      </c>
      <c r="AU30" s="1">
        <f t="shared" si="17"/>
        <v>52628.956793654179</v>
      </c>
    </row>
    <row r="31" spans="1:47" x14ac:dyDescent="0.15">
      <c r="C31" s="7">
        <v>4</v>
      </c>
      <c r="D31" s="11">
        <v>24.4014666666667</v>
      </c>
      <c r="E31" s="10">
        <f t="shared" si="18"/>
        <v>24.0837419354839</v>
      </c>
      <c r="F31" s="7" t="s">
        <v>73</v>
      </c>
      <c r="G31" s="1">
        <v>5</v>
      </c>
      <c r="H31" s="8">
        <f t="shared" si="0"/>
        <v>24.4014666666667</v>
      </c>
      <c r="I31" s="8">
        <f t="shared" si="1"/>
        <v>297.55146666666667</v>
      </c>
      <c r="J31" s="8">
        <f t="shared" si="2"/>
        <v>0.32416454781920062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1.793713931046556</v>
      </c>
      <c r="O31" s="8">
        <f t="shared" si="19"/>
        <v>1.2095621074819827</v>
      </c>
      <c r="P31" s="8">
        <f t="shared" si="5"/>
        <v>0.39209715363113623</v>
      </c>
      <c r="Q31" s="14">
        <f t="shared" si="6"/>
        <v>4.7051658435736346E-2</v>
      </c>
      <c r="R31" s="8">
        <f t="shared" si="7"/>
        <v>0.13381873333333336</v>
      </c>
      <c r="S31" s="15">
        <f t="shared" si="8"/>
        <v>0.35160741148650593</v>
      </c>
      <c r="T31" s="2">
        <v>0.01</v>
      </c>
      <c r="U31" s="16">
        <f t="shared" si="9"/>
        <v>3.5160741148650594E-3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3.296607411486506E-2</v>
      </c>
      <c r="AR31" s="8">
        <f t="shared" si="15"/>
        <v>111.51561111111111</v>
      </c>
      <c r="AS31" s="1">
        <f t="shared" si="16"/>
        <v>0.12</v>
      </c>
      <c r="AT31" s="1">
        <f t="shared" si="20"/>
        <v>19.820933333333333</v>
      </c>
      <c r="AU31" s="1">
        <f t="shared" si="17"/>
        <v>58584.543329448898</v>
      </c>
    </row>
    <row r="32" spans="1:47" x14ac:dyDescent="0.15">
      <c r="C32" s="7">
        <v>5</v>
      </c>
      <c r="D32" s="11">
        <v>25.0304516129032</v>
      </c>
      <c r="E32" s="10">
        <f t="shared" si="18"/>
        <v>24.4014666666667</v>
      </c>
      <c r="F32" s="7" t="s">
        <v>75</v>
      </c>
      <c r="G32" s="1">
        <v>6</v>
      </c>
      <c r="H32" s="8">
        <f t="shared" si="0"/>
        <v>25.0304516129032</v>
      </c>
      <c r="I32" s="8">
        <f t="shared" si="1"/>
        <v>298.1804516129032</v>
      </c>
      <c r="J32" s="8">
        <f t="shared" si="2"/>
        <v>0.34733077764946974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1.9326210649619575</v>
      </c>
      <c r="P32" s="8">
        <f t="shared" si="5"/>
        <v>0.67125877739498307</v>
      </c>
      <c r="Q32" s="14">
        <f t="shared" si="6"/>
        <v>8.0551053287397964E-2</v>
      </c>
      <c r="R32" s="8">
        <f t="shared" si="7"/>
        <v>0.13381873333333336</v>
      </c>
      <c r="S32" s="15">
        <f t="shared" si="8"/>
        <v>0.60194153151002239</v>
      </c>
      <c r="T32" s="2">
        <v>0.01</v>
      </c>
      <c r="U32" s="16">
        <f t="shared" si="9"/>
        <v>6.0194153151002239E-3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3.5469415315100221E-2</v>
      </c>
      <c r="AR32" s="8">
        <f t="shared" si="15"/>
        <v>111.51561111111111</v>
      </c>
      <c r="AS32" s="1">
        <f t="shared" si="16"/>
        <v>0.12</v>
      </c>
      <c r="AT32" s="1">
        <f t="shared" si="20"/>
        <v>19.820933333333333</v>
      </c>
      <c r="AU32" s="1">
        <f t="shared" si="17"/>
        <v>63033.27145226291</v>
      </c>
    </row>
    <row r="33" spans="1:48" x14ac:dyDescent="0.15">
      <c r="C33" s="7">
        <v>6</v>
      </c>
      <c r="D33" s="11">
        <v>26.5276</v>
      </c>
      <c r="E33" s="10">
        <f t="shared" si="18"/>
        <v>25.0304516129032</v>
      </c>
      <c r="F33" s="7" t="s">
        <v>73</v>
      </c>
      <c r="G33" s="1">
        <v>7</v>
      </c>
      <c r="H33" s="8">
        <f t="shared" si="0"/>
        <v>26.5276</v>
      </c>
      <c r="I33" s="8">
        <f t="shared" si="1"/>
        <v>299.67759999999998</v>
      </c>
      <c r="J33" s="8">
        <f t="shared" si="2"/>
        <v>0.40887626545762534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2.376518398678086</v>
      </c>
      <c r="P33" s="8">
        <f t="shared" si="5"/>
        <v>0.97170196764283179</v>
      </c>
      <c r="Q33" s="14">
        <f t="shared" si="6"/>
        <v>0.11660423611713981</v>
      </c>
      <c r="R33" s="8">
        <f t="shared" si="7"/>
        <v>0.13381873333333336</v>
      </c>
      <c r="S33" s="15">
        <f t="shared" si="8"/>
        <v>0.87135958630460653</v>
      </c>
      <c r="T33" s="2">
        <v>0.01</v>
      </c>
      <c r="U33" s="16">
        <f t="shared" si="9"/>
        <v>8.7135958630460662E-3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3.816359586304606E-2</v>
      </c>
      <c r="AR33" s="8">
        <f t="shared" si="15"/>
        <v>111.51561111111111</v>
      </c>
      <c r="AS33" s="1">
        <f t="shared" si="16"/>
        <v>0.12</v>
      </c>
      <c r="AT33" s="1">
        <f t="shared" si="20"/>
        <v>19.820933333333333</v>
      </c>
      <c r="AU33" s="1">
        <f t="shared" si="17"/>
        <v>67821.143265525607</v>
      </c>
    </row>
    <row r="34" spans="1:48" x14ac:dyDescent="0.15">
      <c r="C34" s="7">
        <v>7</v>
      </c>
      <c r="D34" s="11">
        <v>27.0036129032258</v>
      </c>
      <c r="E34" s="10">
        <f t="shared" si="18"/>
        <v>26.5276</v>
      </c>
      <c r="F34" s="7" t="s">
        <v>73</v>
      </c>
      <c r="G34" s="1">
        <v>8</v>
      </c>
      <c r="H34" s="8">
        <f t="shared" si="0"/>
        <v>27.0036129032258</v>
      </c>
      <c r="I34" s="8">
        <f t="shared" si="1"/>
        <v>300.15361290322579</v>
      </c>
      <c r="J34" s="8">
        <f t="shared" si="2"/>
        <v>0.43049675728693737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2.5199725421463652</v>
      </c>
      <c r="P34" s="8">
        <f t="shared" si="5"/>
        <v>1.0848400078461304</v>
      </c>
      <c r="Q34" s="14">
        <f t="shared" si="6"/>
        <v>0.13018080094153564</v>
      </c>
      <c r="R34" s="8">
        <f t="shared" si="7"/>
        <v>0.13381873333333336</v>
      </c>
      <c r="S34" s="15">
        <f t="shared" si="8"/>
        <v>0.97281447596177828</v>
      </c>
      <c r="T34" s="2">
        <v>0.01</v>
      </c>
      <c r="U34" s="16">
        <f t="shared" si="9"/>
        <v>9.7281447596177829E-3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3.9178144759617783E-2</v>
      </c>
      <c r="AR34" s="8">
        <f t="shared" si="15"/>
        <v>111.51561111111111</v>
      </c>
      <c r="AS34" s="1">
        <f t="shared" si="16"/>
        <v>0.12</v>
      </c>
      <c r="AT34" s="1">
        <f t="shared" si="20"/>
        <v>19.820933333333333</v>
      </c>
      <c r="AU34" s="1">
        <f t="shared" si="17"/>
        <v>69624.114513601802</v>
      </c>
    </row>
    <row r="35" spans="1:48" x14ac:dyDescent="0.15">
      <c r="C35" s="7">
        <v>8</v>
      </c>
      <c r="D35" s="11">
        <v>27.6961935483871</v>
      </c>
      <c r="E35" s="10">
        <f t="shared" si="18"/>
        <v>27.0036129032258</v>
      </c>
      <c r="F35" s="7" t="s">
        <v>73</v>
      </c>
      <c r="G35" s="1">
        <v>9</v>
      </c>
      <c r="H35" s="8">
        <f t="shared" si="0"/>
        <v>27.6961935483871</v>
      </c>
      <c r="I35" s="8">
        <f t="shared" si="1"/>
        <v>300.84619354838708</v>
      </c>
      <c r="J35" s="8">
        <f t="shared" si="2"/>
        <v>0.46387666548242706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2.5502886454113458</v>
      </c>
      <c r="P35" s="8">
        <f t="shared" si="5"/>
        <v>1.183019392851111</v>
      </c>
      <c r="Q35" s="14">
        <f t="shared" si="6"/>
        <v>0.1419623271421333</v>
      </c>
      <c r="R35" s="8">
        <f t="shared" si="7"/>
        <v>0.13381873333333336</v>
      </c>
      <c r="S35" s="15">
        <f t="shared" si="8"/>
        <v>1.0608554094479046</v>
      </c>
      <c r="T35" s="2">
        <v>0.01</v>
      </c>
      <c r="U35" s="16">
        <f t="shared" si="9"/>
        <v>1.0608554094479045E-2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4.0058554094479046E-2</v>
      </c>
      <c r="AR35" s="8">
        <f t="shared" si="15"/>
        <v>111.51561111111111</v>
      </c>
      <c r="AS35" s="1">
        <f t="shared" si="16"/>
        <v>0.12</v>
      </c>
      <c r="AT35" s="1">
        <f t="shared" si="20"/>
        <v>19.820933333333333</v>
      </c>
      <c r="AU35" s="1">
        <f t="shared" si="17"/>
        <v>71188.704177694482</v>
      </c>
    </row>
    <row r="36" spans="1:48" x14ac:dyDescent="0.15">
      <c r="C36" s="7">
        <v>9</v>
      </c>
      <c r="D36" s="11">
        <v>27.203133333333302</v>
      </c>
      <c r="E36" s="10">
        <f t="shared" si="18"/>
        <v>27.6961935483871</v>
      </c>
      <c r="F36" s="7" t="s">
        <v>73</v>
      </c>
      <c r="G36" s="1">
        <v>10</v>
      </c>
      <c r="H36" s="8">
        <f t="shared" si="0"/>
        <v>27.203133333333302</v>
      </c>
      <c r="I36" s="8">
        <f t="shared" si="1"/>
        <v>300.35313333333329</v>
      </c>
      <c r="J36" s="8">
        <f t="shared" si="2"/>
        <v>0.43987421233233825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2.482425363671346</v>
      </c>
      <c r="P36" s="8">
        <f t="shared" si="5"/>
        <v>1.0919549015187517</v>
      </c>
      <c r="Q36" s="14">
        <f t="shared" si="6"/>
        <v>0.13103458818225019</v>
      </c>
      <c r="R36" s="8">
        <f t="shared" si="7"/>
        <v>0.13381873333333336</v>
      </c>
      <c r="S36" s="15">
        <f t="shared" si="8"/>
        <v>0.97919465323178601</v>
      </c>
      <c r="T36" s="2">
        <v>0.01</v>
      </c>
      <c r="U36" s="16">
        <f t="shared" si="9"/>
        <v>9.791946532317861E-3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3.9241946532317856E-2</v>
      </c>
      <c r="AR36" s="8">
        <f t="shared" si="15"/>
        <v>111.51561111111111</v>
      </c>
      <c r="AS36" s="1">
        <f t="shared" si="16"/>
        <v>0.12</v>
      </c>
      <c r="AT36" s="1">
        <f t="shared" si="20"/>
        <v>19.820933333333333</v>
      </c>
      <c r="AU36" s="1">
        <f t="shared" si="17"/>
        <v>69737.497675461462</v>
      </c>
    </row>
    <row r="37" spans="1:48" x14ac:dyDescent="0.15">
      <c r="C37" s="7">
        <v>10</v>
      </c>
      <c r="D37" s="11">
        <v>26.949580645161301</v>
      </c>
      <c r="E37" s="10">
        <f t="shared" si="18"/>
        <v>27.203133333333302</v>
      </c>
      <c r="F37" s="7" t="s">
        <v>73</v>
      </c>
      <c r="G37" s="1">
        <v>11</v>
      </c>
      <c r="H37" s="8">
        <f t="shared" si="0"/>
        <v>26.949580645161301</v>
      </c>
      <c r="I37" s="8">
        <f t="shared" si="1"/>
        <v>300.09958064516127</v>
      </c>
      <c r="J37" s="8">
        <f t="shared" si="2"/>
        <v>0.42798971220986443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1.3209469390449646</v>
      </c>
      <c r="O37" s="8">
        <f t="shared" si="19"/>
        <v>1.1846796342187407</v>
      </c>
      <c r="P37" s="8">
        <f t="shared" si="5"/>
        <v>0.50703069571016623</v>
      </c>
      <c r="Q37" s="14">
        <f t="shared" si="6"/>
        <v>6.0843683485219943E-2</v>
      </c>
      <c r="R37" s="8">
        <f t="shared" si="7"/>
        <v>0.13381873333333336</v>
      </c>
      <c r="S37" s="15">
        <f t="shared" si="8"/>
        <v>0.45467239129862685</v>
      </c>
      <c r="T37" s="2">
        <v>0.01</v>
      </c>
      <c r="U37" s="16">
        <f t="shared" si="9"/>
        <v>4.546723912986269E-3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3.3996723912986263E-2</v>
      </c>
      <c r="AR37" s="8">
        <f t="shared" si="15"/>
        <v>111.51561111111111</v>
      </c>
      <c r="AS37" s="1">
        <f t="shared" si="16"/>
        <v>0.12</v>
      </c>
      <c r="AT37" s="1">
        <f t="shared" si="20"/>
        <v>19.820933333333333</v>
      </c>
      <c r="AU37" s="1">
        <f t="shared" si="17"/>
        <v>60416.127749999985</v>
      </c>
    </row>
    <row r="38" spans="1:48" x14ac:dyDescent="0.15">
      <c r="C38" s="7">
        <v>11</v>
      </c>
      <c r="D38" s="11">
        <v>25.994866666666699</v>
      </c>
      <c r="E38" s="10">
        <f t="shared" si="18"/>
        <v>26.949580645161301</v>
      </c>
      <c r="F38" s="7" t="s">
        <v>75</v>
      </c>
      <c r="G38" s="1">
        <v>12</v>
      </c>
      <c r="H38" s="8">
        <f t="shared" si="0"/>
        <v>25.994866666666699</v>
      </c>
      <c r="I38" s="8">
        <f t="shared" si="1"/>
        <v>299.1448666666667</v>
      </c>
      <c r="J38" s="8">
        <f t="shared" si="2"/>
        <v>0.38588950267730227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1.7928050496196857</v>
      </c>
      <c r="P38" s="8">
        <f t="shared" si="5"/>
        <v>0.69182464899509677</v>
      </c>
      <c r="Q38" s="14">
        <f t="shared" si="6"/>
        <v>8.3018957879411603E-2</v>
      </c>
      <c r="R38" s="8">
        <f t="shared" si="7"/>
        <v>0.13381873333333336</v>
      </c>
      <c r="S38" s="15">
        <f t="shared" si="8"/>
        <v>0.62038367731830957</v>
      </c>
      <c r="T38" s="2">
        <v>0.01</v>
      </c>
      <c r="U38" s="16">
        <f t="shared" si="9"/>
        <v>6.2038367731830956E-3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3.5653836773183095E-2</v>
      </c>
      <c r="AR38" s="8">
        <f t="shared" si="15"/>
        <v>111.51561111111111</v>
      </c>
      <c r="AS38" s="1">
        <f t="shared" si="16"/>
        <v>0.12</v>
      </c>
      <c r="AT38" s="1">
        <f t="shared" si="20"/>
        <v>19.820933333333333</v>
      </c>
      <c r="AU38" s="1">
        <f t="shared" si="17"/>
        <v>63361.009807284827</v>
      </c>
      <c r="AV38" s="1">
        <f>SUM(AU27:AU38)</f>
        <v>720437.29854049277</v>
      </c>
    </row>
    <row r="39" spans="1:48" x14ac:dyDescent="0.15">
      <c r="C39" s="7">
        <v>12</v>
      </c>
      <c r="D39" s="11">
        <v>24.599451612903199</v>
      </c>
      <c r="E39" s="10">
        <f t="shared" si="18"/>
        <v>25.994866666666699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22</v>
      </c>
      <c r="E42" s="7"/>
      <c r="F42" s="7"/>
      <c r="G42" s="1">
        <v>1</v>
      </c>
      <c r="H42" s="8">
        <f t="shared" ref="H42:H53" si="21">E43</f>
        <v>22</v>
      </c>
      <c r="I42" s="8">
        <f t="shared" ref="I42:I53" si="22">H42+273.15</f>
        <v>295.14999999999998</v>
      </c>
      <c r="J42" s="8">
        <f t="shared" ref="J42:J53" si="23">EXP(($C$16*(I42-$C$14))/($C$17*I42*$C$14))</f>
        <v>0.24839061859951694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1.914869152806447E-2</v>
      </c>
      <c r="Q42" s="14">
        <f t="shared" ref="Q42:Q53" si="27">P42*$B$44</f>
        <v>2.4893298986483812E-3</v>
      </c>
      <c r="R42" s="8">
        <f t="shared" ref="R42:R53" si="28">L42*$B$44</f>
        <v>1.0021835416666666E-2</v>
      </c>
      <c r="S42" s="15">
        <f t="shared" ref="S42:S53" si="29">Q42/R42</f>
        <v>0.24839061859951697</v>
      </c>
      <c r="T42" s="2">
        <v>0.01</v>
      </c>
      <c r="U42" s="16">
        <f t="shared" ref="U42:U53" si="30">S42*T42</f>
        <v>2.4839061859951699E-3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1.7283906185995172E-2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16.39117808219175</v>
      </c>
      <c r="AU42" s="1">
        <f t="shared" ref="AU42:AU53" si="37">AT42*10000*AS42*0.67*AR42*AQ42</f>
        <v>1902.2786691881663</v>
      </c>
    </row>
    <row r="43" spans="1:48" x14ac:dyDescent="0.15">
      <c r="A43" s="1" t="s">
        <v>74</v>
      </c>
      <c r="B43" s="1">
        <v>1</v>
      </c>
      <c r="C43" s="7">
        <v>1</v>
      </c>
      <c r="D43" s="9">
        <v>24.6573225806452</v>
      </c>
      <c r="E43" s="10">
        <f t="shared" ref="E43:E54" si="38">D42</f>
        <v>22</v>
      </c>
      <c r="F43" s="7" t="s">
        <v>73</v>
      </c>
      <c r="G43" s="1">
        <v>2</v>
      </c>
      <c r="H43" s="8">
        <f t="shared" si="21"/>
        <v>24.6573225806452</v>
      </c>
      <c r="I43" s="8">
        <f t="shared" si="22"/>
        <v>297.80732258064518</v>
      </c>
      <c r="J43" s="8">
        <f t="shared" si="23"/>
        <v>0.33340723656997545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0.13503339180526885</v>
      </c>
      <c r="P43" s="8">
        <f t="shared" si="26"/>
        <v>4.5021110006465456E-2</v>
      </c>
      <c r="Q43" s="14">
        <f t="shared" si="27"/>
        <v>5.8527443008405096E-3</v>
      </c>
      <c r="R43" s="8">
        <f t="shared" si="28"/>
        <v>1.0021835416666666E-2</v>
      </c>
      <c r="S43" s="15">
        <f t="shared" si="29"/>
        <v>0.5839992434027792</v>
      </c>
      <c r="T43" s="2">
        <v>0.01</v>
      </c>
      <c r="U43" s="16">
        <f t="shared" si="30"/>
        <v>5.8399924340277925E-3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2.0639992434027792E-2</v>
      </c>
      <c r="AR43" s="8">
        <f t="shared" si="34"/>
        <v>7.7091041666666671</v>
      </c>
      <c r="AS43" s="1">
        <f t="shared" si="35"/>
        <v>0.13</v>
      </c>
      <c r="AT43" s="1">
        <f t="shared" si="36"/>
        <v>16.39117808219175</v>
      </c>
      <c r="AU43" s="1">
        <f t="shared" si="37"/>
        <v>2271.6518428727818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24.405642857142901</v>
      </c>
      <c r="E44" s="10">
        <f t="shared" si="38"/>
        <v>24.6573225806452</v>
      </c>
      <c r="F44" s="7" t="s">
        <v>73</v>
      </c>
      <c r="G44" s="1">
        <v>3</v>
      </c>
      <c r="H44" s="8">
        <f t="shared" si="21"/>
        <v>24.405642857142901</v>
      </c>
      <c r="I44" s="8">
        <f t="shared" si="22"/>
        <v>297.55564285714286</v>
      </c>
      <c r="J44" s="8">
        <f t="shared" si="23"/>
        <v>0.32431346027515068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0.16710332346547008</v>
      </c>
      <c r="P44" s="8">
        <f t="shared" si="26"/>
        <v>5.4193857056564383E-2</v>
      </c>
      <c r="Q44" s="14">
        <f t="shared" si="27"/>
        <v>7.0452014173533698E-3</v>
      </c>
      <c r="R44" s="8">
        <f t="shared" si="28"/>
        <v>1.0021835416666666E-2</v>
      </c>
      <c r="S44" s="15">
        <f t="shared" si="29"/>
        <v>0.70298514438153226</v>
      </c>
      <c r="T44" s="2">
        <v>0.01</v>
      </c>
      <c r="U44" s="16">
        <f t="shared" si="30"/>
        <v>7.0298514438153223E-3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2.1829851443815322E-2</v>
      </c>
      <c r="AR44" s="8">
        <f t="shared" si="34"/>
        <v>7.7091041666666671</v>
      </c>
      <c r="AS44" s="1">
        <f t="shared" si="35"/>
        <v>0.13</v>
      </c>
      <c r="AT44" s="1">
        <f t="shared" si="36"/>
        <v>16.39117808219175</v>
      </c>
      <c r="AU44" s="1">
        <f t="shared" si="37"/>
        <v>2402.6085484521141</v>
      </c>
    </row>
    <row r="45" spans="1:48" x14ac:dyDescent="0.15">
      <c r="C45" s="7">
        <v>3</v>
      </c>
      <c r="D45" s="11">
        <v>24.0837419354839</v>
      </c>
      <c r="E45" s="10">
        <f t="shared" si="38"/>
        <v>24.405642857142901</v>
      </c>
      <c r="F45" s="7" t="s">
        <v>73</v>
      </c>
      <c r="G45" s="1">
        <v>4</v>
      </c>
      <c r="H45" s="8">
        <f t="shared" si="21"/>
        <v>24.0837419354839</v>
      </c>
      <c r="I45" s="8">
        <f t="shared" si="22"/>
        <v>297.23374193548386</v>
      </c>
      <c r="J45" s="8">
        <f t="shared" si="23"/>
        <v>0.31302163689411583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0.19000050807557237</v>
      </c>
      <c r="P45" s="8">
        <f t="shared" si="26"/>
        <v>5.9474270048529336E-2</v>
      </c>
      <c r="Q45" s="14">
        <f t="shared" si="27"/>
        <v>7.7316551063088138E-3</v>
      </c>
      <c r="R45" s="8">
        <f t="shared" si="28"/>
        <v>1.0021835416666666E-2</v>
      </c>
      <c r="S45" s="15">
        <f t="shared" si="29"/>
        <v>0.77148094983188387</v>
      </c>
      <c r="T45" s="2">
        <v>0.01</v>
      </c>
      <c r="U45" s="16">
        <f t="shared" si="30"/>
        <v>7.7148094983188389E-3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2.2514809498318841E-2</v>
      </c>
      <c r="AR45" s="8">
        <f t="shared" si="34"/>
        <v>7.7091041666666671</v>
      </c>
      <c r="AS45" s="1">
        <f t="shared" si="35"/>
        <v>0.13</v>
      </c>
      <c r="AT45" s="1">
        <f t="shared" si="36"/>
        <v>16.39117808219175</v>
      </c>
      <c r="AU45" s="1">
        <f t="shared" si="37"/>
        <v>2477.9955056797839</v>
      </c>
    </row>
    <row r="46" spans="1:48" x14ac:dyDescent="0.15">
      <c r="C46" s="7">
        <v>4</v>
      </c>
      <c r="D46" s="11">
        <v>24.4014666666667</v>
      </c>
      <c r="E46" s="10">
        <f t="shared" si="38"/>
        <v>24.0837419354839</v>
      </c>
      <c r="F46" s="7" t="s">
        <v>73</v>
      </c>
      <c r="G46" s="1">
        <v>5</v>
      </c>
      <c r="H46" s="8">
        <f t="shared" si="21"/>
        <v>24.4014666666667</v>
      </c>
      <c r="I46" s="8">
        <f t="shared" si="22"/>
        <v>297.55146666666667</v>
      </c>
      <c r="J46" s="8">
        <f t="shared" si="23"/>
        <v>0.32416454781920062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0.12399992612569088</v>
      </c>
      <c r="O46" s="8">
        <f t="shared" si="39"/>
        <v>8.3617353568018804E-2</v>
      </c>
      <c r="P46" s="8">
        <f t="shared" si="26"/>
        <v>2.7105781609215038E-2</v>
      </c>
      <c r="Q46" s="14">
        <f t="shared" si="27"/>
        <v>3.523751609197955E-3</v>
      </c>
      <c r="R46" s="8">
        <f t="shared" si="28"/>
        <v>1.0021835416666666E-2</v>
      </c>
      <c r="S46" s="15">
        <f t="shared" si="29"/>
        <v>0.35160741148650593</v>
      </c>
      <c r="T46" s="2">
        <v>0.01</v>
      </c>
      <c r="U46" s="16">
        <f t="shared" si="30"/>
        <v>3.5160741148650594E-3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3.0616074114865059E-2</v>
      </c>
      <c r="AR46" s="8">
        <f t="shared" si="34"/>
        <v>7.7091041666666671</v>
      </c>
      <c r="AS46" s="1">
        <f t="shared" si="35"/>
        <v>0.13</v>
      </c>
      <c r="AT46" s="1">
        <f t="shared" si="36"/>
        <v>16.39117808219175</v>
      </c>
      <c r="AU46" s="1">
        <f t="shared" si="37"/>
        <v>3369.626292590202</v>
      </c>
    </row>
    <row r="47" spans="1:48" x14ac:dyDescent="0.15">
      <c r="C47" s="7">
        <v>5</v>
      </c>
      <c r="D47" s="11">
        <v>25.0304516129032</v>
      </c>
      <c r="E47" s="10">
        <f t="shared" si="38"/>
        <v>24.4014666666667</v>
      </c>
      <c r="F47" s="7" t="s">
        <v>75</v>
      </c>
      <c r="G47" s="1">
        <v>6</v>
      </c>
      <c r="H47" s="8">
        <f t="shared" si="21"/>
        <v>25.0304516129032</v>
      </c>
      <c r="I47" s="8">
        <f t="shared" si="22"/>
        <v>298.1804516129032</v>
      </c>
      <c r="J47" s="8">
        <f t="shared" si="23"/>
        <v>0.34733077764946974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0.13360261362547043</v>
      </c>
      <c r="P47" s="8">
        <f t="shared" si="26"/>
        <v>4.6404299686536289E-2</v>
      </c>
      <c r="Q47" s="14">
        <f t="shared" si="27"/>
        <v>6.0325589592497182E-3</v>
      </c>
      <c r="R47" s="8">
        <f t="shared" si="28"/>
        <v>1.0021835416666666E-2</v>
      </c>
      <c r="S47" s="15">
        <f t="shared" si="29"/>
        <v>0.60194153151002261</v>
      </c>
      <c r="T47" s="2">
        <v>0.01</v>
      </c>
      <c r="U47" s="16">
        <f t="shared" si="30"/>
        <v>6.0194153151002265E-3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3.3119415315100223E-2</v>
      </c>
      <c r="AR47" s="8">
        <f t="shared" si="34"/>
        <v>7.7091041666666671</v>
      </c>
      <c r="AS47" s="1">
        <f t="shared" si="35"/>
        <v>0.13</v>
      </c>
      <c r="AT47" s="1">
        <f t="shared" si="36"/>
        <v>16.39117808219175</v>
      </c>
      <c r="AU47" s="1">
        <f t="shared" si="37"/>
        <v>3645.1457565158889</v>
      </c>
    </row>
    <row r="48" spans="1:48" x14ac:dyDescent="0.15">
      <c r="C48" s="7">
        <v>6</v>
      </c>
      <c r="D48" s="11">
        <v>26.5276</v>
      </c>
      <c r="E48" s="10">
        <f t="shared" si="38"/>
        <v>25.0304516129032</v>
      </c>
      <c r="F48" s="7" t="s">
        <v>73</v>
      </c>
      <c r="G48" s="1">
        <v>7</v>
      </c>
      <c r="H48" s="8">
        <f t="shared" si="21"/>
        <v>26.5276</v>
      </c>
      <c r="I48" s="8">
        <f t="shared" si="22"/>
        <v>299.67759999999998</v>
      </c>
      <c r="J48" s="8">
        <f t="shared" si="23"/>
        <v>0.40887626545762534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0.16428935560560082</v>
      </c>
      <c r="P48" s="8">
        <f t="shared" si="26"/>
        <v>6.7174018174457853E-2</v>
      </c>
      <c r="Q48" s="14">
        <f t="shared" si="27"/>
        <v>8.7326223626795207E-3</v>
      </c>
      <c r="R48" s="8">
        <f t="shared" si="28"/>
        <v>1.0021835416666666E-2</v>
      </c>
      <c r="S48" s="15">
        <f t="shared" si="29"/>
        <v>0.87135958630460653</v>
      </c>
      <c r="T48" s="2">
        <v>0.01</v>
      </c>
      <c r="U48" s="16">
        <f t="shared" si="30"/>
        <v>8.7135958630460662E-3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3.5813595863046069E-2</v>
      </c>
      <c r="AR48" s="8">
        <f t="shared" si="34"/>
        <v>7.7091041666666671</v>
      </c>
      <c r="AS48" s="1">
        <f t="shared" si="35"/>
        <v>0.13</v>
      </c>
      <c r="AT48" s="1">
        <f t="shared" si="36"/>
        <v>16.39117808219175</v>
      </c>
      <c r="AU48" s="1">
        <f t="shared" si="37"/>
        <v>3941.6691310440278</v>
      </c>
    </row>
    <row r="49" spans="1:78" x14ac:dyDescent="0.15">
      <c r="C49" s="7">
        <v>7</v>
      </c>
      <c r="D49" s="11">
        <v>27.0036129032258</v>
      </c>
      <c r="E49" s="10">
        <f t="shared" si="38"/>
        <v>26.5276</v>
      </c>
      <c r="F49" s="7" t="s">
        <v>73</v>
      </c>
      <c r="G49" s="1">
        <v>8</v>
      </c>
      <c r="H49" s="8">
        <f t="shared" si="21"/>
        <v>27.0036129032258</v>
      </c>
      <c r="I49" s="8">
        <f t="shared" si="22"/>
        <v>300.15361290322579</v>
      </c>
      <c r="J49" s="8">
        <f t="shared" si="23"/>
        <v>0.43049675728693737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0.17420637909780962</v>
      </c>
      <c r="P49" s="8">
        <f t="shared" si="26"/>
        <v>7.4995281300305944E-2</v>
      </c>
      <c r="Q49" s="14">
        <f t="shared" si="27"/>
        <v>9.7493865690397724E-3</v>
      </c>
      <c r="R49" s="8">
        <f t="shared" si="28"/>
        <v>1.0021835416666666E-2</v>
      </c>
      <c r="S49" s="15">
        <f t="shared" si="29"/>
        <v>0.97281447596177828</v>
      </c>
      <c r="T49" s="2">
        <v>0.01</v>
      </c>
      <c r="U49" s="16">
        <f t="shared" si="30"/>
        <v>9.7281447596177829E-3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3.6828144759617779E-2</v>
      </c>
      <c r="AR49" s="8">
        <f t="shared" si="34"/>
        <v>7.7091041666666671</v>
      </c>
      <c r="AS49" s="1">
        <f t="shared" si="35"/>
        <v>0.13</v>
      </c>
      <c r="AT49" s="1">
        <f t="shared" si="36"/>
        <v>16.39117808219175</v>
      </c>
      <c r="AU49" s="1">
        <f t="shared" si="37"/>
        <v>4053.3310843101572</v>
      </c>
    </row>
    <row r="50" spans="1:78" x14ac:dyDescent="0.15">
      <c r="C50" s="7">
        <v>8</v>
      </c>
      <c r="D50" s="11">
        <v>27.6961935483871</v>
      </c>
      <c r="E50" s="10">
        <f t="shared" si="38"/>
        <v>27.0036129032258</v>
      </c>
      <c r="F50" s="7" t="s">
        <v>73</v>
      </c>
      <c r="G50" s="1">
        <v>9</v>
      </c>
      <c r="H50" s="8">
        <f t="shared" si="21"/>
        <v>27.6961935483871</v>
      </c>
      <c r="I50" s="8">
        <f t="shared" si="22"/>
        <v>300.84619354838708</v>
      </c>
      <c r="J50" s="8">
        <f t="shared" si="23"/>
        <v>0.46387666548242706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0.17630213946417031</v>
      </c>
      <c r="P50" s="8">
        <f t="shared" si="26"/>
        <v>8.1782448572057131E-2</v>
      </c>
      <c r="Q50" s="14">
        <f t="shared" si="27"/>
        <v>1.0631718314367428E-2</v>
      </c>
      <c r="R50" s="8">
        <f t="shared" si="28"/>
        <v>1.0021835416666666E-2</v>
      </c>
      <c r="S50" s="15">
        <f t="shared" si="29"/>
        <v>1.0608554094479046</v>
      </c>
      <c r="T50" s="2">
        <v>0.01</v>
      </c>
      <c r="U50" s="16">
        <f t="shared" si="30"/>
        <v>1.0608554094479045E-2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3.7708554094479041E-2</v>
      </c>
      <c r="AR50" s="8">
        <f t="shared" si="34"/>
        <v>7.7091041666666671</v>
      </c>
      <c r="AS50" s="1">
        <f t="shared" si="35"/>
        <v>0.13</v>
      </c>
      <c r="AT50" s="1">
        <f t="shared" si="36"/>
        <v>16.39117808219175</v>
      </c>
      <c r="AU50" s="1">
        <f t="shared" si="37"/>
        <v>4150.2295446372427</v>
      </c>
    </row>
    <row r="51" spans="1:78" x14ac:dyDescent="0.15">
      <c r="C51" s="7">
        <v>9</v>
      </c>
      <c r="D51" s="11">
        <v>27.203133333333302</v>
      </c>
      <c r="E51" s="10">
        <f t="shared" si="38"/>
        <v>27.6961935483871</v>
      </c>
      <c r="F51" s="7" t="s">
        <v>73</v>
      </c>
      <c r="G51" s="1">
        <v>10</v>
      </c>
      <c r="H51" s="8">
        <f t="shared" si="21"/>
        <v>27.203133333333302</v>
      </c>
      <c r="I51" s="8">
        <f t="shared" si="22"/>
        <v>300.35313333333329</v>
      </c>
      <c r="J51" s="8">
        <f t="shared" si="23"/>
        <v>0.43987421233233825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0.17161073255877984</v>
      </c>
      <c r="P51" s="8">
        <f t="shared" si="26"/>
        <v>7.548713581206884E-2</v>
      </c>
      <c r="Q51" s="14">
        <f t="shared" si="27"/>
        <v>9.81332765556895E-3</v>
      </c>
      <c r="R51" s="8">
        <f t="shared" si="28"/>
        <v>1.0021835416666666E-2</v>
      </c>
      <c r="S51" s="15">
        <f t="shared" si="29"/>
        <v>0.97919465323178623</v>
      </c>
      <c r="T51" s="2">
        <v>0.01</v>
      </c>
      <c r="U51" s="16">
        <f t="shared" si="30"/>
        <v>9.7919465323178627E-3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3.6891946532317865E-2</v>
      </c>
      <c r="AR51" s="8">
        <f t="shared" si="34"/>
        <v>7.7091041666666671</v>
      </c>
      <c r="AS51" s="1">
        <f t="shared" si="35"/>
        <v>0.13</v>
      </c>
      <c r="AT51" s="1">
        <f t="shared" si="36"/>
        <v>16.39117808219175</v>
      </c>
      <c r="AU51" s="1">
        <f t="shared" si="37"/>
        <v>4060.3531515418176</v>
      </c>
    </row>
    <row r="52" spans="1:78" x14ac:dyDescent="0.15">
      <c r="C52" s="7">
        <v>10</v>
      </c>
      <c r="D52" s="11">
        <v>26.949580645161301</v>
      </c>
      <c r="E52" s="10">
        <f t="shared" si="38"/>
        <v>27.203133333333302</v>
      </c>
      <c r="F52" s="7" t="s">
        <v>73</v>
      </c>
      <c r="G52" s="1">
        <v>11</v>
      </c>
      <c r="H52" s="8">
        <f t="shared" si="21"/>
        <v>26.949580645161301</v>
      </c>
      <c r="I52" s="8">
        <f t="shared" si="22"/>
        <v>300.09958064516127</v>
      </c>
      <c r="J52" s="8">
        <f t="shared" si="23"/>
        <v>0.42798971220986443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9.1317416909375448E-2</v>
      </c>
      <c r="O52" s="8">
        <f t="shared" si="39"/>
        <v>8.1897221504002221E-2</v>
      </c>
      <c r="P52" s="8">
        <f t="shared" si="26"/>
        <v>3.505116826228543E-2</v>
      </c>
      <c r="Q52" s="14">
        <f t="shared" si="27"/>
        <v>4.5566518740971064E-3</v>
      </c>
      <c r="R52" s="8">
        <f t="shared" si="28"/>
        <v>1.0021835416666666E-2</v>
      </c>
      <c r="S52" s="15">
        <f t="shared" si="29"/>
        <v>0.45467239129862713</v>
      </c>
      <c r="T52" s="2">
        <v>0.01</v>
      </c>
      <c r="U52" s="16">
        <f t="shared" si="30"/>
        <v>4.5467239129862716E-3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3.1646723912986272E-2</v>
      </c>
      <c r="AR52" s="8">
        <f t="shared" si="34"/>
        <v>7.7091041666666671</v>
      </c>
      <c r="AS52" s="1">
        <f t="shared" si="35"/>
        <v>0.13</v>
      </c>
      <c r="AT52" s="1">
        <f t="shared" si="36"/>
        <v>16.39117808219175</v>
      </c>
      <c r="AU52" s="1">
        <f t="shared" si="37"/>
        <v>3483.0603222170057</v>
      </c>
    </row>
    <row r="53" spans="1:78" x14ac:dyDescent="0.15">
      <c r="C53" s="7">
        <v>11</v>
      </c>
      <c r="D53" s="11">
        <v>25.994866666666699</v>
      </c>
      <c r="E53" s="10">
        <f t="shared" si="38"/>
        <v>26.949580645161301</v>
      </c>
      <c r="F53" s="7" t="s">
        <v>75</v>
      </c>
      <c r="G53" s="1">
        <v>12</v>
      </c>
      <c r="H53" s="8">
        <f t="shared" si="21"/>
        <v>25.994866666666699</v>
      </c>
      <c r="I53" s="8">
        <f t="shared" si="22"/>
        <v>299.1448666666667</v>
      </c>
      <c r="J53" s="8">
        <f t="shared" si="23"/>
        <v>0.38588950267730227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0.12393709490838345</v>
      </c>
      <c r="P53" s="8">
        <f t="shared" si="26"/>
        <v>4.7826023917465703E-2</v>
      </c>
      <c r="Q53" s="14">
        <f t="shared" si="27"/>
        <v>6.2173831092705413E-3</v>
      </c>
      <c r="R53" s="8">
        <f t="shared" si="28"/>
        <v>1.0021835416666666E-2</v>
      </c>
      <c r="S53" s="15">
        <f t="shared" si="29"/>
        <v>0.62038367731830979</v>
      </c>
      <c r="T53" s="2">
        <v>0.01</v>
      </c>
      <c r="U53" s="16">
        <f t="shared" si="30"/>
        <v>6.2038367731830982E-3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3.3303836773183097E-2</v>
      </c>
      <c r="AR53" s="8">
        <f t="shared" si="34"/>
        <v>7.7091041666666671</v>
      </c>
      <c r="AS53" s="1">
        <f t="shared" si="35"/>
        <v>0.13</v>
      </c>
      <c r="AT53" s="1">
        <f t="shared" si="36"/>
        <v>16.39117808219175</v>
      </c>
      <c r="AU53" s="1">
        <f t="shared" si="37"/>
        <v>3665.4433097469919</v>
      </c>
      <c r="AV53" s="1">
        <f>SUM(AU42:AU53)</f>
        <v>39423.393158796185</v>
      </c>
    </row>
    <row r="54" spans="1:78" x14ac:dyDescent="0.15">
      <c r="C54" s="7">
        <v>12</v>
      </c>
      <c r="D54" s="11">
        <v>24.599451612903199</v>
      </c>
      <c r="E54" s="10">
        <f t="shared" si="38"/>
        <v>25.994866666666699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22</v>
      </c>
      <c r="E58" s="7"/>
      <c r="F58" s="7"/>
      <c r="G58" s="1">
        <v>1</v>
      </c>
      <c r="H58" s="8">
        <f t="shared" ref="H58:H69" si="40">E59</f>
        <v>22</v>
      </c>
      <c r="I58" s="8">
        <f t="shared" ref="I58:I69" si="41">H58+273.15</f>
        <v>295.14999999999998</v>
      </c>
      <c r="J58" s="8">
        <f t="shared" ref="J58:J69" si="42">EXP(($C$16*(I58-$C$14))/($C$17*I58*$C$14))</f>
        <v>0.24839061859951694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0.68622503614560637</v>
      </c>
      <c r="Q58" s="14">
        <f t="shared" ref="Q58:Q69" si="46">P58*$B$60</f>
        <v>0.3088012662655229</v>
      </c>
      <c r="R58" s="8">
        <f t="shared" ref="R58:R69" si="47">L58*$B$60</f>
        <v>1.2432082499999997</v>
      </c>
      <c r="S58" s="15">
        <f t="shared" ref="S58:S69" si="48">Q58/R58</f>
        <v>0.248390618599517</v>
      </c>
      <c r="T58" s="2">
        <v>0.27</v>
      </c>
      <c r="U58" s="16">
        <f t="shared" ref="U58:U69" si="49">S58*T58</f>
        <v>6.7065467021869593E-2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0.29542023830709369</v>
      </c>
      <c r="AC58" s="8">
        <f t="shared" ref="AC58:AC69" si="51">$B$58/12</f>
        <v>10.232166666666666</v>
      </c>
      <c r="AD58" s="1">
        <f t="shared" ref="AD58:AD69" si="52">$B$60</f>
        <v>0.45</v>
      </c>
      <c r="AE58" s="17">
        <f t="shared" ref="AE58:AE69" si="53">$E$7/12</f>
        <v>433.84431084131</v>
      </c>
      <c r="AF58" s="1">
        <f t="shared" ref="AF58:AF69" si="54">AE58*10000*AC58*AB58</f>
        <v>13114198.604438005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24.6573225806452</v>
      </c>
      <c r="E59" s="10">
        <f t="shared" ref="E59:E70" si="55">D58</f>
        <v>22</v>
      </c>
      <c r="F59" s="7" t="s">
        <v>73</v>
      </c>
      <c r="G59" s="1">
        <v>2</v>
      </c>
      <c r="H59" s="8">
        <f t="shared" si="40"/>
        <v>24.6573225806452</v>
      </c>
      <c r="I59" s="8">
        <f t="shared" si="41"/>
        <v>297.80732258064518</v>
      </c>
      <c r="J59" s="8">
        <f t="shared" si="42"/>
        <v>0.33340723656997545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4.8391449638543929</v>
      </c>
      <c r="P59" s="8">
        <f t="shared" si="45"/>
        <v>1.6134059497602069</v>
      </c>
      <c r="Q59" s="14">
        <f t="shared" si="46"/>
        <v>0.7260326773920931</v>
      </c>
      <c r="R59" s="8">
        <f t="shared" si="47"/>
        <v>1.2432082499999997</v>
      </c>
      <c r="S59" s="15">
        <f t="shared" si="48"/>
        <v>0.58399924340277931</v>
      </c>
      <c r="T59" s="2">
        <v>0.27</v>
      </c>
      <c r="U59" s="16">
        <f t="shared" si="49"/>
        <v>0.15767979571875043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0.32274045840920329</v>
      </c>
      <c r="AC59" s="8">
        <f t="shared" si="51"/>
        <v>10.232166666666666</v>
      </c>
      <c r="AD59" s="1">
        <f t="shared" si="52"/>
        <v>0.45</v>
      </c>
      <c r="AE59" s="17">
        <f t="shared" si="53"/>
        <v>433.84431084131</v>
      </c>
      <c r="AF59" s="1">
        <f t="shared" si="54"/>
        <v>14326988.88038242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0.45</v>
      </c>
      <c r="C60" s="7">
        <v>2</v>
      </c>
      <c r="D60" s="11">
        <v>24.405642857142901</v>
      </c>
      <c r="E60" s="10">
        <f t="shared" si="55"/>
        <v>24.6573225806452</v>
      </c>
      <c r="F60" s="7" t="s">
        <v>73</v>
      </c>
      <c r="G60" s="1">
        <v>3</v>
      </c>
      <c r="H60" s="8">
        <f t="shared" si="40"/>
        <v>24.405642857142901</v>
      </c>
      <c r="I60" s="8">
        <f t="shared" si="41"/>
        <v>297.55564285714286</v>
      </c>
      <c r="J60" s="8">
        <f t="shared" si="42"/>
        <v>0.32431346027515068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5.9884240140941856</v>
      </c>
      <c r="P60" s="8">
        <f t="shared" si="45"/>
        <v>1.9421265136056931</v>
      </c>
      <c r="Q60" s="14">
        <f t="shared" si="46"/>
        <v>0.8739569311225619</v>
      </c>
      <c r="R60" s="8">
        <f t="shared" si="47"/>
        <v>1.2432082499999997</v>
      </c>
      <c r="S60" s="15">
        <f t="shared" si="48"/>
        <v>0.70298514438153237</v>
      </c>
      <c r="T60" s="2">
        <v>0.27</v>
      </c>
      <c r="U60" s="16">
        <f t="shared" si="49"/>
        <v>0.18980598898301376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0.33242650567837867</v>
      </c>
      <c r="AC60" s="8">
        <f t="shared" si="51"/>
        <v>10.232166666666666</v>
      </c>
      <c r="AD60" s="1">
        <f t="shared" si="52"/>
        <v>0.45</v>
      </c>
      <c r="AE60" s="17">
        <f t="shared" si="53"/>
        <v>433.84431084131</v>
      </c>
      <c r="AF60" s="1">
        <f t="shared" si="54"/>
        <v>14756968.723022368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24.0837419354839</v>
      </c>
      <c r="E61" s="10">
        <f t="shared" si="55"/>
        <v>24.405642857142901</v>
      </c>
      <c r="F61" s="7" t="s">
        <v>73</v>
      </c>
      <c r="G61" s="1">
        <v>4</v>
      </c>
      <c r="H61" s="8">
        <f t="shared" si="40"/>
        <v>24.0837419354839</v>
      </c>
      <c r="I61" s="8">
        <f t="shared" si="41"/>
        <v>297.23374193548386</v>
      </c>
      <c r="J61" s="8">
        <f t="shared" si="42"/>
        <v>0.31302163689411583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6.8089825004884919</v>
      </c>
      <c r="P61" s="8">
        <f t="shared" si="45"/>
        <v>2.1313588478862977</v>
      </c>
      <c r="Q61" s="14">
        <f t="shared" si="46"/>
        <v>0.95911148154883397</v>
      </c>
      <c r="R61" s="8">
        <f t="shared" si="47"/>
        <v>1.2432082499999997</v>
      </c>
      <c r="S61" s="15">
        <f t="shared" si="48"/>
        <v>0.77148094983188398</v>
      </c>
      <c r="T61" s="2">
        <v>0.27</v>
      </c>
      <c r="U61" s="16">
        <f t="shared" si="49"/>
        <v>0.20829985645460869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0.33800240672106452</v>
      </c>
      <c r="AC61" s="8">
        <f t="shared" si="51"/>
        <v>10.232166666666666</v>
      </c>
      <c r="AD61" s="1">
        <f t="shared" si="52"/>
        <v>0.45</v>
      </c>
      <c r="AE61" s="17">
        <f t="shared" si="53"/>
        <v>433.84431084131</v>
      </c>
      <c r="AF61" s="1">
        <f t="shared" si="54"/>
        <v>15004492.298561774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24.4014666666667</v>
      </c>
      <c r="E62" s="10">
        <f t="shared" si="55"/>
        <v>24.0837419354839</v>
      </c>
      <c r="F62" s="7" t="s">
        <v>73</v>
      </c>
      <c r="G62" s="1">
        <v>5</v>
      </c>
      <c r="H62" s="8">
        <f t="shared" si="40"/>
        <v>24.4014666666667</v>
      </c>
      <c r="I62" s="8">
        <f t="shared" si="41"/>
        <v>297.55146666666667</v>
      </c>
      <c r="J62" s="8">
        <f t="shared" si="42"/>
        <v>0.32416454781920062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4.4437424699720847</v>
      </c>
      <c r="O62" s="8">
        <f t="shared" si="56"/>
        <v>2.9965661826301089</v>
      </c>
      <c r="P62" s="8">
        <f t="shared" si="45"/>
        <v>0.97138052160259736</v>
      </c>
      <c r="Q62" s="14">
        <f t="shared" si="46"/>
        <v>0.43712123472116882</v>
      </c>
      <c r="R62" s="8">
        <f t="shared" si="47"/>
        <v>1.2432082499999997</v>
      </c>
      <c r="S62" s="15">
        <f t="shared" si="48"/>
        <v>0.35160741148650593</v>
      </c>
      <c r="T62" s="2">
        <v>0.27</v>
      </c>
      <c r="U62" s="16">
        <f t="shared" si="49"/>
        <v>9.4934001101356608E-2</v>
      </c>
      <c r="V62" s="2">
        <v>229.1</v>
      </c>
      <c r="W62" s="2">
        <v>15.1</v>
      </c>
      <c r="X62" s="2">
        <v>6</v>
      </c>
      <c r="Y62" s="2">
        <v>3</v>
      </c>
      <c r="Z62" s="2">
        <v>7</v>
      </c>
      <c r="AA62" s="2">
        <v>30.2</v>
      </c>
      <c r="AB62" s="1">
        <f t="shared" si="50"/>
        <v>0.31902260133205901</v>
      </c>
      <c r="AC62" s="8">
        <f t="shared" si="51"/>
        <v>10.232166666666666</v>
      </c>
      <c r="AD62" s="1">
        <f t="shared" si="52"/>
        <v>0.45</v>
      </c>
      <c r="AE62" s="17">
        <f t="shared" si="53"/>
        <v>433.84431084131</v>
      </c>
      <c r="AF62" s="1">
        <f t="shared" si="54"/>
        <v>14161946.984905029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25.0304516129032</v>
      </c>
      <c r="E63" s="10">
        <f t="shared" si="55"/>
        <v>24.4014666666667</v>
      </c>
      <c r="F63" s="7" t="s">
        <v>75</v>
      </c>
      <c r="G63" s="1">
        <v>6</v>
      </c>
      <c r="H63" s="8">
        <f t="shared" si="40"/>
        <v>25.0304516129032</v>
      </c>
      <c r="I63" s="8">
        <f t="shared" si="41"/>
        <v>298.1804516129032</v>
      </c>
      <c r="J63" s="8">
        <f t="shared" si="42"/>
        <v>0.34733077764946974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4.7878706610275108</v>
      </c>
      <c r="P63" s="8">
        <f t="shared" si="45"/>
        <v>1.6629748399797661</v>
      </c>
      <c r="Q63" s="14">
        <f t="shared" si="46"/>
        <v>0.74833867799089482</v>
      </c>
      <c r="R63" s="8">
        <f t="shared" si="47"/>
        <v>1.2432082499999997</v>
      </c>
      <c r="S63" s="15">
        <f t="shared" si="48"/>
        <v>0.60194153151002261</v>
      </c>
      <c r="T63" s="2">
        <v>0.27</v>
      </c>
      <c r="U63" s="16">
        <f t="shared" si="49"/>
        <v>0.16252421350770613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0.3394010503725734</v>
      </c>
      <c r="AC63" s="8">
        <f t="shared" si="51"/>
        <v>10.232166666666666</v>
      </c>
      <c r="AD63" s="1">
        <f t="shared" si="52"/>
        <v>0.45</v>
      </c>
      <c r="AE63" s="17">
        <f t="shared" si="53"/>
        <v>433.84431084131</v>
      </c>
      <c r="AF63" s="1">
        <f t="shared" si="54"/>
        <v>15066580.430125926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26.5276</v>
      </c>
      <c r="E64" s="10">
        <f t="shared" si="55"/>
        <v>25.0304516129032</v>
      </c>
      <c r="F64" s="7" t="s">
        <v>73</v>
      </c>
      <c r="G64" s="1">
        <v>7</v>
      </c>
      <c r="H64" s="8">
        <f t="shared" si="40"/>
        <v>26.5276</v>
      </c>
      <c r="I64" s="8">
        <f t="shared" si="41"/>
        <v>299.67759999999998</v>
      </c>
      <c r="J64" s="8">
        <f t="shared" si="42"/>
        <v>0.40887626545762534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5.8875808210477443</v>
      </c>
      <c r="P64" s="8">
        <f t="shared" si="45"/>
        <v>2.4072920586899413</v>
      </c>
      <c r="Q64" s="14">
        <f t="shared" si="46"/>
        <v>1.0832814264104735</v>
      </c>
      <c r="R64" s="8">
        <f t="shared" si="47"/>
        <v>1.2432082499999997</v>
      </c>
      <c r="S64" s="15">
        <f t="shared" si="48"/>
        <v>0.87135958630460653</v>
      </c>
      <c r="T64" s="2">
        <v>0.27</v>
      </c>
      <c r="U64" s="16">
        <f t="shared" si="49"/>
        <v>0.23526708830224377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0.36133302712312648</v>
      </c>
      <c r="AC64" s="8">
        <f t="shared" si="51"/>
        <v>10.232166666666666</v>
      </c>
      <c r="AD64" s="1">
        <f t="shared" si="52"/>
        <v>0.45</v>
      </c>
      <c r="AE64" s="17">
        <f t="shared" si="53"/>
        <v>433.84431084131</v>
      </c>
      <c r="AF64" s="1">
        <f t="shared" si="54"/>
        <v>16040177.569383815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27.0036129032258</v>
      </c>
      <c r="E65" s="10">
        <f t="shared" si="55"/>
        <v>26.5276</v>
      </c>
      <c r="F65" s="7" t="s">
        <v>73</v>
      </c>
      <c r="G65" s="1">
        <v>8</v>
      </c>
      <c r="H65" s="8">
        <f t="shared" si="40"/>
        <v>27.0036129032258</v>
      </c>
      <c r="I65" s="8">
        <f t="shared" si="41"/>
        <v>300.15361290322579</v>
      </c>
      <c r="J65" s="8">
        <f t="shared" si="42"/>
        <v>0.43049675728693737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6.242973762357801</v>
      </c>
      <c r="P65" s="8">
        <f t="shared" si="45"/>
        <v>2.6875799605224646</v>
      </c>
      <c r="Q65" s="14">
        <f t="shared" si="46"/>
        <v>1.2094109822351091</v>
      </c>
      <c r="R65" s="8">
        <f t="shared" si="47"/>
        <v>1.2432082499999997</v>
      </c>
      <c r="S65" s="15">
        <f t="shared" si="48"/>
        <v>0.97281447596177828</v>
      </c>
      <c r="T65" s="2">
        <v>0.27</v>
      </c>
      <c r="U65" s="16">
        <f t="shared" si="49"/>
        <v>0.26265990850968013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0.36959196241566855</v>
      </c>
      <c r="AC65" s="8">
        <f t="shared" si="51"/>
        <v>10.232166666666666</v>
      </c>
      <c r="AD65" s="1">
        <f t="shared" si="52"/>
        <v>0.45</v>
      </c>
      <c r="AE65" s="17">
        <f t="shared" si="53"/>
        <v>433.84431084131</v>
      </c>
      <c r="AF65" s="1">
        <f t="shared" si="54"/>
        <v>16406805.523880994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27.6961935483871</v>
      </c>
      <c r="E66" s="10">
        <f t="shared" si="55"/>
        <v>27.0036129032258</v>
      </c>
      <c r="F66" s="7" t="s">
        <v>73</v>
      </c>
      <c r="G66" s="1">
        <v>9</v>
      </c>
      <c r="H66" s="8">
        <f t="shared" si="40"/>
        <v>27.6961935483871</v>
      </c>
      <c r="I66" s="8">
        <f t="shared" si="41"/>
        <v>300.84619354838708</v>
      </c>
      <c r="J66" s="8">
        <f t="shared" si="42"/>
        <v>0.46387666548242706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6.3180788018353358</v>
      </c>
      <c r="P66" s="8">
        <f t="shared" si="45"/>
        <v>2.9308093268505835</v>
      </c>
      <c r="Q66" s="14">
        <f t="shared" si="46"/>
        <v>1.3188641970827626</v>
      </c>
      <c r="R66" s="8">
        <f t="shared" si="47"/>
        <v>1.2432082499999997</v>
      </c>
      <c r="S66" s="15">
        <f t="shared" si="48"/>
        <v>1.0608554094479046</v>
      </c>
      <c r="T66" s="2">
        <v>0.27</v>
      </c>
      <c r="U66" s="16">
        <f t="shared" si="49"/>
        <v>0.28643096055093425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0.37675893460610665</v>
      </c>
      <c r="AC66" s="8">
        <f t="shared" si="51"/>
        <v>10.232166666666666</v>
      </c>
      <c r="AD66" s="1">
        <f t="shared" si="52"/>
        <v>0.45</v>
      </c>
      <c r="AE66" s="17">
        <f t="shared" si="53"/>
        <v>433.84431084131</v>
      </c>
      <c r="AF66" s="1">
        <f t="shared" si="54"/>
        <v>16724959.409466131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27.203133333333302</v>
      </c>
      <c r="E67" s="10">
        <f t="shared" si="55"/>
        <v>27.6961935483871</v>
      </c>
      <c r="F67" s="7" t="s">
        <v>73</v>
      </c>
      <c r="G67" s="1">
        <v>10</v>
      </c>
      <c r="H67" s="8">
        <f t="shared" si="40"/>
        <v>27.203133333333302</v>
      </c>
      <c r="I67" s="8">
        <f t="shared" si="41"/>
        <v>300.35313333333329</v>
      </c>
      <c r="J67" s="8">
        <f t="shared" si="42"/>
        <v>0.43987421233233825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6.1499544749847512</v>
      </c>
      <c r="P67" s="8">
        <f t="shared" si="45"/>
        <v>2.7052063805636561</v>
      </c>
      <c r="Q67" s="14">
        <f t="shared" si="46"/>
        <v>1.2173428712536454</v>
      </c>
      <c r="R67" s="8">
        <f t="shared" si="47"/>
        <v>1.2432082499999997</v>
      </c>
      <c r="S67" s="15">
        <f t="shared" si="48"/>
        <v>0.97919465323178612</v>
      </c>
      <c r="T67" s="2">
        <v>0.27</v>
      </c>
      <c r="U67" s="16">
        <f t="shared" si="49"/>
        <v>0.26438255637258229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0.37011134074633356</v>
      </c>
      <c r="AC67" s="8">
        <f t="shared" si="51"/>
        <v>10.232166666666666</v>
      </c>
      <c r="AD67" s="1">
        <f t="shared" si="52"/>
        <v>0.45</v>
      </c>
      <c r="AE67" s="17">
        <f t="shared" si="53"/>
        <v>433.84431084131</v>
      </c>
      <c r="AF67" s="1">
        <f t="shared" si="54"/>
        <v>16429861.596877936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26.949580645161301</v>
      </c>
      <c r="E68" s="10">
        <f t="shared" si="55"/>
        <v>27.203133333333302</v>
      </c>
      <c r="F68" s="7" t="s">
        <v>73</v>
      </c>
      <c r="G68" s="1">
        <v>11</v>
      </c>
      <c r="H68" s="8">
        <f t="shared" si="40"/>
        <v>26.949580645161301</v>
      </c>
      <c r="I68" s="8">
        <f t="shared" si="41"/>
        <v>300.09958064516127</v>
      </c>
      <c r="J68" s="8">
        <f t="shared" si="42"/>
        <v>0.42798971220986443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3.2725106897000402</v>
      </c>
      <c r="O68" s="8">
        <f t="shared" si="56"/>
        <v>2.9349224047210547</v>
      </c>
      <c r="P68" s="8">
        <f t="shared" si="45"/>
        <v>1.2561165953548474</v>
      </c>
      <c r="Q68" s="14">
        <f t="shared" si="46"/>
        <v>0.56525246790968131</v>
      </c>
      <c r="R68" s="8">
        <f t="shared" si="47"/>
        <v>1.2432082499999997</v>
      </c>
      <c r="S68" s="15">
        <f t="shared" si="48"/>
        <v>0.45467239129862713</v>
      </c>
      <c r="T68" s="2">
        <v>0.27</v>
      </c>
      <c r="U68" s="16">
        <f t="shared" si="49"/>
        <v>0.12276154565062933</v>
      </c>
      <c r="V68" s="2">
        <v>229.1</v>
      </c>
      <c r="W68" s="2">
        <v>15.1</v>
      </c>
      <c r="X68" s="2">
        <v>6</v>
      </c>
      <c r="Y68" s="2">
        <v>3</v>
      </c>
      <c r="Z68" s="2">
        <v>7</v>
      </c>
      <c r="AA68" s="2">
        <v>30.2</v>
      </c>
      <c r="AB68" s="1">
        <f t="shared" si="50"/>
        <v>0.32741260601366473</v>
      </c>
      <c r="AC68" s="8">
        <f t="shared" si="51"/>
        <v>10.232166666666666</v>
      </c>
      <c r="AD68" s="1">
        <f t="shared" si="52"/>
        <v>0.45</v>
      </c>
      <c r="AE68" s="17">
        <f t="shared" si="53"/>
        <v>433.84431084131</v>
      </c>
      <c r="AF68" s="1">
        <f t="shared" si="54"/>
        <v>14534393.328856474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25.994866666666699</v>
      </c>
      <c r="E69" s="10">
        <f t="shared" si="55"/>
        <v>26.949580645161301</v>
      </c>
      <c r="F69" s="7" t="s">
        <v>75</v>
      </c>
      <c r="G69" s="1">
        <v>12</v>
      </c>
      <c r="H69" s="8">
        <f t="shared" si="40"/>
        <v>25.994866666666699</v>
      </c>
      <c r="I69" s="8">
        <f t="shared" si="41"/>
        <v>299.1448666666667</v>
      </c>
      <c r="J69" s="8">
        <f t="shared" si="42"/>
        <v>0.38588950267730227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4.4414908093662069</v>
      </c>
      <c r="P69" s="8">
        <f t="shared" si="45"/>
        <v>1.7139246795721343</v>
      </c>
      <c r="Q69" s="14">
        <f t="shared" si="46"/>
        <v>0.77126610580746047</v>
      </c>
      <c r="R69" s="8">
        <f t="shared" si="47"/>
        <v>1.2432082499999997</v>
      </c>
      <c r="S69" s="15">
        <f t="shared" si="48"/>
        <v>0.62038367731830979</v>
      </c>
      <c r="T69" s="2">
        <v>0.27</v>
      </c>
      <c r="U69" s="16">
        <f t="shared" si="49"/>
        <v>0.16750359287594366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0.32570233325209702</v>
      </c>
      <c r="AC69" s="8">
        <f t="shared" si="51"/>
        <v>10.232166666666666</v>
      </c>
      <c r="AD69" s="1">
        <f t="shared" si="52"/>
        <v>0.45</v>
      </c>
      <c r="AE69" s="17">
        <f t="shared" si="53"/>
        <v>433.84431084131</v>
      </c>
      <c r="AF69" s="1">
        <f t="shared" si="54"/>
        <v>14458471.459754046</v>
      </c>
      <c r="AG69" s="1">
        <f>SUM(AF58:AF69)</f>
        <v>181025844.80965489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24.599451612903199</v>
      </c>
      <c r="E70" s="10">
        <f t="shared" si="55"/>
        <v>25.994866666666699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22</v>
      </c>
      <c r="E74" s="7"/>
      <c r="F74" s="7"/>
      <c r="G74" s="1">
        <v>1</v>
      </c>
      <c r="H74" s="8">
        <f t="shared" ref="H74:H85" si="57">E75</f>
        <v>22</v>
      </c>
      <c r="I74" s="8">
        <f t="shared" ref="I74:I85" si="58">H74+273.15</f>
        <v>295.14999999999998</v>
      </c>
      <c r="J74" s="8">
        <f t="shared" ref="J74:J85" si="59">EXP(($C$16*(I74-$C$14))/($C$17*I74*$C$14))</f>
        <v>0.24839061859951694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0.12946615822644023</v>
      </c>
      <c r="Q74" s="14">
        <f t="shared" ref="Q74:Q85" si="63">P74*$B$76</f>
        <v>3.3661201138874462E-2</v>
      </c>
      <c r="R74" s="8">
        <f t="shared" ref="R74:R85" si="64">L74*$B$76</f>
        <v>0.1355172</v>
      </c>
      <c r="S74" s="15">
        <f t="shared" ref="S74:S85" si="65">Q74/R74</f>
        <v>0.24839061859951697</v>
      </c>
      <c r="T74" s="2">
        <v>0.01</v>
      </c>
      <c r="U74" s="16">
        <f t="shared" ref="U74:U85" si="66">S74*T74</f>
        <v>2.4839061859951699E-3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7.97390618599517E-3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0.01</v>
      </c>
      <c r="AX74" s="1">
        <f t="shared" ref="AX74:AX85" si="73">AW74*10000*AV74*0.67*AU74*AT74</f>
        <v>7.2400296439045908</v>
      </c>
    </row>
    <row r="75" spans="1:78" x14ac:dyDescent="0.15">
      <c r="A75" s="1" t="s">
        <v>74</v>
      </c>
      <c r="B75" s="1">
        <v>1</v>
      </c>
      <c r="C75" s="7">
        <v>1</v>
      </c>
      <c r="D75" s="9">
        <v>24.6573225806452</v>
      </c>
      <c r="E75" s="10">
        <f t="shared" ref="E75:E86" si="74">D74</f>
        <v>22</v>
      </c>
      <c r="F75" s="7" t="s">
        <v>73</v>
      </c>
      <c r="G75" s="1">
        <v>2</v>
      </c>
      <c r="H75" s="8">
        <f t="shared" si="57"/>
        <v>24.6573225806452</v>
      </c>
      <c r="I75" s="8">
        <f t="shared" si="58"/>
        <v>297.80732258064518</v>
      </c>
      <c r="J75" s="8">
        <f t="shared" si="59"/>
        <v>0.33340723656997545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5">L75+O74-P74-N75</f>
        <v>0.91297384177355978</v>
      </c>
      <c r="P75" s="8">
        <f t="shared" si="62"/>
        <v>0.30439208564639658</v>
      </c>
      <c r="Q75" s="14">
        <f t="shared" si="63"/>
        <v>7.914194226806312E-2</v>
      </c>
      <c r="R75" s="8">
        <f t="shared" si="64"/>
        <v>0.1355172</v>
      </c>
      <c r="S75" s="15">
        <f t="shared" si="65"/>
        <v>0.58399924340277931</v>
      </c>
      <c r="T75" s="2">
        <v>0.01</v>
      </c>
      <c r="U75" s="16">
        <f t="shared" si="66"/>
        <v>5.8399924340277933E-3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1.1329992434027793E-2</v>
      </c>
      <c r="AU75" s="8">
        <f t="shared" si="70"/>
        <v>52.122000000000007</v>
      </c>
      <c r="AV75" s="1">
        <f t="shared" si="71"/>
        <v>0.26</v>
      </c>
      <c r="AW75" s="1">
        <f t="shared" si="72"/>
        <v>0.01</v>
      </c>
      <c r="AX75" s="1">
        <f t="shared" si="73"/>
        <v>10.287239299560232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24.405642857142901</v>
      </c>
      <c r="E76" s="10">
        <f t="shared" si="74"/>
        <v>24.6573225806452</v>
      </c>
      <c r="F76" s="7" t="s">
        <v>73</v>
      </c>
      <c r="G76" s="1">
        <v>3</v>
      </c>
      <c r="H76" s="8">
        <f t="shared" si="57"/>
        <v>24.405642857142901</v>
      </c>
      <c r="I76" s="8">
        <f t="shared" si="58"/>
        <v>297.55564285714286</v>
      </c>
      <c r="J76" s="8">
        <f t="shared" si="59"/>
        <v>0.32431346027515068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5"/>
        <v>1.1298017561271632</v>
      </c>
      <c r="P76" s="8">
        <f t="shared" si="62"/>
        <v>0.36640991695454223</v>
      </c>
      <c r="Q76" s="14">
        <f t="shared" si="63"/>
        <v>9.526657840818098E-2</v>
      </c>
      <c r="R76" s="8">
        <f t="shared" si="64"/>
        <v>0.1355172</v>
      </c>
      <c r="S76" s="15">
        <f t="shared" si="65"/>
        <v>0.70298514438153226</v>
      </c>
      <c r="T76" s="2">
        <v>0.01</v>
      </c>
      <c r="U76" s="16">
        <f t="shared" si="66"/>
        <v>7.0298514438153223E-3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1.2519851443815323E-2</v>
      </c>
      <c r="AU76" s="8">
        <f t="shared" si="70"/>
        <v>52.122000000000007</v>
      </c>
      <c r="AV76" s="1">
        <f t="shared" si="71"/>
        <v>0.26</v>
      </c>
      <c r="AW76" s="1">
        <f t="shared" si="72"/>
        <v>0.01</v>
      </c>
      <c r="AX76" s="1">
        <f t="shared" si="73"/>
        <v>11.367589920948129</v>
      </c>
    </row>
    <row r="77" spans="1:78" x14ac:dyDescent="0.15">
      <c r="C77" s="7">
        <v>3</v>
      </c>
      <c r="D77" s="11">
        <v>24.0837419354839</v>
      </c>
      <c r="E77" s="10">
        <f t="shared" si="74"/>
        <v>24.405642857142901</v>
      </c>
      <c r="F77" s="7" t="s">
        <v>73</v>
      </c>
      <c r="G77" s="1">
        <v>4</v>
      </c>
      <c r="H77" s="8">
        <f t="shared" si="57"/>
        <v>24.0837419354839</v>
      </c>
      <c r="I77" s="8">
        <f t="shared" si="58"/>
        <v>297.23374193548386</v>
      </c>
      <c r="J77" s="8">
        <f t="shared" si="59"/>
        <v>0.31302163689411583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5"/>
        <v>1.2846118391726209</v>
      </c>
      <c r="P77" s="8">
        <f t="shared" si="62"/>
        <v>0.40211130067137446</v>
      </c>
      <c r="Q77" s="14">
        <f t="shared" si="63"/>
        <v>0.10454893817455736</v>
      </c>
      <c r="R77" s="8">
        <f t="shared" si="64"/>
        <v>0.1355172</v>
      </c>
      <c r="S77" s="15">
        <f t="shared" si="65"/>
        <v>0.77148094983188376</v>
      </c>
      <c r="T77" s="2">
        <v>0.01</v>
      </c>
      <c r="U77" s="16">
        <f t="shared" si="66"/>
        <v>7.714809498318838E-3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1.3204809498318839E-2</v>
      </c>
      <c r="AU77" s="8">
        <f t="shared" si="70"/>
        <v>52.122000000000007</v>
      </c>
      <c r="AV77" s="1">
        <f t="shared" si="71"/>
        <v>0.26</v>
      </c>
      <c r="AW77" s="1">
        <f t="shared" si="72"/>
        <v>0.01</v>
      </c>
      <c r="AX77" s="1">
        <f t="shared" si="73"/>
        <v>11.989508025295347</v>
      </c>
    </row>
    <row r="78" spans="1:78" x14ac:dyDescent="0.15">
      <c r="C78" s="7">
        <v>4</v>
      </c>
      <c r="D78" s="11">
        <v>24.4014666666667</v>
      </c>
      <c r="E78" s="10">
        <f t="shared" si="74"/>
        <v>24.0837419354839</v>
      </c>
      <c r="F78" s="7" t="s">
        <v>73</v>
      </c>
      <c r="G78" s="1">
        <v>5</v>
      </c>
      <c r="H78" s="8">
        <f t="shared" si="57"/>
        <v>24.4014666666667</v>
      </c>
      <c r="I78" s="8">
        <f t="shared" si="58"/>
        <v>297.55146666666667</v>
      </c>
      <c r="J78" s="8">
        <f t="shared" si="59"/>
        <v>0.32416454781920062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0.83837551157618406</v>
      </c>
      <c r="O78" s="8">
        <f t="shared" si="75"/>
        <v>0.5653450269250625</v>
      </c>
      <c r="P78" s="8">
        <f t="shared" si="62"/>
        <v>0.1832648150149967</v>
      </c>
      <c r="Q78" s="14">
        <f t="shared" si="63"/>
        <v>4.7648851903899142E-2</v>
      </c>
      <c r="R78" s="8">
        <f t="shared" si="64"/>
        <v>0.1355172</v>
      </c>
      <c r="S78" s="15">
        <f t="shared" si="65"/>
        <v>0.35160741148650609</v>
      </c>
      <c r="T78" s="2">
        <v>0.01</v>
      </c>
      <c r="U78" s="16">
        <f t="shared" si="66"/>
        <v>3.5160741148650611E-3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1.346607411486506E-2</v>
      </c>
      <c r="AU78" s="8">
        <f t="shared" si="70"/>
        <v>52.122000000000007</v>
      </c>
      <c r="AV78" s="1">
        <f t="shared" si="71"/>
        <v>0.26</v>
      </c>
      <c r="AW78" s="1">
        <f t="shared" si="72"/>
        <v>0.01</v>
      </c>
      <c r="AX78" s="1">
        <f t="shared" si="73"/>
        <v>12.226727215561244</v>
      </c>
    </row>
    <row r="79" spans="1:78" x14ac:dyDescent="0.15">
      <c r="C79" s="7">
        <v>5</v>
      </c>
      <c r="D79" s="11">
        <v>25.0304516129032</v>
      </c>
      <c r="E79" s="10">
        <f t="shared" si="74"/>
        <v>24.4014666666667</v>
      </c>
      <c r="F79" s="7" t="s">
        <v>75</v>
      </c>
      <c r="G79" s="1">
        <v>6</v>
      </c>
      <c r="H79" s="8">
        <f t="shared" si="57"/>
        <v>25.0304516129032</v>
      </c>
      <c r="I79" s="8">
        <f t="shared" si="58"/>
        <v>298.1804516129032</v>
      </c>
      <c r="J79" s="8">
        <f t="shared" si="59"/>
        <v>0.34733077764946974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5"/>
        <v>0.90330021191006571</v>
      </c>
      <c r="P79" s="8">
        <f t="shared" si="62"/>
        <v>0.31374396505365393</v>
      </c>
      <c r="Q79" s="14">
        <f t="shared" si="63"/>
        <v>8.1573430913950029E-2</v>
      </c>
      <c r="R79" s="8">
        <f t="shared" si="64"/>
        <v>0.1355172</v>
      </c>
      <c r="S79" s="15">
        <f t="shared" si="65"/>
        <v>0.6019415315100225</v>
      </c>
      <c r="T79" s="2">
        <v>0.01</v>
      </c>
      <c r="U79" s="16">
        <f t="shared" si="66"/>
        <v>6.0194153151002247E-3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1.5969415315100224E-2</v>
      </c>
      <c r="AU79" s="8">
        <f t="shared" si="70"/>
        <v>52.122000000000007</v>
      </c>
      <c r="AV79" s="1">
        <f t="shared" si="71"/>
        <v>0.26</v>
      </c>
      <c r="AW79" s="1">
        <f t="shared" si="72"/>
        <v>0.01</v>
      </c>
      <c r="AX79" s="1">
        <f t="shared" si="73"/>
        <v>14.499674009234655</v>
      </c>
    </row>
    <row r="80" spans="1:78" x14ac:dyDescent="0.15">
      <c r="C80" s="7">
        <v>6</v>
      </c>
      <c r="D80" s="11">
        <v>26.5276</v>
      </c>
      <c r="E80" s="10">
        <f t="shared" si="74"/>
        <v>25.0304516129032</v>
      </c>
      <c r="F80" s="7" t="s">
        <v>73</v>
      </c>
      <c r="G80" s="1">
        <v>7</v>
      </c>
      <c r="H80" s="8">
        <f t="shared" si="57"/>
        <v>26.5276</v>
      </c>
      <c r="I80" s="8">
        <f t="shared" si="58"/>
        <v>299.67759999999998</v>
      </c>
      <c r="J80" s="8">
        <f t="shared" si="59"/>
        <v>0.40887626545762534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5"/>
        <v>1.1107762468564117</v>
      </c>
      <c r="P80" s="8">
        <f t="shared" si="62"/>
        <v>0.45417004357368701</v>
      </c>
      <c r="Q80" s="14">
        <f t="shared" si="63"/>
        <v>0.11808421132915863</v>
      </c>
      <c r="R80" s="8">
        <f t="shared" si="64"/>
        <v>0.1355172</v>
      </c>
      <c r="S80" s="15">
        <f t="shared" si="65"/>
        <v>0.87135958630460653</v>
      </c>
      <c r="T80" s="2">
        <v>0.01</v>
      </c>
      <c r="U80" s="16">
        <f t="shared" si="66"/>
        <v>8.7135958630460662E-3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1.8663595863046067E-2</v>
      </c>
      <c r="AU80" s="8">
        <f t="shared" si="70"/>
        <v>52.122000000000007</v>
      </c>
      <c r="AV80" s="1">
        <f t="shared" si="71"/>
        <v>0.26</v>
      </c>
      <c r="AW80" s="1">
        <f t="shared" si="72"/>
        <v>0.01</v>
      </c>
      <c r="AX80" s="1">
        <f t="shared" si="73"/>
        <v>16.945896297053633</v>
      </c>
    </row>
    <row r="81" spans="1:53" x14ac:dyDescent="0.15">
      <c r="C81" s="7">
        <v>7</v>
      </c>
      <c r="D81" s="11">
        <v>27.0036129032258</v>
      </c>
      <c r="E81" s="10">
        <f t="shared" si="74"/>
        <v>26.5276</v>
      </c>
      <c r="F81" s="7" t="s">
        <v>73</v>
      </c>
      <c r="G81" s="1">
        <v>8</v>
      </c>
      <c r="H81" s="8">
        <f t="shared" si="57"/>
        <v>27.0036129032258</v>
      </c>
      <c r="I81" s="8">
        <f t="shared" si="58"/>
        <v>300.15361290322579</v>
      </c>
      <c r="J81" s="8">
        <f t="shared" si="59"/>
        <v>0.43049675728693737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5"/>
        <v>1.1778262032827247</v>
      </c>
      <c r="P81" s="8">
        <f t="shared" si="62"/>
        <v>0.50705036116079805</v>
      </c>
      <c r="Q81" s="14">
        <f t="shared" si="63"/>
        <v>0.1318330939018075</v>
      </c>
      <c r="R81" s="8">
        <f t="shared" si="64"/>
        <v>0.1355172</v>
      </c>
      <c r="S81" s="15">
        <f t="shared" si="65"/>
        <v>0.97281447596177828</v>
      </c>
      <c r="T81" s="2">
        <v>0.01</v>
      </c>
      <c r="U81" s="16">
        <f t="shared" si="66"/>
        <v>9.7281447596177829E-3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1.9678144759617783E-2</v>
      </c>
      <c r="AU81" s="8">
        <f t="shared" si="70"/>
        <v>52.122000000000007</v>
      </c>
      <c r="AV81" s="1">
        <f t="shared" si="71"/>
        <v>0.26</v>
      </c>
      <c r="AW81" s="1">
        <f t="shared" si="72"/>
        <v>0.01</v>
      </c>
      <c r="AX81" s="1">
        <f t="shared" si="73"/>
        <v>17.867071429421106</v>
      </c>
    </row>
    <row r="82" spans="1:53" x14ac:dyDescent="0.15">
      <c r="C82" s="7">
        <v>8</v>
      </c>
      <c r="D82" s="11">
        <v>27.6961935483871</v>
      </c>
      <c r="E82" s="10">
        <f t="shared" si="74"/>
        <v>27.0036129032258</v>
      </c>
      <c r="F82" s="7" t="s">
        <v>73</v>
      </c>
      <c r="G82" s="1">
        <v>9</v>
      </c>
      <c r="H82" s="8">
        <f t="shared" si="57"/>
        <v>27.6961935483871</v>
      </c>
      <c r="I82" s="8">
        <f t="shared" si="58"/>
        <v>300.84619354838708</v>
      </c>
      <c r="J82" s="8">
        <f t="shared" si="59"/>
        <v>0.46387666548242706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5"/>
        <v>1.1919958421219268</v>
      </c>
      <c r="P82" s="8">
        <f t="shared" si="62"/>
        <v>0.55293905651243702</v>
      </c>
      <c r="Q82" s="14">
        <f t="shared" si="63"/>
        <v>0.14376415469323364</v>
      </c>
      <c r="R82" s="8">
        <f t="shared" si="64"/>
        <v>0.1355172</v>
      </c>
      <c r="S82" s="15">
        <f t="shared" si="65"/>
        <v>1.060855409447905</v>
      </c>
      <c r="T82" s="2">
        <v>0.01</v>
      </c>
      <c r="U82" s="16">
        <f t="shared" si="66"/>
        <v>1.0608554094479051E-2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2.0558554094479049E-2</v>
      </c>
      <c r="AU82" s="8">
        <f t="shared" si="70"/>
        <v>52.122000000000007</v>
      </c>
      <c r="AV82" s="1">
        <f t="shared" si="71"/>
        <v>0.26</v>
      </c>
      <c r="AW82" s="1">
        <f t="shared" si="72"/>
        <v>0.01</v>
      </c>
      <c r="AX82" s="1">
        <f t="shared" si="73"/>
        <v>18.666452502446656</v>
      </c>
    </row>
    <row r="83" spans="1:53" x14ac:dyDescent="0.15">
      <c r="C83" s="7">
        <v>9</v>
      </c>
      <c r="D83" s="11">
        <v>27.203133333333302</v>
      </c>
      <c r="E83" s="10">
        <f t="shared" si="74"/>
        <v>27.6961935483871</v>
      </c>
      <c r="F83" s="7" t="s">
        <v>73</v>
      </c>
      <c r="G83" s="1">
        <v>10</v>
      </c>
      <c r="H83" s="8">
        <f t="shared" si="57"/>
        <v>27.203133333333302</v>
      </c>
      <c r="I83" s="8">
        <f t="shared" si="58"/>
        <v>300.35313333333329</v>
      </c>
      <c r="J83" s="8">
        <f t="shared" si="59"/>
        <v>0.43987421233233825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5"/>
        <v>1.1602767856094898</v>
      </c>
      <c r="P83" s="8">
        <f t="shared" si="62"/>
        <v>0.51037583715747159</v>
      </c>
      <c r="Q83" s="14">
        <f t="shared" si="63"/>
        <v>0.13269771766094263</v>
      </c>
      <c r="R83" s="8">
        <f t="shared" si="64"/>
        <v>0.1355172</v>
      </c>
      <c r="S83" s="15">
        <f t="shared" si="65"/>
        <v>0.97919465323178623</v>
      </c>
      <c r="T83" s="2">
        <v>0.01</v>
      </c>
      <c r="U83" s="16">
        <f t="shared" si="66"/>
        <v>9.7919465323178627E-3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1.9741946532317863E-2</v>
      </c>
      <c r="AU83" s="8">
        <f t="shared" si="70"/>
        <v>52.122000000000007</v>
      </c>
      <c r="AV83" s="1">
        <f t="shared" si="71"/>
        <v>0.26</v>
      </c>
      <c r="AW83" s="1">
        <f t="shared" si="72"/>
        <v>0.01</v>
      </c>
      <c r="AX83" s="1">
        <f t="shared" si="73"/>
        <v>17.925001221283161</v>
      </c>
    </row>
    <row r="84" spans="1:53" x14ac:dyDescent="0.15">
      <c r="C84" s="7">
        <v>10</v>
      </c>
      <c r="D84" s="11">
        <v>26.949580645161301</v>
      </c>
      <c r="E84" s="10">
        <f t="shared" si="74"/>
        <v>27.203133333333302</v>
      </c>
      <c r="F84" s="7" t="s">
        <v>73</v>
      </c>
      <c r="G84" s="1">
        <v>11</v>
      </c>
      <c r="H84" s="8">
        <f t="shared" si="57"/>
        <v>26.949580645161301</v>
      </c>
      <c r="I84" s="8">
        <f t="shared" si="58"/>
        <v>300.09958064516127</v>
      </c>
      <c r="J84" s="8">
        <f t="shared" si="59"/>
        <v>0.42798971220986443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0.61740590102941728</v>
      </c>
      <c r="O84" s="8">
        <f t="shared" si="75"/>
        <v>0.55371504742260091</v>
      </c>
      <c r="P84" s="8">
        <f t="shared" si="62"/>
        <v>0.23698434379267039</v>
      </c>
      <c r="Q84" s="14">
        <f t="shared" si="63"/>
        <v>6.1615929386094302E-2</v>
      </c>
      <c r="R84" s="8">
        <f t="shared" si="64"/>
        <v>0.1355172</v>
      </c>
      <c r="S84" s="15">
        <f t="shared" si="65"/>
        <v>0.45467239129862702</v>
      </c>
      <c r="T84" s="2">
        <v>0.01</v>
      </c>
      <c r="U84" s="16">
        <f t="shared" si="66"/>
        <v>4.5467239129862707E-3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1.4496723912986269E-2</v>
      </c>
      <c r="AU84" s="8">
        <f t="shared" si="70"/>
        <v>52.122000000000007</v>
      </c>
      <c r="AV84" s="1">
        <f t="shared" si="71"/>
        <v>0.26</v>
      </c>
      <c r="AW84" s="1">
        <f t="shared" si="72"/>
        <v>0.01</v>
      </c>
      <c r="AX84" s="1">
        <f t="shared" si="73"/>
        <v>13.16252140686832</v>
      </c>
    </row>
    <row r="85" spans="1:53" x14ac:dyDescent="0.15">
      <c r="C85" s="7">
        <v>11</v>
      </c>
      <c r="D85" s="11">
        <v>25.994866666666699</v>
      </c>
      <c r="E85" s="10">
        <f t="shared" si="74"/>
        <v>26.949580645161301</v>
      </c>
      <c r="F85" s="7" t="s">
        <v>75</v>
      </c>
      <c r="G85" s="1">
        <v>12</v>
      </c>
      <c r="H85" s="8">
        <f t="shared" si="57"/>
        <v>25.994866666666699</v>
      </c>
      <c r="I85" s="8">
        <f t="shared" si="58"/>
        <v>299.1448666666667</v>
      </c>
      <c r="J85" s="8">
        <f t="shared" si="59"/>
        <v>0.38588950267730227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5"/>
        <v>0.83795070362993052</v>
      </c>
      <c r="P85" s="8">
        <f t="shared" si="62"/>
        <v>0.32335638029184938</v>
      </c>
      <c r="Q85" s="14">
        <f t="shared" si="63"/>
        <v>8.4072658875880835E-2</v>
      </c>
      <c r="R85" s="8">
        <f t="shared" si="64"/>
        <v>0.1355172</v>
      </c>
      <c r="S85" s="15">
        <f t="shared" si="65"/>
        <v>0.62038367731830968</v>
      </c>
      <c r="T85" s="2">
        <v>0.01</v>
      </c>
      <c r="U85" s="16">
        <f t="shared" si="66"/>
        <v>6.2038367731830973E-3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1.6153836773183099E-2</v>
      </c>
      <c r="AU85" s="8">
        <f t="shared" si="70"/>
        <v>52.122000000000007</v>
      </c>
      <c r="AV85" s="1">
        <f t="shared" si="71"/>
        <v>0.26</v>
      </c>
      <c r="AW85" s="1">
        <f t="shared" si="72"/>
        <v>0.01</v>
      </c>
      <c r="AX85" s="1">
        <f t="shared" si="73"/>
        <v>14.667122282684021</v>
      </c>
      <c r="AY85" s="1">
        <f>SUM(AX74:AX85)</f>
        <v>166.84483325426109</v>
      </c>
    </row>
    <row r="86" spans="1:53" x14ac:dyDescent="0.15">
      <c r="C86" s="7">
        <v>12</v>
      </c>
      <c r="D86" s="11">
        <v>24.599451612903199</v>
      </c>
      <c r="E86" s="10">
        <f t="shared" si="74"/>
        <v>25.994866666666699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22</v>
      </c>
      <c r="E90" s="7"/>
      <c r="F90" s="7"/>
      <c r="G90" s="1">
        <v>1</v>
      </c>
      <c r="H90" s="8">
        <f t="shared" ref="H90:H101" si="76">E91</f>
        <v>22</v>
      </c>
      <c r="I90" s="8">
        <f t="shared" ref="I90:I101" si="77">H90+273.15</f>
        <v>295.14999999999998</v>
      </c>
      <c r="J90" s="8">
        <f t="shared" ref="J90:J101" si="78">EXP(($C$16*(I90-$C$14))/($C$17*I90*$C$14))</f>
        <v>0.24839061859951694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7.071680911528247E-2</v>
      </c>
      <c r="Q90" s="14">
        <f t="shared" ref="Q90:Q101" si="82">P90*$B$76</f>
        <v>1.8386370369973443E-2</v>
      </c>
      <c r="R90" s="8">
        <f t="shared" ref="R90:R101" si="83">L90*$B$76</f>
        <v>7.4022000000000004E-2</v>
      </c>
      <c r="S90" s="15">
        <f t="shared" ref="S90:S101" si="84">Q90/R90</f>
        <v>0.24839061859951694</v>
      </c>
      <c r="T90" s="2">
        <v>0.01</v>
      </c>
      <c r="U90" s="16">
        <f t="shared" ref="U90:U101" si="85">S90*T90</f>
        <v>2.4839061859951695E-3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7.97390618599517E-3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74</v>
      </c>
      <c r="B91" s="1">
        <v>1</v>
      </c>
      <c r="C91" s="7">
        <v>1</v>
      </c>
      <c r="D91" s="9">
        <v>24.6573225806452</v>
      </c>
      <c r="E91" s="10">
        <f t="shared" ref="E91:E102" si="95">D90</f>
        <v>22</v>
      </c>
      <c r="F91" s="7" t="s">
        <v>73</v>
      </c>
      <c r="G91" s="1">
        <v>2</v>
      </c>
      <c r="H91" s="8">
        <f t="shared" si="76"/>
        <v>24.6573225806452</v>
      </c>
      <c r="I91" s="8">
        <f t="shared" si="77"/>
        <v>297.80732258064518</v>
      </c>
      <c r="J91" s="8">
        <f t="shared" si="78"/>
        <v>0.33340723656997545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6">L91+O90-P90-N91</f>
        <v>0.49868319088471758</v>
      </c>
      <c r="P91" s="8">
        <f t="shared" si="81"/>
        <v>0.16626458459677126</v>
      </c>
      <c r="Q91" s="14">
        <f t="shared" si="82"/>
        <v>4.3228791995160533E-2</v>
      </c>
      <c r="R91" s="8">
        <f t="shared" si="83"/>
        <v>7.4022000000000004E-2</v>
      </c>
      <c r="S91" s="15">
        <f t="shared" si="84"/>
        <v>0.58399924340277931</v>
      </c>
      <c r="T91" s="2">
        <v>0.01</v>
      </c>
      <c r="U91" s="16">
        <f t="shared" si="85"/>
        <v>5.8399924340277933E-3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1.1329992434027793E-2</v>
      </c>
      <c r="AU91" s="8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24.405642857142901</v>
      </c>
      <c r="E92" s="10">
        <f t="shared" si="95"/>
        <v>24.6573225806452</v>
      </c>
      <c r="F92" s="7" t="s">
        <v>73</v>
      </c>
      <c r="G92" s="1">
        <v>3</v>
      </c>
      <c r="H92" s="8">
        <f t="shared" si="76"/>
        <v>24.405642857142901</v>
      </c>
      <c r="I92" s="8">
        <f t="shared" si="77"/>
        <v>297.55564285714286</v>
      </c>
      <c r="J92" s="8">
        <f t="shared" si="78"/>
        <v>0.32431346027515068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6"/>
        <v>0.61711860628794624</v>
      </c>
      <c r="P92" s="8">
        <f t="shared" si="81"/>
        <v>0.20013987060542221</v>
      </c>
      <c r="Q92" s="14">
        <f t="shared" si="82"/>
        <v>5.2036366357409776E-2</v>
      </c>
      <c r="R92" s="8">
        <f t="shared" si="83"/>
        <v>7.4022000000000004E-2</v>
      </c>
      <c r="S92" s="15">
        <f t="shared" si="84"/>
        <v>0.70298514438153215</v>
      </c>
      <c r="T92" s="2">
        <v>0.01</v>
      </c>
      <c r="U92" s="16">
        <f t="shared" si="85"/>
        <v>7.0298514438153215E-3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1.2519851443815323E-2</v>
      </c>
      <c r="AU92" s="8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7">
        <v>3</v>
      </c>
      <c r="D93" s="11">
        <v>24.0837419354839</v>
      </c>
      <c r="E93" s="10">
        <f t="shared" si="95"/>
        <v>24.405642857142901</v>
      </c>
      <c r="F93" s="7" t="s">
        <v>73</v>
      </c>
      <c r="G93" s="1">
        <v>4</v>
      </c>
      <c r="H93" s="8">
        <f t="shared" si="76"/>
        <v>24.0837419354839</v>
      </c>
      <c r="I93" s="8">
        <f t="shared" si="77"/>
        <v>297.23374193548386</v>
      </c>
      <c r="J93" s="8">
        <f t="shared" si="78"/>
        <v>0.31302163689411583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6"/>
        <v>0.70167873568252404</v>
      </c>
      <c r="P93" s="8">
        <f t="shared" si="81"/>
        <v>0.2196406264171373</v>
      </c>
      <c r="Q93" s="14">
        <f t="shared" si="82"/>
        <v>5.7106562868455703E-2</v>
      </c>
      <c r="R93" s="8">
        <f t="shared" si="83"/>
        <v>7.4022000000000004E-2</v>
      </c>
      <c r="S93" s="15">
        <f t="shared" si="84"/>
        <v>0.77148094983188376</v>
      </c>
      <c r="T93" s="2">
        <v>0.01</v>
      </c>
      <c r="U93" s="16">
        <f t="shared" si="85"/>
        <v>7.714809498318838E-3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1.3204809498318839E-2</v>
      </c>
      <c r="AU93" s="8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7">
        <v>4</v>
      </c>
      <c r="D94" s="11">
        <v>24.4014666666667</v>
      </c>
      <c r="E94" s="10">
        <f t="shared" si="95"/>
        <v>24.0837419354839</v>
      </c>
      <c r="F94" s="7" t="s">
        <v>73</v>
      </c>
      <c r="G94" s="1">
        <v>5</v>
      </c>
      <c r="H94" s="8">
        <f t="shared" si="76"/>
        <v>24.4014666666667</v>
      </c>
      <c r="I94" s="8">
        <f t="shared" si="77"/>
        <v>297.55146666666667</v>
      </c>
      <c r="J94" s="8">
        <f t="shared" si="78"/>
        <v>0.32416454781920062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0.45793620380211736</v>
      </c>
      <c r="O94" s="8">
        <f t="shared" si="96"/>
        <v>0.3088019054632693</v>
      </c>
      <c r="P94" s="8">
        <f t="shared" si="81"/>
        <v>0.10010263005020822</v>
      </c>
      <c r="Q94" s="14">
        <f t="shared" si="82"/>
        <v>2.602668381305414E-2</v>
      </c>
      <c r="R94" s="8">
        <f t="shared" si="83"/>
        <v>7.4022000000000004E-2</v>
      </c>
      <c r="S94" s="15">
        <f t="shared" si="84"/>
        <v>0.35160741148650587</v>
      </c>
      <c r="T94" s="2">
        <v>0.01</v>
      </c>
      <c r="U94" s="16">
        <f t="shared" si="85"/>
        <v>3.516074114865059E-3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1.346607411486506E-2</v>
      </c>
      <c r="AU94" s="8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7">
        <v>5</v>
      </c>
      <c r="D95" s="11">
        <v>25.0304516129032</v>
      </c>
      <c r="E95" s="10">
        <f t="shared" si="95"/>
        <v>24.4014666666667</v>
      </c>
      <c r="F95" s="7" t="s">
        <v>75</v>
      </c>
      <c r="G95" s="1">
        <v>6</v>
      </c>
      <c r="H95" s="8">
        <f t="shared" si="76"/>
        <v>25.0304516129032</v>
      </c>
      <c r="I95" s="8">
        <f t="shared" si="77"/>
        <v>298.1804516129032</v>
      </c>
      <c r="J95" s="8">
        <f t="shared" si="78"/>
        <v>0.34733077764946974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6"/>
        <v>0.49339927541306106</v>
      </c>
      <c r="P95" s="8">
        <f t="shared" si="81"/>
        <v>0.17137275402090338</v>
      </c>
      <c r="Q95" s="14">
        <f t="shared" si="82"/>
        <v>4.455691604543488E-2</v>
      </c>
      <c r="R95" s="8">
        <f t="shared" si="83"/>
        <v>7.4022000000000004E-2</v>
      </c>
      <c r="S95" s="15">
        <f t="shared" si="84"/>
        <v>0.60194153151002239</v>
      </c>
      <c r="T95" s="2">
        <v>0.01</v>
      </c>
      <c r="U95" s="16">
        <f t="shared" si="85"/>
        <v>6.0194153151002239E-3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1.5969415315100224E-2</v>
      </c>
      <c r="AU95" s="8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7">
        <v>6</v>
      </c>
      <c r="D96" s="11">
        <v>26.5276</v>
      </c>
      <c r="E96" s="10">
        <f t="shared" si="95"/>
        <v>25.0304516129032</v>
      </c>
      <c r="F96" s="7" t="s">
        <v>73</v>
      </c>
      <c r="G96" s="1">
        <v>7</v>
      </c>
      <c r="H96" s="8">
        <f t="shared" si="76"/>
        <v>26.5276</v>
      </c>
      <c r="I96" s="8">
        <f t="shared" si="77"/>
        <v>299.67759999999998</v>
      </c>
      <c r="J96" s="8">
        <f t="shared" si="78"/>
        <v>0.40887626545762534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6"/>
        <v>0.60672652139215777</v>
      </c>
      <c r="P96" s="8">
        <f t="shared" si="81"/>
        <v>0.24807607422092151</v>
      </c>
      <c r="Q96" s="14">
        <f t="shared" si="82"/>
        <v>6.4499779297439594E-2</v>
      </c>
      <c r="R96" s="8">
        <f t="shared" si="83"/>
        <v>7.4022000000000004E-2</v>
      </c>
      <c r="S96" s="15">
        <f t="shared" si="84"/>
        <v>0.87135958630460664</v>
      </c>
      <c r="T96" s="2">
        <v>0.01</v>
      </c>
      <c r="U96" s="16">
        <f t="shared" si="85"/>
        <v>8.7135958630460662E-3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1.8663595863046067E-2</v>
      </c>
      <c r="AU96" s="8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7">
        <v>7</v>
      </c>
      <c r="D97" s="11">
        <v>27.0036129032258</v>
      </c>
      <c r="E97" s="10">
        <f t="shared" si="95"/>
        <v>26.5276</v>
      </c>
      <c r="F97" s="7" t="s">
        <v>73</v>
      </c>
      <c r="G97" s="1">
        <v>8</v>
      </c>
      <c r="H97" s="8">
        <f t="shared" si="76"/>
        <v>27.0036129032258</v>
      </c>
      <c r="I97" s="8">
        <f t="shared" si="77"/>
        <v>300.15361290322579</v>
      </c>
      <c r="J97" s="8">
        <f t="shared" si="78"/>
        <v>0.43049675728693737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6"/>
        <v>0.64335044717123624</v>
      </c>
      <c r="P97" s="8">
        <f t="shared" si="81"/>
        <v>0.27696028130631833</v>
      </c>
      <c r="Q97" s="14">
        <f t="shared" si="82"/>
        <v>7.2009673139642766E-2</v>
      </c>
      <c r="R97" s="8">
        <f t="shared" si="83"/>
        <v>7.4022000000000004E-2</v>
      </c>
      <c r="S97" s="15">
        <f t="shared" si="84"/>
        <v>0.97281447596177839</v>
      </c>
      <c r="T97" s="2">
        <v>0.01</v>
      </c>
      <c r="U97" s="16">
        <f t="shared" si="85"/>
        <v>9.7281447596177847E-3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1.9678144759617787E-2</v>
      </c>
      <c r="AU97" s="8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7">
        <v>8</v>
      </c>
      <c r="D98" s="11">
        <v>27.6961935483871</v>
      </c>
      <c r="E98" s="10">
        <f t="shared" si="95"/>
        <v>27.0036129032258</v>
      </c>
      <c r="F98" s="7" t="s">
        <v>73</v>
      </c>
      <c r="G98" s="1">
        <v>9</v>
      </c>
      <c r="H98" s="8">
        <f t="shared" si="76"/>
        <v>27.6961935483871</v>
      </c>
      <c r="I98" s="8">
        <f t="shared" si="77"/>
        <v>300.84619354838708</v>
      </c>
      <c r="J98" s="8">
        <f t="shared" si="78"/>
        <v>0.46387666548242706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6"/>
        <v>0.65109016586491797</v>
      </c>
      <c r="P98" s="8">
        <f t="shared" si="81"/>
        <v>0.3020255350698185</v>
      </c>
      <c r="Q98" s="14">
        <f t="shared" si="82"/>
        <v>7.8526639118152816E-2</v>
      </c>
      <c r="R98" s="8">
        <f t="shared" si="83"/>
        <v>7.4022000000000004E-2</v>
      </c>
      <c r="S98" s="15">
        <f t="shared" si="84"/>
        <v>1.0608554094479048</v>
      </c>
      <c r="T98" s="2">
        <v>0.01</v>
      </c>
      <c r="U98" s="16">
        <f t="shared" si="85"/>
        <v>1.0608554094479049E-2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2.0558554094479049E-2</v>
      </c>
      <c r="AU98" s="8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7">
        <v>9</v>
      </c>
      <c r="D99" s="11">
        <v>27.203133333333302</v>
      </c>
      <c r="E99" s="10">
        <f t="shared" si="95"/>
        <v>27.6961935483871</v>
      </c>
      <c r="F99" s="7" t="s">
        <v>73</v>
      </c>
      <c r="G99" s="1">
        <v>10</v>
      </c>
      <c r="H99" s="8">
        <f t="shared" si="76"/>
        <v>27.203133333333302</v>
      </c>
      <c r="I99" s="8">
        <f t="shared" si="77"/>
        <v>300.35313333333329</v>
      </c>
      <c r="J99" s="8">
        <f t="shared" si="78"/>
        <v>0.43987421233233825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6"/>
        <v>0.63376463079509948</v>
      </c>
      <c r="P99" s="8">
        <f t="shared" si="81"/>
        <v>0.27877671777508956</v>
      </c>
      <c r="Q99" s="14">
        <f t="shared" si="82"/>
        <v>7.2481946621523283E-2</v>
      </c>
      <c r="R99" s="8">
        <f t="shared" si="83"/>
        <v>7.4022000000000004E-2</v>
      </c>
      <c r="S99" s="15">
        <f t="shared" si="84"/>
        <v>0.97919465323178623</v>
      </c>
      <c r="T99" s="2">
        <v>0.01</v>
      </c>
      <c r="U99" s="16">
        <f t="shared" si="85"/>
        <v>9.7919465323178627E-3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1.9741946532317863E-2</v>
      </c>
      <c r="AU99" s="8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7">
        <v>10</v>
      </c>
      <c r="D100" s="11">
        <v>26.949580645161301</v>
      </c>
      <c r="E100" s="10">
        <f t="shared" si="95"/>
        <v>27.203133333333302</v>
      </c>
      <c r="F100" s="7" t="s">
        <v>73</v>
      </c>
      <c r="G100" s="1">
        <v>11</v>
      </c>
      <c r="H100" s="8">
        <f t="shared" si="76"/>
        <v>26.949580645161301</v>
      </c>
      <c r="I100" s="8">
        <f t="shared" si="77"/>
        <v>300.09958064516127</v>
      </c>
      <c r="J100" s="8">
        <f t="shared" si="78"/>
        <v>0.42798971220986443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0.33723851736900939</v>
      </c>
      <c r="O100" s="8">
        <f t="shared" si="96"/>
        <v>0.30244939565100054</v>
      </c>
      <c r="P100" s="8">
        <f t="shared" si="81"/>
        <v>0.12944522980271914</v>
      </c>
      <c r="Q100" s="14">
        <f t="shared" si="82"/>
        <v>3.3655759748706979E-2</v>
      </c>
      <c r="R100" s="8">
        <f t="shared" si="83"/>
        <v>7.4022000000000004E-2</v>
      </c>
      <c r="S100" s="15">
        <f t="shared" si="84"/>
        <v>0.45467239129862713</v>
      </c>
      <c r="T100" s="2">
        <v>0.01</v>
      </c>
      <c r="U100" s="16">
        <f t="shared" si="85"/>
        <v>4.5467239129862716E-3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1.4496723912986273E-2</v>
      </c>
      <c r="AU100" s="8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7">
        <v>11</v>
      </c>
      <c r="D101" s="11">
        <v>25.994866666666699</v>
      </c>
      <c r="E101" s="10">
        <f t="shared" si="95"/>
        <v>26.949580645161301</v>
      </c>
      <c r="F101" s="7" t="s">
        <v>75</v>
      </c>
      <c r="G101" s="1">
        <v>12</v>
      </c>
      <c r="H101" s="8">
        <f t="shared" si="76"/>
        <v>25.994866666666699</v>
      </c>
      <c r="I101" s="8">
        <f t="shared" si="77"/>
        <v>299.1448666666667</v>
      </c>
      <c r="J101" s="8">
        <f t="shared" si="78"/>
        <v>0.38588950267730227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6"/>
        <v>0.45770416584828144</v>
      </c>
      <c r="P101" s="8">
        <f t="shared" si="81"/>
        <v>0.1766232329325228</v>
      </c>
      <c r="Q101" s="14">
        <f t="shared" si="82"/>
        <v>4.5922040562455926E-2</v>
      </c>
      <c r="R101" s="8">
        <f t="shared" si="83"/>
        <v>7.4022000000000004E-2</v>
      </c>
      <c r="S101" s="15">
        <f t="shared" si="84"/>
        <v>0.62038367731830979</v>
      </c>
      <c r="T101" s="2">
        <v>0.01</v>
      </c>
      <c r="U101" s="16">
        <f t="shared" si="85"/>
        <v>6.2038367731830982E-3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1.6153836773183099E-2</v>
      </c>
      <c r="AU101" s="8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7">
        <v>12</v>
      </c>
      <c r="D102" s="11">
        <v>24.599451612903199</v>
      </c>
      <c r="E102" s="10">
        <f t="shared" si="95"/>
        <v>25.994866666666699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Z102"/>
  <sheetViews>
    <sheetView workbookViewId="0">
      <pane xSplit="4" topLeftCell="E1" activePane="topRight" state="frozen"/>
      <selection activeCell="K16" sqref="K16"/>
      <selection pane="topRight"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443.75319999999999</v>
      </c>
      <c r="F2" s="2">
        <v>1069.5229999999999</v>
      </c>
      <c r="G2" s="44">
        <f>(F2+F3+F4)/3</f>
        <v>1305.751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369.437214146739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5226.2284357098397</v>
      </c>
      <c r="F7" s="2">
        <v>122.786</v>
      </c>
      <c r="G7" s="2"/>
      <c r="H7" s="2">
        <v>0.45</v>
      </c>
    </row>
    <row r="8" spans="1:12" x14ac:dyDescent="0.15">
      <c r="A8" s="33" t="s">
        <v>12</v>
      </c>
      <c r="B8" s="34"/>
      <c r="C8" s="2"/>
      <c r="D8" s="2"/>
      <c r="E8" s="5">
        <v>24.362100365779199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0.09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4.6399999999999997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183065349.32289723</v>
      </c>
      <c r="J14" s="6" t="s">
        <v>20</v>
      </c>
      <c r="K14" s="6">
        <f>I14/(10000*1000)</f>
        <v>18.306534932289722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84521916.712328702</v>
      </c>
      <c r="J15" s="6" t="s">
        <v>20</v>
      </c>
      <c r="K15" s="6">
        <f>I15/(10000*1000)</f>
        <v>8.4521916712328711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18.306534932289722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1305.751</v>
      </c>
      <c r="C27" s="7" t="s">
        <v>72</v>
      </c>
      <c r="D27" s="7">
        <v>20</v>
      </c>
      <c r="E27" s="7"/>
      <c r="F27" s="7"/>
      <c r="G27" s="1">
        <v>1</v>
      </c>
      <c r="H27" s="8">
        <f t="shared" ref="H27:H38" si="0">E28</f>
        <v>20</v>
      </c>
      <c r="I27" s="8">
        <f t="shared" ref="I27:I38" si="1">H27+273.15</f>
        <v>293.14999999999998</v>
      </c>
      <c r="J27" s="8">
        <f t="shared" ref="J27:J38" si="2">EXP(($C$16*(I27-$C$14))/($C$17*I27*$C$14))</f>
        <v>0.19833052025467821</v>
      </c>
      <c r="K27" s="8">
        <f t="shared" ref="K27:K38" si="3">$B$27/12</f>
        <v>108.81258333333334</v>
      </c>
      <c r="L27" s="8">
        <f t="shared" ref="L27:L38" si="4">K27*$B$28/100</f>
        <v>1.0881258333333335</v>
      </c>
      <c r="M27" s="1" t="s">
        <v>73</v>
      </c>
      <c r="O27" s="8">
        <f>L27</f>
        <v>1.0881258333333335</v>
      </c>
      <c r="P27" s="8">
        <f t="shared" ref="P27:P38" si="5">O27*J27</f>
        <v>0.21580856262755529</v>
      </c>
      <c r="Q27" s="14">
        <f t="shared" ref="Q27:Q38" si="6">P27*$B$29</f>
        <v>2.5897027515306634E-2</v>
      </c>
      <c r="R27" s="8">
        <f t="shared" ref="R27:R38" si="7">L27*$B$29</f>
        <v>0.1305751</v>
      </c>
      <c r="S27" s="15">
        <f t="shared" ref="S27:S38" si="8">Q27/R27</f>
        <v>0.19833052025467821</v>
      </c>
      <c r="T27" s="2">
        <v>0.01</v>
      </c>
      <c r="U27" s="16">
        <f t="shared" ref="U27:U38" si="9">S27*T27</f>
        <v>1.9833052025467822E-3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2.3883305202546782E-2</v>
      </c>
      <c r="AR27" s="8">
        <f t="shared" ref="AR27:AR38" si="15">$B$27/12</f>
        <v>108.81258333333334</v>
      </c>
      <c r="AS27" s="1">
        <f t="shared" ref="AS27:AS38" si="16">$B$29</f>
        <v>0.12</v>
      </c>
      <c r="AT27" s="1">
        <f>$E$2/12</f>
        <v>36.979433333333333</v>
      </c>
      <c r="AU27" s="1">
        <f t="shared" ref="AU27:AU38" si="17">AT27*10000*AS27*0.67*AR27*AQ27</f>
        <v>77266.252700446363</v>
      </c>
    </row>
    <row r="28" spans="1:47" x14ac:dyDescent="0.15">
      <c r="A28" s="1" t="s">
        <v>74</v>
      </c>
      <c r="B28" s="1">
        <v>1</v>
      </c>
      <c r="C28" s="7">
        <v>1</v>
      </c>
      <c r="D28" s="9">
        <v>24.455516129032301</v>
      </c>
      <c r="E28" s="10">
        <f t="shared" ref="E28:E39" si="18">D27</f>
        <v>20</v>
      </c>
      <c r="F28" s="7" t="s">
        <v>73</v>
      </c>
      <c r="G28" s="1">
        <v>2</v>
      </c>
      <c r="H28" s="8">
        <f t="shared" si="0"/>
        <v>24.455516129032301</v>
      </c>
      <c r="I28" s="8">
        <f t="shared" si="1"/>
        <v>297.60551612903225</v>
      </c>
      <c r="J28" s="8">
        <f t="shared" si="2"/>
        <v>0.32609678630412459</v>
      </c>
      <c r="K28" s="8">
        <f t="shared" si="3"/>
        <v>108.81258333333334</v>
      </c>
      <c r="L28" s="8">
        <f t="shared" si="4"/>
        <v>1.0881258333333335</v>
      </c>
      <c r="M28" s="1" t="s">
        <v>73</v>
      </c>
      <c r="O28" s="8">
        <f t="shared" ref="O28:O38" si="19">L28+O27-P27-N28</f>
        <v>1.9604431040391117</v>
      </c>
      <c r="P28" s="8">
        <f t="shared" si="5"/>
        <v>0.63929419595923687</v>
      </c>
      <c r="Q28" s="14">
        <f t="shared" si="6"/>
        <v>7.6715303515108427E-2</v>
      </c>
      <c r="R28" s="8">
        <f t="shared" si="7"/>
        <v>0.1305751</v>
      </c>
      <c r="S28" s="15">
        <f t="shared" si="8"/>
        <v>0.58751862732717364</v>
      </c>
      <c r="T28" s="2">
        <v>0.01</v>
      </c>
      <c r="U28" s="16">
        <f t="shared" si="9"/>
        <v>5.8751862732717361E-3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2.7775186273271735E-2</v>
      </c>
      <c r="AR28" s="8">
        <f t="shared" si="15"/>
        <v>108.81258333333334</v>
      </c>
      <c r="AS28" s="1">
        <f t="shared" si="16"/>
        <v>0.12</v>
      </c>
      <c r="AT28" s="1">
        <f t="shared" ref="AT28:AT38" si="20">$E$2/12</f>
        <v>36.979433333333333</v>
      </c>
      <c r="AU28" s="1">
        <f t="shared" si="17"/>
        <v>89857.100731758706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24.514964285714299</v>
      </c>
      <c r="E29" s="10">
        <f t="shared" si="18"/>
        <v>24.455516129032301</v>
      </c>
      <c r="F29" s="7" t="s">
        <v>73</v>
      </c>
      <c r="G29" s="1">
        <v>3</v>
      </c>
      <c r="H29" s="8">
        <f t="shared" si="0"/>
        <v>24.514964285714299</v>
      </c>
      <c r="I29" s="8">
        <f t="shared" si="1"/>
        <v>297.66496428571429</v>
      </c>
      <c r="J29" s="8">
        <f t="shared" si="2"/>
        <v>0.32823451020369354</v>
      </c>
      <c r="K29" s="8">
        <f t="shared" si="3"/>
        <v>108.81258333333334</v>
      </c>
      <c r="L29" s="8">
        <f t="shared" si="4"/>
        <v>1.0881258333333335</v>
      </c>
      <c r="M29" s="1" t="s">
        <v>73</v>
      </c>
      <c r="O29" s="8">
        <f t="shared" si="19"/>
        <v>2.4092747414132081</v>
      </c>
      <c r="P29" s="8">
        <f t="shared" si="5"/>
        <v>0.79080711469389475</v>
      </c>
      <c r="Q29" s="14">
        <f t="shared" si="6"/>
        <v>9.4896853763267369E-2</v>
      </c>
      <c r="R29" s="8">
        <f t="shared" si="7"/>
        <v>0.1305751</v>
      </c>
      <c r="S29" s="15">
        <f t="shared" si="8"/>
        <v>0.72676072056056151</v>
      </c>
      <c r="T29" s="2">
        <v>0.01</v>
      </c>
      <c r="U29" s="16">
        <f t="shared" si="9"/>
        <v>7.2676072056056156E-3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2.9167607205605614E-2</v>
      </c>
      <c r="AR29" s="8">
        <f t="shared" si="15"/>
        <v>108.81258333333334</v>
      </c>
      <c r="AS29" s="1">
        <f t="shared" si="16"/>
        <v>0.12</v>
      </c>
      <c r="AT29" s="1">
        <f t="shared" si="20"/>
        <v>36.979433333333333</v>
      </c>
      <c r="AU29" s="1">
        <f t="shared" si="17"/>
        <v>94361.801681258279</v>
      </c>
    </row>
    <row r="30" spans="1:47" x14ac:dyDescent="0.15">
      <c r="C30" s="7">
        <v>3</v>
      </c>
      <c r="D30" s="11">
        <v>24.022290322580599</v>
      </c>
      <c r="E30" s="10">
        <f t="shared" si="18"/>
        <v>24.514964285714299</v>
      </c>
      <c r="F30" s="7" t="s">
        <v>73</v>
      </c>
      <c r="G30" s="1">
        <v>4</v>
      </c>
      <c r="H30" s="8">
        <f t="shared" si="0"/>
        <v>24.022290322580599</v>
      </c>
      <c r="I30" s="8">
        <f t="shared" si="1"/>
        <v>297.17229032258058</v>
      </c>
      <c r="J30" s="8">
        <f t="shared" si="2"/>
        <v>0.31090840638444295</v>
      </c>
      <c r="K30" s="8">
        <f t="shared" si="3"/>
        <v>108.81258333333334</v>
      </c>
      <c r="L30" s="8">
        <f t="shared" si="4"/>
        <v>1.0881258333333335</v>
      </c>
      <c r="M30" s="1" t="s">
        <v>73</v>
      </c>
      <c r="O30" s="8">
        <f t="shared" si="19"/>
        <v>2.7065934600526469</v>
      </c>
      <c r="P30" s="8">
        <f t="shared" si="5"/>
        <v>0.84150265939552393</v>
      </c>
      <c r="Q30" s="14">
        <f t="shared" si="6"/>
        <v>0.10098031912746287</v>
      </c>
      <c r="R30" s="8">
        <f t="shared" si="7"/>
        <v>0.1305751</v>
      </c>
      <c r="S30" s="15">
        <f t="shared" si="8"/>
        <v>0.77335050195223187</v>
      </c>
      <c r="T30" s="2">
        <v>0.01</v>
      </c>
      <c r="U30" s="16">
        <f t="shared" si="9"/>
        <v>7.7335050195223186E-3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2.9633505019522319E-2</v>
      </c>
      <c r="AR30" s="8">
        <f t="shared" si="15"/>
        <v>108.81258333333334</v>
      </c>
      <c r="AS30" s="1">
        <f t="shared" si="16"/>
        <v>0.12</v>
      </c>
      <c r="AT30" s="1">
        <f t="shared" si="20"/>
        <v>36.979433333333333</v>
      </c>
      <c r="AU30" s="1">
        <f t="shared" si="17"/>
        <v>95869.054463793378</v>
      </c>
    </row>
    <row r="31" spans="1:47" x14ac:dyDescent="0.15">
      <c r="C31" s="7">
        <v>4</v>
      </c>
      <c r="D31" s="11">
        <v>24.666966666666699</v>
      </c>
      <c r="E31" s="10">
        <f t="shared" si="18"/>
        <v>24.022290322580599</v>
      </c>
      <c r="F31" s="7" t="s">
        <v>73</v>
      </c>
      <c r="G31" s="1">
        <v>5</v>
      </c>
      <c r="H31" s="8">
        <f t="shared" si="0"/>
        <v>24.666966666666699</v>
      </c>
      <c r="I31" s="8">
        <f t="shared" si="1"/>
        <v>297.8169666666667</v>
      </c>
      <c r="J31" s="8">
        <f t="shared" si="2"/>
        <v>0.3337604172822346</v>
      </c>
      <c r="K31" s="8">
        <f t="shared" si="3"/>
        <v>108.81258333333334</v>
      </c>
      <c r="L31" s="8">
        <f t="shared" si="4"/>
        <v>1.0881258333333335</v>
      </c>
      <c r="M31" s="1" t="s">
        <v>75</v>
      </c>
      <c r="N31" s="8">
        <f>(O30-P30)*C22/100</f>
        <v>1.7718362606242666</v>
      </c>
      <c r="O31" s="8">
        <f t="shared" si="19"/>
        <v>1.1813803733661894</v>
      </c>
      <c r="P31" s="8">
        <f t="shared" si="5"/>
        <v>0.39429800638374146</v>
      </c>
      <c r="Q31" s="14">
        <f t="shared" si="6"/>
        <v>4.7315760766048973E-2</v>
      </c>
      <c r="R31" s="8">
        <f t="shared" si="7"/>
        <v>0.1305751</v>
      </c>
      <c r="S31" s="15">
        <f t="shared" si="8"/>
        <v>0.36236434638800946</v>
      </c>
      <c r="T31" s="2">
        <v>0.01</v>
      </c>
      <c r="U31" s="16">
        <f t="shared" si="9"/>
        <v>3.6236434638800947E-3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3.3073643463880094E-2</v>
      </c>
      <c r="AR31" s="8">
        <f t="shared" si="15"/>
        <v>108.81258333333334</v>
      </c>
      <c r="AS31" s="1">
        <f t="shared" si="16"/>
        <v>0.12</v>
      </c>
      <c r="AT31" s="1">
        <f t="shared" si="20"/>
        <v>36.979433333333333</v>
      </c>
      <c r="AU31" s="1">
        <f t="shared" si="17"/>
        <v>106998.44397299431</v>
      </c>
    </row>
    <row r="32" spans="1:47" x14ac:dyDescent="0.15">
      <c r="C32" s="7">
        <v>5</v>
      </c>
      <c r="D32" s="11">
        <v>25.317806451612899</v>
      </c>
      <c r="E32" s="10">
        <f t="shared" si="18"/>
        <v>24.666966666666699</v>
      </c>
      <c r="F32" s="7" t="s">
        <v>75</v>
      </c>
      <c r="G32" s="1">
        <v>6</v>
      </c>
      <c r="H32" s="8">
        <f t="shared" si="0"/>
        <v>25.317806451612899</v>
      </c>
      <c r="I32" s="8">
        <f t="shared" si="1"/>
        <v>298.46780645161289</v>
      </c>
      <c r="J32" s="8">
        <f t="shared" si="2"/>
        <v>0.35842368761570631</v>
      </c>
      <c r="K32" s="8">
        <f t="shared" si="3"/>
        <v>108.81258333333334</v>
      </c>
      <c r="L32" s="8">
        <f t="shared" si="4"/>
        <v>1.0881258333333335</v>
      </c>
      <c r="M32" s="1" t="s">
        <v>73</v>
      </c>
      <c r="O32" s="8">
        <f t="shared" si="19"/>
        <v>1.8752082003157815</v>
      </c>
      <c r="P32" s="8">
        <f t="shared" si="5"/>
        <v>0.67211903820439445</v>
      </c>
      <c r="Q32" s="14">
        <f t="shared" si="6"/>
        <v>8.0654284584527336E-2</v>
      </c>
      <c r="R32" s="8">
        <f t="shared" si="7"/>
        <v>0.1305751</v>
      </c>
      <c r="S32" s="15">
        <f t="shared" si="8"/>
        <v>0.61768503018207399</v>
      </c>
      <c r="T32" s="2">
        <v>0.01</v>
      </c>
      <c r="U32" s="16">
        <f t="shared" si="9"/>
        <v>6.1768503018207396E-3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3.5626850301820737E-2</v>
      </c>
      <c r="AR32" s="8">
        <f t="shared" si="15"/>
        <v>108.81258333333334</v>
      </c>
      <c r="AS32" s="1">
        <f t="shared" si="16"/>
        <v>0.12</v>
      </c>
      <c r="AT32" s="1">
        <f t="shared" si="20"/>
        <v>36.979433333333333</v>
      </c>
      <c r="AU32" s="1">
        <f t="shared" si="17"/>
        <v>115258.47009014132</v>
      </c>
    </row>
    <row r="33" spans="1:48" x14ac:dyDescent="0.15">
      <c r="C33" s="7">
        <v>6</v>
      </c>
      <c r="D33" s="11">
        <v>26.6542666666667</v>
      </c>
      <c r="E33" s="10">
        <f t="shared" si="18"/>
        <v>25.317806451612899</v>
      </c>
      <c r="F33" s="7" t="s">
        <v>73</v>
      </c>
      <c r="G33" s="1">
        <v>7</v>
      </c>
      <c r="H33" s="8">
        <f t="shared" si="0"/>
        <v>26.6542666666667</v>
      </c>
      <c r="I33" s="8">
        <f t="shared" si="1"/>
        <v>299.80426666666665</v>
      </c>
      <c r="J33" s="8">
        <f t="shared" si="2"/>
        <v>0.41452774523470359</v>
      </c>
      <c r="K33" s="8">
        <f t="shared" si="3"/>
        <v>108.81258333333334</v>
      </c>
      <c r="L33" s="8">
        <f t="shared" si="4"/>
        <v>1.0881258333333335</v>
      </c>
      <c r="M33" s="1" t="s">
        <v>73</v>
      </c>
      <c r="O33" s="8">
        <f t="shared" si="19"/>
        <v>2.2912149954447205</v>
      </c>
      <c r="P33" s="8">
        <f t="shared" si="5"/>
        <v>0.94977218590964163</v>
      </c>
      <c r="Q33" s="14">
        <f t="shared" si="6"/>
        <v>0.11397266230915699</v>
      </c>
      <c r="R33" s="8">
        <f t="shared" si="7"/>
        <v>0.1305751</v>
      </c>
      <c r="S33" s="15">
        <f t="shared" si="8"/>
        <v>0.87285142656721681</v>
      </c>
      <c r="T33" s="2">
        <v>0.01</v>
      </c>
      <c r="U33" s="16">
        <f t="shared" si="9"/>
        <v>8.728514265672168E-3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3.8178514265672162E-2</v>
      </c>
      <c r="AR33" s="8">
        <f t="shared" si="15"/>
        <v>108.81258333333334</v>
      </c>
      <c r="AS33" s="1">
        <f t="shared" si="16"/>
        <v>0.12</v>
      </c>
      <c r="AT33" s="1">
        <f t="shared" si="20"/>
        <v>36.979433333333333</v>
      </c>
      <c r="AU33" s="1">
        <f t="shared" si="17"/>
        <v>123513.50476668779</v>
      </c>
    </row>
    <row r="34" spans="1:48" x14ac:dyDescent="0.15">
      <c r="C34" s="7">
        <v>7</v>
      </c>
      <c r="D34" s="11">
        <v>27.3683870967742</v>
      </c>
      <c r="E34" s="10">
        <f t="shared" si="18"/>
        <v>26.6542666666667</v>
      </c>
      <c r="F34" s="7" t="s">
        <v>73</v>
      </c>
      <c r="G34" s="1">
        <v>8</v>
      </c>
      <c r="H34" s="8">
        <f t="shared" si="0"/>
        <v>27.3683870967742</v>
      </c>
      <c r="I34" s="8">
        <f t="shared" si="1"/>
        <v>300.51838709677418</v>
      </c>
      <c r="J34" s="8">
        <f t="shared" si="2"/>
        <v>0.44778589966174326</v>
      </c>
      <c r="K34" s="8">
        <f t="shared" si="3"/>
        <v>108.81258333333334</v>
      </c>
      <c r="L34" s="8">
        <f t="shared" si="4"/>
        <v>1.0881258333333335</v>
      </c>
      <c r="M34" s="1" t="s">
        <v>73</v>
      </c>
      <c r="O34" s="8">
        <f t="shared" si="19"/>
        <v>2.4295686428684125</v>
      </c>
      <c r="P34" s="8">
        <f t="shared" si="5"/>
        <v>1.0879265805367926</v>
      </c>
      <c r="Q34" s="14">
        <f t="shared" si="6"/>
        <v>0.13055118966441512</v>
      </c>
      <c r="R34" s="8">
        <f t="shared" si="7"/>
        <v>0.1305751</v>
      </c>
      <c r="S34" s="15">
        <f t="shared" si="8"/>
        <v>0.99981688441682315</v>
      </c>
      <c r="T34" s="2">
        <v>0.01</v>
      </c>
      <c r="U34" s="16">
        <f t="shared" si="9"/>
        <v>9.9981688441682318E-3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3.9448168844168227E-2</v>
      </c>
      <c r="AR34" s="8">
        <f t="shared" si="15"/>
        <v>108.81258333333334</v>
      </c>
      <c r="AS34" s="1">
        <f t="shared" si="16"/>
        <v>0.12</v>
      </c>
      <c r="AT34" s="1">
        <f t="shared" si="20"/>
        <v>36.979433333333333</v>
      </c>
      <c r="AU34" s="1">
        <f t="shared" si="17"/>
        <v>127621.03723224851</v>
      </c>
    </row>
    <row r="35" spans="1:48" x14ac:dyDescent="0.15">
      <c r="C35" s="7">
        <v>8</v>
      </c>
      <c r="D35" s="11">
        <v>27.657709677419401</v>
      </c>
      <c r="E35" s="10">
        <f t="shared" si="18"/>
        <v>27.3683870967742</v>
      </c>
      <c r="F35" s="7" t="s">
        <v>73</v>
      </c>
      <c r="G35" s="1">
        <v>9</v>
      </c>
      <c r="H35" s="8">
        <f t="shared" si="0"/>
        <v>27.657709677419401</v>
      </c>
      <c r="I35" s="8">
        <f t="shared" si="1"/>
        <v>300.80770967741938</v>
      </c>
      <c r="J35" s="8">
        <f t="shared" si="2"/>
        <v>0.46195991865943525</v>
      </c>
      <c r="K35" s="8">
        <f t="shared" si="3"/>
        <v>108.81258333333334</v>
      </c>
      <c r="L35" s="8">
        <f t="shared" si="4"/>
        <v>1.0881258333333335</v>
      </c>
      <c r="M35" s="1" t="s">
        <v>73</v>
      </c>
      <c r="O35" s="8">
        <f t="shared" si="19"/>
        <v>2.4297678956649538</v>
      </c>
      <c r="P35" s="8">
        <f t="shared" si="5"/>
        <v>1.1224553794426892</v>
      </c>
      <c r="Q35" s="14">
        <f t="shared" si="6"/>
        <v>0.13469464553312271</v>
      </c>
      <c r="R35" s="8">
        <f t="shared" si="7"/>
        <v>0.1305751</v>
      </c>
      <c r="S35" s="15">
        <f t="shared" si="8"/>
        <v>1.031549242796848</v>
      </c>
      <c r="T35" s="2">
        <v>0.01</v>
      </c>
      <c r="U35" s="16">
        <f t="shared" si="9"/>
        <v>1.0315492427968481E-2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3.976549242796848E-2</v>
      </c>
      <c r="AR35" s="8">
        <f t="shared" si="15"/>
        <v>108.81258333333334</v>
      </c>
      <c r="AS35" s="1">
        <f t="shared" si="16"/>
        <v>0.12</v>
      </c>
      <c r="AT35" s="1">
        <f t="shared" si="20"/>
        <v>36.979433333333333</v>
      </c>
      <c r="AU35" s="1">
        <f t="shared" si="17"/>
        <v>128647.62898769394</v>
      </c>
    </row>
    <row r="36" spans="1:48" x14ac:dyDescent="0.15">
      <c r="C36" s="7">
        <v>9</v>
      </c>
      <c r="D36" s="11">
        <v>27.205400000000001</v>
      </c>
      <c r="E36" s="10">
        <f t="shared" si="18"/>
        <v>27.657709677419401</v>
      </c>
      <c r="F36" s="7" t="s">
        <v>73</v>
      </c>
      <c r="G36" s="1">
        <v>10</v>
      </c>
      <c r="H36" s="8">
        <f t="shared" si="0"/>
        <v>27.205400000000001</v>
      </c>
      <c r="I36" s="8">
        <f t="shared" si="1"/>
        <v>300.35539999999997</v>
      </c>
      <c r="J36" s="8">
        <f t="shared" si="2"/>
        <v>0.43998183839148436</v>
      </c>
      <c r="K36" s="8">
        <f t="shared" si="3"/>
        <v>108.81258333333334</v>
      </c>
      <c r="L36" s="8">
        <f t="shared" si="4"/>
        <v>1.0881258333333335</v>
      </c>
      <c r="M36" s="1" t="s">
        <v>73</v>
      </c>
      <c r="O36" s="8">
        <f t="shared" si="19"/>
        <v>2.3954383495555982</v>
      </c>
      <c r="P36" s="8">
        <f t="shared" si="5"/>
        <v>1.0539493687909351</v>
      </c>
      <c r="Q36" s="14">
        <f t="shared" si="6"/>
        <v>0.12647392425491222</v>
      </c>
      <c r="R36" s="8">
        <f t="shared" si="7"/>
        <v>0.1305751</v>
      </c>
      <c r="S36" s="15">
        <f t="shared" si="8"/>
        <v>0.9685914409019194</v>
      </c>
      <c r="T36" s="2">
        <v>0.01</v>
      </c>
      <c r="U36" s="16">
        <f t="shared" si="9"/>
        <v>9.6859144090191938E-3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3.9135914409019187E-2</v>
      </c>
      <c r="AR36" s="8">
        <f t="shared" si="15"/>
        <v>108.81258333333334</v>
      </c>
      <c r="AS36" s="1">
        <f t="shared" si="16"/>
        <v>0.12</v>
      </c>
      <c r="AT36" s="1">
        <f t="shared" si="20"/>
        <v>36.979433333333333</v>
      </c>
      <c r="AU36" s="1">
        <f t="shared" si="17"/>
        <v>126610.84497081526</v>
      </c>
    </row>
    <row r="37" spans="1:48" x14ac:dyDescent="0.15">
      <c r="C37" s="7">
        <v>10</v>
      </c>
      <c r="D37" s="11">
        <v>26.907645161290301</v>
      </c>
      <c r="E37" s="10">
        <f t="shared" si="18"/>
        <v>27.205400000000001</v>
      </c>
      <c r="F37" s="7" t="s">
        <v>73</v>
      </c>
      <c r="G37" s="1">
        <v>11</v>
      </c>
      <c r="H37" s="8">
        <f t="shared" si="0"/>
        <v>26.907645161290301</v>
      </c>
      <c r="I37" s="8">
        <f t="shared" si="1"/>
        <v>300.05764516129028</v>
      </c>
      <c r="J37" s="8">
        <f t="shared" si="2"/>
        <v>0.42605339551366944</v>
      </c>
      <c r="K37" s="8">
        <f t="shared" si="3"/>
        <v>108.81258333333334</v>
      </c>
      <c r="L37" s="8">
        <f t="shared" si="4"/>
        <v>1.0881258333333335</v>
      </c>
      <c r="M37" s="1" t="s">
        <v>75</v>
      </c>
      <c r="N37" s="8">
        <f>(O36-P36)*C22/100</f>
        <v>1.2744145317264299</v>
      </c>
      <c r="O37" s="8">
        <f t="shared" si="19"/>
        <v>1.155200282371567</v>
      </c>
      <c r="P37" s="8">
        <f t="shared" si="5"/>
        <v>0.49217700280275589</v>
      </c>
      <c r="Q37" s="14">
        <f t="shared" si="6"/>
        <v>5.9061240336330707E-2</v>
      </c>
      <c r="R37" s="8">
        <f t="shared" si="7"/>
        <v>0.1305751</v>
      </c>
      <c r="S37" s="15">
        <f t="shared" si="8"/>
        <v>0.4523162558277245</v>
      </c>
      <c r="T37" s="2">
        <v>0.01</v>
      </c>
      <c r="U37" s="16">
        <f t="shared" si="9"/>
        <v>4.5231625582772455E-3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3.3973162558277245E-2</v>
      </c>
      <c r="AR37" s="8">
        <f t="shared" si="15"/>
        <v>108.81258333333334</v>
      </c>
      <c r="AS37" s="1">
        <f t="shared" si="16"/>
        <v>0.12</v>
      </c>
      <c r="AT37" s="1">
        <f t="shared" si="20"/>
        <v>36.979433333333333</v>
      </c>
      <c r="AU37" s="1">
        <f t="shared" si="17"/>
        <v>109908.52987053397</v>
      </c>
    </row>
    <row r="38" spans="1:48" x14ac:dyDescent="0.15">
      <c r="C38" s="7">
        <v>11</v>
      </c>
      <c r="D38" s="11">
        <v>25.771233333333299</v>
      </c>
      <c r="E38" s="10">
        <f t="shared" si="18"/>
        <v>26.907645161290301</v>
      </c>
      <c r="F38" s="7" t="s">
        <v>75</v>
      </c>
      <c r="G38" s="1">
        <v>12</v>
      </c>
      <c r="H38" s="8">
        <f t="shared" si="0"/>
        <v>25.771233333333299</v>
      </c>
      <c r="I38" s="8">
        <f t="shared" si="1"/>
        <v>298.92123333333325</v>
      </c>
      <c r="J38" s="8">
        <f t="shared" si="2"/>
        <v>0.37660625456399777</v>
      </c>
      <c r="K38" s="8">
        <f t="shared" si="3"/>
        <v>108.81258333333334</v>
      </c>
      <c r="L38" s="8">
        <f t="shared" si="4"/>
        <v>1.0881258333333335</v>
      </c>
      <c r="M38" s="1" t="s">
        <v>73</v>
      </c>
      <c r="O38" s="8">
        <f t="shared" si="19"/>
        <v>1.7511491129021446</v>
      </c>
      <c r="P38" s="8">
        <f t="shared" si="5"/>
        <v>0.65949370859314393</v>
      </c>
      <c r="Q38" s="14">
        <f t="shared" si="6"/>
        <v>7.9139245031177266E-2</v>
      </c>
      <c r="R38" s="8">
        <f t="shared" si="7"/>
        <v>0.1305751</v>
      </c>
      <c r="S38" s="15">
        <f t="shared" si="8"/>
        <v>0.60608220886813235</v>
      </c>
      <c r="T38" s="2">
        <v>0.01</v>
      </c>
      <c r="U38" s="16">
        <f t="shared" si="9"/>
        <v>6.060822088681324E-3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3.5510822088681324E-2</v>
      </c>
      <c r="AR38" s="8">
        <f t="shared" si="15"/>
        <v>108.81258333333334</v>
      </c>
      <c r="AS38" s="1">
        <f t="shared" si="16"/>
        <v>0.12</v>
      </c>
      <c r="AT38" s="1">
        <f t="shared" si="20"/>
        <v>36.979433333333333</v>
      </c>
      <c r="AU38" s="1">
        <f t="shared" si="17"/>
        <v>114883.10055226616</v>
      </c>
      <c r="AV38" s="1">
        <f>SUM(AU27:AU38)</f>
        <v>1310795.7700206379</v>
      </c>
    </row>
    <row r="39" spans="1:48" x14ac:dyDescent="0.15">
      <c r="C39" s="7">
        <v>12</v>
      </c>
      <c r="D39" s="11">
        <v>24.4243225806452</v>
      </c>
      <c r="E39" s="10">
        <f t="shared" si="18"/>
        <v>25.771233333333299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20</v>
      </c>
      <c r="E42" s="7"/>
      <c r="F42" s="7"/>
      <c r="G42" s="1">
        <v>1</v>
      </c>
      <c r="H42" s="8">
        <f t="shared" ref="H42:H53" si="21">E43</f>
        <v>20</v>
      </c>
      <c r="I42" s="8">
        <f t="shared" ref="I42:I53" si="22">H42+273.15</f>
        <v>293.14999999999998</v>
      </c>
      <c r="J42" s="8">
        <f t="shared" ref="J42:J53" si="23">EXP(($C$16*(I42-$C$14))/($C$17*I42*$C$14))</f>
        <v>0.19833052025467821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1.5289506400725074E-2</v>
      </c>
      <c r="Q42" s="14">
        <f t="shared" ref="Q42:Q53" si="27">P42*$B$44</f>
        <v>1.9876358320942596E-3</v>
      </c>
      <c r="R42" s="8">
        <f t="shared" ref="R42:R53" si="28">L42*$B$44</f>
        <v>1.0021835416666666E-2</v>
      </c>
      <c r="S42" s="15">
        <f t="shared" ref="S42:S53" si="29">Q42/R42</f>
        <v>0.19833052025467821</v>
      </c>
      <c r="T42" s="2">
        <v>0.01</v>
      </c>
      <c r="U42" s="16">
        <f t="shared" ref="U42:U53" si="30">S42*T42</f>
        <v>1.9833052025467822E-3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1.6783305202546783E-2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30.786434512228251</v>
      </c>
      <c r="AU42" s="1">
        <f t="shared" ref="AU42:AU53" si="37">AT42*10000*AS42*0.67*AR42*AQ42</f>
        <v>3469.4366013154072</v>
      </c>
    </row>
    <row r="43" spans="1:48" x14ac:dyDescent="0.15">
      <c r="A43" s="1" t="s">
        <v>74</v>
      </c>
      <c r="B43" s="1">
        <v>1</v>
      </c>
      <c r="C43" s="7">
        <v>1</v>
      </c>
      <c r="D43" s="9">
        <v>24.455516129032301</v>
      </c>
      <c r="E43" s="10">
        <f t="shared" ref="E43:E54" si="38">D42</f>
        <v>20</v>
      </c>
      <c r="F43" s="7" t="s">
        <v>73</v>
      </c>
      <c r="G43" s="1">
        <v>2</v>
      </c>
      <c r="H43" s="8">
        <f t="shared" si="21"/>
        <v>24.455516129032301</v>
      </c>
      <c r="I43" s="8">
        <f t="shared" si="22"/>
        <v>297.60551612903225</v>
      </c>
      <c r="J43" s="8">
        <f t="shared" si="23"/>
        <v>0.32609678630412459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0.13889257693260826</v>
      </c>
      <c r="P43" s="8">
        <f t="shared" si="26"/>
        <v>4.5292422979221938E-2</v>
      </c>
      <c r="Q43" s="14">
        <f t="shared" si="27"/>
        <v>5.8880149872988525E-3</v>
      </c>
      <c r="R43" s="8">
        <f t="shared" si="28"/>
        <v>1.0021835416666666E-2</v>
      </c>
      <c r="S43" s="15">
        <f t="shared" si="29"/>
        <v>0.58751862732717364</v>
      </c>
      <c r="T43" s="2">
        <v>0.01</v>
      </c>
      <c r="U43" s="16">
        <f t="shared" si="30"/>
        <v>5.8751862732717361E-3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2.0675186273271737E-2</v>
      </c>
      <c r="AR43" s="8">
        <f t="shared" si="34"/>
        <v>7.7091041666666671</v>
      </c>
      <c r="AS43" s="1">
        <f t="shared" si="35"/>
        <v>0.13</v>
      </c>
      <c r="AT43" s="1">
        <f t="shared" si="36"/>
        <v>30.786434512228251</v>
      </c>
      <c r="AU43" s="1">
        <f t="shared" si="37"/>
        <v>4273.9643431270015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24.514964285714299</v>
      </c>
      <c r="E44" s="10">
        <f t="shared" si="38"/>
        <v>24.455516129032301</v>
      </c>
      <c r="F44" s="7" t="s">
        <v>73</v>
      </c>
      <c r="G44" s="1">
        <v>3</v>
      </c>
      <c r="H44" s="8">
        <f t="shared" si="21"/>
        <v>24.514964285714299</v>
      </c>
      <c r="I44" s="8">
        <f t="shared" si="22"/>
        <v>297.66496428571429</v>
      </c>
      <c r="J44" s="8">
        <f t="shared" si="23"/>
        <v>0.32823451020369354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0.17069119562005297</v>
      </c>
      <c r="P44" s="8">
        <f t="shared" si="26"/>
        <v>5.602674099043093E-2</v>
      </c>
      <c r="Q44" s="14">
        <f t="shared" si="27"/>
        <v>7.2834763287560212E-3</v>
      </c>
      <c r="R44" s="8">
        <f t="shared" si="28"/>
        <v>1.0021835416666666E-2</v>
      </c>
      <c r="S44" s="15">
        <f t="shared" si="29"/>
        <v>0.72676072056056151</v>
      </c>
      <c r="T44" s="2">
        <v>0.01</v>
      </c>
      <c r="U44" s="16">
        <f t="shared" si="30"/>
        <v>7.2676072056056156E-3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2.2067607205605615E-2</v>
      </c>
      <c r="AR44" s="8">
        <f t="shared" si="34"/>
        <v>7.7091041666666671</v>
      </c>
      <c r="AS44" s="1">
        <f t="shared" si="35"/>
        <v>0.13</v>
      </c>
      <c r="AT44" s="1">
        <f t="shared" si="36"/>
        <v>30.786434512228251</v>
      </c>
      <c r="AU44" s="1">
        <f t="shared" si="37"/>
        <v>4561.8049137878879</v>
      </c>
    </row>
    <row r="45" spans="1:48" x14ac:dyDescent="0.15">
      <c r="C45" s="7">
        <v>3</v>
      </c>
      <c r="D45" s="11">
        <v>24.022290322580599</v>
      </c>
      <c r="E45" s="10">
        <f t="shared" si="38"/>
        <v>24.514964285714299</v>
      </c>
      <c r="F45" s="7" t="s">
        <v>73</v>
      </c>
      <c r="G45" s="1">
        <v>4</v>
      </c>
      <c r="H45" s="8">
        <f t="shared" si="21"/>
        <v>24.022290322580599</v>
      </c>
      <c r="I45" s="8">
        <f t="shared" si="22"/>
        <v>297.17229032258058</v>
      </c>
      <c r="J45" s="8">
        <f t="shared" si="23"/>
        <v>0.31090840638444295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0.19175549629628871</v>
      </c>
      <c r="P45" s="8">
        <f t="shared" si="26"/>
        <v>5.9618395768937078E-2</v>
      </c>
      <c r="Q45" s="14">
        <f t="shared" si="27"/>
        <v>7.7503914499618201E-3</v>
      </c>
      <c r="R45" s="8">
        <f t="shared" si="28"/>
        <v>1.0021835416666666E-2</v>
      </c>
      <c r="S45" s="15">
        <f t="shared" si="29"/>
        <v>0.77335050195223176</v>
      </c>
      <c r="T45" s="2">
        <v>0.01</v>
      </c>
      <c r="U45" s="16">
        <f t="shared" si="30"/>
        <v>7.7335050195223177E-3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2.2533505019522317E-2</v>
      </c>
      <c r="AR45" s="8">
        <f t="shared" si="34"/>
        <v>7.7091041666666671</v>
      </c>
      <c r="AS45" s="1">
        <f t="shared" si="35"/>
        <v>0.13</v>
      </c>
      <c r="AT45" s="1">
        <f t="shared" si="36"/>
        <v>30.786434512228251</v>
      </c>
      <c r="AU45" s="1">
        <f t="shared" si="37"/>
        <v>4658.1150808597558</v>
      </c>
    </row>
    <row r="46" spans="1:48" x14ac:dyDescent="0.15">
      <c r="C46" s="7">
        <v>4</v>
      </c>
      <c r="D46" s="11">
        <v>24.666966666666699</v>
      </c>
      <c r="E46" s="10">
        <f t="shared" si="38"/>
        <v>24.022290322580599</v>
      </c>
      <c r="F46" s="7" t="s">
        <v>73</v>
      </c>
      <c r="G46" s="1">
        <v>5</v>
      </c>
      <c r="H46" s="8">
        <f t="shared" si="21"/>
        <v>24.666966666666699</v>
      </c>
      <c r="I46" s="8">
        <f t="shared" si="22"/>
        <v>297.8169666666667</v>
      </c>
      <c r="J46" s="8">
        <f t="shared" si="23"/>
        <v>0.3337604172822346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0.12553024550098407</v>
      </c>
      <c r="O46" s="8">
        <f t="shared" si="39"/>
        <v>8.3697896693034235E-2</v>
      </c>
      <c r="P46" s="8">
        <f t="shared" si="26"/>
        <v>2.7935044925912471E-2</v>
      </c>
      <c r="Q46" s="14">
        <f t="shared" si="27"/>
        <v>3.6315558403686213E-3</v>
      </c>
      <c r="R46" s="8">
        <f t="shared" si="28"/>
        <v>1.0021835416666666E-2</v>
      </c>
      <c r="S46" s="15">
        <f t="shared" si="29"/>
        <v>0.36236434638800952</v>
      </c>
      <c r="T46" s="2">
        <v>0.01</v>
      </c>
      <c r="U46" s="16">
        <f t="shared" si="30"/>
        <v>3.6236434638800951E-3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3.0723643463880096E-2</v>
      </c>
      <c r="AR46" s="8">
        <f t="shared" si="34"/>
        <v>7.7091041666666671</v>
      </c>
      <c r="AS46" s="1">
        <f t="shared" si="35"/>
        <v>0.13</v>
      </c>
      <c r="AT46" s="1">
        <f t="shared" si="36"/>
        <v>30.786434512228251</v>
      </c>
      <c r="AU46" s="1">
        <f t="shared" si="37"/>
        <v>6351.1764740580065</v>
      </c>
    </row>
    <row r="47" spans="1:48" x14ac:dyDescent="0.15">
      <c r="C47" s="7">
        <v>5</v>
      </c>
      <c r="D47" s="11">
        <v>25.317806451612899</v>
      </c>
      <c r="E47" s="10">
        <f t="shared" si="38"/>
        <v>24.666966666666699</v>
      </c>
      <c r="F47" s="7" t="s">
        <v>75</v>
      </c>
      <c r="G47" s="1">
        <v>6</v>
      </c>
      <c r="H47" s="8">
        <f t="shared" si="21"/>
        <v>25.317806451612899</v>
      </c>
      <c r="I47" s="8">
        <f t="shared" si="22"/>
        <v>298.46780645161289</v>
      </c>
      <c r="J47" s="8">
        <f t="shared" si="23"/>
        <v>0.35842368761570631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0.13285389343378842</v>
      </c>
      <c r="P47" s="8">
        <f t="shared" si="26"/>
        <v>4.7617982398642518E-2</v>
      </c>
      <c r="Q47" s="14">
        <f t="shared" si="27"/>
        <v>6.1903377118235278E-3</v>
      </c>
      <c r="R47" s="8">
        <f t="shared" si="28"/>
        <v>1.0021835416666666E-2</v>
      </c>
      <c r="S47" s="15">
        <f t="shared" si="29"/>
        <v>0.61768503018207399</v>
      </c>
      <c r="T47" s="2">
        <v>0.01</v>
      </c>
      <c r="U47" s="16">
        <f t="shared" si="30"/>
        <v>6.1768503018207396E-3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3.3276850301820739E-2</v>
      </c>
      <c r="AR47" s="8">
        <f t="shared" si="34"/>
        <v>7.7091041666666671</v>
      </c>
      <c r="AS47" s="1">
        <f t="shared" si="35"/>
        <v>0.13</v>
      </c>
      <c r="AT47" s="1">
        <f t="shared" si="36"/>
        <v>30.786434512228251</v>
      </c>
      <c r="AU47" s="1">
        <f t="shared" si="37"/>
        <v>6878.9741365193831</v>
      </c>
    </row>
    <row r="48" spans="1:48" x14ac:dyDescent="0.15">
      <c r="C48" s="7">
        <v>6</v>
      </c>
      <c r="D48" s="11">
        <v>26.6542666666667</v>
      </c>
      <c r="E48" s="10">
        <f t="shared" si="38"/>
        <v>25.317806451612899</v>
      </c>
      <c r="F48" s="7" t="s">
        <v>73</v>
      </c>
      <c r="G48" s="1">
        <v>7</v>
      </c>
      <c r="H48" s="8">
        <f t="shared" si="21"/>
        <v>26.6542666666667</v>
      </c>
      <c r="I48" s="8">
        <f t="shared" si="22"/>
        <v>299.80426666666665</v>
      </c>
      <c r="J48" s="8">
        <f t="shared" si="23"/>
        <v>0.41452774523470359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0.16232695270181258</v>
      </c>
      <c r="P48" s="8">
        <f t="shared" si="26"/>
        <v>6.7289025694302743E-2</v>
      </c>
      <c r="Q48" s="14">
        <f t="shared" si="27"/>
        <v>8.747573340259357E-3</v>
      </c>
      <c r="R48" s="8">
        <f t="shared" si="28"/>
        <v>1.0021835416666666E-2</v>
      </c>
      <c r="S48" s="15">
        <f t="shared" si="29"/>
        <v>0.87285142656721681</v>
      </c>
      <c r="T48" s="2">
        <v>0.01</v>
      </c>
      <c r="U48" s="16">
        <f t="shared" si="30"/>
        <v>8.728514265672168E-3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3.5828514265672171E-2</v>
      </c>
      <c r="AR48" s="8">
        <f t="shared" si="34"/>
        <v>7.7091041666666671</v>
      </c>
      <c r="AS48" s="1">
        <f t="shared" si="35"/>
        <v>0.13</v>
      </c>
      <c r="AT48" s="1">
        <f t="shared" si="36"/>
        <v>30.786434512228251</v>
      </c>
      <c r="AU48" s="1">
        <f t="shared" si="37"/>
        <v>7406.4528568074666</v>
      </c>
    </row>
    <row r="49" spans="1:78" x14ac:dyDescent="0.15">
      <c r="C49" s="7">
        <v>7</v>
      </c>
      <c r="D49" s="11">
        <v>27.3683870967742</v>
      </c>
      <c r="E49" s="10">
        <f t="shared" si="38"/>
        <v>26.6542666666667</v>
      </c>
      <c r="F49" s="7" t="s">
        <v>73</v>
      </c>
      <c r="G49" s="1">
        <v>8</v>
      </c>
      <c r="H49" s="8">
        <f t="shared" si="21"/>
        <v>27.3683870967742</v>
      </c>
      <c r="I49" s="8">
        <f t="shared" si="22"/>
        <v>300.51838709677418</v>
      </c>
      <c r="J49" s="8">
        <f t="shared" si="23"/>
        <v>0.44778589966174326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0.17212896867417649</v>
      </c>
      <c r="P49" s="8">
        <f t="shared" si="26"/>
        <v>7.7076925095614146E-2</v>
      </c>
      <c r="Q49" s="14">
        <f t="shared" si="27"/>
        <v>1.0020000262429839E-2</v>
      </c>
      <c r="R49" s="8">
        <f t="shared" si="28"/>
        <v>1.0021835416666666E-2</v>
      </c>
      <c r="S49" s="15">
        <f t="shared" si="29"/>
        <v>0.99981688441682304</v>
      </c>
      <c r="T49" s="2">
        <v>0.01</v>
      </c>
      <c r="U49" s="16">
        <f t="shared" si="30"/>
        <v>9.9981688441682301E-3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3.7098168844168229E-2</v>
      </c>
      <c r="AR49" s="8">
        <f t="shared" si="34"/>
        <v>7.7091041666666671</v>
      </c>
      <c r="AS49" s="1">
        <f t="shared" si="35"/>
        <v>0.13</v>
      </c>
      <c r="AT49" s="1">
        <f t="shared" si="36"/>
        <v>30.786434512228251</v>
      </c>
      <c r="AU49" s="1">
        <f t="shared" si="37"/>
        <v>7668.9152271511502</v>
      </c>
    </row>
    <row r="50" spans="1:78" x14ac:dyDescent="0.15">
      <c r="C50" s="7">
        <v>8</v>
      </c>
      <c r="D50" s="11">
        <v>27.657709677419401</v>
      </c>
      <c r="E50" s="10">
        <f t="shared" si="38"/>
        <v>27.3683870967742</v>
      </c>
      <c r="F50" s="7" t="s">
        <v>73</v>
      </c>
      <c r="G50" s="1">
        <v>9</v>
      </c>
      <c r="H50" s="8">
        <f t="shared" si="21"/>
        <v>27.657709677419401</v>
      </c>
      <c r="I50" s="8">
        <f t="shared" si="22"/>
        <v>300.80770967741938</v>
      </c>
      <c r="J50" s="8">
        <f t="shared" si="23"/>
        <v>0.46195991865943525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0.17214308524522901</v>
      </c>
      <c r="P50" s="8">
        <f t="shared" si="26"/>
        <v>7.9523205657670223E-2</v>
      </c>
      <c r="Q50" s="14">
        <f t="shared" si="27"/>
        <v>1.0338016735497129E-2</v>
      </c>
      <c r="R50" s="8">
        <f t="shared" si="28"/>
        <v>1.0021835416666666E-2</v>
      </c>
      <c r="S50" s="15">
        <f t="shared" si="29"/>
        <v>1.0315492427968476</v>
      </c>
      <c r="T50" s="2">
        <v>0.01</v>
      </c>
      <c r="U50" s="16">
        <f t="shared" si="30"/>
        <v>1.0315492427968476E-2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3.7415492427968475E-2</v>
      </c>
      <c r="AR50" s="8">
        <f t="shared" si="34"/>
        <v>7.7091041666666671</v>
      </c>
      <c r="AS50" s="1">
        <f t="shared" si="35"/>
        <v>0.13</v>
      </c>
      <c r="AT50" s="1">
        <f t="shared" si="36"/>
        <v>30.786434512228251</v>
      </c>
      <c r="AU50" s="1">
        <f t="shared" si="37"/>
        <v>7734.5122024078528</v>
      </c>
    </row>
    <row r="51" spans="1:78" x14ac:dyDescent="0.15">
      <c r="C51" s="7">
        <v>9</v>
      </c>
      <c r="D51" s="11">
        <v>27.205400000000001</v>
      </c>
      <c r="E51" s="10">
        <f t="shared" si="38"/>
        <v>27.657709677419401</v>
      </c>
      <c r="F51" s="7" t="s">
        <v>73</v>
      </c>
      <c r="G51" s="1">
        <v>10</v>
      </c>
      <c r="H51" s="8">
        <f t="shared" si="21"/>
        <v>27.205400000000001</v>
      </c>
      <c r="I51" s="8">
        <f t="shared" si="22"/>
        <v>300.35539999999997</v>
      </c>
      <c r="J51" s="8">
        <f t="shared" si="23"/>
        <v>0.43998183839148436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0.16971092125422543</v>
      </c>
      <c r="P51" s="8">
        <f t="shared" si="26"/>
        <v>7.4669723128546542E-2</v>
      </c>
      <c r="Q51" s="14">
        <f t="shared" si="27"/>
        <v>9.7070640067110515E-3</v>
      </c>
      <c r="R51" s="8">
        <f t="shared" si="28"/>
        <v>1.0021835416666666E-2</v>
      </c>
      <c r="S51" s="15">
        <f t="shared" si="29"/>
        <v>0.96859144090191918</v>
      </c>
      <c r="T51" s="2">
        <v>0.01</v>
      </c>
      <c r="U51" s="16">
        <f t="shared" si="30"/>
        <v>9.6859144090191921E-3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3.6785914409019189E-2</v>
      </c>
      <c r="AR51" s="8">
        <f t="shared" si="34"/>
        <v>7.7091041666666671</v>
      </c>
      <c r="AS51" s="1">
        <f t="shared" si="35"/>
        <v>0.13</v>
      </c>
      <c r="AT51" s="1">
        <f t="shared" si="36"/>
        <v>30.786434512228251</v>
      </c>
      <c r="AU51" s="1">
        <f t="shared" si="37"/>
        <v>7604.3661438117879</v>
      </c>
    </row>
    <row r="52" spans="1:78" x14ac:dyDescent="0.15">
      <c r="C52" s="7">
        <v>10</v>
      </c>
      <c r="D52" s="11">
        <v>26.907645161290301</v>
      </c>
      <c r="E52" s="10">
        <f t="shared" si="38"/>
        <v>27.205400000000001</v>
      </c>
      <c r="F52" s="7" t="s">
        <v>73</v>
      </c>
      <c r="G52" s="1">
        <v>11</v>
      </c>
      <c r="H52" s="8">
        <f t="shared" si="21"/>
        <v>26.907645161290301</v>
      </c>
      <c r="I52" s="8">
        <f t="shared" si="22"/>
        <v>300.05764516129028</v>
      </c>
      <c r="J52" s="8">
        <f t="shared" si="23"/>
        <v>0.42605339551366944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9.0289138219394952E-2</v>
      </c>
      <c r="O52" s="8">
        <f t="shared" si="39"/>
        <v>8.1843101572950591E-2</v>
      </c>
      <c r="P52" s="8">
        <f t="shared" si="26"/>
        <v>3.4869531324525742E-2</v>
      </c>
      <c r="Q52" s="14">
        <f t="shared" si="27"/>
        <v>4.5330390721883464E-3</v>
      </c>
      <c r="R52" s="8">
        <f t="shared" si="28"/>
        <v>1.0021835416666666E-2</v>
      </c>
      <c r="S52" s="15">
        <f t="shared" si="29"/>
        <v>0.45231625582772417</v>
      </c>
      <c r="T52" s="2">
        <v>0.01</v>
      </c>
      <c r="U52" s="16">
        <f t="shared" si="30"/>
        <v>4.523162558277242E-3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3.162316255827724E-2</v>
      </c>
      <c r="AR52" s="8">
        <f t="shared" si="34"/>
        <v>7.7091041666666671</v>
      </c>
      <c r="AS52" s="1">
        <f t="shared" si="35"/>
        <v>0.13</v>
      </c>
      <c r="AT52" s="1">
        <f t="shared" si="36"/>
        <v>30.786434512228251</v>
      </c>
      <c r="AU52" s="1">
        <f t="shared" si="37"/>
        <v>6537.1246190759484</v>
      </c>
    </row>
    <row r="53" spans="1:78" x14ac:dyDescent="0.15">
      <c r="C53" s="7">
        <v>11</v>
      </c>
      <c r="D53" s="11">
        <v>25.771233333333299</v>
      </c>
      <c r="E53" s="10">
        <f t="shared" si="38"/>
        <v>26.907645161290301</v>
      </c>
      <c r="F53" s="7" t="s">
        <v>75</v>
      </c>
      <c r="G53" s="1">
        <v>12</v>
      </c>
      <c r="H53" s="8">
        <f t="shared" si="21"/>
        <v>25.771233333333299</v>
      </c>
      <c r="I53" s="8">
        <f t="shared" si="22"/>
        <v>298.92123333333325</v>
      </c>
      <c r="J53" s="8">
        <f t="shared" si="23"/>
        <v>0.37660625456399777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0.12406461191509149</v>
      </c>
      <c r="P53" s="8">
        <f t="shared" si="26"/>
        <v>4.672350881727854E-2</v>
      </c>
      <c r="Q53" s="14">
        <f t="shared" si="27"/>
        <v>6.0740561462462109E-3</v>
      </c>
      <c r="R53" s="8">
        <f t="shared" si="28"/>
        <v>1.0021835416666666E-2</v>
      </c>
      <c r="S53" s="15">
        <f t="shared" si="29"/>
        <v>0.60608220886813213</v>
      </c>
      <c r="T53" s="2">
        <v>0.01</v>
      </c>
      <c r="U53" s="16">
        <f t="shared" si="30"/>
        <v>6.0608220886813214E-3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3.3160822088681319E-2</v>
      </c>
      <c r="AR53" s="8">
        <f t="shared" si="34"/>
        <v>7.7091041666666671</v>
      </c>
      <c r="AS53" s="1">
        <f t="shared" si="35"/>
        <v>0.13</v>
      </c>
      <c r="AT53" s="1">
        <f t="shared" si="36"/>
        <v>30.786434512228251</v>
      </c>
      <c r="AU53" s="1">
        <f t="shared" si="37"/>
        <v>6854.9888413350918</v>
      </c>
      <c r="AV53" s="1">
        <f>SUM(AU42:AU53)</f>
        <v>73999.831440256734</v>
      </c>
    </row>
    <row r="54" spans="1:78" x14ac:dyDescent="0.15">
      <c r="C54" s="7">
        <v>12</v>
      </c>
      <c r="D54" s="11">
        <v>24.4243225806452</v>
      </c>
      <c r="E54" s="10">
        <f t="shared" si="38"/>
        <v>25.771233333333299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20</v>
      </c>
      <c r="E58" s="7"/>
      <c r="F58" s="7"/>
      <c r="G58" s="1">
        <v>1</v>
      </c>
      <c r="H58" s="8">
        <f t="shared" ref="H58:H69" si="40">E59</f>
        <v>20</v>
      </c>
      <c r="I58" s="8">
        <f t="shared" ref="I58:I69" si="41">H58+273.15</f>
        <v>293.14999999999998</v>
      </c>
      <c r="J58" s="8">
        <f t="shared" ref="J58:J69" si="42">EXP(($C$16*(I58-$C$14))/($C$17*I58*$C$14))</f>
        <v>0.19833052025467821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0.54792475334979551</v>
      </c>
      <c r="Q58" s="14">
        <f t="shared" ref="Q58:Q69" si="46">P58*$B$60</f>
        <v>0.24656613900740798</v>
      </c>
      <c r="R58" s="8">
        <f t="shared" ref="R58:R69" si="47">L58*$B$60</f>
        <v>1.2432082499999997</v>
      </c>
      <c r="S58" s="15">
        <f t="shared" ref="S58:S69" si="48">Q58/R58</f>
        <v>0.19833052025467821</v>
      </c>
      <c r="T58" s="2">
        <v>0.27</v>
      </c>
      <c r="U58" s="16">
        <f t="shared" ref="U58:U69" si="49">S58*T58</f>
        <v>5.3549240468763117E-2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0.29134509600133207</v>
      </c>
      <c r="AC58" s="8">
        <f t="shared" ref="AC58:AC69" si="51">$B$58/12</f>
        <v>10.232166666666666</v>
      </c>
      <c r="AD58" s="1">
        <f t="shared" ref="AD58:AD69" si="52">$B$60</f>
        <v>0.45</v>
      </c>
      <c r="AE58" s="17">
        <f t="shared" ref="AE58:AE69" si="53">$E$7/12</f>
        <v>435.51903630915331</v>
      </c>
      <c r="AF58" s="1">
        <f t="shared" ref="AF58:AF69" si="54">AE58*10000*AC58*AB58</f>
        <v>12983221.319845373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24.455516129032301</v>
      </c>
      <c r="E59" s="10">
        <f t="shared" ref="E59:E70" si="55">D58</f>
        <v>20</v>
      </c>
      <c r="F59" s="7" t="s">
        <v>73</v>
      </c>
      <c r="G59" s="1">
        <v>2</v>
      </c>
      <c r="H59" s="8">
        <f t="shared" si="40"/>
        <v>24.455516129032301</v>
      </c>
      <c r="I59" s="8">
        <f t="shared" si="41"/>
        <v>297.60551612903225</v>
      </c>
      <c r="J59" s="8">
        <f t="shared" si="42"/>
        <v>0.32609678630412459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4.9774452466502037</v>
      </c>
      <c r="P59" s="8">
        <f t="shared" si="45"/>
        <v>1.6231288989373722</v>
      </c>
      <c r="Q59" s="14">
        <f t="shared" si="46"/>
        <v>0.73040800452181753</v>
      </c>
      <c r="R59" s="8">
        <f t="shared" si="47"/>
        <v>1.2432082499999997</v>
      </c>
      <c r="S59" s="15">
        <f t="shared" si="48"/>
        <v>0.58751862732717364</v>
      </c>
      <c r="T59" s="2">
        <v>0.27</v>
      </c>
      <c r="U59" s="16">
        <f t="shared" si="49"/>
        <v>0.1586300293783369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0.32302695385756858</v>
      </c>
      <c r="AC59" s="8">
        <f t="shared" si="51"/>
        <v>10.232166666666666</v>
      </c>
      <c r="AD59" s="1">
        <f t="shared" si="52"/>
        <v>0.45</v>
      </c>
      <c r="AE59" s="17">
        <f t="shared" si="53"/>
        <v>435.51903630915331</v>
      </c>
      <c r="AF59" s="1">
        <f t="shared" si="54"/>
        <v>14395061.017910928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0.45</v>
      </c>
      <c r="C60" s="7">
        <v>2</v>
      </c>
      <c r="D60" s="11">
        <v>24.514964285714299</v>
      </c>
      <c r="E60" s="10">
        <f t="shared" si="55"/>
        <v>24.455516129032301</v>
      </c>
      <c r="F60" s="7" t="s">
        <v>73</v>
      </c>
      <c r="G60" s="1">
        <v>3</v>
      </c>
      <c r="H60" s="8">
        <f t="shared" si="40"/>
        <v>24.514964285714299</v>
      </c>
      <c r="I60" s="8">
        <f t="shared" si="41"/>
        <v>297.66496428571429</v>
      </c>
      <c r="J60" s="8">
        <f t="shared" si="42"/>
        <v>0.32823451020369354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6.1170013477128311</v>
      </c>
      <c r="P60" s="8">
        <f t="shared" si="45"/>
        <v>2.0078109412818543</v>
      </c>
      <c r="Q60" s="14">
        <f t="shared" si="46"/>
        <v>0.90351492357683449</v>
      </c>
      <c r="R60" s="8">
        <f t="shared" si="47"/>
        <v>1.2432082499999997</v>
      </c>
      <c r="S60" s="15">
        <f t="shared" si="48"/>
        <v>0.72676072056056151</v>
      </c>
      <c r="T60" s="2">
        <v>0.27</v>
      </c>
      <c r="U60" s="16">
        <f t="shared" si="49"/>
        <v>0.19622539455135163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0.33436195645723255</v>
      </c>
      <c r="AC60" s="8">
        <f t="shared" si="51"/>
        <v>10.232166666666666</v>
      </c>
      <c r="AD60" s="1">
        <f t="shared" si="52"/>
        <v>0.45</v>
      </c>
      <c r="AE60" s="17">
        <f t="shared" si="53"/>
        <v>435.51903630915331</v>
      </c>
      <c r="AF60" s="1">
        <f t="shared" si="54"/>
        <v>14900183.120298356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24.022290322580599</v>
      </c>
      <c r="E61" s="10">
        <f t="shared" si="55"/>
        <v>24.514964285714299</v>
      </c>
      <c r="F61" s="7" t="s">
        <v>73</v>
      </c>
      <c r="G61" s="1">
        <v>4</v>
      </c>
      <c r="H61" s="8">
        <f t="shared" si="40"/>
        <v>24.022290322580599</v>
      </c>
      <c r="I61" s="8">
        <f t="shared" si="41"/>
        <v>297.17229032258058</v>
      </c>
      <c r="J61" s="8">
        <f t="shared" si="42"/>
        <v>0.31090840638444295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6.8718754064309762</v>
      </c>
      <c r="P61" s="8">
        <f t="shared" si="45"/>
        <v>2.136523831485901</v>
      </c>
      <c r="Q61" s="14">
        <f t="shared" si="46"/>
        <v>0.96143572416865541</v>
      </c>
      <c r="R61" s="8">
        <f t="shared" si="47"/>
        <v>1.2432082499999997</v>
      </c>
      <c r="S61" s="15">
        <f t="shared" si="48"/>
        <v>0.77335050195223176</v>
      </c>
      <c r="T61" s="2">
        <v>0.27</v>
      </c>
      <c r="U61" s="16">
        <f t="shared" si="49"/>
        <v>0.2088046355271026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0.33815459761142141</v>
      </c>
      <c r="AC61" s="8">
        <f t="shared" si="51"/>
        <v>10.232166666666666</v>
      </c>
      <c r="AD61" s="1">
        <f t="shared" si="52"/>
        <v>0.45</v>
      </c>
      <c r="AE61" s="17">
        <f t="shared" si="53"/>
        <v>435.51903630915331</v>
      </c>
      <c r="AF61" s="1">
        <f t="shared" si="54"/>
        <v>15069194.715713583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24.666966666666699</v>
      </c>
      <c r="E62" s="10">
        <f t="shared" si="55"/>
        <v>24.022290322580599</v>
      </c>
      <c r="F62" s="7" t="s">
        <v>73</v>
      </c>
      <c r="G62" s="1">
        <v>5</v>
      </c>
      <c r="H62" s="8">
        <f t="shared" si="40"/>
        <v>24.666966666666699</v>
      </c>
      <c r="I62" s="8">
        <f t="shared" si="41"/>
        <v>297.8169666666667</v>
      </c>
      <c r="J62" s="8">
        <f t="shared" si="42"/>
        <v>0.3337604172822346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4.4985839961978211</v>
      </c>
      <c r="O62" s="8">
        <f t="shared" si="56"/>
        <v>2.9994525787472526</v>
      </c>
      <c r="P62" s="8">
        <f t="shared" si="45"/>
        <v>1.0010985443009577</v>
      </c>
      <c r="Q62" s="14">
        <f t="shared" si="46"/>
        <v>0.45049434493543095</v>
      </c>
      <c r="R62" s="8">
        <f t="shared" si="47"/>
        <v>1.2432082499999997</v>
      </c>
      <c r="S62" s="15">
        <f t="shared" si="48"/>
        <v>0.36236434638800946</v>
      </c>
      <c r="T62" s="2">
        <v>0.27</v>
      </c>
      <c r="U62" s="16">
        <f t="shared" si="49"/>
        <v>9.7838373524762559E-2</v>
      </c>
      <c r="V62" s="2">
        <v>229.1</v>
      </c>
      <c r="W62" s="2">
        <v>15.1</v>
      </c>
      <c r="X62" s="2">
        <v>6</v>
      </c>
      <c r="Y62" s="2">
        <v>3</v>
      </c>
      <c r="Z62" s="2">
        <v>7</v>
      </c>
      <c r="AA62" s="2">
        <v>30.2</v>
      </c>
      <c r="AB62" s="1">
        <f t="shared" si="50"/>
        <v>0.31989826961771589</v>
      </c>
      <c r="AC62" s="8">
        <f t="shared" si="51"/>
        <v>10.232166666666666</v>
      </c>
      <c r="AD62" s="1">
        <f t="shared" si="52"/>
        <v>0.45</v>
      </c>
      <c r="AE62" s="17">
        <f t="shared" si="53"/>
        <v>435.51903630915331</v>
      </c>
      <c r="AF62" s="1">
        <f t="shared" si="54"/>
        <v>14255637.356818194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25.317806451612899</v>
      </c>
      <c r="E63" s="10">
        <f t="shared" si="55"/>
        <v>24.666966666666699</v>
      </c>
      <c r="F63" s="7" t="s">
        <v>75</v>
      </c>
      <c r="G63" s="1">
        <v>6</v>
      </c>
      <c r="H63" s="8">
        <f t="shared" si="40"/>
        <v>25.317806451612899</v>
      </c>
      <c r="I63" s="8">
        <f t="shared" si="41"/>
        <v>298.46780645161289</v>
      </c>
      <c r="J63" s="8">
        <f t="shared" si="42"/>
        <v>0.35842368761570631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4.7610390344462941</v>
      </c>
      <c r="P63" s="8">
        <f t="shared" si="45"/>
        <v>1.7064691676085626</v>
      </c>
      <c r="Q63" s="14">
        <f t="shared" si="46"/>
        <v>0.7679111254238532</v>
      </c>
      <c r="R63" s="8">
        <f t="shared" si="47"/>
        <v>1.2432082499999997</v>
      </c>
      <c r="S63" s="15">
        <f t="shared" si="48"/>
        <v>0.61768503018207399</v>
      </c>
      <c r="T63" s="2">
        <v>0.27</v>
      </c>
      <c r="U63" s="16">
        <f t="shared" si="49"/>
        <v>0.16677495814915999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0.34068264988197172</v>
      </c>
      <c r="AC63" s="8">
        <f t="shared" si="51"/>
        <v>10.232166666666666</v>
      </c>
      <c r="AD63" s="1">
        <f t="shared" si="52"/>
        <v>0.45</v>
      </c>
      <c r="AE63" s="17">
        <f t="shared" si="53"/>
        <v>435.51903630915331</v>
      </c>
      <c r="AF63" s="1">
        <f t="shared" si="54"/>
        <v>15181852.394140895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26.6542666666667</v>
      </c>
      <c r="E64" s="10">
        <f t="shared" si="55"/>
        <v>25.317806451612899</v>
      </c>
      <c r="F64" s="7" t="s">
        <v>73</v>
      </c>
      <c r="G64" s="1">
        <v>7</v>
      </c>
      <c r="H64" s="8">
        <f t="shared" si="40"/>
        <v>26.6542666666667</v>
      </c>
      <c r="I64" s="8">
        <f t="shared" si="41"/>
        <v>299.80426666666665</v>
      </c>
      <c r="J64" s="8">
        <f t="shared" si="42"/>
        <v>0.41452774523470359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5.8172548668377306</v>
      </c>
      <c r="P64" s="8">
        <f t="shared" si="45"/>
        <v>2.4114135434058506</v>
      </c>
      <c r="Q64" s="14">
        <f t="shared" si="46"/>
        <v>1.0851360945326327</v>
      </c>
      <c r="R64" s="8">
        <f t="shared" si="47"/>
        <v>1.2432082499999997</v>
      </c>
      <c r="S64" s="15">
        <f t="shared" si="48"/>
        <v>0.8728514265672167</v>
      </c>
      <c r="T64" s="2">
        <v>0.27</v>
      </c>
      <c r="U64" s="16">
        <f t="shared" si="49"/>
        <v>0.23566988517314852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0.3614544703797043</v>
      </c>
      <c r="AC64" s="8">
        <f t="shared" si="51"/>
        <v>10.232166666666666</v>
      </c>
      <c r="AD64" s="1">
        <f t="shared" si="52"/>
        <v>0.45</v>
      </c>
      <c r="AE64" s="17">
        <f t="shared" si="53"/>
        <v>435.51903630915331</v>
      </c>
      <c r="AF64" s="1">
        <f t="shared" si="54"/>
        <v>16107507.730165256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27.3683870967742</v>
      </c>
      <c r="E65" s="10">
        <f t="shared" si="55"/>
        <v>26.6542666666667</v>
      </c>
      <c r="F65" s="7" t="s">
        <v>73</v>
      </c>
      <c r="G65" s="1">
        <v>8</v>
      </c>
      <c r="H65" s="8">
        <f t="shared" si="40"/>
        <v>27.3683870967742</v>
      </c>
      <c r="I65" s="8">
        <f t="shared" si="41"/>
        <v>300.51838709677418</v>
      </c>
      <c r="J65" s="8">
        <f t="shared" si="42"/>
        <v>0.44778589966174326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6.1685263234318795</v>
      </c>
      <c r="P65" s="8">
        <f t="shared" si="45"/>
        <v>2.7621791093250896</v>
      </c>
      <c r="Q65" s="14">
        <f t="shared" si="46"/>
        <v>1.2429805991962903</v>
      </c>
      <c r="R65" s="8">
        <f t="shared" si="47"/>
        <v>1.2432082499999997</v>
      </c>
      <c r="S65" s="15">
        <f t="shared" si="48"/>
        <v>0.99981688441682293</v>
      </c>
      <c r="T65" s="2">
        <v>0.27</v>
      </c>
      <c r="U65" s="16">
        <f t="shared" si="49"/>
        <v>0.26995055879254221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0.37179009347595149</v>
      </c>
      <c r="AC65" s="8">
        <f t="shared" si="51"/>
        <v>10.232166666666666</v>
      </c>
      <c r="AD65" s="1">
        <f t="shared" si="52"/>
        <v>0.45</v>
      </c>
      <c r="AE65" s="17">
        <f t="shared" si="53"/>
        <v>435.51903630915331</v>
      </c>
      <c r="AF65" s="1">
        <f t="shared" si="54"/>
        <v>16568094.450102596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27.657709677419401</v>
      </c>
      <c r="E66" s="10">
        <f t="shared" si="55"/>
        <v>27.3683870967742</v>
      </c>
      <c r="F66" s="7" t="s">
        <v>73</v>
      </c>
      <c r="G66" s="1">
        <v>9</v>
      </c>
      <c r="H66" s="8">
        <f t="shared" si="40"/>
        <v>27.657709677419401</v>
      </c>
      <c r="I66" s="8">
        <f t="shared" si="41"/>
        <v>300.80770967741938</v>
      </c>
      <c r="J66" s="8">
        <f t="shared" si="42"/>
        <v>0.46195991865943525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6.1690322141067888</v>
      </c>
      <c r="P66" s="8">
        <f t="shared" si="45"/>
        <v>2.8498456198362079</v>
      </c>
      <c r="Q66" s="14">
        <f t="shared" si="46"/>
        <v>1.2824305289262936</v>
      </c>
      <c r="R66" s="8">
        <f t="shared" si="47"/>
        <v>1.2432082499999997</v>
      </c>
      <c r="S66" s="15">
        <f t="shared" si="48"/>
        <v>1.0315492427968476</v>
      </c>
      <c r="T66" s="2">
        <v>0.27</v>
      </c>
      <c r="U66" s="16">
        <f t="shared" si="49"/>
        <v>0.27851829555514884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0.37437326610987737</v>
      </c>
      <c r="AC66" s="8">
        <f t="shared" si="51"/>
        <v>10.232166666666666</v>
      </c>
      <c r="AD66" s="1">
        <f t="shared" si="52"/>
        <v>0.45</v>
      </c>
      <c r="AE66" s="17">
        <f t="shared" si="53"/>
        <v>435.51903630915331</v>
      </c>
      <c r="AF66" s="1">
        <f t="shared" si="54"/>
        <v>16683208.459138375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27.205400000000001</v>
      </c>
      <c r="E67" s="10">
        <f t="shared" si="55"/>
        <v>27.657709677419401</v>
      </c>
      <c r="F67" s="7" t="s">
        <v>73</v>
      </c>
      <c r="G67" s="1">
        <v>10</v>
      </c>
      <c r="H67" s="8">
        <f t="shared" si="40"/>
        <v>27.205400000000001</v>
      </c>
      <c r="I67" s="8">
        <f t="shared" si="41"/>
        <v>300.35539999999997</v>
      </c>
      <c r="J67" s="8">
        <f t="shared" si="42"/>
        <v>0.43998183839148436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6.0818715942705808</v>
      </c>
      <c r="P67" s="8">
        <f t="shared" si="45"/>
        <v>2.6759130449081181</v>
      </c>
      <c r="Q67" s="14">
        <f t="shared" si="46"/>
        <v>1.2041608702086533</v>
      </c>
      <c r="R67" s="8">
        <f t="shared" si="47"/>
        <v>1.2432082499999997</v>
      </c>
      <c r="S67" s="15">
        <f t="shared" si="48"/>
        <v>0.96859144090191929</v>
      </c>
      <c r="T67" s="2">
        <v>0.27</v>
      </c>
      <c r="U67" s="16">
        <f t="shared" si="49"/>
        <v>0.26151968904351824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0.36924818624662076</v>
      </c>
      <c r="AC67" s="8">
        <f t="shared" si="51"/>
        <v>10.232166666666666</v>
      </c>
      <c r="AD67" s="1">
        <f t="shared" si="52"/>
        <v>0.45</v>
      </c>
      <c r="AE67" s="17">
        <f t="shared" si="53"/>
        <v>435.51903630915331</v>
      </c>
      <c r="AF67" s="1">
        <f t="shared" si="54"/>
        <v>16454819.352680791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26.907645161290301</v>
      </c>
      <c r="E68" s="10">
        <f t="shared" si="55"/>
        <v>27.205400000000001</v>
      </c>
      <c r="F68" s="7" t="s">
        <v>73</v>
      </c>
      <c r="G68" s="1">
        <v>11</v>
      </c>
      <c r="H68" s="8">
        <f t="shared" si="40"/>
        <v>26.907645161290301</v>
      </c>
      <c r="I68" s="8">
        <f t="shared" si="41"/>
        <v>300.05764516129028</v>
      </c>
      <c r="J68" s="8">
        <f t="shared" si="42"/>
        <v>0.42605339551366944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3.2356606218943398</v>
      </c>
      <c r="O68" s="8">
        <f t="shared" si="56"/>
        <v>2.9329829274681227</v>
      </c>
      <c r="P68" s="8">
        <f t="shared" si="45"/>
        <v>1.2496073352314161</v>
      </c>
      <c r="Q68" s="14">
        <f t="shared" si="46"/>
        <v>0.56232330085413729</v>
      </c>
      <c r="R68" s="8">
        <f t="shared" si="47"/>
        <v>1.2432082499999997</v>
      </c>
      <c r="S68" s="15">
        <f t="shared" si="48"/>
        <v>0.45231625582772428</v>
      </c>
      <c r="T68" s="2">
        <v>0.27</v>
      </c>
      <c r="U68" s="16">
        <f t="shared" si="49"/>
        <v>0.12212538907348557</v>
      </c>
      <c r="V68" s="2">
        <v>229.1</v>
      </c>
      <c r="W68" s="2">
        <v>15.1</v>
      </c>
      <c r="X68" s="2">
        <v>6</v>
      </c>
      <c r="Y68" s="2">
        <v>3</v>
      </c>
      <c r="Z68" s="2">
        <v>7</v>
      </c>
      <c r="AA68" s="2">
        <v>30.2</v>
      </c>
      <c r="AB68" s="1">
        <f t="shared" si="50"/>
        <v>0.32722080480565591</v>
      </c>
      <c r="AC68" s="8">
        <f t="shared" si="51"/>
        <v>10.232166666666666</v>
      </c>
      <c r="AD68" s="1">
        <f t="shared" si="52"/>
        <v>0.45</v>
      </c>
      <c r="AE68" s="17">
        <f t="shared" si="53"/>
        <v>435.51903630915331</v>
      </c>
      <c r="AF68" s="1">
        <f t="shared" si="54"/>
        <v>14581951.738876458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25.771233333333299</v>
      </c>
      <c r="E69" s="10">
        <f t="shared" si="55"/>
        <v>26.907645161290301</v>
      </c>
      <c r="F69" s="7" t="s">
        <v>75</v>
      </c>
      <c r="G69" s="1">
        <v>12</v>
      </c>
      <c r="H69" s="8">
        <f t="shared" si="40"/>
        <v>25.771233333333299</v>
      </c>
      <c r="I69" s="8">
        <f t="shared" si="41"/>
        <v>298.92123333333325</v>
      </c>
      <c r="J69" s="8">
        <f t="shared" si="42"/>
        <v>0.37660625456399777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4.446060592236706</v>
      </c>
      <c r="P69" s="8">
        <f t="shared" si="45"/>
        <v>1.6744142272068556</v>
      </c>
      <c r="Q69" s="14">
        <f t="shared" si="46"/>
        <v>0.75348640224308505</v>
      </c>
      <c r="R69" s="8">
        <f t="shared" si="47"/>
        <v>1.2432082499999997</v>
      </c>
      <c r="S69" s="15">
        <f t="shared" si="48"/>
        <v>0.60608220886813235</v>
      </c>
      <c r="T69" s="2">
        <v>0.27</v>
      </c>
      <c r="U69" s="16">
        <f t="shared" si="49"/>
        <v>0.16364219639439576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0.32453812221291034</v>
      </c>
      <c r="AC69" s="8">
        <f t="shared" si="51"/>
        <v>10.232166666666666</v>
      </c>
      <c r="AD69" s="1">
        <f t="shared" si="52"/>
        <v>0.45</v>
      </c>
      <c r="AE69" s="17">
        <f t="shared" si="53"/>
        <v>435.51903630915331</v>
      </c>
      <c r="AF69" s="1">
        <f t="shared" si="54"/>
        <v>14462403.264196271</v>
      </c>
      <c r="AG69" s="1">
        <f>SUM(AF58:AF69)</f>
        <v>181643134.9198871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24.4243225806452</v>
      </c>
      <c r="E70" s="10">
        <f t="shared" si="55"/>
        <v>25.771233333333299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20</v>
      </c>
      <c r="E74" s="7"/>
      <c r="F74" s="7"/>
      <c r="G74" s="1">
        <v>1</v>
      </c>
      <c r="H74" s="8">
        <f t="shared" ref="H74:H85" si="57">E75</f>
        <v>20</v>
      </c>
      <c r="I74" s="8">
        <f t="shared" ref="I74:I85" si="58">H74+273.15</f>
        <v>293.14999999999998</v>
      </c>
      <c r="J74" s="8">
        <f t="shared" ref="J74:J85" si="59">EXP(($C$16*(I74-$C$14))/($C$17*I74*$C$14))</f>
        <v>0.19833052025467821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0.10337383376714337</v>
      </c>
      <c r="Q74" s="14">
        <f t="shared" ref="Q74:Q85" si="63">P74*$B$76</f>
        <v>2.6877196779457279E-2</v>
      </c>
      <c r="R74" s="8">
        <f t="shared" ref="R74:R85" si="64">L74*$B$76</f>
        <v>0.1355172</v>
      </c>
      <c r="S74" s="15">
        <f t="shared" ref="S74:S85" si="65">Q74/R74</f>
        <v>0.19833052025467821</v>
      </c>
      <c r="T74" s="2">
        <v>0.01</v>
      </c>
      <c r="U74" s="16">
        <f t="shared" ref="U74:U85" si="66">S74*T74</f>
        <v>1.9833052025467822E-3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7.4733052025467818E-3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2.0301750304815998</v>
      </c>
      <c r="AX74" s="1">
        <f t="shared" ref="AX74:AX85" si="72">AW74*10000*AV74*0.67*AU74*AT74</f>
        <v>1377.5755413771492</v>
      </c>
    </row>
    <row r="75" spans="1:78" x14ac:dyDescent="0.15">
      <c r="A75" s="1" t="s">
        <v>74</v>
      </c>
      <c r="B75" s="1">
        <v>1</v>
      </c>
      <c r="C75" s="7">
        <v>1</v>
      </c>
      <c r="D75" s="9">
        <v>24.455516129032301</v>
      </c>
      <c r="E75" s="10">
        <f t="shared" ref="E75:E86" si="73">D74</f>
        <v>20</v>
      </c>
      <c r="F75" s="7" t="s">
        <v>73</v>
      </c>
      <c r="G75" s="1">
        <v>2</v>
      </c>
      <c r="H75" s="8">
        <f t="shared" si="57"/>
        <v>24.455516129032301</v>
      </c>
      <c r="I75" s="8">
        <f t="shared" si="58"/>
        <v>297.60551612903225</v>
      </c>
      <c r="J75" s="8">
        <f t="shared" si="59"/>
        <v>0.32609678630412459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0.93906616623285666</v>
      </c>
      <c r="P75" s="8">
        <f t="shared" si="62"/>
        <v>0.3062264589354694</v>
      </c>
      <c r="Q75" s="14">
        <f t="shared" si="63"/>
        <v>7.961887932322205E-2</v>
      </c>
      <c r="R75" s="8">
        <f t="shared" si="64"/>
        <v>0.1355172</v>
      </c>
      <c r="S75" s="15">
        <f t="shared" si="65"/>
        <v>0.58751862732717353</v>
      </c>
      <c r="T75" s="2">
        <v>0.01</v>
      </c>
      <c r="U75" s="16">
        <f t="shared" si="66"/>
        <v>5.8751862732717352E-3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1.1365186273271734E-2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2.0301750304815998</v>
      </c>
      <c r="AX75" s="1">
        <f t="shared" si="72"/>
        <v>2094.977016048937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24.514964285714299</v>
      </c>
      <c r="E76" s="10">
        <f t="shared" si="73"/>
        <v>24.455516129032301</v>
      </c>
      <c r="F76" s="7" t="s">
        <v>73</v>
      </c>
      <c r="G76" s="1">
        <v>3</v>
      </c>
      <c r="H76" s="8">
        <f t="shared" si="57"/>
        <v>24.514964285714299</v>
      </c>
      <c r="I76" s="8">
        <f t="shared" si="58"/>
        <v>297.66496428571429</v>
      </c>
      <c r="J76" s="8">
        <f t="shared" si="59"/>
        <v>0.32823451020369354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1.1540597072973875</v>
      </c>
      <c r="P76" s="8">
        <f t="shared" si="62"/>
        <v>0.3788022227705759</v>
      </c>
      <c r="Q76" s="14">
        <f t="shared" si="63"/>
        <v>9.8488577920349735E-2</v>
      </c>
      <c r="R76" s="8">
        <f t="shared" si="64"/>
        <v>0.1355172</v>
      </c>
      <c r="S76" s="15">
        <f t="shared" si="65"/>
        <v>0.72676072056056151</v>
      </c>
      <c r="T76" s="2">
        <v>0.01</v>
      </c>
      <c r="U76" s="16">
        <f t="shared" si="66"/>
        <v>7.2676072056056156E-3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1.2757607205605617E-2</v>
      </c>
      <c r="AU76" s="8">
        <f t="shared" si="70"/>
        <v>52.122000000000007</v>
      </c>
      <c r="AV76" s="1">
        <f t="shared" si="71"/>
        <v>0.26</v>
      </c>
      <c r="AW76" s="1">
        <f t="shared" si="75"/>
        <v>2.0301750304815998</v>
      </c>
      <c r="AX76" s="1">
        <f t="shared" si="72"/>
        <v>2351.6459152437728</v>
      </c>
    </row>
    <row r="77" spans="1:78" x14ac:dyDescent="0.15">
      <c r="C77" s="7">
        <v>3</v>
      </c>
      <c r="D77" s="11">
        <v>24.022290322580599</v>
      </c>
      <c r="E77" s="10">
        <f t="shared" si="73"/>
        <v>24.514964285714299</v>
      </c>
      <c r="F77" s="7" t="s">
        <v>73</v>
      </c>
      <c r="G77" s="1">
        <v>4</v>
      </c>
      <c r="H77" s="8">
        <f t="shared" si="57"/>
        <v>24.022290322580599</v>
      </c>
      <c r="I77" s="8">
        <f t="shared" si="58"/>
        <v>297.17229032258058</v>
      </c>
      <c r="J77" s="8">
        <f t="shared" si="59"/>
        <v>0.31090840638444295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1.2964774845268117</v>
      </c>
      <c r="P77" s="8">
        <f t="shared" si="62"/>
        <v>0.40308574862754232</v>
      </c>
      <c r="Q77" s="14">
        <f t="shared" si="63"/>
        <v>0.104802294643161</v>
      </c>
      <c r="R77" s="8">
        <f t="shared" si="64"/>
        <v>0.1355172</v>
      </c>
      <c r="S77" s="15">
        <f t="shared" si="65"/>
        <v>0.77335050195223187</v>
      </c>
      <c r="T77" s="2">
        <v>0.01</v>
      </c>
      <c r="U77" s="16">
        <f t="shared" si="66"/>
        <v>7.7335050195223186E-3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1.3223505019522318E-2</v>
      </c>
      <c r="AU77" s="8">
        <f t="shared" si="70"/>
        <v>52.122000000000007</v>
      </c>
      <c r="AV77" s="1">
        <f t="shared" si="71"/>
        <v>0.26</v>
      </c>
      <c r="AW77" s="1">
        <f t="shared" si="75"/>
        <v>2.0301750304815998</v>
      </c>
      <c r="AX77" s="1">
        <f t="shared" si="72"/>
        <v>2437.5261805130158</v>
      </c>
    </row>
    <row r="78" spans="1:78" x14ac:dyDescent="0.15">
      <c r="C78" s="7">
        <v>4</v>
      </c>
      <c r="D78" s="11">
        <v>24.666966666666699</v>
      </c>
      <c r="E78" s="10">
        <f t="shared" si="73"/>
        <v>24.022290322580599</v>
      </c>
      <c r="F78" s="7" t="s">
        <v>73</v>
      </c>
      <c r="G78" s="1">
        <v>5</v>
      </c>
      <c r="H78" s="8">
        <f t="shared" si="57"/>
        <v>24.666966666666699</v>
      </c>
      <c r="I78" s="8">
        <f t="shared" si="58"/>
        <v>297.8169666666667</v>
      </c>
      <c r="J78" s="8">
        <f t="shared" si="59"/>
        <v>0.3337604172822346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0.84872214910430588</v>
      </c>
      <c r="O78" s="8">
        <f t="shared" si="74"/>
        <v>0.56588958679496348</v>
      </c>
      <c r="P78" s="8">
        <f t="shared" si="62"/>
        <v>0.18887154462435832</v>
      </c>
      <c r="Q78" s="14">
        <f t="shared" si="63"/>
        <v>4.9106601602333162E-2</v>
      </c>
      <c r="R78" s="8">
        <f t="shared" si="64"/>
        <v>0.1355172</v>
      </c>
      <c r="S78" s="15">
        <f t="shared" si="65"/>
        <v>0.36236434638800952</v>
      </c>
      <c r="T78" s="2">
        <v>0.01</v>
      </c>
      <c r="U78" s="16">
        <f t="shared" si="66"/>
        <v>3.6236434638800951E-3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1.3573643463880094E-2</v>
      </c>
      <c r="AU78" s="8">
        <f t="shared" si="70"/>
        <v>52.122000000000007</v>
      </c>
      <c r="AV78" s="1">
        <f t="shared" si="71"/>
        <v>0.26</v>
      </c>
      <c r="AW78" s="1">
        <f t="shared" si="75"/>
        <v>2.0301750304815998</v>
      </c>
      <c r="AX78" s="1">
        <f t="shared" si="72"/>
        <v>2502.0681929118591</v>
      </c>
    </row>
    <row r="79" spans="1:78" x14ac:dyDescent="0.15">
      <c r="C79" s="7">
        <v>5</v>
      </c>
      <c r="D79" s="11">
        <v>25.317806451612899</v>
      </c>
      <c r="E79" s="10">
        <f t="shared" si="73"/>
        <v>24.666966666666699</v>
      </c>
      <c r="F79" s="7" t="s">
        <v>75</v>
      </c>
      <c r="G79" s="1">
        <v>6</v>
      </c>
      <c r="H79" s="8">
        <f t="shared" si="57"/>
        <v>25.317806451612899</v>
      </c>
      <c r="I79" s="8">
        <f t="shared" si="58"/>
        <v>298.46780645161289</v>
      </c>
      <c r="J79" s="8">
        <f t="shared" si="59"/>
        <v>0.35842368761570631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0.89823804217060532</v>
      </c>
      <c r="P79" s="8">
        <f t="shared" si="62"/>
        <v>0.32194979143150065</v>
      </c>
      <c r="Q79" s="14">
        <f t="shared" si="63"/>
        <v>8.3706945772190178E-2</v>
      </c>
      <c r="R79" s="8">
        <f t="shared" si="64"/>
        <v>0.1355172</v>
      </c>
      <c r="S79" s="15">
        <f t="shared" si="65"/>
        <v>0.6176850301820741</v>
      </c>
      <c r="T79" s="2">
        <v>0.01</v>
      </c>
      <c r="U79" s="16">
        <f t="shared" si="66"/>
        <v>6.1768503018207414E-3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1.612685030182074E-2</v>
      </c>
      <c r="AU79" s="8">
        <f t="shared" si="70"/>
        <v>52.122000000000007</v>
      </c>
      <c r="AV79" s="1">
        <f t="shared" si="71"/>
        <v>0.26</v>
      </c>
      <c r="AW79" s="1">
        <f t="shared" si="75"/>
        <v>2.0301750304815998</v>
      </c>
      <c r="AX79" s="1">
        <f t="shared" si="72"/>
        <v>2972.7080499359386</v>
      </c>
    </row>
    <row r="80" spans="1:78" x14ac:dyDescent="0.15">
      <c r="C80" s="7">
        <v>6</v>
      </c>
      <c r="D80" s="11">
        <v>26.6542666666667</v>
      </c>
      <c r="E80" s="10">
        <f t="shared" si="73"/>
        <v>25.317806451612899</v>
      </c>
      <c r="F80" s="7" t="s">
        <v>73</v>
      </c>
      <c r="G80" s="1">
        <v>7</v>
      </c>
      <c r="H80" s="8">
        <f t="shared" si="57"/>
        <v>26.6542666666667</v>
      </c>
      <c r="I80" s="8">
        <f t="shared" si="58"/>
        <v>299.80426666666665</v>
      </c>
      <c r="J80" s="8">
        <f t="shared" si="59"/>
        <v>0.41452774523470359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1.0975082507391047</v>
      </c>
      <c r="P80" s="8">
        <f t="shared" si="62"/>
        <v>0.45494762055536481</v>
      </c>
      <c r="Q80" s="14">
        <f t="shared" si="63"/>
        <v>0.11828638134439486</v>
      </c>
      <c r="R80" s="8">
        <f t="shared" si="64"/>
        <v>0.1355172</v>
      </c>
      <c r="S80" s="15">
        <f t="shared" si="65"/>
        <v>0.87285142656721693</v>
      </c>
      <c r="T80" s="2">
        <v>0.01</v>
      </c>
      <c r="U80" s="16">
        <f t="shared" si="66"/>
        <v>8.7285142656721697E-3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1.8678514265672172E-2</v>
      </c>
      <c r="AU80" s="8">
        <f t="shared" si="70"/>
        <v>52.122000000000007</v>
      </c>
      <c r="AV80" s="1">
        <f t="shared" si="71"/>
        <v>0.26</v>
      </c>
      <c r="AW80" s="1">
        <f t="shared" si="75"/>
        <v>2.0301750304815998</v>
      </c>
      <c r="AX80" s="1">
        <f t="shared" si="72"/>
        <v>3443.0635046037482</v>
      </c>
    </row>
    <row r="81" spans="1:53" x14ac:dyDescent="0.15">
      <c r="C81" s="7">
        <v>7</v>
      </c>
      <c r="D81" s="11">
        <v>27.3683870967742</v>
      </c>
      <c r="E81" s="10">
        <f t="shared" si="73"/>
        <v>26.6542666666667</v>
      </c>
      <c r="F81" s="7" t="s">
        <v>73</v>
      </c>
      <c r="G81" s="1">
        <v>8</v>
      </c>
      <c r="H81" s="8">
        <f t="shared" si="57"/>
        <v>27.3683870967742</v>
      </c>
      <c r="I81" s="8">
        <f t="shared" si="58"/>
        <v>300.51838709677418</v>
      </c>
      <c r="J81" s="8">
        <f t="shared" si="59"/>
        <v>0.44778589966174326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1.1637806301837399</v>
      </c>
      <c r="P81" s="8">
        <f t="shared" si="62"/>
        <v>0.52112455649573652</v>
      </c>
      <c r="Q81" s="14">
        <f t="shared" si="63"/>
        <v>0.13549238468889149</v>
      </c>
      <c r="R81" s="8">
        <f t="shared" si="64"/>
        <v>0.1355172</v>
      </c>
      <c r="S81" s="15">
        <f t="shared" si="65"/>
        <v>0.99981688441682304</v>
      </c>
      <c r="T81" s="2">
        <v>0.01</v>
      </c>
      <c r="U81" s="16">
        <f t="shared" si="66"/>
        <v>9.9981688441682301E-3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1.9948168844168231E-2</v>
      </c>
      <c r="AU81" s="8">
        <f t="shared" si="70"/>
        <v>52.122000000000007</v>
      </c>
      <c r="AV81" s="1">
        <f t="shared" si="71"/>
        <v>0.26</v>
      </c>
      <c r="AW81" s="1">
        <f t="shared" si="75"/>
        <v>2.0301750304815998</v>
      </c>
      <c r="AX81" s="1">
        <f t="shared" si="72"/>
        <v>3677.1025336450934</v>
      </c>
    </row>
    <row r="82" spans="1:53" x14ac:dyDescent="0.15">
      <c r="C82" s="7">
        <v>8</v>
      </c>
      <c r="D82" s="11">
        <v>27.657709677419401</v>
      </c>
      <c r="E82" s="10">
        <f t="shared" si="73"/>
        <v>27.3683870967742</v>
      </c>
      <c r="F82" s="7" t="s">
        <v>73</v>
      </c>
      <c r="G82" s="1">
        <v>9</v>
      </c>
      <c r="H82" s="8">
        <f t="shared" si="57"/>
        <v>27.657709677419401</v>
      </c>
      <c r="I82" s="8">
        <f t="shared" si="58"/>
        <v>300.80770967741938</v>
      </c>
      <c r="J82" s="8">
        <f t="shared" si="59"/>
        <v>0.46195991865943525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1.1638760736880034</v>
      </c>
      <c r="P82" s="8">
        <f t="shared" si="62"/>
        <v>0.53766409633057288</v>
      </c>
      <c r="Q82" s="14">
        <f t="shared" si="63"/>
        <v>0.13979266504594895</v>
      </c>
      <c r="R82" s="8">
        <f t="shared" si="64"/>
        <v>0.1355172</v>
      </c>
      <c r="S82" s="15">
        <f t="shared" si="65"/>
        <v>1.0315492427968476</v>
      </c>
      <c r="T82" s="2">
        <v>0.01</v>
      </c>
      <c r="U82" s="16">
        <f t="shared" si="66"/>
        <v>1.0315492427968476E-2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2.0265492427968476E-2</v>
      </c>
      <c r="AU82" s="8">
        <f t="shared" si="70"/>
        <v>52.122000000000007</v>
      </c>
      <c r="AV82" s="1">
        <f t="shared" si="71"/>
        <v>0.26</v>
      </c>
      <c r="AW82" s="1">
        <f t="shared" si="75"/>
        <v>2.0301750304815998</v>
      </c>
      <c r="AX82" s="1">
        <f t="shared" si="72"/>
        <v>3735.595689738383</v>
      </c>
    </row>
    <row r="83" spans="1:53" x14ac:dyDescent="0.15">
      <c r="C83" s="7">
        <v>9</v>
      </c>
      <c r="D83" s="11">
        <v>27.205400000000001</v>
      </c>
      <c r="E83" s="10">
        <f t="shared" si="73"/>
        <v>27.657709677419401</v>
      </c>
      <c r="F83" s="7" t="s">
        <v>73</v>
      </c>
      <c r="G83" s="1">
        <v>10</v>
      </c>
      <c r="H83" s="8">
        <f t="shared" si="57"/>
        <v>27.205400000000001</v>
      </c>
      <c r="I83" s="8">
        <f t="shared" si="58"/>
        <v>300.35539999999997</v>
      </c>
      <c r="J83" s="8">
        <f t="shared" si="59"/>
        <v>0.43998183839148436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1.1474319773574306</v>
      </c>
      <c r="P83" s="8">
        <f t="shared" si="62"/>
        <v>0.50484923082689837</v>
      </c>
      <c r="Q83" s="14">
        <f t="shared" si="63"/>
        <v>0.13126080001499357</v>
      </c>
      <c r="R83" s="8">
        <f t="shared" si="64"/>
        <v>0.1355172</v>
      </c>
      <c r="S83" s="15">
        <f t="shared" si="65"/>
        <v>0.96859144090191918</v>
      </c>
      <c r="T83" s="2">
        <v>0.01</v>
      </c>
      <c r="U83" s="16">
        <f t="shared" si="66"/>
        <v>9.6859144090191921E-3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1.9635914409019191E-2</v>
      </c>
      <c r="AU83" s="8">
        <f t="shared" si="70"/>
        <v>52.122000000000007</v>
      </c>
      <c r="AV83" s="1">
        <f t="shared" si="71"/>
        <v>0.26</v>
      </c>
      <c r="AW83" s="1">
        <f t="shared" si="75"/>
        <v>2.0301750304815998</v>
      </c>
      <c r="AX83" s="1">
        <f t="shared" si="72"/>
        <v>3619.5437880981749</v>
      </c>
    </row>
    <row r="84" spans="1:53" x14ac:dyDescent="0.15">
      <c r="C84" s="7">
        <v>10</v>
      </c>
      <c r="D84" s="11">
        <v>26.907645161290301</v>
      </c>
      <c r="E84" s="10">
        <f t="shared" si="73"/>
        <v>27.205400000000001</v>
      </c>
      <c r="F84" s="7" t="s">
        <v>73</v>
      </c>
      <c r="G84" s="1">
        <v>11</v>
      </c>
      <c r="H84" s="8">
        <f t="shared" si="57"/>
        <v>26.907645161290301</v>
      </c>
      <c r="I84" s="8">
        <f t="shared" si="58"/>
        <v>300.05764516129028</v>
      </c>
      <c r="J84" s="8">
        <f t="shared" si="59"/>
        <v>0.42605339551366944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0.61045360920400571</v>
      </c>
      <c r="O84" s="8">
        <f t="shared" si="74"/>
        <v>0.55334913732652657</v>
      </c>
      <c r="P84" s="8">
        <f t="shared" si="62"/>
        <v>0.23575627886252642</v>
      </c>
      <c r="Q84" s="14">
        <f t="shared" si="63"/>
        <v>6.1296632504256876E-2</v>
      </c>
      <c r="R84" s="8">
        <f t="shared" si="64"/>
        <v>0.1355172</v>
      </c>
      <c r="S84" s="15">
        <f t="shared" si="65"/>
        <v>0.45231625582772428</v>
      </c>
      <c r="T84" s="2">
        <v>0.01</v>
      </c>
      <c r="U84" s="16">
        <f t="shared" si="66"/>
        <v>4.5231625582772429E-3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1.4473162558277242E-2</v>
      </c>
      <c r="AU84" s="8">
        <f t="shared" si="70"/>
        <v>52.122000000000007</v>
      </c>
      <c r="AV84" s="1">
        <f t="shared" si="71"/>
        <v>0.26</v>
      </c>
      <c r="AW84" s="1">
        <f t="shared" si="75"/>
        <v>2.0301750304815998</v>
      </c>
      <c r="AX84" s="1">
        <f t="shared" si="72"/>
        <v>2667.8790985096862</v>
      </c>
    </row>
    <row r="85" spans="1:53" x14ac:dyDescent="0.15">
      <c r="C85" s="7">
        <v>11</v>
      </c>
      <c r="D85" s="11">
        <v>25.771233333333299</v>
      </c>
      <c r="E85" s="10">
        <f t="shared" si="73"/>
        <v>26.907645161290301</v>
      </c>
      <c r="F85" s="7" t="s">
        <v>75</v>
      </c>
      <c r="G85" s="1">
        <v>12</v>
      </c>
      <c r="H85" s="8">
        <f t="shared" si="57"/>
        <v>25.771233333333299</v>
      </c>
      <c r="I85" s="8">
        <f t="shared" si="58"/>
        <v>298.92123333333325</v>
      </c>
      <c r="J85" s="8">
        <f t="shared" si="59"/>
        <v>0.37660625456399777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0.838812858464</v>
      </c>
      <c r="P85" s="8">
        <f t="shared" si="62"/>
        <v>0.31590216890624784</v>
      </c>
      <c r="Q85" s="14">
        <f t="shared" si="63"/>
        <v>8.2134563915624445E-2</v>
      </c>
      <c r="R85" s="8">
        <f t="shared" si="64"/>
        <v>0.1355172</v>
      </c>
      <c r="S85" s="15">
        <f t="shared" si="65"/>
        <v>0.60608220886813213</v>
      </c>
      <c r="T85" s="2">
        <v>0.01</v>
      </c>
      <c r="U85" s="16">
        <f t="shared" si="66"/>
        <v>6.0608220886813214E-3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1.601082208868132E-2</v>
      </c>
      <c r="AU85" s="8">
        <f t="shared" si="70"/>
        <v>52.122000000000007</v>
      </c>
      <c r="AV85" s="1">
        <f t="shared" si="71"/>
        <v>0.26</v>
      </c>
      <c r="AW85" s="1">
        <f t="shared" si="75"/>
        <v>2.0301750304815998</v>
      </c>
      <c r="AX85" s="1">
        <f t="shared" si="72"/>
        <v>2951.3202403659388</v>
      </c>
      <c r="AY85" s="1">
        <f>SUM(AX74:AX85)</f>
        <v>33831.005750991695</v>
      </c>
    </row>
    <row r="86" spans="1:53" x14ac:dyDescent="0.15">
      <c r="C86" s="7">
        <v>12</v>
      </c>
      <c r="D86" s="11">
        <v>24.4243225806452</v>
      </c>
      <c r="E86" s="10">
        <f t="shared" si="73"/>
        <v>25.771233333333299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20</v>
      </c>
      <c r="E90" s="7"/>
      <c r="F90" s="7"/>
      <c r="G90" s="1">
        <v>1</v>
      </c>
      <c r="H90" s="8">
        <f t="shared" ref="H90:H101" si="76">E91</f>
        <v>20</v>
      </c>
      <c r="I90" s="8">
        <f t="shared" ref="I90:I101" si="77">H90+273.15</f>
        <v>293.14999999999998</v>
      </c>
      <c r="J90" s="8">
        <f t="shared" ref="J90:J101" si="78">EXP(($C$16*(I90-$C$14))/($C$17*I90*$C$14))</f>
        <v>0.19833052025467821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5.6464699116506888E-2</v>
      </c>
      <c r="Q90" s="14">
        <f t="shared" ref="Q90:Q101" si="82">P90*$B$76</f>
        <v>1.4680821770291791E-2</v>
      </c>
      <c r="R90" s="8">
        <f t="shared" ref="R90:R101" si="83">L90*$B$76</f>
        <v>7.4022000000000004E-2</v>
      </c>
      <c r="S90" s="15">
        <f t="shared" ref="S90:S101" si="84">Q90/R90</f>
        <v>0.19833052025467821</v>
      </c>
      <c r="T90" s="2">
        <v>0.01</v>
      </c>
      <c r="U90" s="16">
        <f t="shared" ref="U90:U101" si="85">S90*T90</f>
        <v>1.9833052025467822E-3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7.4733052025467818E-3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7.4999999999999997E-3</v>
      </c>
      <c r="AX90" s="1">
        <f t="shared" ref="AX90:AX101" si="91">AW90*10000*AV90*0.67*AU90*AT90</f>
        <v>2.7797747134571624</v>
      </c>
      <c r="AZ90" s="1">
        <f>$E$10/12</f>
        <v>0.38666666666666666</v>
      </c>
      <c r="BA90" s="1">
        <f t="shared" ref="BA90:BA101" si="92">AZ90*10000*AV90*0.67*AU90*AT90</f>
        <v>143.31282967156926</v>
      </c>
    </row>
    <row r="91" spans="1:53" x14ac:dyDescent="0.15">
      <c r="A91" s="1" t="s">
        <v>74</v>
      </c>
      <c r="B91" s="1">
        <v>1</v>
      </c>
      <c r="C91" s="7">
        <v>1</v>
      </c>
      <c r="D91" s="9">
        <v>24.455516129032301</v>
      </c>
      <c r="E91" s="10">
        <f t="shared" ref="E91:E102" si="93">D90</f>
        <v>20</v>
      </c>
      <c r="F91" s="7" t="s">
        <v>73</v>
      </c>
      <c r="G91" s="1">
        <v>2</v>
      </c>
      <c r="H91" s="8">
        <f t="shared" si="76"/>
        <v>24.455516129032301</v>
      </c>
      <c r="I91" s="8">
        <f t="shared" si="77"/>
        <v>297.60551612903225</v>
      </c>
      <c r="J91" s="8">
        <f t="shared" si="78"/>
        <v>0.32609678630412459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0.51293530088349315</v>
      </c>
      <c r="P91" s="8">
        <f t="shared" si="81"/>
        <v>0.16726655320004633</v>
      </c>
      <c r="Q91" s="14">
        <f t="shared" si="82"/>
        <v>4.3489303832012043E-2</v>
      </c>
      <c r="R91" s="8">
        <f t="shared" si="83"/>
        <v>7.4022000000000004E-2</v>
      </c>
      <c r="S91" s="15">
        <f t="shared" si="84"/>
        <v>0.58751862732717353</v>
      </c>
      <c r="T91" s="2">
        <v>0.01</v>
      </c>
      <c r="U91" s="16">
        <f t="shared" si="85"/>
        <v>5.8751862732717352E-3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1.1365186273271734E-2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7.4999999999999997E-3</v>
      </c>
      <c r="AX91" s="1">
        <f t="shared" si="91"/>
        <v>4.2274009370586052</v>
      </c>
      <c r="AZ91" s="1">
        <f t="shared" ref="AZ91:AZ101" si="96">$E$10/12</f>
        <v>0.38666666666666666</v>
      </c>
      <c r="BA91" s="1">
        <f t="shared" si="92"/>
        <v>217.94600386613249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24.514964285714299</v>
      </c>
      <c r="E92" s="10">
        <f t="shared" si="93"/>
        <v>24.455516129032301</v>
      </c>
      <c r="F92" s="7" t="s">
        <v>73</v>
      </c>
      <c r="G92" s="1">
        <v>3</v>
      </c>
      <c r="H92" s="8">
        <f t="shared" si="76"/>
        <v>24.514964285714299</v>
      </c>
      <c r="I92" s="8">
        <f t="shared" si="77"/>
        <v>297.66496428571429</v>
      </c>
      <c r="J92" s="8">
        <f t="shared" si="78"/>
        <v>0.32823451020369354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0.63036874768344675</v>
      </c>
      <c r="P92" s="8">
        <f t="shared" si="81"/>
        <v>0.20690877714359182</v>
      </c>
      <c r="Q92" s="14">
        <f t="shared" si="82"/>
        <v>5.3796282057333875E-2</v>
      </c>
      <c r="R92" s="8">
        <f t="shared" si="83"/>
        <v>7.4022000000000004E-2</v>
      </c>
      <c r="S92" s="15">
        <f t="shared" si="84"/>
        <v>0.72676072056056129</v>
      </c>
      <c r="T92" s="2">
        <v>0.01</v>
      </c>
      <c r="U92" s="16">
        <f t="shared" si="85"/>
        <v>7.267607205605613E-3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1.2757607205605613E-2</v>
      </c>
      <c r="AU92" s="8">
        <f t="shared" si="89"/>
        <v>28.47</v>
      </c>
      <c r="AV92" s="1">
        <f t="shared" si="90"/>
        <v>0.26</v>
      </c>
      <c r="AW92" s="1">
        <f t="shared" si="95"/>
        <v>7.4999999999999997E-3</v>
      </c>
      <c r="AX92" s="1">
        <f t="shared" si="91"/>
        <v>4.7453265928810273</v>
      </c>
      <c r="AZ92" s="1">
        <f t="shared" si="96"/>
        <v>0.38666666666666666</v>
      </c>
      <c r="BA92" s="1">
        <f t="shared" si="92"/>
        <v>244.64794878853294</v>
      </c>
    </row>
    <row r="93" spans="1:53" x14ac:dyDescent="0.15">
      <c r="C93" s="7">
        <v>3</v>
      </c>
      <c r="D93" s="11">
        <v>24.022290322580599</v>
      </c>
      <c r="E93" s="10">
        <f t="shared" si="93"/>
        <v>24.514964285714299</v>
      </c>
      <c r="F93" s="7" t="s">
        <v>73</v>
      </c>
      <c r="G93" s="1">
        <v>4</v>
      </c>
      <c r="H93" s="8">
        <f t="shared" si="76"/>
        <v>24.022290322580599</v>
      </c>
      <c r="I93" s="8">
        <f t="shared" si="77"/>
        <v>297.17229032258058</v>
      </c>
      <c r="J93" s="8">
        <f t="shared" si="78"/>
        <v>0.31090840638444295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0.70815997053985491</v>
      </c>
      <c r="P93" s="8">
        <f t="shared" si="81"/>
        <v>0.22017288790580036</v>
      </c>
      <c r="Q93" s="14">
        <f t="shared" si="82"/>
        <v>5.7244950855508098E-2</v>
      </c>
      <c r="R93" s="8">
        <f t="shared" si="83"/>
        <v>7.4022000000000004E-2</v>
      </c>
      <c r="S93" s="15">
        <f t="shared" si="84"/>
        <v>0.77335050195223165</v>
      </c>
      <c r="T93" s="2">
        <v>0.01</v>
      </c>
      <c r="U93" s="16">
        <f t="shared" si="85"/>
        <v>7.7335050195223168E-3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1.3223505019522318E-2</v>
      </c>
      <c r="AU93" s="8">
        <f t="shared" si="89"/>
        <v>28.47</v>
      </c>
      <c r="AV93" s="1">
        <f t="shared" si="90"/>
        <v>0.26</v>
      </c>
      <c r="AW93" s="1">
        <f t="shared" si="95"/>
        <v>7.4999999999999997E-3</v>
      </c>
      <c r="AX93" s="1">
        <f t="shared" si="91"/>
        <v>4.9186221999892821</v>
      </c>
      <c r="AZ93" s="1">
        <f t="shared" si="96"/>
        <v>0.38666666666666666</v>
      </c>
      <c r="BA93" s="1">
        <f t="shared" si="92"/>
        <v>253.58230008833632</v>
      </c>
    </row>
    <row r="94" spans="1:53" x14ac:dyDescent="0.15">
      <c r="C94" s="7">
        <v>4</v>
      </c>
      <c r="D94" s="11">
        <v>24.666966666666699</v>
      </c>
      <c r="E94" s="10">
        <f t="shared" si="93"/>
        <v>24.022290322580599</v>
      </c>
      <c r="F94" s="7" t="s">
        <v>73</v>
      </c>
      <c r="G94" s="1">
        <v>5</v>
      </c>
      <c r="H94" s="8">
        <f t="shared" si="76"/>
        <v>24.666966666666699</v>
      </c>
      <c r="I94" s="8">
        <f t="shared" si="77"/>
        <v>297.8169666666667</v>
      </c>
      <c r="J94" s="8">
        <f t="shared" si="78"/>
        <v>0.3337604172822346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0.46358772850235186</v>
      </c>
      <c r="O94" s="8">
        <f t="shared" si="94"/>
        <v>0.30909935413170264</v>
      </c>
      <c r="P94" s="8">
        <f t="shared" si="81"/>
        <v>0.10316512941666628</v>
      </c>
      <c r="Q94" s="14">
        <f t="shared" si="82"/>
        <v>2.6822933648333235E-2</v>
      </c>
      <c r="R94" s="8">
        <f t="shared" si="83"/>
        <v>7.4022000000000004E-2</v>
      </c>
      <c r="S94" s="15">
        <f t="shared" si="84"/>
        <v>0.36236434638800941</v>
      </c>
      <c r="T94" s="2">
        <v>0.01</v>
      </c>
      <c r="U94" s="16">
        <f t="shared" si="85"/>
        <v>3.6236434638800942E-3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1.3573643463880094E-2</v>
      </c>
      <c r="AU94" s="8">
        <f t="shared" si="89"/>
        <v>28.47</v>
      </c>
      <c r="AV94" s="1">
        <f t="shared" si="90"/>
        <v>0.26</v>
      </c>
      <c r="AW94" s="1">
        <f t="shared" si="95"/>
        <v>7.4999999999999997E-3</v>
      </c>
      <c r="AX94" s="1">
        <f t="shared" si="91"/>
        <v>5.048859888328745</v>
      </c>
      <c r="AZ94" s="1">
        <f t="shared" si="96"/>
        <v>0.38666666666666666</v>
      </c>
      <c r="BA94" s="1">
        <f t="shared" si="92"/>
        <v>260.29677646494861</v>
      </c>
    </row>
    <row r="95" spans="1:53" x14ac:dyDescent="0.15">
      <c r="C95" s="7">
        <v>5</v>
      </c>
      <c r="D95" s="11">
        <v>25.317806451612899</v>
      </c>
      <c r="E95" s="10">
        <f t="shared" si="93"/>
        <v>24.666966666666699</v>
      </c>
      <c r="F95" s="7" t="s">
        <v>75</v>
      </c>
      <c r="G95" s="1">
        <v>6</v>
      </c>
      <c r="H95" s="8">
        <f t="shared" si="76"/>
        <v>25.317806451612899</v>
      </c>
      <c r="I95" s="8">
        <f t="shared" si="77"/>
        <v>298.46780645161289</v>
      </c>
      <c r="J95" s="8">
        <f t="shared" si="78"/>
        <v>0.35842368761570631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0.49063422471503632</v>
      </c>
      <c r="P95" s="8">
        <f t="shared" si="81"/>
        <v>0.17585492809283643</v>
      </c>
      <c r="Q95" s="14">
        <f t="shared" si="82"/>
        <v>4.5722281304137476E-2</v>
      </c>
      <c r="R95" s="8">
        <f t="shared" si="83"/>
        <v>7.4022000000000004E-2</v>
      </c>
      <c r="S95" s="15">
        <f t="shared" si="84"/>
        <v>0.61768503018207388</v>
      </c>
      <c r="T95" s="2">
        <v>0.01</v>
      </c>
      <c r="U95" s="16">
        <f t="shared" si="85"/>
        <v>6.1768503018207388E-3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1.612685030182074E-2</v>
      </c>
      <c r="AU95" s="8">
        <f t="shared" si="89"/>
        <v>28.47</v>
      </c>
      <c r="AV95" s="1">
        <f t="shared" si="90"/>
        <v>0.26</v>
      </c>
      <c r="AW95" s="1">
        <f t="shared" si="95"/>
        <v>7.4999999999999997E-3</v>
      </c>
      <c r="AX95" s="1">
        <f t="shared" si="91"/>
        <v>5.9985521080329089</v>
      </c>
      <c r="AZ95" s="1">
        <f t="shared" si="96"/>
        <v>0.38666666666666666</v>
      </c>
      <c r="BA95" s="1">
        <f t="shared" si="92"/>
        <v>309.25868645858549</v>
      </c>
    </row>
    <row r="96" spans="1:53" x14ac:dyDescent="0.15">
      <c r="C96" s="7">
        <v>6</v>
      </c>
      <c r="D96" s="11">
        <v>26.6542666666667</v>
      </c>
      <c r="E96" s="10">
        <f t="shared" si="93"/>
        <v>25.317806451612899</v>
      </c>
      <c r="F96" s="7" t="s">
        <v>73</v>
      </c>
      <c r="G96" s="1">
        <v>7</v>
      </c>
      <c r="H96" s="8">
        <f t="shared" si="76"/>
        <v>26.6542666666667</v>
      </c>
      <c r="I96" s="8">
        <f t="shared" si="77"/>
        <v>299.80426666666665</v>
      </c>
      <c r="J96" s="8">
        <f t="shared" si="78"/>
        <v>0.41452774523470359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0.5994792966221999</v>
      </c>
      <c r="P96" s="8">
        <f t="shared" si="81"/>
        <v>0.24850080114368658</v>
      </c>
      <c r="Q96" s="14">
        <f t="shared" si="82"/>
        <v>6.4610208297358515E-2</v>
      </c>
      <c r="R96" s="8">
        <f t="shared" si="83"/>
        <v>7.4022000000000004E-2</v>
      </c>
      <c r="S96" s="15">
        <f t="shared" si="84"/>
        <v>0.8728514265672167</v>
      </c>
      <c r="T96" s="2">
        <v>0.01</v>
      </c>
      <c r="U96" s="16">
        <f t="shared" si="85"/>
        <v>8.728514265672168E-3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1.8678514265672169E-2</v>
      </c>
      <c r="AU96" s="8">
        <f t="shared" si="89"/>
        <v>28.47</v>
      </c>
      <c r="AV96" s="1">
        <f t="shared" si="90"/>
        <v>0.26</v>
      </c>
      <c r="AW96" s="1">
        <f t="shared" si="95"/>
        <v>7.4999999999999997E-3</v>
      </c>
      <c r="AX96" s="1">
        <f t="shared" si="91"/>
        <v>6.9476704394422661</v>
      </c>
      <c r="AZ96" s="1">
        <f t="shared" si="96"/>
        <v>0.38666666666666666</v>
      </c>
      <c r="BA96" s="1">
        <f t="shared" si="92"/>
        <v>358.19100932235682</v>
      </c>
    </row>
    <row r="97" spans="3:54" x14ac:dyDescent="0.15">
      <c r="C97" s="7">
        <v>7</v>
      </c>
      <c r="D97" s="11">
        <v>27.3683870967742</v>
      </c>
      <c r="E97" s="10">
        <f t="shared" si="93"/>
        <v>26.6542666666667</v>
      </c>
      <c r="F97" s="7" t="s">
        <v>73</v>
      </c>
      <c r="G97" s="1">
        <v>8</v>
      </c>
      <c r="H97" s="8">
        <f t="shared" si="76"/>
        <v>27.3683870967742</v>
      </c>
      <c r="I97" s="8">
        <f t="shared" si="77"/>
        <v>300.51838709677418</v>
      </c>
      <c r="J97" s="8">
        <f t="shared" si="78"/>
        <v>0.44778589966174326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0.63567849547851341</v>
      </c>
      <c r="P97" s="8">
        <f t="shared" si="81"/>
        <v>0.2846478669934695</v>
      </c>
      <c r="Q97" s="14">
        <f t="shared" si="82"/>
        <v>7.400844541830208E-2</v>
      </c>
      <c r="R97" s="8">
        <f t="shared" si="83"/>
        <v>7.4022000000000004E-2</v>
      </c>
      <c r="S97" s="15">
        <f t="shared" si="84"/>
        <v>0.99981688441682304</v>
      </c>
      <c r="T97" s="2">
        <v>0.01</v>
      </c>
      <c r="U97" s="16">
        <f t="shared" si="85"/>
        <v>9.9981688441682301E-3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1.9948168844168231E-2</v>
      </c>
      <c r="AU97" s="8">
        <f t="shared" si="89"/>
        <v>28.47</v>
      </c>
      <c r="AV97" s="1">
        <f t="shared" si="90"/>
        <v>0.26</v>
      </c>
      <c r="AW97" s="1">
        <f t="shared" si="95"/>
        <v>7.4999999999999997E-3</v>
      </c>
      <c r="AX97" s="1">
        <f t="shared" si="91"/>
        <v>7.41993185476968</v>
      </c>
      <c r="AZ97" s="1">
        <f t="shared" si="96"/>
        <v>0.38666666666666666</v>
      </c>
      <c r="BA97" s="1">
        <f t="shared" si="92"/>
        <v>382.53870895701459</v>
      </c>
    </row>
    <row r="98" spans="3:54" x14ac:dyDescent="0.15">
      <c r="C98" s="7">
        <v>8</v>
      </c>
      <c r="D98" s="11">
        <v>27.657709677419401</v>
      </c>
      <c r="E98" s="10">
        <f t="shared" si="93"/>
        <v>27.3683870967742</v>
      </c>
      <c r="F98" s="7" t="s">
        <v>73</v>
      </c>
      <c r="G98" s="1">
        <v>9</v>
      </c>
      <c r="H98" s="8">
        <f t="shared" si="76"/>
        <v>27.657709677419401</v>
      </c>
      <c r="I98" s="8">
        <f t="shared" si="77"/>
        <v>300.80770967741938</v>
      </c>
      <c r="J98" s="8">
        <f t="shared" si="78"/>
        <v>0.46195991865943525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0.63573062848504391</v>
      </c>
      <c r="P98" s="8">
        <f t="shared" si="81"/>
        <v>0.29368206942426256</v>
      </c>
      <c r="Q98" s="14">
        <f t="shared" si="82"/>
        <v>7.6357338050308268E-2</v>
      </c>
      <c r="R98" s="8">
        <f t="shared" si="83"/>
        <v>7.4022000000000004E-2</v>
      </c>
      <c r="S98" s="15">
        <f t="shared" si="84"/>
        <v>1.0315492427968478</v>
      </c>
      <c r="T98" s="2">
        <v>0.01</v>
      </c>
      <c r="U98" s="16">
        <f t="shared" si="85"/>
        <v>1.0315492427968477E-2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2.0265492427968476E-2</v>
      </c>
      <c r="AU98" s="8">
        <f t="shared" si="89"/>
        <v>28.47</v>
      </c>
      <c r="AV98" s="1">
        <f t="shared" si="90"/>
        <v>0.26</v>
      </c>
      <c r="AW98" s="1">
        <f t="shared" si="95"/>
        <v>7.4999999999999997E-3</v>
      </c>
      <c r="AX98" s="1">
        <f t="shared" si="91"/>
        <v>7.5379637095279897</v>
      </c>
      <c r="AZ98" s="1">
        <f t="shared" si="96"/>
        <v>0.38666666666666666</v>
      </c>
      <c r="BA98" s="1">
        <f t="shared" si="92"/>
        <v>388.62390680233193</v>
      </c>
    </row>
    <row r="99" spans="3:54" x14ac:dyDescent="0.15">
      <c r="C99" s="7">
        <v>9</v>
      </c>
      <c r="D99" s="11">
        <v>27.205400000000001</v>
      </c>
      <c r="E99" s="10">
        <f t="shared" si="93"/>
        <v>27.657709677419401</v>
      </c>
      <c r="F99" s="7" t="s">
        <v>73</v>
      </c>
      <c r="G99" s="1">
        <v>10</v>
      </c>
      <c r="H99" s="8">
        <f t="shared" si="76"/>
        <v>27.205400000000001</v>
      </c>
      <c r="I99" s="8">
        <f t="shared" si="77"/>
        <v>300.35539999999997</v>
      </c>
      <c r="J99" s="8">
        <f t="shared" si="78"/>
        <v>0.43998183839148436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0.62674855906078131</v>
      </c>
      <c r="P99" s="8">
        <f t="shared" si="81"/>
        <v>0.27575798322477635</v>
      </c>
      <c r="Q99" s="14">
        <f t="shared" si="82"/>
        <v>7.1697075638441854E-2</v>
      </c>
      <c r="R99" s="8">
        <f t="shared" si="83"/>
        <v>7.4022000000000004E-2</v>
      </c>
      <c r="S99" s="15">
        <f t="shared" si="84"/>
        <v>0.96859144090191907</v>
      </c>
      <c r="T99" s="2">
        <v>0.01</v>
      </c>
      <c r="U99" s="16">
        <f t="shared" si="85"/>
        <v>9.6859144090191904E-3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1.9635914409019191E-2</v>
      </c>
      <c r="AU99" s="8">
        <f t="shared" si="89"/>
        <v>28.47</v>
      </c>
      <c r="AV99" s="1">
        <f t="shared" si="90"/>
        <v>0.26</v>
      </c>
      <c r="AW99" s="1">
        <f t="shared" si="95"/>
        <v>7.4999999999999997E-3</v>
      </c>
      <c r="AX99" s="1">
        <f t="shared" si="91"/>
        <v>7.3037855233317037</v>
      </c>
      <c r="AZ99" s="1">
        <f t="shared" si="96"/>
        <v>0.38666666666666666</v>
      </c>
      <c r="BA99" s="1">
        <f t="shared" si="92"/>
        <v>376.55072031399004</v>
      </c>
    </row>
    <row r="100" spans="3:54" x14ac:dyDescent="0.15">
      <c r="C100" s="7">
        <v>10</v>
      </c>
      <c r="D100" s="11">
        <v>26.907645161290301</v>
      </c>
      <c r="E100" s="10">
        <f t="shared" si="93"/>
        <v>27.205400000000001</v>
      </c>
      <c r="F100" s="7" t="s">
        <v>73</v>
      </c>
      <c r="G100" s="1">
        <v>11</v>
      </c>
      <c r="H100" s="8">
        <f t="shared" si="76"/>
        <v>26.907645161290301</v>
      </c>
      <c r="I100" s="8">
        <f t="shared" si="77"/>
        <v>300.05764516129028</v>
      </c>
      <c r="J100" s="8">
        <f t="shared" si="78"/>
        <v>0.42605339551366944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0.33344104704420474</v>
      </c>
      <c r="O100" s="8">
        <f t="shared" si="94"/>
        <v>0.30224952879180023</v>
      </c>
      <c r="P100" s="8">
        <f t="shared" si="81"/>
        <v>0.12877443803415309</v>
      </c>
      <c r="Q100" s="14">
        <f t="shared" si="82"/>
        <v>3.3481353888879802E-2</v>
      </c>
      <c r="R100" s="8">
        <f t="shared" si="83"/>
        <v>7.4022000000000004E-2</v>
      </c>
      <c r="S100" s="15">
        <f t="shared" si="84"/>
        <v>0.45231625582772417</v>
      </c>
      <c r="T100" s="2">
        <v>0.01</v>
      </c>
      <c r="U100" s="16">
        <f t="shared" si="85"/>
        <v>4.523162558277242E-3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1.4473162558277242E-2</v>
      </c>
      <c r="AU100" s="8">
        <f t="shared" si="89"/>
        <v>28.47</v>
      </c>
      <c r="AV100" s="1">
        <f t="shared" si="90"/>
        <v>0.26</v>
      </c>
      <c r="AW100" s="1">
        <f t="shared" si="95"/>
        <v>7.4999999999999997E-3</v>
      </c>
      <c r="AX100" s="1">
        <f t="shared" si="91"/>
        <v>5.3834455054162103</v>
      </c>
      <c r="AZ100" s="1">
        <f t="shared" si="96"/>
        <v>0.38666666666666666</v>
      </c>
      <c r="BA100" s="1">
        <f t="shared" si="92"/>
        <v>277.54652383479123</v>
      </c>
    </row>
    <row r="101" spans="3:54" x14ac:dyDescent="0.15">
      <c r="C101" s="7">
        <v>11</v>
      </c>
      <c r="D101" s="11">
        <v>25.771233333333299</v>
      </c>
      <c r="E101" s="10">
        <f t="shared" si="93"/>
        <v>26.907645161290301</v>
      </c>
      <c r="F101" s="7" t="s">
        <v>75</v>
      </c>
      <c r="G101" s="1">
        <v>12</v>
      </c>
      <c r="H101" s="8">
        <f t="shared" si="76"/>
        <v>25.771233333333299</v>
      </c>
      <c r="I101" s="8">
        <f t="shared" si="77"/>
        <v>298.92123333333325</v>
      </c>
      <c r="J101" s="8">
        <f t="shared" si="78"/>
        <v>0.37660625456399777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0.45817509075764717</v>
      </c>
      <c r="P101" s="8">
        <f t="shared" si="81"/>
        <v>0.17255160486475726</v>
      </c>
      <c r="Q101" s="14">
        <f t="shared" si="82"/>
        <v>4.4863417264836891E-2</v>
      </c>
      <c r="R101" s="8">
        <f t="shared" si="83"/>
        <v>7.4022000000000004E-2</v>
      </c>
      <c r="S101" s="15">
        <f t="shared" si="84"/>
        <v>0.60608220886813224</v>
      </c>
      <c r="T101" s="2">
        <v>0.01</v>
      </c>
      <c r="U101" s="16">
        <f t="shared" si="85"/>
        <v>6.0608220886813223E-3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1.6010822088681324E-2</v>
      </c>
      <c r="AU101" s="8">
        <f t="shared" si="89"/>
        <v>28.47</v>
      </c>
      <c r="AV101" s="1">
        <f t="shared" si="90"/>
        <v>0.26</v>
      </c>
      <c r="AW101" s="1">
        <f t="shared" si="95"/>
        <v>7.4999999999999997E-3</v>
      </c>
      <c r="AX101" s="1">
        <f t="shared" si="91"/>
        <v>5.9553941900580538</v>
      </c>
      <c r="AY101" s="1">
        <f>SUM(AX90:AX101)</f>
        <v>68.266727662293647</v>
      </c>
      <c r="AZ101" s="1">
        <f t="shared" si="96"/>
        <v>0.38666666666666666</v>
      </c>
      <c r="BA101" s="1">
        <f t="shared" si="92"/>
        <v>307.03365602077076</v>
      </c>
      <c r="BB101" s="1">
        <f>SUM(BA90:BA101)</f>
        <v>3519.5290705893603</v>
      </c>
    </row>
    <row r="102" spans="3:54" x14ac:dyDescent="0.15">
      <c r="C102" s="7">
        <v>12</v>
      </c>
      <c r="D102" s="11">
        <v>24.4243225806452</v>
      </c>
      <c r="E102" s="10">
        <f t="shared" si="93"/>
        <v>25.771233333333299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Z102"/>
  <sheetViews>
    <sheetView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48" width="15.625" style="1"/>
    <col min="49" max="49" width="11.5" style="1"/>
    <col min="50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4">
        <v>67.5</v>
      </c>
      <c r="F2" s="2">
        <v>1166.8320000000001</v>
      </c>
      <c r="G2" s="44">
        <f>(F2+F3+F4)/3</f>
        <v>1338.1873333333333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5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6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122.49041095890399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1018.2463204369</v>
      </c>
      <c r="F7" s="2">
        <v>134.75800000000001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2">
        <v>0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36356784.399822727</v>
      </c>
      <c r="J14" s="6" t="s">
        <v>20</v>
      </c>
      <c r="K14" s="6">
        <f>I14/(10000*1000)</f>
        <v>3.6356784399822728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14652916.027397299</v>
      </c>
      <c r="J15" s="6" t="s">
        <v>20</v>
      </c>
      <c r="K15" s="6">
        <f>I15/(10000*1000)</f>
        <v>1.46529160273973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3.621580236545606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22</v>
      </c>
      <c r="E27" s="7"/>
      <c r="F27" s="7"/>
      <c r="G27" s="1">
        <v>1</v>
      </c>
      <c r="H27" s="8">
        <f t="shared" ref="H27:H38" si="0">E28</f>
        <v>22</v>
      </c>
      <c r="I27" s="8">
        <f t="shared" ref="I27:I38" si="1">H27+273.15</f>
        <v>295.14999999999998</v>
      </c>
      <c r="J27" s="8">
        <f t="shared" ref="J27:J38" si="2">EXP(($C$16*(I27-$C$14))/($C$17*I27*$C$14))</f>
        <v>0.24839061859951694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0.27699431627392057</v>
      </c>
      <c r="Q27" s="14">
        <f t="shared" ref="Q27:Q38" si="6">P27*$B$29</f>
        <v>3.3239317952870467E-2</v>
      </c>
      <c r="R27" s="8">
        <f t="shared" ref="R27:R38" si="7">L27*$B$29</f>
        <v>0.13381873333333336</v>
      </c>
      <c r="S27" s="15">
        <f t="shared" ref="S27:S38" si="8">Q27/R27</f>
        <v>0.24839061859951692</v>
      </c>
      <c r="T27" s="2">
        <v>0.01</v>
      </c>
      <c r="U27" s="16">
        <f t="shared" ref="U27:U38" si="9">S27*T27</f>
        <v>2.4839061859951691E-3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2.4383906185995168E-2</v>
      </c>
      <c r="AR27" s="8">
        <f t="shared" ref="AR27:AR38" si="15">$B$27/12</f>
        <v>111.51561111111111</v>
      </c>
      <c r="AS27" s="1">
        <f t="shared" ref="AS27:AS38" si="16">$B$29</f>
        <v>0.12</v>
      </c>
      <c r="AT27" s="1">
        <f>$E$2/12</f>
        <v>5.625</v>
      </c>
      <c r="AU27" s="1">
        <f t="shared" ref="AU27:AU38" si="17">AT27*10000*AS27*0.67*AR27*AQ27</f>
        <v>12297.519587723806</v>
      </c>
    </row>
    <row r="28" spans="1:47" x14ac:dyDescent="0.15">
      <c r="A28" s="1" t="s">
        <v>74</v>
      </c>
      <c r="B28" s="1">
        <v>1</v>
      </c>
      <c r="C28" s="7">
        <v>1</v>
      </c>
      <c r="D28" s="9">
        <v>23.268709677419402</v>
      </c>
      <c r="E28" s="10">
        <f t="shared" ref="E28:E39" si="18">D27</f>
        <v>22</v>
      </c>
      <c r="F28" s="7" t="s">
        <v>73</v>
      </c>
      <c r="G28" s="1">
        <v>2</v>
      </c>
      <c r="H28" s="8">
        <f t="shared" si="0"/>
        <v>23.268709677419402</v>
      </c>
      <c r="I28" s="8">
        <f t="shared" si="1"/>
        <v>296.41870967741937</v>
      </c>
      <c r="J28" s="8">
        <f t="shared" si="2"/>
        <v>0.2860598144940581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1.9533179059483019</v>
      </c>
      <c r="P28" s="8">
        <f t="shared" si="5"/>
        <v>0.55876575782349325</v>
      </c>
      <c r="Q28" s="14">
        <f t="shared" si="6"/>
        <v>6.7051890938819192E-2</v>
      </c>
      <c r="R28" s="8">
        <f t="shared" si="7"/>
        <v>0.13381873333333336</v>
      </c>
      <c r="S28" s="15">
        <f t="shared" si="8"/>
        <v>0.50106505470947404</v>
      </c>
      <c r="T28" s="2">
        <v>0.01</v>
      </c>
      <c r="U28" s="16">
        <f t="shared" si="9"/>
        <v>5.0106505470947403E-3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2.6910650547094739E-2</v>
      </c>
      <c r="AR28" s="8">
        <f t="shared" si="15"/>
        <v>111.51561111111111</v>
      </c>
      <c r="AS28" s="1">
        <f t="shared" si="16"/>
        <v>0.12</v>
      </c>
      <c r="AT28" s="1">
        <f t="shared" ref="AT28:AT38" si="20">$E$2/12</f>
        <v>5.625</v>
      </c>
      <c r="AU28" s="1">
        <f t="shared" si="17"/>
        <v>13571.830932131747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23.4542857142857</v>
      </c>
      <c r="E29" s="10">
        <f t="shared" si="18"/>
        <v>23.268709677419402</v>
      </c>
      <c r="F29" s="7" t="s">
        <v>73</v>
      </c>
      <c r="G29" s="1">
        <v>3</v>
      </c>
      <c r="H29" s="8">
        <f t="shared" si="0"/>
        <v>23.4542857142857</v>
      </c>
      <c r="I29" s="8">
        <f t="shared" si="1"/>
        <v>296.60428571428565</v>
      </c>
      <c r="J29" s="8">
        <f t="shared" si="2"/>
        <v>0.29199975284323021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2.5097082592359197</v>
      </c>
      <c r="P29" s="8">
        <f t="shared" si="5"/>
        <v>0.7328341914055021</v>
      </c>
      <c r="Q29" s="14">
        <f t="shared" si="6"/>
        <v>8.7940102968660255E-2</v>
      </c>
      <c r="R29" s="8">
        <f t="shared" si="7"/>
        <v>0.13381873333333336</v>
      </c>
      <c r="S29" s="15">
        <f t="shared" si="8"/>
        <v>0.65715838715650854</v>
      </c>
      <c r="T29" s="2">
        <v>0.01</v>
      </c>
      <c r="U29" s="16">
        <f t="shared" si="9"/>
        <v>6.5715838715650855E-3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2.8471583871565086E-2</v>
      </c>
      <c r="AR29" s="8">
        <f t="shared" si="15"/>
        <v>111.51561111111111</v>
      </c>
      <c r="AS29" s="1">
        <f t="shared" si="16"/>
        <v>0.12</v>
      </c>
      <c r="AT29" s="1">
        <f t="shared" si="20"/>
        <v>5.625</v>
      </c>
      <c r="AU29" s="1">
        <f t="shared" si="17"/>
        <v>14359.055423006383</v>
      </c>
    </row>
    <row r="30" spans="1:47" x14ac:dyDescent="0.15">
      <c r="C30" s="7">
        <v>3</v>
      </c>
      <c r="D30" s="11">
        <v>23.924677419354801</v>
      </c>
      <c r="E30" s="10">
        <f t="shared" si="18"/>
        <v>23.4542857142857</v>
      </c>
      <c r="F30" s="7" t="s">
        <v>73</v>
      </c>
      <c r="G30" s="1">
        <v>4</v>
      </c>
      <c r="H30" s="8">
        <f t="shared" si="0"/>
        <v>23.924677419354801</v>
      </c>
      <c r="I30" s="8">
        <f t="shared" si="1"/>
        <v>297.07467741935477</v>
      </c>
      <c r="J30" s="8">
        <f t="shared" si="2"/>
        <v>0.30757916080075021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2.8920301789415288</v>
      </c>
      <c r="P30" s="8">
        <f t="shared" si="5"/>
        <v>0.88952821544927885</v>
      </c>
      <c r="Q30" s="14">
        <f t="shared" si="6"/>
        <v>0.10674338585391346</v>
      </c>
      <c r="R30" s="8">
        <f t="shared" si="7"/>
        <v>0.13381873333333336</v>
      </c>
      <c r="S30" s="15">
        <f t="shared" si="8"/>
        <v>0.79767147091448665</v>
      </c>
      <c r="T30" s="2">
        <v>0.01</v>
      </c>
      <c r="U30" s="16">
        <f t="shared" si="9"/>
        <v>7.9767147091448672E-3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2.9876714709144866E-2</v>
      </c>
      <c r="AR30" s="8">
        <f t="shared" si="15"/>
        <v>111.51561111111111</v>
      </c>
      <c r="AS30" s="1">
        <f t="shared" si="16"/>
        <v>0.12</v>
      </c>
      <c r="AT30" s="1">
        <f t="shared" si="20"/>
        <v>5.625</v>
      </c>
      <c r="AU30" s="1">
        <f t="shared" si="17"/>
        <v>15067.704146744363</v>
      </c>
    </row>
    <row r="31" spans="1:47" x14ac:dyDescent="0.15">
      <c r="C31" s="7">
        <v>4</v>
      </c>
      <c r="D31" s="11">
        <v>24.601766666666698</v>
      </c>
      <c r="E31" s="10">
        <f t="shared" si="18"/>
        <v>23.924677419354801</v>
      </c>
      <c r="F31" s="7" t="s">
        <v>73</v>
      </c>
      <c r="G31" s="1">
        <v>5</v>
      </c>
      <c r="H31" s="8">
        <f t="shared" si="0"/>
        <v>24.601766666666698</v>
      </c>
      <c r="I31" s="8">
        <f t="shared" si="1"/>
        <v>297.7517666666667</v>
      </c>
      <c r="J31" s="8">
        <f t="shared" si="2"/>
        <v>0.33137951949377159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1.9023768653176376</v>
      </c>
      <c r="O31" s="8">
        <f t="shared" si="19"/>
        <v>1.2152812092857241</v>
      </c>
      <c r="P31" s="8">
        <f t="shared" si="5"/>
        <v>0.40271930318291294</v>
      </c>
      <c r="Q31" s="14">
        <f t="shared" si="6"/>
        <v>4.8326316381949549E-2</v>
      </c>
      <c r="R31" s="8">
        <f t="shared" si="7"/>
        <v>0.13381873333333336</v>
      </c>
      <c r="S31" s="15">
        <f t="shared" si="8"/>
        <v>0.36113266938173733</v>
      </c>
      <c r="T31" s="2">
        <v>0.01</v>
      </c>
      <c r="U31" s="16">
        <f t="shared" si="9"/>
        <v>3.6113266938173731E-3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3.3061326693817367E-2</v>
      </c>
      <c r="AR31" s="8">
        <f t="shared" si="15"/>
        <v>111.51561111111111</v>
      </c>
      <c r="AS31" s="1">
        <f t="shared" si="16"/>
        <v>0.12</v>
      </c>
      <c r="AT31" s="1">
        <f t="shared" si="20"/>
        <v>5.625</v>
      </c>
      <c r="AU31" s="1">
        <f t="shared" si="17"/>
        <v>16673.79744295722</v>
      </c>
    </row>
    <row r="32" spans="1:47" x14ac:dyDescent="0.15">
      <c r="C32" s="7">
        <v>5</v>
      </c>
      <c r="D32" s="11">
        <v>24.4542258064516</v>
      </c>
      <c r="E32" s="10">
        <f t="shared" si="18"/>
        <v>24.601766666666698</v>
      </c>
      <c r="F32" s="7" t="s">
        <v>75</v>
      </c>
      <c r="G32" s="1">
        <v>6</v>
      </c>
      <c r="H32" s="8">
        <f t="shared" si="0"/>
        <v>24.4542258064516</v>
      </c>
      <c r="I32" s="8">
        <f t="shared" si="1"/>
        <v>297.60422580645155</v>
      </c>
      <c r="J32" s="8">
        <f t="shared" si="2"/>
        <v>0.3260505322602148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1.9277180172139223</v>
      </c>
      <c r="P32" s="8">
        <f t="shared" si="5"/>
        <v>0.62853348556020527</v>
      </c>
      <c r="Q32" s="14">
        <f t="shared" si="6"/>
        <v>7.5424018267224627E-2</v>
      </c>
      <c r="R32" s="8">
        <f t="shared" si="7"/>
        <v>0.13381873333333336</v>
      </c>
      <c r="S32" s="15">
        <f t="shared" si="8"/>
        <v>0.56362824836600811</v>
      </c>
      <c r="T32" s="2">
        <v>0.01</v>
      </c>
      <c r="U32" s="16">
        <f t="shared" si="9"/>
        <v>5.636282483660081E-3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3.5086282483660081E-2</v>
      </c>
      <c r="AR32" s="8">
        <f t="shared" si="15"/>
        <v>111.51561111111111</v>
      </c>
      <c r="AS32" s="1">
        <f t="shared" si="16"/>
        <v>0.12</v>
      </c>
      <c r="AT32" s="1">
        <f t="shared" si="20"/>
        <v>5.625</v>
      </c>
      <c r="AU32" s="1">
        <f t="shared" si="17"/>
        <v>17695.042082758526</v>
      </c>
    </row>
    <row r="33" spans="1:48" x14ac:dyDescent="0.15">
      <c r="C33" s="7">
        <v>6</v>
      </c>
      <c r="D33" s="11">
        <v>25.639500000000002</v>
      </c>
      <c r="E33" s="10">
        <f t="shared" si="18"/>
        <v>24.4542258064516</v>
      </c>
      <c r="F33" s="7" t="s">
        <v>73</v>
      </c>
      <c r="G33" s="1">
        <v>7</v>
      </c>
      <c r="H33" s="8">
        <f t="shared" si="0"/>
        <v>25.639500000000002</v>
      </c>
      <c r="I33" s="8">
        <f t="shared" si="1"/>
        <v>298.78949999999998</v>
      </c>
      <c r="J33" s="8">
        <f t="shared" si="2"/>
        <v>0.37123640493771737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2.4143406427648282</v>
      </c>
      <c r="P33" s="8">
        <f t="shared" si="5"/>
        <v>0.89629114051503256</v>
      </c>
      <c r="Q33" s="14">
        <f t="shared" si="6"/>
        <v>0.10755493686180391</v>
      </c>
      <c r="R33" s="8">
        <f t="shared" si="7"/>
        <v>0.13381873333333336</v>
      </c>
      <c r="S33" s="15">
        <f t="shared" si="8"/>
        <v>0.80373602546283174</v>
      </c>
      <c r="T33" s="2">
        <v>0.01</v>
      </c>
      <c r="U33" s="16">
        <f t="shared" si="9"/>
        <v>8.037360254628317E-3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3.7487360254628316E-2</v>
      </c>
      <c r="AR33" s="8">
        <f t="shared" si="15"/>
        <v>111.51561111111111</v>
      </c>
      <c r="AS33" s="1">
        <f t="shared" si="16"/>
        <v>0.12</v>
      </c>
      <c r="AT33" s="1">
        <f t="shared" si="20"/>
        <v>5.625</v>
      </c>
      <c r="AU33" s="1">
        <f t="shared" si="17"/>
        <v>18905.976077291733</v>
      </c>
    </row>
    <row r="34" spans="1:48" x14ac:dyDescent="0.15">
      <c r="C34" s="7">
        <v>7</v>
      </c>
      <c r="D34" s="11">
        <v>25.845903225806399</v>
      </c>
      <c r="E34" s="10">
        <f t="shared" si="18"/>
        <v>25.639500000000002</v>
      </c>
      <c r="F34" s="7" t="s">
        <v>73</v>
      </c>
      <c r="G34" s="1">
        <v>8</v>
      </c>
      <c r="H34" s="8">
        <f t="shared" si="0"/>
        <v>25.845903225806399</v>
      </c>
      <c r="I34" s="8">
        <f t="shared" si="1"/>
        <v>298.99590322580639</v>
      </c>
      <c r="J34" s="8">
        <f t="shared" si="2"/>
        <v>0.37968231193783386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2.6332056133609067</v>
      </c>
      <c r="P34" s="8">
        <f t="shared" si="5"/>
        <v>0.99978159508855091</v>
      </c>
      <c r="Q34" s="14">
        <f t="shared" si="6"/>
        <v>0.1199737914106261</v>
      </c>
      <c r="R34" s="8">
        <f t="shared" si="7"/>
        <v>0.13381873333333336</v>
      </c>
      <c r="S34" s="15">
        <f t="shared" si="8"/>
        <v>0.89653958322695781</v>
      </c>
      <c r="T34" s="2">
        <v>0.01</v>
      </c>
      <c r="U34" s="16">
        <f t="shared" si="9"/>
        <v>8.9653958322695789E-3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3.8415395832269578E-2</v>
      </c>
      <c r="AR34" s="8">
        <f t="shared" si="15"/>
        <v>111.51561111111111</v>
      </c>
      <c r="AS34" s="1">
        <f t="shared" si="16"/>
        <v>0.12</v>
      </c>
      <c r="AT34" s="1">
        <f t="shared" si="20"/>
        <v>5.625</v>
      </c>
      <c r="AU34" s="1">
        <f t="shared" si="17"/>
        <v>19374.01165810047</v>
      </c>
    </row>
    <row r="35" spans="1:48" x14ac:dyDescent="0.15">
      <c r="C35" s="7">
        <v>8</v>
      </c>
      <c r="D35" s="11">
        <v>25.7849677419355</v>
      </c>
      <c r="E35" s="10">
        <f t="shared" si="18"/>
        <v>25.845903225806399</v>
      </c>
      <c r="F35" s="7" t="s">
        <v>73</v>
      </c>
      <c r="G35" s="1">
        <v>9</v>
      </c>
      <c r="H35" s="8">
        <f t="shared" si="0"/>
        <v>25.7849677419355</v>
      </c>
      <c r="I35" s="8">
        <f t="shared" si="1"/>
        <v>298.93496774193545</v>
      </c>
      <c r="J35" s="8">
        <f t="shared" si="2"/>
        <v>0.37717028791547352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2.7485801293834671</v>
      </c>
      <c r="P35" s="8">
        <f t="shared" si="5"/>
        <v>1.0366827587583118</v>
      </c>
      <c r="Q35" s="14">
        <f t="shared" si="6"/>
        <v>0.12440193105099742</v>
      </c>
      <c r="R35" s="8">
        <f t="shared" si="7"/>
        <v>0.13381873333333336</v>
      </c>
      <c r="S35" s="15">
        <f t="shared" si="8"/>
        <v>0.92963016426945755</v>
      </c>
      <c r="T35" s="2">
        <v>0.01</v>
      </c>
      <c r="U35" s="16">
        <f t="shared" si="9"/>
        <v>9.2963016426945762E-3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3.8746301642694575E-2</v>
      </c>
      <c r="AR35" s="8">
        <f t="shared" si="15"/>
        <v>111.51561111111111</v>
      </c>
      <c r="AS35" s="1">
        <f t="shared" si="16"/>
        <v>0.12</v>
      </c>
      <c r="AT35" s="1">
        <f t="shared" si="20"/>
        <v>5.625</v>
      </c>
      <c r="AU35" s="1">
        <f t="shared" si="17"/>
        <v>19540.897170796965</v>
      </c>
    </row>
    <row r="36" spans="1:48" x14ac:dyDescent="0.15">
      <c r="C36" s="7">
        <v>9</v>
      </c>
      <c r="D36" s="11">
        <v>25.289633333333299</v>
      </c>
      <c r="E36" s="10">
        <f t="shared" si="18"/>
        <v>25.7849677419355</v>
      </c>
      <c r="F36" s="7" t="s">
        <v>73</v>
      </c>
      <c r="G36" s="1">
        <v>10</v>
      </c>
      <c r="H36" s="8">
        <f t="shared" si="0"/>
        <v>25.289633333333299</v>
      </c>
      <c r="I36" s="8">
        <f t="shared" si="1"/>
        <v>298.43963333333329</v>
      </c>
      <c r="J36" s="8">
        <f t="shared" si="2"/>
        <v>0.35732157788563862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2.8270534817362662</v>
      </c>
      <c r="P36" s="8">
        <f t="shared" si="5"/>
        <v>1.0101672108610911</v>
      </c>
      <c r="Q36" s="14">
        <f t="shared" si="6"/>
        <v>0.12122006530333092</v>
      </c>
      <c r="R36" s="8">
        <f t="shared" si="7"/>
        <v>0.13381873333333336</v>
      </c>
      <c r="S36" s="15">
        <f t="shared" si="8"/>
        <v>0.90585273290085622</v>
      </c>
      <c r="T36" s="2">
        <v>0.01</v>
      </c>
      <c r="U36" s="16">
        <f t="shared" si="9"/>
        <v>9.058527329008562E-3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3.8508527329008557E-2</v>
      </c>
      <c r="AR36" s="8">
        <f t="shared" si="15"/>
        <v>111.51561111111111</v>
      </c>
      <c r="AS36" s="1">
        <f t="shared" si="16"/>
        <v>0.12</v>
      </c>
      <c r="AT36" s="1">
        <f t="shared" si="20"/>
        <v>5.625</v>
      </c>
      <c r="AU36" s="1">
        <f t="shared" si="17"/>
        <v>19420.980605431781</v>
      </c>
    </row>
    <row r="37" spans="1:48" x14ac:dyDescent="0.15">
      <c r="C37" s="7">
        <v>10</v>
      </c>
      <c r="D37" s="11">
        <v>25.246290322580599</v>
      </c>
      <c r="E37" s="10">
        <f t="shared" si="18"/>
        <v>25.289633333333299</v>
      </c>
      <c r="F37" s="7" t="s">
        <v>73</v>
      </c>
      <c r="G37" s="1">
        <v>11</v>
      </c>
      <c r="H37" s="8">
        <f t="shared" si="0"/>
        <v>25.246290322580599</v>
      </c>
      <c r="I37" s="8">
        <f t="shared" si="1"/>
        <v>298.39629032258057</v>
      </c>
      <c r="J37" s="8">
        <f t="shared" si="2"/>
        <v>0.35563224391355391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1.7260419573314163</v>
      </c>
      <c r="O37" s="8">
        <f t="shared" si="19"/>
        <v>1.2060004246548699</v>
      </c>
      <c r="P37" s="8">
        <f t="shared" si="5"/>
        <v>0.4288926371807103</v>
      </c>
      <c r="Q37" s="14">
        <f t="shared" si="6"/>
        <v>5.1467116461685232E-2</v>
      </c>
      <c r="R37" s="8">
        <f t="shared" si="7"/>
        <v>0.13381873333333336</v>
      </c>
      <c r="S37" s="15">
        <f t="shared" si="8"/>
        <v>0.38460322542049585</v>
      </c>
      <c r="T37" s="2">
        <v>0.01</v>
      </c>
      <c r="U37" s="16">
        <f t="shared" si="9"/>
        <v>3.8460322542049588E-3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3.3296032254204959E-2</v>
      </c>
      <c r="AR37" s="8">
        <f t="shared" si="15"/>
        <v>111.51561111111111</v>
      </c>
      <c r="AS37" s="1">
        <f t="shared" si="16"/>
        <v>0.12</v>
      </c>
      <c r="AT37" s="1">
        <f t="shared" si="20"/>
        <v>5.625</v>
      </c>
      <c r="AU37" s="1">
        <f t="shared" si="17"/>
        <v>16792.166345962261</v>
      </c>
    </row>
    <row r="38" spans="1:48" x14ac:dyDescent="0.15">
      <c r="C38" s="7">
        <v>11</v>
      </c>
      <c r="D38" s="11">
        <v>24.2345333333333</v>
      </c>
      <c r="E38" s="10">
        <f t="shared" si="18"/>
        <v>25.246290322580599</v>
      </c>
      <c r="F38" s="7" t="s">
        <v>75</v>
      </c>
      <c r="G38" s="1">
        <v>12</v>
      </c>
      <c r="H38" s="8">
        <f t="shared" si="0"/>
        <v>24.2345333333333</v>
      </c>
      <c r="I38" s="8">
        <f t="shared" si="1"/>
        <v>297.38453333333325</v>
      </c>
      <c r="J38" s="8">
        <f t="shared" si="2"/>
        <v>0.31826442207557148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1.8922638985852709</v>
      </c>
      <c r="P38" s="8">
        <f t="shared" si="5"/>
        <v>0.60224027609770903</v>
      </c>
      <c r="Q38" s="14">
        <f t="shared" si="6"/>
        <v>7.226883313172508E-2</v>
      </c>
      <c r="R38" s="8">
        <f t="shared" si="7"/>
        <v>0.13381873333333336</v>
      </c>
      <c r="S38" s="15">
        <f t="shared" si="8"/>
        <v>0.54005019575030899</v>
      </c>
      <c r="T38" s="2">
        <v>0.01</v>
      </c>
      <c r="U38" s="16">
        <f t="shared" si="9"/>
        <v>5.4005019575030901E-3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3.485050195750309E-2</v>
      </c>
      <c r="AR38" s="8">
        <f t="shared" si="15"/>
        <v>111.51561111111111</v>
      </c>
      <c r="AS38" s="1">
        <f t="shared" si="16"/>
        <v>0.12</v>
      </c>
      <c r="AT38" s="1">
        <f t="shared" si="20"/>
        <v>5.625</v>
      </c>
      <c r="AU38" s="1">
        <f t="shared" si="17"/>
        <v>17576.131042964389</v>
      </c>
      <c r="AV38" s="1">
        <f>SUM(AU27:AU38)</f>
        <v>201275.11251586964</v>
      </c>
    </row>
    <row r="39" spans="1:48" x14ac:dyDescent="0.15">
      <c r="C39" s="7">
        <v>12</v>
      </c>
      <c r="D39" s="11">
        <v>23.163354838709701</v>
      </c>
      <c r="E39" s="10">
        <f t="shared" si="18"/>
        <v>24.2345333333333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22</v>
      </c>
      <c r="E42" s="7"/>
      <c r="F42" s="7"/>
      <c r="G42" s="1">
        <v>1</v>
      </c>
      <c r="H42" s="8">
        <f t="shared" ref="H42:H53" si="21">E43</f>
        <v>22</v>
      </c>
      <c r="I42" s="8">
        <f t="shared" ref="I42:I53" si="22">H42+273.15</f>
        <v>295.14999999999998</v>
      </c>
      <c r="J42" s="8">
        <f t="shared" ref="J42:J53" si="23">EXP(($C$16*(I42-$C$14))/($C$17*I42*$C$14))</f>
        <v>0.24839061859951694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1.914869152806447E-2</v>
      </c>
      <c r="Q42" s="14">
        <f t="shared" ref="Q42:Q53" si="27">P42*$B$44</f>
        <v>2.4893298986483812E-3</v>
      </c>
      <c r="R42" s="8">
        <f t="shared" ref="R42:R53" si="28">L42*$B$44</f>
        <v>1.0021835416666666E-2</v>
      </c>
      <c r="S42" s="15">
        <f t="shared" ref="S42:S53" si="29">Q42/R42</f>
        <v>0.24839061859951697</v>
      </c>
      <c r="T42" s="2">
        <v>0.01</v>
      </c>
      <c r="U42" s="16">
        <f t="shared" ref="U42:U53" si="30">S42*T42</f>
        <v>2.4839061859951699E-3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1.7283906185995172E-2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10.207534246575333</v>
      </c>
      <c r="AU42" s="1">
        <f t="shared" ref="AU42:AU53" si="37">AT42*10000*AS42*0.67*AR42*AQ42</f>
        <v>1184.6356964033137</v>
      </c>
    </row>
    <row r="43" spans="1:48" x14ac:dyDescent="0.15">
      <c r="A43" s="1" t="s">
        <v>74</v>
      </c>
      <c r="B43" s="1">
        <v>1</v>
      </c>
      <c r="C43" s="7">
        <v>1</v>
      </c>
      <c r="D43" s="9">
        <v>23.268709677419402</v>
      </c>
      <c r="E43" s="10">
        <f t="shared" ref="E43:E54" si="38">D42</f>
        <v>22</v>
      </c>
      <c r="F43" s="7" t="s">
        <v>73</v>
      </c>
      <c r="G43" s="1">
        <v>2</v>
      </c>
      <c r="H43" s="8">
        <f t="shared" si="21"/>
        <v>23.268709677419402</v>
      </c>
      <c r="I43" s="8">
        <f t="shared" si="22"/>
        <v>296.41870967741937</v>
      </c>
      <c r="J43" s="8">
        <f t="shared" si="23"/>
        <v>0.2860598144940581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0.13503339180526885</v>
      </c>
      <c r="P43" s="8">
        <f t="shared" si="26"/>
        <v>3.8627627010318674E-2</v>
      </c>
      <c r="Q43" s="14">
        <f t="shared" si="27"/>
        <v>5.0215915113414281E-3</v>
      </c>
      <c r="R43" s="8">
        <f t="shared" si="28"/>
        <v>1.0021835416666666E-2</v>
      </c>
      <c r="S43" s="15">
        <f t="shared" si="29"/>
        <v>0.50106505470947404</v>
      </c>
      <c r="T43" s="2">
        <v>0.01</v>
      </c>
      <c r="U43" s="16">
        <f t="shared" si="30"/>
        <v>5.0106505470947403E-3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1.981065054709474E-2</v>
      </c>
      <c r="AR43" s="8">
        <f t="shared" si="34"/>
        <v>7.7091041666666671</v>
      </c>
      <c r="AS43" s="1">
        <f t="shared" si="35"/>
        <v>0.13</v>
      </c>
      <c r="AT43" s="1">
        <f t="shared" si="36"/>
        <v>10.207534246575333</v>
      </c>
      <c r="AU43" s="1">
        <f t="shared" si="37"/>
        <v>1357.8182821934242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23.4542857142857</v>
      </c>
      <c r="E44" s="10">
        <f t="shared" si="38"/>
        <v>23.268709677419402</v>
      </c>
      <c r="F44" s="7" t="s">
        <v>73</v>
      </c>
      <c r="G44" s="1">
        <v>3</v>
      </c>
      <c r="H44" s="8">
        <f t="shared" si="21"/>
        <v>23.4542857142857</v>
      </c>
      <c r="I44" s="8">
        <f t="shared" si="22"/>
        <v>296.60428571428565</v>
      </c>
      <c r="J44" s="8">
        <f t="shared" si="23"/>
        <v>0.29199975284323021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0.17349680646161686</v>
      </c>
      <c r="P44" s="8">
        <f t="shared" si="26"/>
        <v>5.0661024605881871E-2</v>
      </c>
      <c r="Q44" s="14">
        <f t="shared" si="27"/>
        <v>6.5859331987646432E-3</v>
      </c>
      <c r="R44" s="8">
        <f t="shared" si="28"/>
        <v>1.0021835416666666E-2</v>
      </c>
      <c r="S44" s="15">
        <f t="shared" si="29"/>
        <v>0.65715838715650865</v>
      </c>
      <c r="T44" s="2">
        <v>0.01</v>
      </c>
      <c r="U44" s="16">
        <f t="shared" si="30"/>
        <v>6.5715838715650864E-3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2.1371583871565087E-2</v>
      </c>
      <c r="AR44" s="8">
        <f t="shared" si="34"/>
        <v>7.7091041666666671</v>
      </c>
      <c r="AS44" s="1">
        <f t="shared" si="35"/>
        <v>0.13</v>
      </c>
      <c r="AT44" s="1">
        <f t="shared" si="36"/>
        <v>10.207534246575333</v>
      </c>
      <c r="AU44" s="1">
        <f t="shared" si="37"/>
        <v>1464.8043602231344</v>
      </c>
    </row>
    <row r="45" spans="1:48" x14ac:dyDescent="0.15">
      <c r="C45" s="7">
        <v>3</v>
      </c>
      <c r="D45" s="11">
        <v>23.924677419354801</v>
      </c>
      <c r="E45" s="10">
        <f t="shared" si="38"/>
        <v>23.4542857142857</v>
      </c>
      <c r="F45" s="7" t="s">
        <v>73</v>
      </c>
      <c r="G45" s="1">
        <v>4</v>
      </c>
      <c r="H45" s="8">
        <f t="shared" si="21"/>
        <v>23.924677419354801</v>
      </c>
      <c r="I45" s="8">
        <f t="shared" si="22"/>
        <v>297.07467741935477</v>
      </c>
      <c r="J45" s="8">
        <f t="shared" si="23"/>
        <v>0.30757916080075021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0.19992682352240163</v>
      </c>
      <c r="P45" s="8">
        <f t="shared" si="26"/>
        <v>6.1493324600579977E-2</v>
      </c>
      <c r="Q45" s="14">
        <f t="shared" si="27"/>
        <v>7.9941321980753974E-3</v>
      </c>
      <c r="R45" s="8">
        <f t="shared" si="28"/>
        <v>1.0021835416666666E-2</v>
      </c>
      <c r="S45" s="15">
        <f t="shared" si="29"/>
        <v>0.79767147091448676</v>
      </c>
      <c r="T45" s="2">
        <v>0.01</v>
      </c>
      <c r="U45" s="16">
        <f t="shared" si="30"/>
        <v>7.9767147091448672E-3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2.2776714709144868E-2</v>
      </c>
      <c r="AR45" s="8">
        <f t="shared" si="34"/>
        <v>7.7091041666666671</v>
      </c>
      <c r="AS45" s="1">
        <f t="shared" si="35"/>
        <v>0.13</v>
      </c>
      <c r="AT45" s="1">
        <f t="shared" si="36"/>
        <v>10.207534246575333</v>
      </c>
      <c r="AU45" s="1">
        <f t="shared" si="37"/>
        <v>1561.1117649499006</v>
      </c>
    </row>
    <row r="46" spans="1:48" x14ac:dyDescent="0.15">
      <c r="C46" s="7">
        <v>4</v>
      </c>
      <c r="D46" s="11">
        <v>24.601766666666698</v>
      </c>
      <c r="E46" s="10">
        <f t="shared" si="38"/>
        <v>23.924677419354801</v>
      </c>
      <c r="F46" s="7" t="s">
        <v>73</v>
      </c>
      <c r="G46" s="1">
        <v>5</v>
      </c>
      <c r="H46" s="8">
        <f t="shared" si="21"/>
        <v>24.601766666666698</v>
      </c>
      <c r="I46" s="8">
        <f t="shared" si="22"/>
        <v>297.7517666666667</v>
      </c>
      <c r="J46" s="8">
        <f t="shared" si="23"/>
        <v>0.33137951949377159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0.13151182397573058</v>
      </c>
      <c r="O46" s="8">
        <f t="shared" si="39"/>
        <v>8.4012716612757721E-2</v>
      </c>
      <c r="P46" s="8">
        <f t="shared" si="26"/>
        <v>2.7840093662502056E-2</v>
      </c>
      <c r="Q46" s="14">
        <f t="shared" si="27"/>
        <v>3.6192121761252673E-3</v>
      </c>
      <c r="R46" s="8">
        <f t="shared" si="28"/>
        <v>1.0021835416666666E-2</v>
      </c>
      <c r="S46" s="15">
        <f t="shared" si="29"/>
        <v>0.36113266938173716</v>
      </c>
      <c r="T46" s="2">
        <v>0.01</v>
      </c>
      <c r="U46" s="16">
        <f t="shared" si="30"/>
        <v>3.6113266938173718E-3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3.0711326693817372E-2</v>
      </c>
      <c r="AR46" s="8">
        <f t="shared" si="34"/>
        <v>7.7091041666666671</v>
      </c>
      <c r="AS46" s="1">
        <f t="shared" si="35"/>
        <v>0.13</v>
      </c>
      <c r="AT46" s="1">
        <f t="shared" si="36"/>
        <v>10.207534246575333</v>
      </c>
      <c r="AU46" s="1">
        <f t="shared" si="37"/>
        <v>2104.9485859208989</v>
      </c>
    </row>
    <row r="47" spans="1:48" x14ac:dyDescent="0.15">
      <c r="C47" s="7">
        <v>5</v>
      </c>
      <c r="D47" s="11">
        <v>24.4542258064516</v>
      </c>
      <c r="E47" s="10">
        <f t="shared" si="38"/>
        <v>24.601766666666698</v>
      </c>
      <c r="F47" s="7" t="s">
        <v>75</v>
      </c>
      <c r="G47" s="1">
        <v>6</v>
      </c>
      <c r="H47" s="8">
        <f t="shared" si="21"/>
        <v>24.4542258064516</v>
      </c>
      <c r="I47" s="8">
        <f t="shared" si="22"/>
        <v>297.60422580645155</v>
      </c>
      <c r="J47" s="8">
        <f t="shared" si="23"/>
        <v>0.3260505322602148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0.13326366461692232</v>
      </c>
      <c r="P47" s="8">
        <f t="shared" si="26"/>
        <v>4.3450688779294276E-2</v>
      </c>
      <c r="Q47" s="14">
        <f t="shared" si="27"/>
        <v>5.6485895413082559E-3</v>
      </c>
      <c r="R47" s="8">
        <f t="shared" si="28"/>
        <v>1.0021835416666666E-2</v>
      </c>
      <c r="S47" s="15">
        <f t="shared" si="29"/>
        <v>0.56362824836600811</v>
      </c>
      <c r="T47" s="2">
        <v>0.01</v>
      </c>
      <c r="U47" s="16">
        <f t="shared" si="30"/>
        <v>5.636282483660081E-3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3.2736282483660083E-2</v>
      </c>
      <c r="AR47" s="8">
        <f t="shared" si="34"/>
        <v>7.7091041666666671</v>
      </c>
      <c r="AS47" s="1">
        <f t="shared" si="35"/>
        <v>0.13</v>
      </c>
      <c r="AT47" s="1">
        <f t="shared" si="36"/>
        <v>10.207534246575333</v>
      </c>
      <c r="AU47" s="1">
        <f t="shared" si="37"/>
        <v>2243.7386769149111</v>
      </c>
    </row>
    <row r="48" spans="1:48" x14ac:dyDescent="0.15">
      <c r="C48" s="7">
        <v>6</v>
      </c>
      <c r="D48" s="11">
        <v>25.639500000000002</v>
      </c>
      <c r="E48" s="10">
        <f t="shared" si="38"/>
        <v>24.4542258064516</v>
      </c>
      <c r="F48" s="7" t="s">
        <v>73</v>
      </c>
      <c r="G48" s="1">
        <v>7</v>
      </c>
      <c r="H48" s="8">
        <f t="shared" si="21"/>
        <v>25.639500000000002</v>
      </c>
      <c r="I48" s="8">
        <f t="shared" si="22"/>
        <v>298.78949999999998</v>
      </c>
      <c r="J48" s="8">
        <f t="shared" si="23"/>
        <v>0.37123640493771737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0.1669040175042947</v>
      </c>
      <c r="P48" s="8">
        <f t="shared" si="26"/>
        <v>6.1960847427956219E-2</v>
      </c>
      <c r="Q48" s="14">
        <f t="shared" si="27"/>
        <v>8.0549101656343085E-3</v>
      </c>
      <c r="R48" s="8">
        <f t="shared" si="28"/>
        <v>1.0021835416666666E-2</v>
      </c>
      <c r="S48" s="15">
        <f t="shared" si="29"/>
        <v>0.80373602546283174</v>
      </c>
      <c r="T48" s="2">
        <v>0.01</v>
      </c>
      <c r="U48" s="16">
        <f t="shared" si="30"/>
        <v>8.037360254628317E-3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3.5137360254628318E-2</v>
      </c>
      <c r="AR48" s="8">
        <f t="shared" si="34"/>
        <v>7.7091041666666671</v>
      </c>
      <c r="AS48" s="1">
        <f t="shared" si="35"/>
        <v>0.13</v>
      </c>
      <c r="AT48" s="1">
        <f t="shared" si="36"/>
        <v>10.207534246575333</v>
      </c>
      <c r="AU48" s="1">
        <f t="shared" si="37"/>
        <v>2408.3080981279377</v>
      </c>
    </row>
    <row r="49" spans="1:78" x14ac:dyDescent="0.15">
      <c r="C49" s="7">
        <v>7</v>
      </c>
      <c r="D49" s="11">
        <v>25.845903225806399</v>
      </c>
      <c r="E49" s="10">
        <f t="shared" si="38"/>
        <v>25.639500000000002</v>
      </c>
      <c r="F49" s="7" t="s">
        <v>73</v>
      </c>
      <c r="G49" s="1">
        <v>8</v>
      </c>
      <c r="H49" s="8">
        <f t="shared" si="21"/>
        <v>25.845903225806399</v>
      </c>
      <c r="I49" s="8">
        <f t="shared" si="22"/>
        <v>298.99590322580639</v>
      </c>
      <c r="J49" s="8">
        <f t="shared" si="23"/>
        <v>0.37968231193783386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0.18203421174300516</v>
      </c>
      <c r="P49" s="8">
        <f t="shared" si="26"/>
        <v>6.9115170366365386E-2</v>
      </c>
      <c r="Q49" s="14">
        <f t="shared" si="27"/>
        <v>8.9849721476275013E-3</v>
      </c>
      <c r="R49" s="8">
        <f t="shared" si="28"/>
        <v>1.0021835416666666E-2</v>
      </c>
      <c r="S49" s="15">
        <f t="shared" si="29"/>
        <v>0.89653958322695815</v>
      </c>
      <c r="T49" s="2">
        <v>0.01</v>
      </c>
      <c r="U49" s="16">
        <f t="shared" si="30"/>
        <v>8.9653958322695824E-3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3.606539583226958E-2</v>
      </c>
      <c r="AR49" s="8">
        <f t="shared" si="34"/>
        <v>7.7091041666666671</v>
      </c>
      <c r="AS49" s="1">
        <f t="shared" si="35"/>
        <v>0.13</v>
      </c>
      <c r="AT49" s="1">
        <f t="shared" si="36"/>
        <v>10.207534246575333</v>
      </c>
      <c r="AU49" s="1">
        <f t="shared" si="37"/>
        <v>2471.9154829965801</v>
      </c>
    </row>
    <row r="50" spans="1:78" x14ac:dyDescent="0.15">
      <c r="C50" s="7">
        <v>8</v>
      </c>
      <c r="D50" s="11">
        <v>25.7849677419355</v>
      </c>
      <c r="E50" s="10">
        <f t="shared" si="38"/>
        <v>25.845903225806399</v>
      </c>
      <c r="F50" s="7" t="s">
        <v>73</v>
      </c>
      <c r="G50" s="1">
        <v>9</v>
      </c>
      <c r="H50" s="8">
        <f t="shared" si="21"/>
        <v>25.7849677419355</v>
      </c>
      <c r="I50" s="8">
        <f t="shared" si="22"/>
        <v>298.93496774193545</v>
      </c>
      <c r="J50" s="8">
        <f t="shared" si="23"/>
        <v>0.37717028791547352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0.19001008304330647</v>
      </c>
      <c r="P50" s="8">
        <f t="shared" si="26"/>
        <v>7.1666157728286939E-2</v>
      </c>
      <c r="Q50" s="14">
        <f t="shared" si="27"/>
        <v>9.316600504677303E-3</v>
      </c>
      <c r="R50" s="8">
        <f t="shared" si="28"/>
        <v>1.0021835416666666E-2</v>
      </c>
      <c r="S50" s="15">
        <f t="shared" si="29"/>
        <v>0.92963016426945777</v>
      </c>
      <c r="T50" s="2">
        <v>0.01</v>
      </c>
      <c r="U50" s="16">
        <f t="shared" si="30"/>
        <v>9.296301642694578E-3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3.6396301642694577E-2</v>
      </c>
      <c r="AR50" s="8">
        <f t="shared" si="34"/>
        <v>7.7091041666666671</v>
      </c>
      <c r="AS50" s="1">
        <f t="shared" si="35"/>
        <v>0.13</v>
      </c>
      <c r="AT50" s="1">
        <f t="shared" si="36"/>
        <v>10.207534246575333</v>
      </c>
      <c r="AU50" s="1">
        <f t="shared" si="37"/>
        <v>2494.5957053351135</v>
      </c>
    </row>
    <row r="51" spans="1:78" x14ac:dyDescent="0.15">
      <c r="C51" s="7">
        <v>9</v>
      </c>
      <c r="D51" s="11">
        <v>25.289633333333299</v>
      </c>
      <c r="E51" s="10">
        <f t="shared" si="38"/>
        <v>25.7849677419355</v>
      </c>
      <c r="F51" s="7" t="s">
        <v>73</v>
      </c>
      <c r="G51" s="1">
        <v>10</v>
      </c>
      <c r="H51" s="8">
        <f t="shared" si="21"/>
        <v>25.289633333333299</v>
      </c>
      <c r="I51" s="8">
        <f t="shared" si="22"/>
        <v>298.43963333333329</v>
      </c>
      <c r="J51" s="8">
        <f t="shared" si="23"/>
        <v>0.35732157788563862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0.19543496698168622</v>
      </c>
      <c r="P51" s="8">
        <f t="shared" si="26"/>
        <v>6.9833130775923805E-2</v>
      </c>
      <c r="Q51" s="14">
        <f t="shared" si="27"/>
        <v>9.0783070008700947E-3</v>
      </c>
      <c r="R51" s="8">
        <f t="shared" si="28"/>
        <v>1.0021835416666666E-2</v>
      </c>
      <c r="S51" s="15">
        <f t="shared" si="29"/>
        <v>0.90585273290085666</v>
      </c>
      <c r="T51" s="2">
        <v>0.01</v>
      </c>
      <c r="U51" s="16">
        <f t="shared" si="30"/>
        <v>9.0585273290085672E-3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3.6158527329008566E-2</v>
      </c>
      <c r="AR51" s="8">
        <f t="shared" si="34"/>
        <v>7.7091041666666671</v>
      </c>
      <c r="AS51" s="1">
        <f t="shared" si="35"/>
        <v>0.13</v>
      </c>
      <c r="AT51" s="1">
        <f t="shared" si="36"/>
        <v>10.207534246575333</v>
      </c>
      <c r="AU51" s="1">
        <f t="shared" si="37"/>
        <v>2478.2986983594287</v>
      </c>
    </row>
    <row r="52" spans="1:78" x14ac:dyDescent="0.15">
      <c r="C52" s="7">
        <v>10</v>
      </c>
      <c r="D52" s="11">
        <v>25.246290322580599</v>
      </c>
      <c r="E52" s="10">
        <f t="shared" si="38"/>
        <v>25.289633333333299</v>
      </c>
      <c r="F52" s="7" t="s">
        <v>73</v>
      </c>
      <c r="G52" s="1">
        <v>11</v>
      </c>
      <c r="H52" s="8">
        <f t="shared" si="21"/>
        <v>25.246290322580599</v>
      </c>
      <c r="I52" s="8">
        <f t="shared" si="22"/>
        <v>298.39629032258057</v>
      </c>
      <c r="J52" s="8">
        <f t="shared" si="23"/>
        <v>0.35563224391355391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0.11932174439547431</v>
      </c>
      <c r="O52" s="8">
        <f t="shared" si="39"/>
        <v>8.3371133476954754E-2</v>
      </c>
      <c r="P52" s="8">
        <f t="shared" si="26"/>
        <v>2.9649463276025832E-2</v>
      </c>
      <c r="Q52" s="14">
        <f t="shared" si="27"/>
        <v>3.8544302258833583E-3</v>
      </c>
      <c r="R52" s="8">
        <f t="shared" si="28"/>
        <v>1.0021835416666666E-2</v>
      </c>
      <c r="S52" s="15">
        <f t="shared" si="29"/>
        <v>0.3846032254204958</v>
      </c>
      <c r="T52" s="2">
        <v>0.01</v>
      </c>
      <c r="U52" s="16">
        <f t="shared" si="30"/>
        <v>3.846032254204958E-3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3.0946032254204957E-2</v>
      </c>
      <c r="AR52" s="8">
        <f t="shared" si="34"/>
        <v>7.7091041666666671</v>
      </c>
      <c r="AS52" s="1">
        <f t="shared" si="35"/>
        <v>0.13</v>
      </c>
      <c r="AT52" s="1">
        <f t="shared" si="36"/>
        <v>10.207534246575333</v>
      </c>
      <c r="AU52" s="1">
        <f t="shared" si="37"/>
        <v>2121.0352611196322</v>
      </c>
    </row>
    <row r="53" spans="1:78" x14ac:dyDescent="0.15">
      <c r="C53" s="7">
        <v>11</v>
      </c>
      <c r="D53" s="11">
        <v>24.2345333333333</v>
      </c>
      <c r="E53" s="10">
        <f t="shared" si="38"/>
        <v>25.246290322580599</v>
      </c>
      <c r="F53" s="7" t="s">
        <v>75</v>
      </c>
      <c r="G53" s="1">
        <v>12</v>
      </c>
      <c r="H53" s="8">
        <f t="shared" si="21"/>
        <v>24.2345333333333</v>
      </c>
      <c r="I53" s="8">
        <f t="shared" si="22"/>
        <v>297.38453333333325</v>
      </c>
      <c r="J53" s="8">
        <f t="shared" si="23"/>
        <v>0.31826442207557148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0.1308127118675956</v>
      </c>
      <c r="P53" s="8">
        <f t="shared" si="26"/>
        <v>4.1633032142678564E-2</v>
      </c>
      <c r="Q53" s="14">
        <f t="shared" si="27"/>
        <v>5.4122941785482133E-3</v>
      </c>
      <c r="R53" s="8">
        <f t="shared" si="28"/>
        <v>1.0021835416666666E-2</v>
      </c>
      <c r="S53" s="15">
        <f t="shared" si="29"/>
        <v>0.5400501957503091</v>
      </c>
      <c r="T53" s="2">
        <v>0.01</v>
      </c>
      <c r="U53" s="16">
        <f t="shared" si="30"/>
        <v>5.400501957503091E-3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3.2500501957503092E-2</v>
      </c>
      <c r="AR53" s="8">
        <f t="shared" si="34"/>
        <v>7.7091041666666671</v>
      </c>
      <c r="AS53" s="1">
        <f t="shared" si="35"/>
        <v>0.13</v>
      </c>
      <c r="AT53" s="1">
        <f t="shared" si="36"/>
        <v>10.207534246575333</v>
      </c>
      <c r="AU53" s="1">
        <f t="shared" si="37"/>
        <v>2227.5783237634546</v>
      </c>
      <c r="AV53" s="1">
        <f>SUM(AU42:AU53)</f>
        <v>24118.788936307727</v>
      </c>
    </row>
    <row r="54" spans="1:78" x14ac:dyDescent="0.15">
      <c r="C54" s="7">
        <v>12</v>
      </c>
      <c r="D54" s="11">
        <v>23.163354838709701</v>
      </c>
      <c r="E54" s="10">
        <f t="shared" si="38"/>
        <v>24.2345333333333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134.75800000000001</v>
      </c>
      <c r="C58" s="7" t="s">
        <v>72</v>
      </c>
      <c r="D58" s="7">
        <v>22</v>
      </c>
      <c r="E58" s="7"/>
      <c r="F58" s="7"/>
      <c r="G58" s="1">
        <v>1</v>
      </c>
      <c r="H58" s="8">
        <f t="shared" ref="H58:H69" si="40">E59</f>
        <v>22</v>
      </c>
      <c r="I58" s="8">
        <f t="shared" ref="I58:I69" si="41">H58+273.15</f>
        <v>295.14999999999998</v>
      </c>
      <c r="J58" s="8">
        <f t="shared" ref="J58:J69" si="42">EXP(($C$16*(I58-$C$14))/($C$17*I58*$C$14))</f>
        <v>0.24839061859951694</v>
      </c>
      <c r="K58" s="8">
        <f t="shared" ref="K58:K69" si="43">$B$58/12</f>
        <v>11.229833333333334</v>
      </c>
      <c r="L58" s="8">
        <f t="shared" ref="L58:L69" si="44">K58*$B$59/100</f>
        <v>3.0320550000000002</v>
      </c>
      <c r="M58" s="1" t="s">
        <v>73</v>
      </c>
      <c r="O58" s="8">
        <f>L58</f>
        <v>3.0320550000000002</v>
      </c>
      <c r="P58" s="8">
        <f t="shared" ref="P58:P69" si="45">O58*J58</f>
        <v>0.7531340170777584</v>
      </c>
      <c r="Q58" s="14">
        <f t="shared" ref="Q58:Q69" si="46">P58*$B$60</f>
        <v>0.21840886495254991</v>
      </c>
      <c r="R58" s="8">
        <f t="shared" ref="R58:R69" si="47">L58*$B$60</f>
        <v>0.87929594999999994</v>
      </c>
      <c r="S58" s="15">
        <f t="shared" ref="S58:S69" si="48">Q58/R58</f>
        <v>0.24839061859951694</v>
      </c>
      <c r="T58" s="2">
        <v>0.27</v>
      </c>
      <c r="U58" s="16">
        <f t="shared" ref="U58:U69" si="49">S58*T58</f>
        <v>6.7065467021869579E-2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0.28823082024234925</v>
      </c>
      <c r="AC58" s="8">
        <f t="shared" ref="AC58:AC69" si="51">$B$58/12</f>
        <v>11.229833333333334</v>
      </c>
      <c r="AD58" s="1">
        <f t="shared" ref="AD58:AD69" si="52">$B$60</f>
        <v>0.28999999999999998</v>
      </c>
      <c r="AE58" s="17">
        <f t="shared" ref="AE58:AE69" si="53">$E$7/12</f>
        <v>84.853860036408335</v>
      </c>
      <c r="AF58" s="1">
        <f t="shared" ref="AF58:AF69" si="54">AE58*10000*AC58*AB58</f>
        <v>2746536.2268582042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23.268709677419402</v>
      </c>
      <c r="E59" s="10">
        <f t="shared" ref="E59:E70" si="55">D58</f>
        <v>22</v>
      </c>
      <c r="F59" s="7" t="s">
        <v>73</v>
      </c>
      <c r="G59" s="1">
        <v>2</v>
      </c>
      <c r="H59" s="8">
        <f t="shared" si="40"/>
        <v>23.268709677419402</v>
      </c>
      <c r="I59" s="8">
        <f t="shared" si="41"/>
        <v>296.41870967741937</v>
      </c>
      <c r="J59" s="8">
        <f t="shared" si="42"/>
        <v>0.2860598144940581</v>
      </c>
      <c r="K59" s="8">
        <f t="shared" si="43"/>
        <v>11.229833333333334</v>
      </c>
      <c r="L59" s="8">
        <f t="shared" si="44"/>
        <v>3.0320550000000002</v>
      </c>
      <c r="M59" s="1" t="s">
        <v>73</v>
      </c>
      <c r="O59" s="8">
        <f t="shared" ref="O59:O69" si="56">L59+O58-P58-N59</f>
        <v>5.3109759829222423</v>
      </c>
      <c r="P59" s="8">
        <f t="shared" si="45"/>
        <v>1.5192568044571344</v>
      </c>
      <c r="Q59" s="14">
        <f t="shared" si="46"/>
        <v>0.44058447329256895</v>
      </c>
      <c r="R59" s="8">
        <f t="shared" si="47"/>
        <v>0.87929594999999994</v>
      </c>
      <c r="S59" s="15">
        <f t="shared" si="48"/>
        <v>0.50106505470947404</v>
      </c>
      <c r="T59" s="2">
        <v>0.27</v>
      </c>
      <c r="U59" s="16">
        <f t="shared" si="49"/>
        <v>0.13528756477155801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0.30148637383511373</v>
      </c>
      <c r="AC59" s="8">
        <f t="shared" si="51"/>
        <v>11.229833333333334</v>
      </c>
      <c r="AD59" s="1">
        <f t="shared" si="52"/>
        <v>0.28999999999999998</v>
      </c>
      <c r="AE59" s="17">
        <f t="shared" si="53"/>
        <v>84.853860036408335</v>
      </c>
      <c r="AF59" s="1">
        <f t="shared" si="54"/>
        <v>2872847.6952812434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23.4542857142857</v>
      </c>
      <c r="E60" s="10">
        <f t="shared" si="55"/>
        <v>23.268709677419402</v>
      </c>
      <c r="F60" s="7" t="s">
        <v>73</v>
      </c>
      <c r="G60" s="1">
        <v>3</v>
      </c>
      <c r="H60" s="8">
        <f t="shared" si="40"/>
        <v>23.4542857142857</v>
      </c>
      <c r="I60" s="8">
        <f t="shared" si="41"/>
        <v>296.60428571428565</v>
      </c>
      <c r="J60" s="8">
        <f t="shared" si="42"/>
        <v>0.29199975284323021</v>
      </c>
      <c r="K60" s="8">
        <f t="shared" si="43"/>
        <v>11.229833333333334</v>
      </c>
      <c r="L60" s="8">
        <f t="shared" si="44"/>
        <v>3.0320550000000002</v>
      </c>
      <c r="M60" s="1" t="s">
        <v>73</v>
      </c>
      <c r="O60" s="8">
        <f t="shared" si="56"/>
        <v>6.8237741784651078</v>
      </c>
      <c r="P60" s="8">
        <f t="shared" si="45"/>
        <v>1.9925403735698277</v>
      </c>
      <c r="Q60" s="14">
        <f t="shared" si="46"/>
        <v>0.57783670833525003</v>
      </c>
      <c r="R60" s="8">
        <f t="shared" si="47"/>
        <v>0.87929594999999994</v>
      </c>
      <c r="S60" s="15">
        <f t="shared" si="48"/>
        <v>0.65715838715650865</v>
      </c>
      <c r="T60" s="2">
        <v>0.27</v>
      </c>
      <c r="U60" s="16">
        <f t="shared" si="49"/>
        <v>0.17743276453225734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0.30967518614861761</v>
      </c>
      <c r="AC60" s="8">
        <f t="shared" si="51"/>
        <v>11.229833333333334</v>
      </c>
      <c r="AD60" s="1">
        <f t="shared" si="52"/>
        <v>0.28999999999999998</v>
      </c>
      <c r="AE60" s="17">
        <f t="shared" si="53"/>
        <v>84.853860036408335</v>
      </c>
      <c r="AF60" s="1">
        <f t="shared" si="54"/>
        <v>2950878.4542926154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23.924677419354801</v>
      </c>
      <c r="E61" s="10">
        <f t="shared" si="55"/>
        <v>23.4542857142857</v>
      </c>
      <c r="F61" s="7" t="s">
        <v>73</v>
      </c>
      <c r="G61" s="1">
        <v>4</v>
      </c>
      <c r="H61" s="8">
        <f t="shared" si="40"/>
        <v>23.924677419354801</v>
      </c>
      <c r="I61" s="8">
        <f t="shared" si="41"/>
        <v>297.07467741935477</v>
      </c>
      <c r="J61" s="8">
        <f t="shared" si="42"/>
        <v>0.30757916080075021</v>
      </c>
      <c r="K61" s="8">
        <f t="shared" si="43"/>
        <v>11.229833333333334</v>
      </c>
      <c r="L61" s="8">
        <f t="shared" si="44"/>
        <v>3.0320550000000002</v>
      </c>
      <c r="M61" s="1" t="s">
        <v>73</v>
      </c>
      <c r="O61" s="8">
        <f t="shared" si="56"/>
        <v>7.86328880489528</v>
      </c>
      <c r="P61" s="8">
        <f t="shared" si="45"/>
        <v>2.418583771743624</v>
      </c>
      <c r="Q61" s="14">
        <f t="shared" si="46"/>
        <v>0.70138929380565096</v>
      </c>
      <c r="R61" s="8">
        <f t="shared" si="47"/>
        <v>0.87929594999999994</v>
      </c>
      <c r="S61" s="15">
        <f t="shared" si="48"/>
        <v>0.79767147091448676</v>
      </c>
      <c r="T61" s="2">
        <v>0.27</v>
      </c>
      <c r="U61" s="16">
        <f t="shared" si="49"/>
        <v>0.21537129714691144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0.31704664303564489</v>
      </c>
      <c r="AC61" s="8">
        <f t="shared" si="51"/>
        <v>11.229833333333334</v>
      </c>
      <c r="AD61" s="1">
        <f t="shared" si="52"/>
        <v>0.28999999999999998</v>
      </c>
      <c r="AE61" s="17">
        <f t="shared" si="53"/>
        <v>84.853860036408335</v>
      </c>
      <c r="AF61" s="1">
        <f t="shared" si="54"/>
        <v>3021120.6767167156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24.601766666666698</v>
      </c>
      <c r="E62" s="10">
        <f t="shared" si="55"/>
        <v>23.924677419354801</v>
      </c>
      <c r="F62" s="7" t="s">
        <v>73</v>
      </c>
      <c r="G62" s="1">
        <v>5</v>
      </c>
      <c r="H62" s="8">
        <f t="shared" si="40"/>
        <v>24.601766666666698</v>
      </c>
      <c r="I62" s="8">
        <f t="shared" si="41"/>
        <v>297.7517666666667</v>
      </c>
      <c r="J62" s="8">
        <f t="shared" si="42"/>
        <v>0.33137951949377159</v>
      </c>
      <c r="K62" s="8">
        <f t="shared" si="43"/>
        <v>11.229833333333334</v>
      </c>
      <c r="L62" s="8">
        <f t="shared" si="44"/>
        <v>3.0320550000000002</v>
      </c>
      <c r="M62" s="1" t="s">
        <v>75</v>
      </c>
      <c r="N62" s="8">
        <f>(O61-P61)*$C$22/100</f>
        <v>5.1724697814940734</v>
      </c>
      <c r="O62" s="8">
        <f t="shared" si="56"/>
        <v>3.3042902516575827</v>
      </c>
      <c r="P62" s="8">
        <f t="shared" si="45"/>
        <v>1.0949741158622435</v>
      </c>
      <c r="Q62" s="14">
        <f t="shared" si="46"/>
        <v>0.3175424936000506</v>
      </c>
      <c r="R62" s="8">
        <f t="shared" si="47"/>
        <v>0.87929594999999994</v>
      </c>
      <c r="S62" s="15">
        <f t="shared" si="48"/>
        <v>0.36113266938173733</v>
      </c>
      <c r="T62" s="2">
        <v>0.27</v>
      </c>
      <c r="U62" s="16">
        <f t="shared" si="49"/>
        <v>9.7505820733069085E-2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0.29414538096843534</v>
      </c>
      <c r="AC62" s="8">
        <f t="shared" si="51"/>
        <v>11.229833333333334</v>
      </c>
      <c r="AD62" s="1">
        <f t="shared" si="52"/>
        <v>0.28999999999999998</v>
      </c>
      <c r="AE62" s="17">
        <f t="shared" si="53"/>
        <v>84.853860036408335</v>
      </c>
      <c r="AF62" s="1">
        <f t="shared" si="54"/>
        <v>2802895.7628942518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24.4542258064516</v>
      </c>
      <c r="E63" s="10">
        <f t="shared" si="55"/>
        <v>24.601766666666698</v>
      </c>
      <c r="F63" s="7" t="s">
        <v>75</v>
      </c>
      <c r="G63" s="1">
        <v>6</v>
      </c>
      <c r="H63" s="8">
        <f t="shared" si="40"/>
        <v>24.4542258064516</v>
      </c>
      <c r="I63" s="8">
        <f t="shared" si="41"/>
        <v>297.60422580645155</v>
      </c>
      <c r="J63" s="8">
        <f t="shared" si="42"/>
        <v>0.3260505322602148</v>
      </c>
      <c r="K63" s="8">
        <f t="shared" si="43"/>
        <v>11.229833333333334</v>
      </c>
      <c r="L63" s="8">
        <f t="shared" si="44"/>
        <v>3.0320550000000002</v>
      </c>
      <c r="M63" s="1" t="s">
        <v>73</v>
      </c>
      <c r="O63" s="8">
        <f t="shared" si="56"/>
        <v>5.2413711357953403</v>
      </c>
      <c r="P63" s="8">
        <f t="shared" si="45"/>
        <v>1.7089518485993973</v>
      </c>
      <c r="Q63" s="14">
        <f t="shared" si="46"/>
        <v>0.49559603609382519</v>
      </c>
      <c r="R63" s="8">
        <f t="shared" si="47"/>
        <v>0.87929594999999994</v>
      </c>
      <c r="S63" s="15">
        <f t="shared" si="48"/>
        <v>0.56362824836600833</v>
      </c>
      <c r="T63" s="2">
        <v>0.27</v>
      </c>
      <c r="U63" s="16">
        <f t="shared" si="49"/>
        <v>0.15217962705882226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0.31996850153752915</v>
      </c>
      <c r="AC63" s="8">
        <f t="shared" si="51"/>
        <v>11.229833333333334</v>
      </c>
      <c r="AD63" s="1">
        <f t="shared" si="52"/>
        <v>0.28999999999999998</v>
      </c>
      <c r="AE63" s="17">
        <f t="shared" si="53"/>
        <v>84.853860036408335</v>
      </c>
      <c r="AF63" s="1">
        <f t="shared" si="54"/>
        <v>3048962.9116950263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25.639500000000002</v>
      </c>
      <c r="E64" s="10">
        <f t="shared" si="55"/>
        <v>24.4542258064516</v>
      </c>
      <c r="F64" s="7" t="s">
        <v>73</v>
      </c>
      <c r="G64" s="1">
        <v>7</v>
      </c>
      <c r="H64" s="8">
        <f t="shared" si="40"/>
        <v>25.639500000000002</v>
      </c>
      <c r="I64" s="8">
        <f t="shared" si="41"/>
        <v>298.78949999999998</v>
      </c>
      <c r="J64" s="8">
        <f t="shared" si="42"/>
        <v>0.37123640493771737</v>
      </c>
      <c r="K64" s="8">
        <f t="shared" si="43"/>
        <v>11.229833333333334</v>
      </c>
      <c r="L64" s="8">
        <f t="shared" si="44"/>
        <v>3.0320550000000002</v>
      </c>
      <c r="M64" s="1" t="s">
        <v>73</v>
      </c>
      <c r="O64" s="8">
        <f t="shared" si="56"/>
        <v>6.5644742871959423</v>
      </c>
      <c r="P64" s="8">
        <f t="shared" si="45"/>
        <v>2.4369718346847065</v>
      </c>
      <c r="Q64" s="14">
        <f t="shared" si="46"/>
        <v>0.70672183205856487</v>
      </c>
      <c r="R64" s="8">
        <f t="shared" si="47"/>
        <v>0.87929594999999994</v>
      </c>
      <c r="S64" s="15">
        <f t="shared" si="48"/>
        <v>0.80373602546283185</v>
      </c>
      <c r="T64" s="2">
        <v>0.27</v>
      </c>
      <c r="U64" s="16">
        <f t="shared" si="49"/>
        <v>0.21700872687496461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0.33256479563180563</v>
      </c>
      <c r="AC64" s="8">
        <f t="shared" si="51"/>
        <v>11.229833333333334</v>
      </c>
      <c r="AD64" s="1">
        <f t="shared" si="52"/>
        <v>0.28999999999999998</v>
      </c>
      <c r="AE64" s="17">
        <f t="shared" si="53"/>
        <v>84.853860036408335</v>
      </c>
      <c r="AF64" s="1">
        <f t="shared" si="54"/>
        <v>3168992.3312588376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25.845903225806399</v>
      </c>
      <c r="E65" s="10">
        <f t="shared" si="55"/>
        <v>25.639500000000002</v>
      </c>
      <c r="F65" s="7" t="s">
        <v>73</v>
      </c>
      <c r="G65" s="1">
        <v>8</v>
      </c>
      <c r="H65" s="8">
        <f t="shared" si="40"/>
        <v>25.845903225806399</v>
      </c>
      <c r="I65" s="8">
        <f t="shared" si="41"/>
        <v>298.99590322580639</v>
      </c>
      <c r="J65" s="8">
        <f t="shared" si="42"/>
        <v>0.37968231193783386</v>
      </c>
      <c r="K65" s="8">
        <f t="shared" si="43"/>
        <v>11.229833333333334</v>
      </c>
      <c r="L65" s="8">
        <f t="shared" si="44"/>
        <v>3.0320550000000002</v>
      </c>
      <c r="M65" s="1" t="s">
        <v>73</v>
      </c>
      <c r="O65" s="8">
        <f t="shared" si="56"/>
        <v>7.1595574525112351</v>
      </c>
      <c r="P65" s="8">
        <f t="shared" si="45"/>
        <v>2.7183573260212137</v>
      </c>
      <c r="Q65" s="14">
        <f t="shared" si="46"/>
        <v>0.7883236245461519</v>
      </c>
      <c r="R65" s="8">
        <f t="shared" si="47"/>
        <v>0.87929594999999994</v>
      </c>
      <c r="S65" s="15">
        <f t="shared" si="48"/>
        <v>0.89653958322695781</v>
      </c>
      <c r="T65" s="2">
        <v>0.27</v>
      </c>
      <c r="U65" s="16">
        <f t="shared" si="49"/>
        <v>0.24206568747127863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0.3374333630756694</v>
      </c>
      <c r="AC65" s="8">
        <f t="shared" si="51"/>
        <v>11.229833333333334</v>
      </c>
      <c r="AD65" s="1">
        <f t="shared" si="52"/>
        <v>0.28999999999999998</v>
      </c>
      <c r="AE65" s="17">
        <f t="shared" si="53"/>
        <v>84.853860036408335</v>
      </c>
      <c r="AF65" s="1">
        <f t="shared" si="54"/>
        <v>3215384.6526845307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25.7849677419355</v>
      </c>
      <c r="E66" s="10">
        <f t="shared" si="55"/>
        <v>25.845903225806399</v>
      </c>
      <c r="F66" s="7" t="s">
        <v>73</v>
      </c>
      <c r="G66" s="1">
        <v>9</v>
      </c>
      <c r="H66" s="8">
        <f t="shared" si="40"/>
        <v>25.7849677419355</v>
      </c>
      <c r="I66" s="8">
        <f t="shared" si="41"/>
        <v>298.93496774193545</v>
      </c>
      <c r="J66" s="8">
        <f t="shared" si="42"/>
        <v>0.37717028791547352</v>
      </c>
      <c r="K66" s="8">
        <f t="shared" si="43"/>
        <v>11.229833333333334</v>
      </c>
      <c r="L66" s="8">
        <f t="shared" si="44"/>
        <v>3.0320550000000002</v>
      </c>
      <c r="M66" s="1" t="s">
        <v>73</v>
      </c>
      <c r="O66" s="8">
        <f t="shared" si="56"/>
        <v>7.4732551264900211</v>
      </c>
      <c r="P66" s="8">
        <f t="shared" si="45"/>
        <v>2.8186897877240296</v>
      </c>
      <c r="Q66" s="14">
        <f t="shared" si="46"/>
        <v>0.81742003843996847</v>
      </c>
      <c r="R66" s="8">
        <f t="shared" si="47"/>
        <v>0.87929594999999994</v>
      </c>
      <c r="S66" s="15">
        <f t="shared" si="48"/>
        <v>0.92963016426945733</v>
      </c>
      <c r="T66" s="2">
        <v>0.27</v>
      </c>
      <c r="U66" s="16">
        <f t="shared" si="49"/>
        <v>0.25100014435275347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0.33916932804773997</v>
      </c>
      <c r="AC66" s="8">
        <f t="shared" si="51"/>
        <v>11.229833333333334</v>
      </c>
      <c r="AD66" s="1">
        <f t="shared" si="52"/>
        <v>0.28999999999999998</v>
      </c>
      <c r="AE66" s="17">
        <f t="shared" si="53"/>
        <v>84.853860036408335</v>
      </c>
      <c r="AF66" s="1">
        <f t="shared" si="54"/>
        <v>3231926.5709996498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25.289633333333299</v>
      </c>
      <c r="E67" s="10">
        <f t="shared" si="55"/>
        <v>25.7849677419355</v>
      </c>
      <c r="F67" s="7" t="s">
        <v>73</v>
      </c>
      <c r="G67" s="1">
        <v>10</v>
      </c>
      <c r="H67" s="8">
        <f t="shared" si="40"/>
        <v>25.289633333333299</v>
      </c>
      <c r="I67" s="8">
        <f t="shared" si="41"/>
        <v>298.43963333333329</v>
      </c>
      <c r="J67" s="8">
        <f t="shared" si="42"/>
        <v>0.35732157788563862</v>
      </c>
      <c r="K67" s="8">
        <f t="shared" si="43"/>
        <v>11.229833333333334</v>
      </c>
      <c r="L67" s="8">
        <f t="shared" si="44"/>
        <v>3.0320550000000002</v>
      </c>
      <c r="M67" s="1" t="s">
        <v>73</v>
      </c>
      <c r="O67" s="8">
        <f t="shared" si="56"/>
        <v>7.6866203387659926</v>
      </c>
      <c r="P67" s="8">
        <f t="shared" si="45"/>
        <v>2.7465953080557064</v>
      </c>
      <c r="Q67" s="14">
        <f t="shared" si="46"/>
        <v>0.79651263933615479</v>
      </c>
      <c r="R67" s="8">
        <f t="shared" si="47"/>
        <v>0.87929594999999994</v>
      </c>
      <c r="S67" s="15">
        <f t="shared" si="48"/>
        <v>0.90585273290085644</v>
      </c>
      <c r="T67" s="2">
        <v>0.27</v>
      </c>
      <c r="U67" s="16">
        <f t="shared" si="49"/>
        <v>0.24458023788323124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0.33792194022071181</v>
      </c>
      <c r="AC67" s="8">
        <f t="shared" si="51"/>
        <v>11.229833333333334</v>
      </c>
      <c r="AD67" s="1">
        <f t="shared" si="52"/>
        <v>0.28999999999999998</v>
      </c>
      <c r="AE67" s="17">
        <f t="shared" si="53"/>
        <v>84.853860036408335</v>
      </c>
      <c r="AF67" s="1">
        <f t="shared" si="54"/>
        <v>3220040.2784338719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25.246290322580599</v>
      </c>
      <c r="E68" s="10">
        <f t="shared" si="55"/>
        <v>25.289633333333299</v>
      </c>
      <c r="F68" s="7" t="s">
        <v>73</v>
      </c>
      <c r="G68" s="1">
        <v>11</v>
      </c>
      <c r="H68" s="8">
        <f t="shared" si="40"/>
        <v>25.246290322580599</v>
      </c>
      <c r="I68" s="8">
        <f t="shared" si="41"/>
        <v>298.39629032258057</v>
      </c>
      <c r="J68" s="8">
        <f t="shared" si="42"/>
        <v>0.35563224391355391</v>
      </c>
      <c r="K68" s="8">
        <f t="shared" si="43"/>
        <v>11.229833333333334</v>
      </c>
      <c r="L68" s="8">
        <f t="shared" si="44"/>
        <v>3.0320550000000002</v>
      </c>
      <c r="M68" s="1" t="s">
        <v>75</v>
      </c>
      <c r="N68" s="8">
        <f>(O67-P67)*$C$22/100</f>
        <v>4.693023779174772</v>
      </c>
      <c r="O68" s="8">
        <f t="shared" si="56"/>
        <v>3.2790562515355139</v>
      </c>
      <c r="P68" s="8">
        <f t="shared" si="45"/>
        <v>1.1661381326523417</v>
      </c>
      <c r="Q68" s="14">
        <f t="shared" si="46"/>
        <v>0.33818005846917909</v>
      </c>
      <c r="R68" s="8">
        <f t="shared" si="47"/>
        <v>0.87929594999999994</v>
      </c>
      <c r="S68" s="15">
        <f t="shared" si="48"/>
        <v>0.38460322542049591</v>
      </c>
      <c r="T68" s="2">
        <v>0.27</v>
      </c>
      <c r="U68" s="16">
        <f t="shared" si="49"/>
        <v>0.1038428708635339</v>
      </c>
      <c r="V68" s="2">
        <v>229.1</v>
      </c>
      <c r="W68" s="2">
        <v>15.1</v>
      </c>
      <c r="X68" s="2">
        <v>6</v>
      </c>
      <c r="Y68" s="2">
        <v>3</v>
      </c>
      <c r="Z68" s="2">
        <v>7</v>
      </c>
      <c r="AA68" s="2">
        <v>30.2</v>
      </c>
      <c r="AB68" s="1">
        <f t="shared" si="50"/>
        <v>0.31057666980878462</v>
      </c>
      <c r="AC68" s="8">
        <f t="shared" si="51"/>
        <v>11.229833333333334</v>
      </c>
      <c r="AD68" s="1">
        <f t="shared" si="52"/>
        <v>0.28999999999999998</v>
      </c>
      <c r="AE68" s="17">
        <f t="shared" si="53"/>
        <v>84.853860036408335</v>
      </c>
      <c r="AF68" s="1">
        <f t="shared" si="54"/>
        <v>2959468.6443648902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24.2345333333333</v>
      </c>
      <c r="E69" s="10">
        <f t="shared" si="55"/>
        <v>25.246290322580599</v>
      </c>
      <c r="F69" s="7" t="s">
        <v>75</v>
      </c>
      <c r="G69" s="1">
        <v>12</v>
      </c>
      <c r="H69" s="8">
        <f t="shared" si="40"/>
        <v>24.2345333333333</v>
      </c>
      <c r="I69" s="8">
        <f t="shared" si="41"/>
        <v>297.38453333333325</v>
      </c>
      <c r="J69" s="8">
        <f t="shared" si="42"/>
        <v>0.31826442207557148</v>
      </c>
      <c r="K69" s="8">
        <f t="shared" si="43"/>
        <v>11.229833333333334</v>
      </c>
      <c r="L69" s="8">
        <f t="shared" si="44"/>
        <v>3.0320550000000002</v>
      </c>
      <c r="M69" s="1" t="s">
        <v>73</v>
      </c>
      <c r="O69" s="8">
        <f t="shared" si="56"/>
        <v>5.1449731188831729</v>
      </c>
      <c r="P69" s="8">
        <f t="shared" si="45"/>
        <v>1.6374618962757035</v>
      </c>
      <c r="Q69" s="14">
        <f t="shared" si="46"/>
        <v>0.47486394991995395</v>
      </c>
      <c r="R69" s="8">
        <f t="shared" si="47"/>
        <v>0.87929594999999994</v>
      </c>
      <c r="S69" s="15">
        <f t="shared" si="48"/>
        <v>0.5400501957503091</v>
      </c>
      <c r="T69" s="2">
        <v>0.27</v>
      </c>
      <c r="U69" s="16">
        <f t="shared" si="49"/>
        <v>0.14581355285258346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0.30353157331925695</v>
      </c>
      <c r="AC69" s="8">
        <f t="shared" si="51"/>
        <v>11.229833333333334</v>
      </c>
      <c r="AD69" s="1">
        <f t="shared" si="52"/>
        <v>0.28999999999999998</v>
      </c>
      <c r="AE69" s="17">
        <f t="shared" si="53"/>
        <v>84.853860036408335</v>
      </c>
      <c r="AF69" s="1">
        <f t="shared" si="54"/>
        <v>2892336.2928907149</v>
      </c>
      <c r="AG69" s="1">
        <f>SUM(AF58:AF69)</f>
        <v>36131390.498370551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23.163354838709701</v>
      </c>
      <c r="E70" s="10">
        <f t="shared" si="55"/>
        <v>24.2345333333333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22</v>
      </c>
      <c r="E74" s="7"/>
      <c r="F74" s="7"/>
      <c r="G74" s="1">
        <v>1</v>
      </c>
      <c r="H74" s="8">
        <f t="shared" ref="H74:H85" si="57">E75</f>
        <v>22</v>
      </c>
      <c r="I74" s="8">
        <f t="shared" ref="I74:I85" si="58">H74+273.15</f>
        <v>295.14999999999998</v>
      </c>
      <c r="J74" s="8">
        <f t="shared" ref="J74:J85" si="59">EXP(($C$16*(I74-$C$14))/($C$17*I74*$C$14))</f>
        <v>0.24839061859951694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0.12946615822644023</v>
      </c>
      <c r="Q74" s="14">
        <f t="shared" ref="Q74:Q85" si="63">P74*$B$76</f>
        <v>3.3661201138874462E-2</v>
      </c>
      <c r="R74" s="8">
        <f t="shared" ref="R74:R85" si="64">L74*$B$76</f>
        <v>0.1355172</v>
      </c>
      <c r="S74" s="15">
        <f t="shared" ref="S74:S85" si="65">Q74/R74</f>
        <v>0.24839061859951697</v>
      </c>
      <c r="T74" s="2">
        <v>0.01</v>
      </c>
      <c r="U74" s="16">
        <f t="shared" ref="U74:U85" si="66">S74*T74</f>
        <v>2.4839061859951699E-3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7.97390618599517E-3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 t="shared" ref="AW74:AW85" si="72">$E$8</f>
        <v>0</v>
      </c>
      <c r="AX74" s="1">
        <f t="shared" ref="AX74:AX85" si="73">AW74*10000*AV74*0.67*AU74*AT74</f>
        <v>0</v>
      </c>
    </row>
    <row r="75" spans="1:78" x14ac:dyDescent="0.15">
      <c r="A75" s="1" t="s">
        <v>74</v>
      </c>
      <c r="B75" s="1">
        <v>1</v>
      </c>
      <c r="C75" s="7">
        <v>1</v>
      </c>
      <c r="D75" s="9">
        <v>23.268709677419402</v>
      </c>
      <c r="E75" s="10">
        <f t="shared" ref="E75:E86" si="74">D74</f>
        <v>22</v>
      </c>
      <c r="F75" s="7" t="s">
        <v>73</v>
      </c>
      <c r="G75" s="1">
        <v>2</v>
      </c>
      <c r="H75" s="8">
        <f t="shared" si="57"/>
        <v>23.268709677419402</v>
      </c>
      <c r="I75" s="8">
        <f t="shared" si="58"/>
        <v>296.41870967741937</v>
      </c>
      <c r="J75" s="8">
        <f t="shared" si="59"/>
        <v>0.2860598144940581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5">L75+O74-P74-N75</f>
        <v>0.91297384177355978</v>
      </c>
      <c r="P75" s="8">
        <f t="shared" si="62"/>
        <v>0.26116512781567208</v>
      </c>
      <c r="Q75" s="14">
        <f t="shared" si="63"/>
        <v>6.7902933232074747E-2</v>
      </c>
      <c r="R75" s="8">
        <f t="shared" si="64"/>
        <v>0.1355172</v>
      </c>
      <c r="S75" s="15">
        <f t="shared" si="65"/>
        <v>0.50106505470947416</v>
      </c>
      <c r="T75" s="2">
        <v>0.01</v>
      </c>
      <c r="U75" s="16">
        <f t="shared" si="66"/>
        <v>5.0106505470947421E-3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1.0500650547094741E-2</v>
      </c>
      <c r="AU75" s="8">
        <f t="shared" si="70"/>
        <v>52.122000000000007</v>
      </c>
      <c r="AV75" s="1">
        <f t="shared" si="71"/>
        <v>0.26</v>
      </c>
      <c r="AW75" s="1">
        <f t="shared" si="72"/>
        <v>0</v>
      </c>
      <c r="AX75" s="1">
        <f t="shared" si="73"/>
        <v>0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23.4542857142857</v>
      </c>
      <c r="E76" s="10">
        <f t="shared" si="74"/>
        <v>23.268709677419402</v>
      </c>
      <c r="F76" s="7" t="s">
        <v>73</v>
      </c>
      <c r="G76" s="1">
        <v>3</v>
      </c>
      <c r="H76" s="8">
        <f t="shared" si="57"/>
        <v>23.4542857142857</v>
      </c>
      <c r="I76" s="8">
        <f t="shared" si="58"/>
        <v>296.60428571428565</v>
      </c>
      <c r="J76" s="8">
        <f t="shared" si="59"/>
        <v>0.29199975284323021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5"/>
        <v>1.1730287139578877</v>
      </c>
      <c r="P76" s="8">
        <f t="shared" si="62"/>
        <v>0.34252409455371541</v>
      </c>
      <c r="Q76" s="14">
        <f t="shared" si="63"/>
        <v>8.9056264583966011E-2</v>
      </c>
      <c r="R76" s="8">
        <f t="shared" si="64"/>
        <v>0.1355172</v>
      </c>
      <c r="S76" s="15">
        <f t="shared" si="65"/>
        <v>0.65715838715650865</v>
      </c>
      <c r="T76" s="2">
        <v>0.01</v>
      </c>
      <c r="U76" s="16">
        <f t="shared" si="66"/>
        <v>6.5715838715650864E-3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1.2061583871565088E-2</v>
      </c>
      <c r="AU76" s="8">
        <f t="shared" si="70"/>
        <v>52.122000000000007</v>
      </c>
      <c r="AV76" s="1">
        <f t="shared" si="71"/>
        <v>0.26</v>
      </c>
      <c r="AW76" s="1">
        <f t="shared" si="72"/>
        <v>0</v>
      </c>
      <c r="AX76" s="1">
        <f t="shared" si="73"/>
        <v>0</v>
      </c>
    </row>
    <row r="77" spans="1:78" x14ac:dyDescent="0.15">
      <c r="C77" s="7">
        <v>3</v>
      </c>
      <c r="D77" s="11">
        <v>23.924677419354801</v>
      </c>
      <c r="E77" s="10">
        <f t="shared" si="74"/>
        <v>23.4542857142857</v>
      </c>
      <c r="F77" s="7" t="s">
        <v>73</v>
      </c>
      <c r="G77" s="1">
        <v>4</v>
      </c>
      <c r="H77" s="8">
        <f t="shared" si="57"/>
        <v>23.924677419354801</v>
      </c>
      <c r="I77" s="8">
        <f t="shared" si="58"/>
        <v>297.07467741935477</v>
      </c>
      <c r="J77" s="8">
        <f t="shared" si="59"/>
        <v>0.30757916080075021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5"/>
        <v>1.3517246194041723</v>
      </c>
      <c r="P77" s="8">
        <f t="shared" si="62"/>
        <v>0.41576232407004882</v>
      </c>
      <c r="Q77" s="14">
        <f t="shared" si="63"/>
        <v>0.10809820425821269</v>
      </c>
      <c r="R77" s="8">
        <f t="shared" si="64"/>
        <v>0.1355172</v>
      </c>
      <c r="S77" s="15">
        <f t="shared" si="65"/>
        <v>0.79767147091448676</v>
      </c>
      <c r="T77" s="2">
        <v>0.01</v>
      </c>
      <c r="U77" s="16">
        <f t="shared" si="66"/>
        <v>7.9767147091448672E-3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1.3466714709144869E-2</v>
      </c>
      <c r="AU77" s="8">
        <f t="shared" si="70"/>
        <v>52.122000000000007</v>
      </c>
      <c r="AV77" s="1">
        <f t="shared" si="71"/>
        <v>0.26</v>
      </c>
      <c r="AW77" s="1">
        <f t="shared" si="72"/>
        <v>0</v>
      </c>
      <c r="AX77" s="1">
        <f t="shared" si="73"/>
        <v>0</v>
      </c>
    </row>
    <row r="78" spans="1:78" x14ac:dyDescent="0.15">
      <c r="C78" s="7">
        <v>4</v>
      </c>
      <c r="D78" s="11">
        <v>24.601766666666698</v>
      </c>
      <c r="E78" s="10">
        <f t="shared" si="74"/>
        <v>23.924677419354801</v>
      </c>
      <c r="F78" s="7" t="s">
        <v>73</v>
      </c>
      <c r="G78" s="1">
        <v>5</v>
      </c>
      <c r="H78" s="8">
        <f t="shared" si="57"/>
        <v>24.601766666666698</v>
      </c>
      <c r="I78" s="8">
        <f t="shared" si="58"/>
        <v>297.7517666666667</v>
      </c>
      <c r="J78" s="8">
        <f t="shared" si="59"/>
        <v>0.33137951949377159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0.88916418056741731</v>
      </c>
      <c r="O78" s="8">
        <f t="shared" si="75"/>
        <v>0.56801811476670627</v>
      </c>
      <c r="P78" s="8">
        <f t="shared" si="62"/>
        <v>0.18822956993514914</v>
      </c>
      <c r="Q78" s="14">
        <f t="shared" si="63"/>
        <v>4.8939688183138777E-2</v>
      </c>
      <c r="R78" s="8">
        <f t="shared" si="64"/>
        <v>0.1355172</v>
      </c>
      <c r="S78" s="15">
        <f t="shared" si="65"/>
        <v>0.36113266938173733</v>
      </c>
      <c r="T78" s="2">
        <v>0.01</v>
      </c>
      <c r="U78" s="16">
        <f t="shared" si="66"/>
        <v>3.6113266938173731E-3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1.3561326693817374E-2</v>
      </c>
      <c r="AU78" s="8">
        <f t="shared" si="70"/>
        <v>52.122000000000007</v>
      </c>
      <c r="AV78" s="1">
        <f t="shared" si="71"/>
        <v>0.26</v>
      </c>
      <c r="AW78" s="1">
        <f t="shared" si="72"/>
        <v>0</v>
      </c>
      <c r="AX78" s="1">
        <f t="shared" si="73"/>
        <v>0</v>
      </c>
    </row>
    <row r="79" spans="1:78" x14ac:dyDescent="0.15">
      <c r="C79" s="7">
        <v>5</v>
      </c>
      <c r="D79" s="11">
        <v>24.4542258064516</v>
      </c>
      <c r="E79" s="10">
        <f t="shared" si="74"/>
        <v>24.601766666666698</v>
      </c>
      <c r="F79" s="7" t="s">
        <v>75</v>
      </c>
      <c r="G79" s="1">
        <v>6</v>
      </c>
      <c r="H79" s="8">
        <f t="shared" si="57"/>
        <v>24.4542258064516</v>
      </c>
      <c r="I79" s="8">
        <f t="shared" si="58"/>
        <v>297.60422580645155</v>
      </c>
      <c r="J79" s="8">
        <f t="shared" si="59"/>
        <v>0.3260505322602148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5"/>
        <v>0.90100854483155712</v>
      </c>
      <c r="P79" s="8">
        <f t="shared" si="62"/>
        <v>0.29377431561333078</v>
      </c>
      <c r="Q79" s="14">
        <f t="shared" si="63"/>
        <v>7.6381322059466003E-2</v>
      </c>
      <c r="R79" s="8">
        <f t="shared" si="64"/>
        <v>0.1355172</v>
      </c>
      <c r="S79" s="15">
        <f t="shared" si="65"/>
        <v>0.56362824836600811</v>
      </c>
      <c r="T79" s="2">
        <v>0.01</v>
      </c>
      <c r="U79" s="16">
        <f t="shared" si="66"/>
        <v>5.636282483660081E-3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1.5586282483660081E-2</v>
      </c>
      <c r="AU79" s="8">
        <f t="shared" si="70"/>
        <v>52.122000000000007</v>
      </c>
      <c r="AV79" s="1">
        <f t="shared" si="71"/>
        <v>0.26</v>
      </c>
      <c r="AW79" s="1">
        <f t="shared" si="72"/>
        <v>0</v>
      </c>
      <c r="AX79" s="1">
        <f t="shared" si="73"/>
        <v>0</v>
      </c>
    </row>
    <row r="80" spans="1:78" x14ac:dyDescent="0.15">
      <c r="C80" s="7">
        <v>6</v>
      </c>
      <c r="D80" s="11">
        <v>25.639500000000002</v>
      </c>
      <c r="E80" s="10">
        <f t="shared" si="74"/>
        <v>24.4542258064516</v>
      </c>
      <c r="F80" s="7" t="s">
        <v>73</v>
      </c>
      <c r="G80" s="1">
        <v>7</v>
      </c>
      <c r="H80" s="8">
        <f t="shared" si="57"/>
        <v>25.639500000000002</v>
      </c>
      <c r="I80" s="8">
        <f t="shared" si="58"/>
        <v>298.78949999999998</v>
      </c>
      <c r="J80" s="8">
        <f t="shared" si="59"/>
        <v>0.37123640493771737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5"/>
        <v>1.1284542292182265</v>
      </c>
      <c r="P80" s="8">
        <f t="shared" si="62"/>
        <v>0.41892329119173727</v>
      </c>
      <c r="Q80" s="14">
        <f t="shared" si="63"/>
        <v>0.10892005570985169</v>
      </c>
      <c r="R80" s="8">
        <f t="shared" si="64"/>
        <v>0.1355172</v>
      </c>
      <c r="S80" s="15">
        <f t="shared" si="65"/>
        <v>0.80373602546283196</v>
      </c>
      <c r="T80" s="2">
        <v>0.01</v>
      </c>
      <c r="U80" s="16">
        <f t="shared" si="66"/>
        <v>8.0373602546283205E-3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1.7987360254628319E-2</v>
      </c>
      <c r="AU80" s="8">
        <f t="shared" si="70"/>
        <v>52.122000000000007</v>
      </c>
      <c r="AV80" s="1">
        <f t="shared" si="71"/>
        <v>0.26</v>
      </c>
      <c r="AW80" s="1">
        <f t="shared" si="72"/>
        <v>0</v>
      </c>
      <c r="AX80" s="1">
        <f t="shared" si="73"/>
        <v>0</v>
      </c>
    </row>
    <row r="81" spans="1:53" x14ac:dyDescent="0.15">
      <c r="C81" s="7">
        <v>7</v>
      </c>
      <c r="D81" s="11">
        <v>25.845903225806399</v>
      </c>
      <c r="E81" s="10">
        <f t="shared" si="74"/>
        <v>25.639500000000002</v>
      </c>
      <c r="F81" s="7" t="s">
        <v>73</v>
      </c>
      <c r="G81" s="1">
        <v>8</v>
      </c>
      <c r="H81" s="8">
        <f t="shared" si="57"/>
        <v>25.845903225806399</v>
      </c>
      <c r="I81" s="8">
        <f t="shared" si="58"/>
        <v>298.99590322580639</v>
      </c>
      <c r="J81" s="8">
        <f t="shared" si="59"/>
        <v>0.37968231193783386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5"/>
        <v>1.2307509380264892</v>
      </c>
      <c r="P81" s="8">
        <f t="shared" si="62"/>
        <v>0.46729436156955506</v>
      </c>
      <c r="Q81" s="14">
        <f t="shared" si="63"/>
        <v>0.12149653400808431</v>
      </c>
      <c r="R81" s="8">
        <f t="shared" si="64"/>
        <v>0.1355172</v>
      </c>
      <c r="S81" s="15">
        <f t="shared" si="65"/>
        <v>0.89653958322695804</v>
      </c>
      <c r="T81" s="2">
        <v>0.01</v>
      </c>
      <c r="U81" s="16">
        <f t="shared" si="66"/>
        <v>8.9653958322695806E-3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1.8915395832269581E-2</v>
      </c>
      <c r="AU81" s="8">
        <f t="shared" si="70"/>
        <v>52.122000000000007</v>
      </c>
      <c r="AV81" s="1">
        <f t="shared" si="71"/>
        <v>0.26</v>
      </c>
      <c r="AW81" s="1">
        <f t="shared" si="72"/>
        <v>0</v>
      </c>
      <c r="AX81" s="1">
        <f t="shared" si="73"/>
        <v>0</v>
      </c>
    </row>
    <row r="82" spans="1:53" x14ac:dyDescent="0.15">
      <c r="C82" s="7">
        <v>8</v>
      </c>
      <c r="D82" s="11">
        <v>25.7849677419355</v>
      </c>
      <c r="E82" s="10">
        <f t="shared" si="74"/>
        <v>25.845903225806399</v>
      </c>
      <c r="F82" s="7" t="s">
        <v>73</v>
      </c>
      <c r="G82" s="1">
        <v>9</v>
      </c>
      <c r="H82" s="8">
        <f t="shared" si="57"/>
        <v>25.7849677419355</v>
      </c>
      <c r="I82" s="8">
        <f t="shared" si="58"/>
        <v>298.93496774193545</v>
      </c>
      <c r="J82" s="8">
        <f t="shared" si="59"/>
        <v>0.37717028791547352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5"/>
        <v>1.2846765764569341</v>
      </c>
      <c r="P82" s="8">
        <f t="shared" si="62"/>
        <v>0.48454183422052666</v>
      </c>
      <c r="Q82" s="14">
        <f t="shared" si="63"/>
        <v>0.12598087689733695</v>
      </c>
      <c r="R82" s="8">
        <f t="shared" si="64"/>
        <v>0.1355172</v>
      </c>
      <c r="S82" s="15">
        <f t="shared" si="65"/>
        <v>0.92963016426945766</v>
      </c>
      <c r="T82" s="2">
        <v>0.01</v>
      </c>
      <c r="U82" s="16">
        <f t="shared" si="66"/>
        <v>9.2963016426945762E-3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1.9246301642694578E-2</v>
      </c>
      <c r="AU82" s="8">
        <f t="shared" si="70"/>
        <v>52.122000000000007</v>
      </c>
      <c r="AV82" s="1">
        <f t="shared" si="71"/>
        <v>0.26</v>
      </c>
      <c r="AW82" s="1">
        <f t="shared" si="72"/>
        <v>0</v>
      </c>
      <c r="AX82" s="1">
        <f t="shared" si="73"/>
        <v>0</v>
      </c>
    </row>
    <row r="83" spans="1:53" x14ac:dyDescent="0.15">
      <c r="C83" s="7">
        <v>9</v>
      </c>
      <c r="D83" s="11">
        <v>25.289633333333299</v>
      </c>
      <c r="E83" s="10">
        <f t="shared" si="74"/>
        <v>25.7849677419355</v>
      </c>
      <c r="F83" s="7" t="s">
        <v>73</v>
      </c>
      <c r="G83" s="1">
        <v>10</v>
      </c>
      <c r="H83" s="8">
        <f t="shared" si="57"/>
        <v>25.289633333333299</v>
      </c>
      <c r="I83" s="8">
        <f t="shared" si="58"/>
        <v>298.43963333333329</v>
      </c>
      <c r="J83" s="8">
        <f t="shared" si="59"/>
        <v>0.35732157788563862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5"/>
        <v>1.3213547422364074</v>
      </c>
      <c r="P83" s="8">
        <f t="shared" si="62"/>
        <v>0.47214856144258438</v>
      </c>
      <c r="Q83" s="14">
        <f t="shared" si="63"/>
        <v>0.12275862597507195</v>
      </c>
      <c r="R83" s="8">
        <f t="shared" si="64"/>
        <v>0.1355172</v>
      </c>
      <c r="S83" s="15">
        <f t="shared" si="65"/>
        <v>0.90585273290085644</v>
      </c>
      <c r="T83" s="2">
        <v>0.01</v>
      </c>
      <c r="U83" s="16">
        <f t="shared" si="66"/>
        <v>9.0585273290085654E-3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1.9008527329008568E-2</v>
      </c>
      <c r="AU83" s="8">
        <f t="shared" si="70"/>
        <v>52.122000000000007</v>
      </c>
      <c r="AV83" s="1">
        <f t="shared" si="71"/>
        <v>0.26</v>
      </c>
      <c r="AW83" s="1">
        <f t="shared" si="72"/>
        <v>0</v>
      </c>
      <c r="AX83" s="1">
        <f t="shared" si="73"/>
        <v>0</v>
      </c>
    </row>
    <row r="84" spans="1:53" x14ac:dyDescent="0.15">
      <c r="C84" s="7">
        <v>10</v>
      </c>
      <c r="D84" s="11">
        <v>25.246290322580599</v>
      </c>
      <c r="E84" s="10">
        <f t="shared" si="74"/>
        <v>25.289633333333299</v>
      </c>
      <c r="F84" s="7" t="s">
        <v>73</v>
      </c>
      <c r="G84" s="1">
        <v>11</v>
      </c>
      <c r="H84" s="8">
        <f t="shared" si="57"/>
        <v>25.246290322580599</v>
      </c>
      <c r="I84" s="8">
        <f t="shared" si="58"/>
        <v>298.39629032258057</v>
      </c>
      <c r="J84" s="8">
        <f t="shared" si="59"/>
        <v>0.35563224391355391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0.80674587175413182</v>
      </c>
      <c r="O84" s="8">
        <f t="shared" si="75"/>
        <v>0.56368030903969113</v>
      </c>
      <c r="P84" s="8">
        <f t="shared" si="62"/>
        <v>0.20046289315367088</v>
      </c>
      <c r="Q84" s="14">
        <f t="shared" si="63"/>
        <v>5.2120352219954431E-2</v>
      </c>
      <c r="R84" s="8">
        <f t="shared" si="64"/>
        <v>0.1355172</v>
      </c>
      <c r="S84" s="15">
        <f t="shared" si="65"/>
        <v>0.38460322542049591</v>
      </c>
      <c r="T84" s="2">
        <v>0.01</v>
      </c>
      <c r="U84" s="16">
        <f t="shared" si="66"/>
        <v>3.8460322542049593E-3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1.3796032254204959E-2</v>
      </c>
      <c r="AU84" s="8">
        <f t="shared" si="70"/>
        <v>52.122000000000007</v>
      </c>
      <c r="AV84" s="1">
        <f t="shared" si="71"/>
        <v>0.26</v>
      </c>
      <c r="AW84" s="1">
        <f t="shared" si="72"/>
        <v>0</v>
      </c>
      <c r="AX84" s="1">
        <f t="shared" si="73"/>
        <v>0</v>
      </c>
    </row>
    <row r="85" spans="1:53" x14ac:dyDescent="0.15">
      <c r="C85" s="7">
        <v>11</v>
      </c>
      <c r="D85" s="11">
        <v>24.2345333333333</v>
      </c>
      <c r="E85" s="10">
        <f t="shared" si="74"/>
        <v>25.246290322580599</v>
      </c>
      <c r="F85" s="7" t="s">
        <v>75</v>
      </c>
      <c r="G85" s="1">
        <v>12</v>
      </c>
      <c r="H85" s="8">
        <f t="shared" si="57"/>
        <v>24.2345333333333</v>
      </c>
      <c r="I85" s="8">
        <f t="shared" si="58"/>
        <v>297.38453333333325</v>
      </c>
      <c r="J85" s="8">
        <f t="shared" si="59"/>
        <v>0.31826442207557148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5"/>
        <v>0.88443741588602021</v>
      </c>
      <c r="P85" s="8">
        <f t="shared" si="62"/>
        <v>0.28148496302897608</v>
      </c>
      <c r="Q85" s="14">
        <f t="shared" si="63"/>
        <v>7.3186090387533778E-2</v>
      </c>
      <c r="R85" s="8">
        <f t="shared" si="64"/>
        <v>0.1355172</v>
      </c>
      <c r="S85" s="15">
        <f t="shared" si="65"/>
        <v>0.54005019575030899</v>
      </c>
      <c r="T85" s="2">
        <v>0.01</v>
      </c>
      <c r="U85" s="16">
        <f t="shared" si="66"/>
        <v>5.4005019575030901E-3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1.535050195750309E-2</v>
      </c>
      <c r="AU85" s="8">
        <f t="shared" si="70"/>
        <v>52.122000000000007</v>
      </c>
      <c r="AV85" s="1">
        <f t="shared" si="71"/>
        <v>0.26</v>
      </c>
      <c r="AW85" s="1">
        <f t="shared" si="72"/>
        <v>0</v>
      </c>
      <c r="AX85" s="1">
        <f t="shared" si="73"/>
        <v>0</v>
      </c>
      <c r="AY85" s="1">
        <f>SUM(AX74:AX85)</f>
        <v>0</v>
      </c>
    </row>
    <row r="86" spans="1:53" x14ac:dyDescent="0.15">
      <c r="C86" s="7">
        <v>12</v>
      </c>
      <c r="D86" s="11">
        <v>23.163354838709701</v>
      </c>
      <c r="E86" s="10">
        <f t="shared" si="74"/>
        <v>24.2345333333333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22</v>
      </c>
      <c r="E90" s="7"/>
      <c r="F90" s="7"/>
      <c r="G90" s="1">
        <v>1</v>
      </c>
      <c r="H90" s="8">
        <f t="shared" ref="H90:H101" si="76">E91</f>
        <v>22</v>
      </c>
      <c r="I90" s="8">
        <f t="shared" ref="I90:I101" si="77">H90+273.15</f>
        <v>295.14999999999998</v>
      </c>
      <c r="J90" s="8">
        <f t="shared" ref="J90:J101" si="78">EXP(($C$16*(I90-$C$14))/($C$17*I90*$C$14))</f>
        <v>0.24839061859951694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7.071680911528247E-2</v>
      </c>
      <c r="Q90" s="14">
        <f t="shared" ref="Q90:Q101" si="82">P90*$B$76</f>
        <v>1.8386370369973443E-2</v>
      </c>
      <c r="R90" s="8">
        <f t="shared" ref="R90:R101" si="83">L90*$B$76</f>
        <v>7.4022000000000004E-2</v>
      </c>
      <c r="S90" s="15">
        <f t="shared" ref="S90:S101" si="84">Q90/R90</f>
        <v>0.24839061859951694</v>
      </c>
      <c r="T90" s="2">
        <v>0.01</v>
      </c>
      <c r="U90" s="16">
        <f t="shared" ref="U90:U101" si="85">S90*T90</f>
        <v>2.4839061859951695E-3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7.97390618599517E-3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 t="shared" ref="AW90:AW101" si="91">$E$9</f>
        <v>0</v>
      </c>
      <c r="AX90" s="1">
        <f t="shared" ref="AX90:AX101" si="92">AW90*10000*AV90*0.67*AU90*AT90</f>
        <v>0</v>
      </c>
      <c r="AZ90" s="1">
        <f t="shared" ref="AZ90:AZ101" si="93">$E$10</f>
        <v>0</v>
      </c>
      <c r="BA90" s="1">
        <f t="shared" ref="BA90:BA101" si="94">AZ90*10000*AV90*0.67*AU90*AT90</f>
        <v>0</v>
      </c>
    </row>
    <row r="91" spans="1:53" x14ac:dyDescent="0.15">
      <c r="A91" s="1" t="s">
        <v>74</v>
      </c>
      <c r="B91" s="1">
        <v>1</v>
      </c>
      <c r="C91" s="7">
        <v>1</v>
      </c>
      <c r="D91" s="9">
        <v>23.268709677419402</v>
      </c>
      <c r="E91" s="10">
        <f t="shared" ref="E91:E102" si="95">D90</f>
        <v>22</v>
      </c>
      <c r="F91" s="7" t="s">
        <v>73</v>
      </c>
      <c r="G91" s="1">
        <v>2</v>
      </c>
      <c r="H91" s="8">
        <f t="shared" si="76"/>
        <v>23.268709677419402</v>
      </c>
      <c r="I91" s="8">
        <f t="shared" si="77"/>
        <v>296.41870967741937</v>
      </c>
      <c r="J91" s="8">
        <f t="shared" si="78"/>
        <v>0.2860598144940581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6">L91+O90-P90-N91</f>
        <v>0.49868319088471758</v>
      </c>
      <c r="P91" s="8">
        <f t="shared" si="81"/>
        <v>0.14265322107578726</v>
      </c>
      <c r="Q91" s="14">
        <f t="shared" si="82"/>
        <v>3.7089837479704686E-2</v>
      </c>
      <c r="R91" s="8">
        <f t="shared" si="83"/>
        <v>7.4022000000000004E-2</v>
      </c>
      <c r="S91" s="15">
        <f t="shared" si="84"/>
        <v>0.50106505470947404</v>
      </c>
      <c r="T91" s="2">
        <v>0.01</v>
      </c>
      <c r="U91" s="16">
        <f t="shared" si="85"/>
        <v>5.0106505470947403E-3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1.0500650547094741E-2</v>
      </c>
      <c r="AU91" s="8">
        <f t="shared" si="89"/>
        <v>28.47</v>
      </c>
      <c r="AV91" s="1">
        <f t="shared" si="90"/>
        <v>0.26</v>
      </c>
      <c r="AW91" s="1">
        <f t="shared" si="91"/>
        <v>0</v>
      </c>
      <c r="AX91" s="1">
        <f t="shared" si="92"/>
        <v>0</v>
      </c>
      <c r="AZ91" s="1">
        <f t="shared" si="93"/>
        <v>0</v>
      </c>
      <c r="BA91" s="1">
        <f t="shared" si="94"/>
        <v>0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23.4542857142857</v>
      </c>
      <c r="E92" s="10">
        <f t="shared" si="95"/>
        <v>23.268709677419402</v>
      </c>
      <c r="F92" s="7" t="s">
        <v>73</v>
      </c>
      <c r="G92" s="1">
        <v>3</v>
      </c>
      <c r="H92" s="8">
        <f t="shared" si="76"/>
        <v>23.4542857142857</v>
      </c>
      <c r="I92" s="8">
        <f t="shared" si="77"/>
        <v>296.60428571428565</v>
      </c>
      <c r="J92" s="8">
        <f t="shared" si="78"/>
        <v>0.29199975284323021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6"/>
        <v>0.64072996980893027</v>
      </c>
      <c r="P92" s="8">
        <f t="shared" si="81"/>
        <v>0.18709299282345798</v>
      </c>
      <c r="Q92" s="14">
        <f t="shared" si="82"/>
        <v>4.8644178134099075E-2</v>
      </c>
      <c r="R92" s="8">
        <f t="shared" si="83"/>
        <v>7.4022000000000004E-2</v>
      </c>
      <c r="S92" s="15">
        <f t="shared" si="84"/>
        <v>0.65715838715650854</v>
      </c>
      <c r="T92" s="2">
        <v>0.01</v>
      </c>
      <c r="U92" s="16">
        <f t="shared" si="85"/>
        <v>6.5715838715650855E-3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1.2061583871565085E-2</v>
      </c>
      <c r="AU92" s="8">
        <f t="shared" si="89"/>
        <v>28.47</v>
      </c>
      <c r="AV92" s="1">
        <f t="shared" si="90"/>
        <v>0.26</v>
      </c>
      <c r="AW92" s="1">
        <f t="shared" si="91"/>
        <v>0</v>
      </c>
      <c r="AX92" s="1">
        <f t="shared" si="92"/>
        <v>0</v>
      </c>
      <c r="AZ92" s="1">
        <f t="shared" si="93"/>
        <v>0</v>
      </c>
      <c r="BA92" s="1">
        <f t="shared" si="94"/>
        <v>0</v>
      </c>
    </row>
    <row r="93" spans="1:53" x14ac:dyDescent="0.15">
      <c r="C93" s="7">
        <v>3</v>
      </c>
      <c r="D93" s="11">
        <v>23.924677419354801</v>
      </c>
      <c r="E93" s="10">
        <f t="shared" si="95"/>
        <v>23.4542857142857</v>
      </c>
      <c r="F93" s="7" t="s">
        <v>73</v>
      </c>
      <c r="G93" s="1">
        <v>4</v>
      </c>
      <c r="H93" s="8">
        <f t="shared" si="76"/>
        <v>23.924677419354801</v>
      </c>
      <c r="I93" s="8">
        <f t="shared" si="77"/>
        <v>297.07467741935477</v>
      </c>
      <c r="J93" s="8">
        <f t="shared" si="78"/>
        <v>0.30757916080075021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6"/>
        <v>0.7383369769854724</v>
      </c>
      <c r="P93" s="8">
        <f t="shared" si="81"/>
        <v>0.22709706776935443</v>
      </c>
      <c r="Q93" s="14">
        <f t="shared" si="82"/>
        <v>5.9045237620032151E-2</v>
      </c>
      <c r="R93" s="8">
        <f t="shared" si="83"/>
        <v>7.4022000000000004E-2</v>
      </c>
      <c r="S93" s="15">
        <f t="shared" si="84"/>
        <v>0.79767147091448687</v>
      </c>
      <c r="T93" s="2">
        <v>0.01</v>
      </c>
      <c r="U93" s="16">
        <f t="shared" si="85"/>
        <v>7.9767147091448689E-3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1.3466714709144869E-2</v>
      </c>
      <c r="AU93" s="8">
        <f t="shared" si="89"/>
        <v>28.47</v>
      </c>
      <c r="AV93" s="1">
        <f t="shared" si="90"/>
        <v>0.26</v>
      </c>
      <c r="AW93" s="1">
        <f t="shared" si="91"/>
        <v>0</v>
      </c>
      <c r="AX93" s="1">
        <f t="shared" si="92"/>
        <v>0</v>
      </c>
      <c r="AZ93" s="1">
        <f t="shared" si="93"/>
        <v>0</v>
      </c>
      <c r="BA93" s="1">
        <f t="shared" si="94"/>
        <v>0</v>
      </c>
    </row>
    <row r="94" spans="1:53" x14ac:dyDescent="0.15">
      <c r="C94" s="7">
        <v>4</v>
      </c>
      <c r="D94" s="11">
        <v>24.601766666666698</v>
      </c>
      <c r="E94" s="10">
        <f t="shared" si="95"/>
        <v>23.924677419354801</v>
      </c>
      <c r="F94" s="7" t="s">
        <v>73</v>
      </c>
      <c r="G94" s="1">
        <v>5</v>
      </c>
      <c r="H94" s="8">
        <f t="shared" si="76"/>
        <v>24.601766666666698</v>
      </c>
      <c r="I94" s="8">
        <f t="shared" si="77"/>
        <v>297.7517666666667</v>
      </c>
      <c r="J94" s="8">
        <f t="shared" si="78"/>
        <v>0.33137951949377159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0.48567791375531205</v>
      </c>
      <c r="O94" s="8">
        <f t="shared" si="96"/>
        <v>0.31026199546080585</v>
      </c>
      <c r="P94" s="8">
        <f t="shared" si="81"/>
        <v>0.10281447097298059</v>
      </c>
      <c r="Q94" s="14">
        <f t="shared" si="82"/>
        <v>2.6731762452974955E-2</v>
      </c>
      <c r="R94" s="8">
        <f t="shared" si="83"/>
        <v>7.4022000000000004E-2</v>
      </c>
      <c r="S94" s="15">
        <f t="shared" si="84"/>
        <v>0.36113266938173721</v>
      </c>
      <c r="T94" s="2">
        <v>0.01</v>
      </c>
      <c r="U94" s="16">
        <f t="shared" si="85"/>
        <v>3.6113266938173723E-3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1.3561326693817374E-2</v>
      </c>
      <c r="AU94" s="8">
        <f t="shared" si="89"/>
        <v>28.47</v>
      </c>
      <c r="AV94" s="1">
        <f t="shared" si="90"/>
        <v>0.26</v>
      </c>
      <c r="AW94" s="1">
        <f t="shared" si="91"/>
        <v>0</v>
      </c>
      <c r="AX94" s="1">
        <f t="shared" si="92"/>
        <v>0</v>
      </c>
      <c r="AZ94" s="1">
        <f t="shared" si="93"/>
        <v>0</v>
      </c>
      <c r="BA94" s="1">
        <f t="shared" si="94"/>
        <v>0</v>
      </c>
    </row>
    <row r="95" spans="1:53" x14ac:dyDescent="0.15">
      <c r="C95" s="7">
        <v>5</v>
      </c>
      <c r="D95" s="11">
        <v>24.4542258064516</v>
      </c>
      <c r="E95" s="10">
        <f t="shared" si="95"/>
        <v>24.601766666666698</v>
      </c>
      <c r="F95" s="7" t="s">
        <v>75</v>
      </c>
      <c r="G95" s="1">
        <v>6</v>
      </c>
      <c r="H95" s="8">
        <f t="shared" si="76"/>
        <v>24.4542258064516</v>
      </c>
      <c r="I95" s="8">
        <f t="shared" si="77"/>
        <v>297.60422580645155</v>
      </c>
      <c r="J95" s="8">
        <f t="shared" si="78"/>
        <v>0.3260505322602148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6"/>
        <v>0.49214752448782528</v>
      </c>
      <c r="P95" s="8">
        <f t="shared" si="81"/>
        <v>0.16046496230980253</v>
      </c>
      <c r="Q95" s="14">
        <f t="shared" si="82"/>
        <v>4.1720890200548658E-2</v>
      </c>
      <c r="R95" s="8">
        <f t="shared" si="83"/>
        <v>7.4022000000000004E-2</v>
      </c>
      <c r="S95" s="15">
        <f t="shared" si="84"/>
        <v>0.56362824836600811</v>
      </c>
      <c r="T95" s="2">
        <v>0.01</v>
      </c>
      <c r="U95" s="16">
        <f t="shared" si="85"/>
        <v>5.636282483660081E-3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1.5586282483660081E-2</v>
      </c>
      <c r="AU95" s="8">
        <f t="shared" si="89"/>
        <v>28.47</v>
      </c>
      <c r="AV95" s="1">
        <f t="shared" si="90"/>
        <v>0.26</v>
      </c>
      <c r="AW95" s="1">
        <f t="shared" si="91"/>
        <v>0</v>
      </c>
      <c r="AX95" s="1">
        <f t="shared" si="92"/>
        <v>0</v>
      </c>
      <c r="AZ95" s="1">
        <f t="shared" si="93"/>
        <v>0</v>
      </c>
      <c r="BA95" s="1">
        <f t="shared" si="94"/>
        <v>0</v>
      </c>
    </row>
    <row r="96" spans="1:53" x14ac:dyDescent="0.15">
      <c r="C96" s="7">
        <v>6</v>
      </c>
      <c r="D96" s="11">
        <v>25.639500000000002</v>
      </c>
      <c r="E96" s="10">
        <f t="shared" si="95"/>
        <v>24.4542258064516</v>
      </c>
      <c r="F96" s="7" t="s">
        <v>73</v>
      </c>
      <c r="G96" s="1">
        <v>7</v>
      </c>
      <c r="H96" s="8">
        <f t="shared" si="76"/>
        <v>25.639500000000002</v>
      </c>
      <c r="I96" s="8">
        <f t="shared" si="77"/>
        <v>298.78949999999998</v>
      </c>
      <c r="J96" s="8">
        <f t="shared" si="78"/>
        <v>0.37123640493771737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6"/>
        <v>0.61638256217802267</v>
      </c>
      <c r="P96" s="8">
        <f t="shared" si="81"/>
        <v>0.22882364644926817</v>
      </c>
      <c r="Q96" s="14">
        <f t="shared" si="82"/>
        <v>5.9494148076809729E-2</v>
      </c>
      <c r="R96" s="8">
        <f t="shared" si="83"/>
        <v>7.4022000000000004E-2</v>
      </c>
      <c r="S96" s="15">
        <f t="shared" si="84"/>
        <v>0.80373602546283163</v>
      </c>
      <c r="T96" s="2">
        <v>0.01</v>
      </c>
      <c r="U96" s="16">
        <f t="shared" si="85"/>
        <v>8.037360254628317E-3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1.7987360254628316E-2</v>
      </c>
      <c r="AU96" s="8">
        <f t="shared" si="89"/>
        <v>28.47</v>
      </c>
      <c r="AV96" s="1">
        <f t="shared" si="90"/>
        <v>0.26</v>
      </c>
      <c r="AW96" s="1">
        <f t="shared" si="91"/>
        <v>0</v>
      </c>
      <c r="AX96" s="1">
        <f t="shared" si="92"/>
        <v>0</v>
      </c>
      <c r="AZ96" s="1">
        <f t="shared" si="93"/>
        <v>0</v>
      </c>
      <c r="BA96" s="1">
        <f t="shared" si="94"/>
        <v>0</v>
      </c>
    </row>
    <row r="97" spans="3:54" x14ac:dyDescent="0.15">
      <c r="C97" s="7">
        <v>7</v>
      </c>
      <c r="D97" s="11">
        <v>25.845903225806399</v>
      </c>
      <c r="E97" s="10">
        <f t="shared" si="95"/>
        <v>25.639500000000002</v>
      </c>
      <c r="F97" s="7" t="s">
        <v>73</v>
      </c>
      <c r="G97" s="1">
        <v>8</v>
      </c>
      <c r="H97" s="8">
        <f t="shared" si="76"/>
        <v>25.845903225806399</v>
      </c>
      <c r="I97" s="8">
        <f t="shared" si="77"/>
        <v>298.99590322580639</v>
      </c>
      <c r="J97" s="8">
        <f t="shared" si="78"/>
        <v>0.37968231193783386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6"/>
        <v>0.67225891572875462</v>
      </c>
      <c r="P97" s="8">
        <f t="shared" si="81"/>
        <v>0.25524481934471499</v>
      </c>
      <c r="Q97" s="14">
        <f t="shared" si="82"/>
        <v>6.6363653029625894E-2</v>
      </c>
      <c r="R97" s="8">
        <f t="shared" si="83"/>
        <v>7.4022000000000004E-2</v>
      </c>
      <c r="S97" s="15">
        <f t="shared" si="84"/>
        <v>0.89653958322695804</v>
      </c>
      <c r="T97" s="2">
        <v>0.01</v>
      </c>
      <c r="U97" s="16">
        <f t="shared" si="85"/>
        <v>8.9653958322695806E-3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1.8915395832269581E-2</v>
      </c>
      <c r="AU97" s="8">
        <f t="shared" si="89"/>
        <v>28.47</v>
      </c>
      <c r="AV97" s="1">
        <f t="shared" si="90"/>
        <v>0.26</v>
      </c>
      <c r="AW97" s="1">
        <f t="shared" si="91"/>
        <v>0</v>
      </c>
      <c r="AX97" s="1">
        <f t="shared" si="92"/>
        <v>0</v>
      </c>
      <c r="AZ97" s="1">
        <f t="shared" si="93"/>
        <v>0</v>
      </c>
      <c r="BA97" s="1">
        <f t="shared" si="94"/>
        <v>0</v>
      </c>
    </row>
    <row r="98" spans="3:54" x14ac:dyDescent="0.15">
      <c r="C98" s="7">
        <v>8</v>
      </c>
      <c r="D98" s="11">
        <v>25.7849677419355</v>
      </c>
      <c r="E98" s="10">
        <f t="shared" si="95"/>
        <v>25.845903225806399</v>
      </c>
      <c r="F98" s="7" t="s">
        <v>73</v>
      </c>
      <c r="G98" s="1">
        <v>9</v>
      </c>
      <c r="H98" s="8">
        <f t="shared" si="76"/>
        <v>25.7849677419355</v>
      </c>
      <c r="I98" s="8">
        <f t="shared" si="77"/>
        <v>298.93496774193545</v>
      </c>
      <c r="J98" s="8">
        <f t="shared" si="78"/>
        <v>0.37717028791547352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6"/>
        <v>0.70171409638403959</v>
      </c>
      <c r="P98" s="8">
        <f t="shared" si="81"/>
        <v>0.26466570776751452</v>
      </c>
      <c r="Q98" s="14">
        <f t="shared" si="82"/>
        <v>6.8813084019553772E-2</v>
      </c>
      <c r="R98" s="8">
        <f t="shared" si="83"/>
        <v>7.4022000000000004E-2</v>
      </c>
      <c r="S98" s="15">
        <f t="shared" si="84"/>
        <v>0.92963016426945733</v>
      </c>
      <c r="T98" s="2">
        <v>0.01</v>
      </c>
      <c r="U98" s="16">
        <f t="shared" si="85"/>
        <v>9.2963016426945728E-3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1.9246301642694572E-2</v>
      </c>
      <c r="AU98" s="8">
        <f t="shared" si="89"/>
        <v>28.47</v>
      </c>
      <c r="AV98" s="1">
        <f t="shared" si="90"/>
        <v>0.26</v>
      </c>
      <c r="AW98" s="1">
        <f t="shared" si="91"/>
        <v>0</v>
      </c>
      <c r="AX98" s="1">
        <f t="shared" si="92"/>
        <v>0</v>
      </c>
      <c r="AZ98" s="1">
        <f t="shared" si="93"/>
        <v>0</v>
      </c>
      <c r="BA98" s="1">
        <f t="shared" si="94"/>
        <v>0</v>
      </c>
    </row>
    <row r="99" spans="3:54" x14ac:dyDescent="0.15">
      <c r="C99" s="7">
        <v>9</v>
      </c>
      <c r="D99" s="11">
        <v>25.289633333333299</v>
      </c>
      <c r="E99" s="10">
        <f t="shared" si="95"/>
        <v>25.7849677419355</v>
      </c>
      <c r="F99" s="7" t="s">
        <v>73</v>
      </c>
      <c r="G99" s="1">
        <v>10</v>
      </c>
      <c r="H99" s="8">
        <f t="shared" si="76"/>
        <v>25.289633333333299</v>
      </c>
      <c r="I99" s="8">
        <f t="shared" si="77"/>
        <v>298.43963333333329</v>
      </c>
      <c r="J99" s="8">
        <f t="shared" si="78"/>
        <v>0.35732157788563862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6"/>
        <v>0.72174838861652502</v>
      </c>
      <c r="P99" s="8">
        <f t="shared" si="81"/>
        <v>0.25789627305687379</v>
      </c>
      <c r="Q99" s="14">
        <f t="shared" si="82"/>
        <v>6.7053030994787183E-2</v>
      </c>
      <c r="R99" s="8">
        <f t="shared" si="83"/>
        <v>7.4022000000000004E-2</v>
      </c>
      <c r="S99" s="15">
        <f t="shared" si="84"/>
        <v>0.90585273290085622</v>
      </c>
      <c r="T99" s="2">
        <v>0.01</v>
      </c>
      <c r="U99" s="16">
        <f t="shared" si="85"/>
        <v>9.058527329008562E-3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1.9008527329008561E-2</v>
      </c>
      <c r="AU99" s="8">
        <f t="shared" si="89"/>
        <v>28.47</v>
      </c>
      <c r="AV99" s="1">
        <f t="shared" si="90"/>
        <v>0.26</v>
      </c>
      <c r="AW99" s="1">
        <f t="shared" si="91"/>
        <v>0</v>
      </c>
      <c r="AX99" s="1">
        <f t="shared" si="92"/>
        <v>0</v>
      </c>
      <c r="AZ99" s="1">
        <f t="shared" si="93"/>
        <v>0</v>
      </c>
      <c r="BA99" s="1">
        <f t="shared" si="94"/>
        <v>0</v>
      </c>
    </row>
    <row r="100" spans="3:54" x14ac:dyDescent="0.15">
      <c r="C100" s="7">
        <v>10</v>
      </c>
      <c r="D100" s="11">
        <v>25.246290322580599</v>
      </c>
      <c r="E100" s="10">
        <f t="shared" si="95"/>
        <v>25.289633333333299</v>
      </c>
      <c r="F100" s="7" t="s">
        <v>73</v>
      </c>
      <c r="G100" s="1">
        <v>11</v>
      </c>
      <c r="H100" s="8">
        <f t="shared" si="76"/>
        <v>25.246290322580599</v>
      </c>
      <c r="I100" s="8">
        <f t="shared" si="77"/>
        <v>298.39629032258057</v>
      </c>
      <c r="J100" s="8">
        <f t="shared" si="78"/>
        <v>0.35563224391355391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0.44065950978166868</v>
      </c>
      <c r="O100" s="8">
        <f t="shared" si="96"/>
        <v>0.3078926057779825</v>
      </c>
      <c r="P100" s="8">
        <f t="shared" si="81"/>
        <v>0.10949653827721517</v>
      </c>
      <c r="Q100" s="14">
        <f t="shared" si="82"/>
        <v>2.8469099952075947E-2</v>
      </c>
      <c r="R100" s="8">
        <f t="shared" si="83"/>
        <v>7.4022000000000004E-2</v>
      </c>
      <c r="S100" s="15">
        <f t="shared" si="84"/>
        <v>0.38460322542049585</v>
      </c>
      <c r="T100" s="2">
        <v>0.01</v>
      </c>
      <c r="U100" s="16">
        <f t="shared" si="85"/>
        <v>3.8460322542049588E-3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1.3796032254204959E-2</v>
      </c>
      <c r="AU100" s="8">
        <f t="shared" si="89"/>
        <v>28.47</v>
      </c>
      <c r="AV100" s="1">
        <f t="shared" si="90"/>
        <v>0.26</v>
      </c>
      <c r="AW100" s="1">
        <f t="shared" si="91"/>
        <v>0</v>
      </c>
      <c r="AX100" s="1">
        <f t="shared" si="92"/>
        <v>0</v>
      </c>
      <c r="AZ100" s="1">
        <f t="shared" si="93"/>
        <v>0</v>
      </c>
      <c r="BA100" s="1">
        <f t="shared" si="94"/>
        <v>0</v>
      </c>
    </row>
    <row r="101" spans="3:54" x14ac:dyDescent="0.15">
      <c r="C101" s="7">
        <v>11</v>
      </c>
      <c r="D101" s="11">
        <v>24.2345333333333</v>
      </c>
      <c r="E101" s="10">
        <f t="shared" si="95"/>
        <v>25.246290322580599</v>
      </c>
      <c r="F101" s="7" t="s">
        <v>75</v>
      </c>
      <c r="G101" s="1">
        <v>12</v>
      </c>
      <c r="H101" s="8">
        <f t="shared" si="76"/>
        <v>24.2345333333333</v>
      </c>
      <c r="I101" s="8">
        <f t="shared" si="77"/>
        <v>297.38453333333325</v>
      </c>
      <c r="J101" s="8">
        <f t="shared" si="78"/>
        <v>0.31826442207557148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6"/>
        <v>0.48309606750076728</v>
      </c>
      <c r="P101" s="8">
        <f t="shared" si="81"/>
        <v>0.15375229073011296</v>
      </c>
      <c r="Q101" s="14">
        <f t="shared" si="82"/>
        <v>3.9975595589829369E-2</v>
      </c>
      <c r="R101" s="8">
        <f t="shared" si="83"/>
        <v>7.4022000000000004E-2</v>
      </c>
      <c r="S101" s="15">
        <f t="shared" si="84"/>
        <v>0.54005019575030888</v>
      </c>
      <c r="T101" s="2">
        <v>0.01</v>
      </c>
      <c r="U101" s="16">
        <f t="shared" si="85"/>
        <v>5.4005019575030892E-3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1.535050195750309E-2</v>
      </c>
      <c r="AU101" s="8">
        <f t="shared" si="89"/>
        <v>28.47</v>
      </c>
      <c r="AV101" s="1">
        <f t="shared" si="90"/>
        <v>0.26</v>
      </c>
      <c r="AW101" s="1">
        <f t="shared" si="91"/>
        <v>0</v>
      </c>
      <c r="AX101" s="1">
        <f t="shared" si="92"/>
        <v>0</v>
      </c>
      <c r="AY101" s="1">
        <f>SUM(AX90:AX101)</f>
        <v>0</v>
      </c>
      <c r="AZ101" s="1">
        <f t="shared" si="93"/>
        <v>0</v>
      </c>
      <c r="BA101" s="1">
        <f t="shared" si="94"/>
        <v>0</v>
      </c>
      <c r="BB101" s="1">
        <f>SUM(BA90:BA101)</f>
        <v>0</v>
      </c>
    </row>
    <row r="102" spans="3:54" x14ac:dyDescent="0.15">
      <c r="C102" s="7">
        <v>12</v>
      </c>
      <c r="D102" s="11">
        <v>23.163354838709701</v>
      </c>
      <c r="E102" s="10">
        <f t="shared" si="95"/>
        <v>24.2345333333333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Z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187.50040000000001</v>
      </c>
      <c r="F2" s="2">
        <v>1069.5229999999999</v>
      </c>
      <c r="G2" s="44">
        <f>(F2+F3+F4)/3</f>
        <v>1305.751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564.47868493150702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2516.8157785169201</v>
      </c>
      <c r="F7" s="2">
        <v>122.786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2">
        <v>1.81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0.28000000000000003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0.89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80452678.889340013</v>
      </c>
      <c r="J14" s="6" t="s">
        <v>20</v>
      </c>
      <c r="K14" s="6">
        <f>I14/(10000*1000)</f>
        <v>8.045267888934001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48155570.545874096</v>
      </c>
      <c r="J15" s="6" t="s">
        <v>20</v>
      </c>
      <c r="K15" s="6">
        <f>I15/(10000*1000)</f>
        <v>4.8155570545874093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8.045267888934001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1305.751</v>
      </c>
      <c r="C27" s="7" t="s">
        <v>72</v>
      </c>
      <c r="D27" s="7">
        <v>15</v>
      </c>
      <c r="E27" s="7"/>
      <c r="F27" s="7"/>
      <c r="G27" s="1">
        <v>1</v>
      </c>
      <c r="H27" s="8">
        <f t="shared" ref="H27:H38" si="0">E28</f>
        <v>15</v>
      </c>
      <c r="I27" s="8">
        <f t="shared" ref="I27:I38" si="1">H27+273.15</f>
        <v>288.14999999999998</v>
      </c>
      <c r="J27" s="8">
        <f t="shared" ref="J27:J38" si="2">EXP(($C$16*(I27-$C$14))/($C$17*I27*$C$14))</f>
        <v>0.11145232763902028</v>
      </c>
      <c r="K27" s="8">
        <f t="shared" ref="K27:K38" si="3">$B$27/12</f>
        <v>108.81258333333334</v>
      </c>
      <c r="L27" s="8">
        <f t="shared" ref="L27:L38" si="4">K27*$B$28/100</f>
        <v>1.0881258333333335</v>
      </c>
      <c r="M27" s="1" t="s">
        <v>73</v>
      </c>
      <c r="O27" s="8">
        <f>L27</f>
        <v>1.0881258333333335</v>
      </c>
      <c r="P27" s="8">
        <f t="shared" ref="P27:P38" si="5">O27*J27</f>
        <v>0.12127415688914867</v>
      </c>
      <c r="Q27" s="14">
        <f t="shared" ref="Q27:Q38" si="6">P27*$B$29</f>
        <v>1.4552898826697839E-2</v>
      </c>
      <c r="R27" s="8">
        <f t="shared" ref="R27:R38" si="7">L27*$B$29</f>
        <v>0.1305751</v>
      </c>
      <c r="S27" s="15">
        <f t="shared" ref="S27:S38" si="8">Q27/R27</f>
        <v>0.1114523276390203</v>
      </c>
      <c r="T27" s="2">
        <v>0.01</v>
      </c>
      <c r="U27" s="16">
        <f t="shared" ref="U27:U38" si="9">S27*T27</f>
        <v>1.1145232763902031E-3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2.3014523276390201E-2</v>
      </c>
      <c r="AR27" s="8">
        <f t="shared" ref="AR27:AR38" si="15">$B$27/12</f>
        <v>108.81258333333334</v>
      </c>
      <c r="AS27" s="1">
        <f t="shared" ref="AS27:AS38" si="16">$B$29</f>
        <v>0.12</v>
      </c>
      <c r="AT27" s="1">
        <f>$E$2/12</f>
        <v>15.625033333333334</v>
      </c>
      <c r="AU27" s="1">
        <f t="shared" ref="AU27:AU38" si="17">AT27*10000*AS27*0.67*AR27*AQ27</f>
        <v>31459.955621286244</v>
      </c>
    </row>
    <row r="28" spans="1:47" x14ac:dyDescent="0.15">
      <c r="A28" s="1" t="s">
        <v>74</v>
      </c>
      <c r="B28" s="1">
        <v>1</v>
      </c>
      <c r="C28" s="7">
        <v>1</v>
      </c>
      <c r="D28" s="9">
        <v>19.901516129032299</v>
      </c>
      <c r="E28" s="10">
        <f t="shared" ref="E28:E39" si="18">D27</f>
        <v>15</v>
      </c>
      <c r="F28" s="7" t="s">
        <v>73</v>
      </c>
      <c r="G28" s="1">
        <v>2</v>
      </c>
      <c r="H28" s="8">
        <f t="shared" si="0"/>
        <v>19.901516129032299</v>
      </c>
      <c r="I28" s="8">
        <f t="shared" si="1"/>
        <v>293.05151612903228</v>
      </c>
      <c r="J28" s="8">
        <f t="shared" si="2"/>
        <v>0.19612903903842444</v>
      </c>
      <c r="K28" s="8">
        <f t="shared" si="3"/>
        <v>108.81258333333334</v>
      </c>
      <c r="L28" s="8">
        <f t="shared" si="4"/>
        <v>1.0881258333333335</v>
      </c>
      <c r="M28" s="1" t="s">
        <v>73</v>
      </c>
      <c r="O28" s="8">
        <f t="shared" ref="O28:O38" si="19">L28+O27-P27-N28</f>
        <v>2.054977509777518</v>
      </c>
      <c r="P28" s="8">
        <f t="shared" si="5"/>
        <v>0.40304076423823909</v>
      </c>
      <c r="Q28" s="14">
        <f t="shared" si="6"/>
        <v>4.8364891708588688E-2</v>
      </c>
      <c r="R28" s="8">
        <f t="shared" si="7"/>
        <v>0.1305751</v>
      </c>
      <c r="S28" s="15">
        <f t="shared" si="8"/>
        <v>0.37039904015841218</v>
      </c>
      <c r="T28" s="2">
        <v>0.01</v>
      </c>
      <c r="U28" s="16">
        <f t="shared" si="9"/>
        <v>3.7039904015841217E-3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2.560399040158412E-2</v>
      </c>
      <c r="AR28" s="8">
        <f t="shared" si="15"/>
        <v>108.81258333333334</v>
      </c>
      <c r="AS28" s="1">
        <f t="shared" si="16"/>
        <v>0.12</v>
      </c>
      <c r="AT28" s="1">
        <f t="shared" ref="AT28:AT38" si="20">$E$2/12</f>
        <v>15.625033333333334</v>
      </c>
      <c r="AU28" s="1">
        <f t="shared" si="17"/>
        <v>34999.656177454272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20.852607142857099</v>
      </c>
      <c r="E29" s="10">
        <f t="shared" si="18"/>
        <v>19.901516129032299</v>
      </c>
      <c r="F29" s="7" t="s">
        <v>73</v>
      </c>
      <c r="G29" s="1">
        <v>3</v>
      </c>
      <c r="H29" s="8">
        <f t="shared" si="0"/>
        <v>20.852607142857099</v>
      </c>
      <c r="I29" s="8">
        <f t="shared" si="1"/>
        <v>294.00260714285707</v>
      </c>
      <c r="J29" s="8">
        <f t="shared" si="2"/>
        <v>0.21838433715770231</v>
      </c>
      <c r="K29" s="8">
        <f t="shared" si="3"/>
        <v>108.81258333333334</v>
      </c>
      <c r="L29" s="8">
        <f t="shared" si="4"/>
        <v>1.0881258333333335</v>
      </c>
      <c r="M29" s="1" t="s">
        <v>73</v>
      </c>
      <c r="O29" s="8">
        <f t="shared" si="19"/>
        <v>2.7400625788726125</v>
      </c>
      <c r="P29" s="8">
        <f t="shared" si="5"/>
        <v>0.59838675005771991</v>
      </c>
      <c r="Q29" s="14">
        <f t="shared" si="6"/>
        <v>7.1806410006926391E-2</v>
      </c>
      <c r="R29" s="8">
        <f t="shared" si="7"/>
        <v>0.1305751</v>
      </c>
      <c r="S29" s="15">
        <f t="shared" si="8"/>
        <v>0.54992421990813245</v>
      </c>
      <c r="T29" s="2">
        <v>0.01</v>
      </c>
      <c r="U29" s="16">
        <f t="shared" si="9"/>
        <v>5.4992421990813249E-3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2.7399242199081325E-2</v>
      </c>
      <c r="AR29" s="8">
        <f t="shared" si="15"/>
        <v>108.81258333333334</v>
      </c>
      <c r="AS29" s="1">
        <f t="shared" si="16"/>
        <v>0.12</v>
      </c>
      <c r="AT29" s="1">
        <f t="shared" si="20"/>
        <v>15.625033333333334</v>
      </c>
      <c r="AU29" s="1">
        <f t="shared" si="17"/>
        <v>37453.695359583922</v>
      </c>
    </row>
    <row r="30" spans="1:47" x14ac:dyDescent="0.15">
      <c r="C30" s="7">
        <v>3</v>
      </c>
      <c r="D30" s="11">
        <v>19.6273870967742</v>
      </c>
      <c r="E30" s="10">
        <f t="shared" si="18"/>
        <v>20.852607142857099</v>
      </c>
      <c r="F30" s="7" t="s">
        <v>73</v>
      </c>
      <c r="G30" s="1">
        <v>4</v>
      </c>
      <c r="H30" s="8">
        <f t="shared" si="0"/>
        <v>19.6273870967742</v>
      </c>
      <c r="I30" s="8">
        <f t="shared" si="1"/>
        <v>292.77738709677419</v>
      </c>
      <c r="J30" s="8">
        <f t="shared" si="2"/>
        <v>0.19012154396565159</v>
      </c>
      <c r="K30" s="8">
        <f t="shared" si="3"/>
        <v>108.81258333333334</v>
      </c>
      <c r="L30" s="8">
        <f t="shared" si="4"/>
        <v>1.0881258333333335</v>
      </c>
      <c r="M30" s="1" t="s">
        <v>73</v>
      </c>
      <c r="O30" s="8">
        <f t="shared" si="19"/>
        <v>3.2298016621482257</v>
      </c>
      <c r="P30" s="8">
        <f t="shared" si="5"/>
        <v>0.6140548787104485</v>
      </c>
      <c r="Q30" s="14">
        <f t="shared" si="6"/>
        <v>7.3686585445253819E-2</v>
      </c>
      <c r="R30" s="8">
        <f t="shared" si="7"/>
        <v>0.1305751</v>
      </c>
      <c r="S30" s="15">
        <f t="shared" si="8"/>
        <v>0.5643234081019568</v>
      </c>
      <c r="T30" s="2">
        <v>0.01</v>
      </c>
      <c r="U30" s="16">
        <f t="shared" si="9"/>
        <v>5.6432340810195682E-3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2.7543234081019566E-2</v>
      </c>
      <c r="AR30" s="8">
        <f t="shared" si="15"/>
        <v>108.81258333333334</v>
      </c>
      <c r="AS30" s="1">
        <f t="shared" si="16"/>
        <v>0.12</v>
      </c>
      <c r="AT30" s="1">
        <f t="shared" si="20"/>
        <v>15.625033333333334</v>
      </c>
      <c r="AU30" s="1">
        <f t="shared" si="17"/>
        <v>37650.526645689672</v>
      </c>
    </row>
    <row r="31" spans="1:47" x14ac:dyDescent="0.15">
      <c r="C31" s="7">
        <v>4</v>
      </c>
      <c r="D31" s="11">
        <v>21.239166666666701</v>
      </c>
      <c r="E31" s="10">
        <f t="shared" si="18"/>
        <v>19.6273870967742</v>
      </c>
      <c r="F31" s="7" t="s">
        <v>73</v>
      </c>
      <c r="G31" s="1">
        <v>5</v>
      </c>
      <c r="H31" s="8">
        <f t="shared" si="0"/>
        <v>21.239166666666701</v>
      </c>
      <c r="I31" s="8">
        <f t="shared" si="1"/>
        <v>294.38916666666665</v>
      </c>
      <c r="J31" s="8">
        <f t="shared" si="2"/>
        <v>0.22809073121881873</v>
      </c>
      <c r="K31" s="8">
        <f t="shared" si="3"/>
        <v>108.81258333333334</v>
      </c>
      <c r="L31" s="8">
        <f t="shared" si="4"/>
        <v>1.0881258333333335</v>
      </c>
      <c r="M31" s="1" t="s">
        <v>75</v>
      </c>
      <c r="N31" s="8">
        <f>(O30-P30)*C22/100</f>
        <v>2.4849594442658884</v>
      </c>
      <c r="O31" s="8">
        <f t="shared" si="19"/>
        <v>1.2189131725052218</v>
      </c>
      <c r="P31" s="8">
        <f t="shared" si="5"/>
        <v>0.27802279680896619</v>
      </c>
      <c r="Q31" s="14">
        <f t="shared" si="6"/>
        <v>3.3362735617075943E-2</v>
      </c>
      <c r="R31" s="8">
        <f t="shared" si="7"/>
        <v>0.1305751</v>
      </c>
      <c r="S31" s="15">
        <f t="shared" si="8"/>
        <v>0.2555061081100144</v>
      </c>
      <c r="T31" s="2">
        <v>0.01</v>
      </c>
      <c r="U31" s="16">
        <f t="shared" si="9"/>
        <v>2.5550610811001439E-3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3.2005061081100142E-2</v>
      </c>
      <c r="AR31" s="8">
        <f t="shared" si="15"/>
        <v>108.81258333333334</v>
      </c>
      <c r="AS31" s="1">
        <f t="shared" si="16"/>
        <v>0.12</v>
      </c>
      <c r="AT31" s="1">
        <f t="shared" si="20"/>
        <v>15.625033333333334</v>
      </c>
      <c r="AU31" s="1">
        <f t="shared" si="17"/>
        <v>43749.670118124362</v>
      </c>
    </row>
    <row r="32" spans="1:47" x14ac:dyDescent="0.15">
      <c r="C32" s="7">
        <v>5</v>
      </c>
      <c r="D32" s="11">
        <v>22.896580645161301</v>
      </c>
      <c r="E32" s="10">
        <f t="shared" si="18"/>
        <v>21.239166666666701</v>
      </c>
      <c r="F32" s="7" t="s">
        <v>75</v>
      </c>
      <c r="G32" s="1">
        <v>6</v>
      </c>
      <c r="H32" s="8">
        <f t="shared" si="0"/>
        <v>22.896580645161301</v>
      </c>
      <c r="I32" s="8">
        <f t="shared" si="1"/>
        <v>296.04658064516127</v>
      </c>
      <c r="J32" s="8">
        <f t="shared" si="2"/>
        <v>0.27448896153476571</v>
      </c>
      <c r="K32" s="8">
        <f t="shared" si="3"/>
        <v>108.81258333333334</v>
      </c>
      <c r="L32" s="8">
        <f t="shared" si="4"/>
        <v>1.0881258333333335</v>
      </c>
      <c r="M32" s="1" t="s">
        <v>73</v>
      </c>
      <c r="O32" s="8">
        <f t="shared" si="19"/>
        <v>2.0290162090295887</v>
      </c>
      <c r="P32" s="8">
        <f t="shared" si="5"/>
        <v>0.55694255215373889</v>
      </c>
      <c r="Q32" s="14">
        <f t="shared" si="6"/>
        <v>6.6833106258448668E-2</v>
      </c>
      <c r="R32" s="8">
        <f t="shared" si="7"/>
        <v>0.1305751</v>
      </c>
      <c r="S32" s="15">
        <f t="shared" si="8"/>
        <v>0.51183653130228246</v>
      </c>
      <c r="T32" s="2">
        <v>0.01</v>
      </c>
      <c r="U32" s="16">
        <f t="shared" si="9"/>
        <v>5.1183653130228244E-3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3.456836531302282E-2</v>
      </c>
      <c r="AR32" s="8">
        <f t="shared" si="15"/>
        <v>108.81258333333334</v>
      </c>
      <c r="AS32" s="1">
        <f t="shared" si="16"/>
        <v>0.12</v>
      </c>
      <c r="AT32" s="1">
        <f t="shared" si="20"/>
        <v>15.625033333333334</v>
      </c>
      <c r="AU32" s="1">
        <f t="shared" si="17"/>
        <v>47253.607019692514</v>
      </c>
    </row>
    <row r="33" spans="1:48" x14ac:dyDescent="0.15">
      <c r="C33" s="7">
        <v>6</v>
      </c>
      <c r="D33" s="11">
        <v>24.9069</v>
      </c>
      <c r="E33" s="10">
        <f t="shared" si="18"/>
        <v>22.896580645161301</v>
      </c>
      <c r="F33" s="7" t="s">
        <v>73</v>
      </c>
      <c r="G33" s="1">
        <v>7</v>
      </c>
      <c r="H33" s="8">
        <f t="shared" si="0"/>
        <v>24.9069</v>
      </c>
      <c r="I33" s="8">
        <f t="shared" si="1"/>
        <v>298.05689999999998</v>
      </c>
      <c r="J33" s="8">
        <f t="shared" si="2"/>
        <v>0.34266103287182481</v>
      </c>
      <c r="K33" s="8">
        <f t="shared" si="3"/>
        <v>108.81258333333334</v>
      </c>
      <c r="L33" s="8">
        <f t="shared" si="4"/>
        <v>1.0881258333333335</v>
      </c>
      <c r="M33" s="1" t="s">
        <v>73</v>
      </c>
      <c r="O33" s="8">
        <f t="shared" si="19"/>
        <v>2.5601994902091834</v>
      </c>
      <c r="P33" s="8">
        <f t="shared" si="5"/>
        <v>0.87728060167299815</v>
      </c>
      <c r="Q33" s="14">
        <f t="shared" si="6"/>
        <v>0.10527367220075977</v>
      </c>
      <c r="R33" s="8">
        <f t="shared" si="7"/>
        <v>0.1305751</v>
      </c>
      <c r="S33" s="15">
        <f t="shared" si="8"/>
        <v>0.80623083727877498</v>
      </c>
      <c r="T33" s="2">
        <v>0.01</v>
      </c>
      <c r="U33" s="16">
        <f t="shared" si="9"/>
        <v>8.0623083727877493E-3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3.7512308372787746E-2</v>
      </c>
      <c r="AR33" s="8">
        <f t="shared" si="15"/>
        <v>108.81258333333334</v>
      </c>
      <c r="AS33" s="1">
        <f t="shared" si="16"/>
        <v>0.12</v>
      </c>
      <c r="AT33" s="1">
        <f t="shared" si="20"/>
        <v>15.625033333333334</v>
      </c>
      <c r="AU33" s="1">
        <f t="shared" si="17"/>
        <v>51277.862351837932</v>
      </c>
    </row>
    <row r="34" spans="1:48" x14ac:dyDescent="0.15">
      <c r="C34" s="7">
        <v>7</v>
      </c>
      <c r="D34" s="11">
        <v>26.7607419354839</v>
      </c>
      <c r="E34" s="10">
        <f t="shared" si="18"/>
        <v>24.9069</v>
      </c>
      <c r="F34" s="7" t="s">
        <v>73</v>
      </c>
      <c r="G34" s="1">
        <v>8</v>
      </c>
      <c r="H34" s="8">
        <f t="shared" si="0"/>
        <v>26.7607419354839</v>
      </c>
      <c r="I34" s="8">
        <f t="shared" si="1"/>
        <v>299.91074193548388</v>
      </c>
      <c r="J34" s="8">
        <f t="shared" si="2"/>
        <v>0.4193349699938973</v>
      </c>
      <c r="K34" s="8">
        <f t="shared" si="3"/>
        <v>108.81258333333334</v>
      </c>
      <c r="L34" s="8">
        <f t="shared" si="4"/>
        <v>1.0881258333333335</v>
      </c>
      <c r="M34" s="1" t="s">
        <v>73</v>
      </c>
      <c r="O34" s="8">
        <f t="shared" si="19"/>
        <v>2.7710447218695187</v>
      </c>
      <c r="P34" s="8">
        <f t="shared" si="5"/>
        <v>1.1619959552969021</v>
      </c>
      <c r="Q34" s="14">
        <f t="shared" si="6"/>
        <v>0.13943951463562826</v>
      </c>
      <c r="R34" s="8">
        <f t="shared" si="7"/>
        <v>0.1305751</v>
      </c>
      <c r="S34" s="15">
        <f t="shared" si="8"/>
        <v>1.0678874811172134</v>
      </c>
      <c r="T34" s="2">
        <v>0.01</v>
      </c>
      <c r="U34" s="16">
        <f t="shared" si="9"/>
        <v>1.0678874811172134E-2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4.0128874811172131E-2</v>
      </c>
      <c r="AR34" s="8">
        <f t="shared" si="15"/>
        <v>108.81258333333334</v>
      </c>
      <c r="AS34" s="1">
        <f t="shared" si="16"/>
        <v>0.12</v>
      </c>
      <c r="AT34" s="1">
        <f t="shared" si="20"/>
        <v>15.625033333333334</v>
      </c>
      <c r="AU34" s="1">
        <f t="shared" si="17"/>
        <v>54854.60661210971</v>
      </c>
    </row>
    <row r="35" spans="1:48" x14ac:dyDescent="0.15">
      <c r="C35" s="7">
        <v>8</v>
      </c>
      <c r="D35" s="11">
        <v>26.8271935483871</v>
      </c>
      <c r="E35" s="10">
        <f t="shared" si="18"/>
        <v>26.7607419354839</v>
      </c>
      <c r="F35" s="7" t="s">
        <v>73</v>
      </c>
      <c r="G35" s="1">
        <v>9</v>
      </c>
      <c r="H35" s="8">
        <f t="shared" si="0"/>
        <v>26.8271935483871</v>
      </c>
      <c r="I35" s="8">
        <f t="shared" si="1"/>
        <v>299.97719354838705</v>
      </c>
      <c r="J35" s="8">
        <f t="shared" si="2"/>
        <v>0.42236163768910501</v>
      </c>
      <c r="K35" s="8">
        <f t="shared" si="3"/>
        <v>108.81258333333334</v>
      </c>
      <c r="L35" s="8">
        <f t="shared" si="4"/>
        <v>1.0881258333333335</v>
      </c>
      <c r="M35" s="1" t="s">
        <v>73</v>
      </c>
      <c r="O35" s="8">
        <f t="shared" si="19"/>
        <v>2.6971745999059502</v>
      </c>
      <c r="P35" s="8">
        <f t="shared" si="5"/>
        <v>1.1391830811497337</v>
      </c>
      <c r="Q35" s="14">
        <f t="shared" si="6"/>
        <v>0.13670196973796803</v>
      </c>
      <c r="R35" s="8">
        <f t="shared" si="7"/>
        <v>0.1305751</v>
      </c>
      <c r="S35" s="15">
        <f t="shared" si="8"/>
        <v>1.0469221906624466</v>
      </c>
      <c r="T35" s="2">
        <v>0.01</v>
      </c>
      <c r="U35" s="16">
        <f t="shared" si="9"/>
        <v>1.0469221906624467E-2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3.9919221906624461E-2</v>
      </c>
      <c r="AR35" s="8">
        <f t="shared" si="15"/>
        <v>108.81258333333334</v>
      </c>
      <c r="AS35" s="1">
        <f t="shared" si="16"/>
        <v>0.12</v>
      </c>
      <c r="AT35" s="1">
        <f t="shared" si="20"/>
        <v>15.625033333333334</v>
      </c>
      <c r="AU35" s="1">
        <f t="shared" si="17"/>
        <v>54568.019269250872</v>
      </c>
    </row>
    <row r="36" spans="1:48" x14ac:dyDescent="0.15">
      <c r="C36" s="7">
        <v>9</v>
      </c>
      <c r="D36" s="11">
        <v>26.416833333333301</v>
      </c>
      <c r="E36" s="10">
        <f t="shared" si="18"/>
        <v>26.8271935483871</v>
      </c>
      <c r="F36" s="7" t="s">
        <v>73</v>
      </c>
      <c r="G36" s="1">
        <v>10</v>
      </c>
      <c r="H36" s="8">
        <f t="shared" si="0"/>
        <v>26.416833333333301</v>
      </c>
      <c r="I36" s="8">
        <f t="shared" si="1"/>
        <v>299.56683333333331</v>
      </c>
      <c r="J36" s="8">
        <f t="shared" si="2"/>
        <v>0.40399353656405401</v>
      </c>
      <c r="K36" s="8">
        <f t="shared" si="3"/>
        <v>108.81258333333334</v>
      </c>
      <c r="L36" s="8">
        <f t="shared" si="4"/>
        <v>1.0881258333333335</v>
      </c>
      <c r="M36" s="1" t="s">
        <v>73</v>
      </c>
      <c r="O36" s="8">
        <f t="shared" si="19"/>
        <v>2.6461173520895502</v>
      </c>
      <c r="P36" s="8">
        <f t="shared" si="5"/>
        <v>1.0690143072341676</v>
      </c>
      <c r="Q36" s="14">
        <f t="shared" si="6"/>
        <v>0.12828171686810011</v>
      </c>
      <c r="R36" s="8">
        <f t="shared" si="7"/>
        <v>0.1305751</v>
      </c>
      <c r="S36" s="15">
        <f t="shared" si="8"/>
        <v>0.98243629044205294</v>
      </c>
      <c r="T36" s="2">
        <v>0.01</v>
      </c>
      <c r="U36" s="16">
        <f t="shared" si="9"/>
        <v>9.8243629044205295E-3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3.9274362904420525E-2</v>
      </c>
      <c r="AR36" s="8">
        <f t="shared" si="15"/>
        <v>108.81258333333334</v>
      </c>
      <c r="AS36" s="1">
        <f t="shared" si="16"/>
        <v>0.12</v>
      </c>
      <c r="AT36" s="1">
        <f t="shared" si="20"/>
        <v>15.625033333333334</v>
      </c>
      <c r="AU36" s="1">
        <f t="shared" si="17"/>
        <v>53686.522166413437</v>
      </c>
    </row>
    <row r="37" spans="1:48" x14ac:dyDescent="0.15">
      <c r="C37" s="7">
        <v>10</v>
      </c>
      <c r="D37" s="11">
        <v>24.887935483871001</v>
      </c>
      <c r="E37" s="10">
        <f t="shared" si="18"/>
        <v>26.416833333333301</v>
      </c>
      <c r="F37" s="7" t="s">
        <v>73</v>
      </c>
      <c r="G37" s="1">
        <v>11</v>
      </c>
      <c r="H37" s="8">
        <f t="shared" si="0"/>
        <v>24.887935483871001</v>
      </c>
      <c r="I37" s="8">
        <f t="shared" si="1"/>
        <v>298.03793548387097</v>
      </c>
      <c r="J37" s="8">
        <f t="shared" si="2"/>
        <v>0.34194949139077202</v>
      </c>
      <c r="K37" s="8">
        <f t="shared" si="3"/>
        <v>108.81258333333334</v>
      </c>
      <c r="L37" s="8">
        <f t="shared" si="4"/>
        <v>1.0881258333333335</v>
      </c>
      <c r="M37" s="1" t="s">
        <v>75</v>
      </c>
      <c r="N37" s="8">
        <f>(O36-P36)*C22/100</f>
        <v>1.4982478926126135</v>
      </c>
      <c r="O37" s="8">
        <f t="shared" si="19"/>
        <v>1.1669809855761024</v>
      </c>
      <c r="P37" s="8">
        <f t="shared" si="5"/>
        <v>0.39904855448045007</v>
      </c>
      <c r="Q37" s="14">
        <f t="shared" si="6"/>
        <v>4.7885826537654004E-2</v>
      </c>
      <c r="R37" s="8">
        <f t="shared" si="7"/>
        <v>0.1305751</v>
      </c>
      <c r="S37" s="15">
        <f t="shared" si="8"/>
        <v>0.36673015404662912</v>
      </c>
      <c r="T37" s="2">
        <v>0.01</v>
      </c>
      <c r="U37" s="16">
        <f t="shared" si="9"/>
        <v>3.6673015404662911E-3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3.3117301540466285E-2</v>
      </c>
      <c r="AR37" s="8">
        <f t="shared" si="15"/>
        <v>108.81258333333334</v>
      </c>
      <c r="AS37" s="1">
        <f t="shared" si="16"/>
        <v>0.12</v>
      </c>
      <c r="AT37" s="1">
        <f t="shared" si="20"/>
        <v>15.625033333333334</v>
      </c>
      <c r="AU37" s="1">
        <f t="shared" si="17"/>
        <v>45270.059442362683</v>
      </c>
    </row>
    <row r="38" spans="1:48" x14ac:dyDescent="0.15">
      <c r="C38" s="7">
        <v>11</v>
      </c>
      <c r="D38" s="11">
        <v>22.1274333333333</v>
      </c>
      <c r="E38" s="10">
        <f t="shared" si="18"/>
        <v>24.887935483871001</v>
      </c>
      <c r="F38" s="7" t="s">
        <v>75</v>
      </c>
      <c r="G38" s="1">
        <v>12</v>
      </c>
      <c r="H38" s="8">
        <f t="shared" si="0"/>
        <v>22.1274333333333</v>
      </c>
      <c r="I38" s="8">
        <f t="shared" si="1"/>
        <v>295.27743333333331</v>
      </c>
      <c r="J38" s="8">
        <f t="shared" si="2"/>
        <v>0.25195230925803286</v>
      </c>
      <c r="K38" s="8">
        <f t="shared" si="3"/>
        <v>108.81258333333334</v>
      </c>
      <c r="L38" s="8">
        <f t="shared" si="4"/>
        <v>1.0881258333333335</v>
      </c>
      <c r="M38" s="1" t="s">
        <v>73</v>
      </c>
      <c r="O38" s="8">
        <f t="shared" si="19"/>
        <v>1.8560582644289858</v>
      </c>
      <c r="P38" s="8">
        <f t="shared" si="5"/>
        <v>0.46763816584033957</v>
      </c>
      <c r="Q38" s="14">
        <f t="shared" si="6"/>
        <v>5.6116579900840749E-2</v>
      </c>
      <c r="R38" s="8">
        <f t="shared" si="7"/>
        <v>0.1305751</v>
      </c>
      <c r="S38" s="15">
        <f t="shared" si="8"/>
        <v>0.42976478594188899</v>
      </c>
      <c r="T38" s="2">
        <v>0.01</v>
      </c>
      <c r="U38" s="16">
        <f t="shared" si="9"/>
        <v>4.2976478594188901E-3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3.3747647859418889E-2</v>
      </c>
      <c r="AR38" s="8">
        <f t="shared" si="15"/>
        <v>108.81258333333334</v>
      </c>
      <c r="AS38" s="1">
        <f t="shared" si="16"/>
        <v>0.12</v>
      </c>
      <c r="AT38" s="1">
        <f t="shared" si="20"/>
        <v>15.625033333333334</v>
      </c>
      <c r="AU38" s="1">
        <f t="shared" si="17"/>
        <v>46131.718273272883</v>
      </c>
      <c r="AV38" s="1">
        <f>SUM(AU27:AU38)</f>
        <v>538355.89905707852</v>
      </c>
    </row>
    <row r="39" spans="1:48" x14ac:dyDescent="0.15">
      <c r="C39" s="7">
        <v>12</v>
      </c>
      <c r="D39" s="11">
        <v>21.257741935483899</v>
      </c>
      <c r="E39" s="10">
        <f t="shared" si="18"/>
        <v>22.1274333333333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15</v>
      </c>
      <c r="E42" s="7"/>
      <c r="F42" s="7"/>
      <c r="G42" s="1">
        <v>1</v>
      </c>
      <c r="H42" s="8">
        <f t="shared" ref="H42:H53" si="21">E43</f>
        <v>15</v>
      </c>
      <c r="I42" s="8">
        <f t="shared" ref="I42:I53" si="22">H42+273.15</f>
        <v>288.14999999999998</v>
      </c>
      <c r="J42" s="8">
        <f t="shared" ref="J42:J53" si="23">EXP(($C$16*(I42-$C$14))/($C$17*I42*$C$14))</f>
        <v>0.11145232763902028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8.5919760338666971E-3</v>
      </c>
      <c r="Q42" s="14">
        <f t="shared" ref="Q42:Q53" si="27">P42*$B$44</f>
        <v>1.1169568844026706E-3</v>
      </c>
      <c r="R42" s="8">
        <f t="shared" ref="R42:R53" si="28">L42*$B$44</f>
        <v>1.0021835416666666E-2</v>
      </c>
      <c r="S42" s="15">
        <f t="shared" ref="S42:S53" si="29">Q42/R42</f>
        <v>0.11145232763902027</v>
      </c>
      <c r="T42" s="2">
        <v>0.01</v>
      </c>
      <c r="U42" s="16">
        <f t="shared" ref="U42:U53" si="30">S42*T42</f>
        <v>1.1145232763902027E-3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1.5914523276390202E-2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47.039890410958918</v>
      </c>
      <c r="AU42" s="1">
        <f t="shared" ref="AU42:AU53" si="37">AT42*10000*AS42*0.67*AR42*AQ42</f>
        <v>5026.6888570521223</v>
      </c>
    </row>
    <row r="43" spans="1:48" x14ac:dyDescent="0.15">
      <c r="A43" s="1" t="s">
        <v>74</v>
      </c>
      <c r="B43" s="1">
        <v>1</v>
      </c>
      <c r="C43" s="7">
        <v>1</v>
      </c>
      <c r="D43" s="9">
        <v>19.901516129032299</v>
      </c>
      <c r="E43" s="10">
        <f t="shared" ref="E43:E54" si="38">D42</f>
        <v>15</v>
      </c>
      <c r="F43" s="7" t="s">
        <v>73</v>
      </c>
      <c r="G43" s="1">
        <v>2</v>
      </c>
      <c r="H43" s="8">
        <f t="shared" si="21"/>
        <v>19.901516129032299</v>
      </c>
      <c r="I43" s="8">
        <f t="shared" si="22"/>
        <v>293.05151612903228</v>
      </c>
      <c r="J43" s="8">
        <f t="shared" si="23"/>
        <v>0.19612903903842444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0.14559010729946664</v>
      </c>
      <c r="P43" s="8">
        <f t="shared" si="26"/>
        <v>2.8554447838145494E-2</v>
      </c>
      <c r="Q43" s="14">
        <f t="shared" si="27"/>
        <v>3.7120782189589145E-3</v>
      </c>
      <c r="R43" s="8">
        <f t="shared" si="28"/>
        <v>1.0021835416666666E-2</v>
      </c>
      <c r="S43" s="15">
        <f t="shared" si="29"/>
        <v>0.37039904015841224</v>
      </c>
      <c r="T43" s="2">
        <v>0.01</v>
      </c>
      <c r="U43" s="16">
        <f t="shared" si="30"/>
        <v>3.7039904015841226E-3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1.8503990401584125E-2</v>
      </c>
      <c r="AR43" s="8">
        <f t="shared" si="34"/>
        <v>7.7091041666666671</v>
      </c>
      <c r="AS43" s="1">
        <f t="shared" si="35"/>
        <v>0.13</v>
      </c>
      <c r="AT43" s="1">
        <f t="shared" si="36"/>
        <v>47.039890410958918</v>
      </c>
      <c r="AU43" s="1">
        <f t="shared" si="37"/>
        <v>5844.5861523625936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20.852607142857099</v>
      </c>
      <c r="E44" s="10">
        <f t="shared" si="38"/>
        <v>19.901516129032299</v>
      </c>
      <c r="F44" s="7" t="s">
        <v>73</v>
      </c>
      <c r="G44" s="1">
        <v>3</v>
      </c>
      <c r="H44" s="8">
        <f t="shared" si="21"/>
        <v>20.852607142857099</v>
      </c>
      <c r="I44" s="8">
        <f t="shared" si="22"/>
        <v>294.00260714285707</v>
      </c>
      <c r="J44" s="8">
        <f t="shared" si="23"/>
        <v>0.21838433715770231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0.1941267011279878</v>
      </c>
      <c r="P44" s="8">
        <f t="shared" si="26"/>
        <v>4.2394230950446997E-2</v>
      </c>
      <c r="Q44" s="14">
        <f t="shared" si="27"/>
        <v>5.51125002355811E-3</v>
      </c>
      <c r="R44" s="8">
        <f t="shared" si="28"/>
        <v>1.0021835416666666E-2</v>
      </c>
      <c r="S44" s="15">
        <f t="shared" si="29"/>
        <v>0.54992421990813245</v>
      </c>
      <c r="T44" s="2">
        <v>0.01</v>
      </c>
      <c r="U44" s="16">
        <f t="shared" si="30"/>
        <v>5.4992421990813249E-3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2.0299242199081326E-2</v>
      </c>
      <c r="AR44" s="8">
        <f t="shared" si="34"/>
        <v>7.7091041666666671</v>
      </c>
      <c r="AS44" s="1">
        <f t="shared" si="35"/>
        <v>0.13</v>
      </c>
      <c r="AT44" s="1">
        <f t="shared" si="36"/>
        <v>47.039890410958918</v>
      </c>
      <c r="AU44" s="1">
        <f t="shared" si="37"/>
        <v>6411.6262106387767</v>
      </c>
    </row>
    <row r="45" spans="1:48" x14ac:dyDescent="0.15">
      <c r="C45" s="7">
        <v>3</v>
      </c>
      <c r="D45" s="11">
        <v>19.6273870967742</v>
      </c>
      <c r="E45" s="10">
        <f t="shared" si="38"/>
        <v>20.852607142857099</v>
      </c>
      <c r="F45" s="7" t="s">
        <v>73</v>
      </c>
      <c r="G45" s="1">
        <v>4</v>
      </c>
      <c r="H45" s="8">
        <f t="shared" si="21"/>
        <v>19.6273870967742</v>
      </c>
      <c r="I45" s="8">
        <f t="shared" si="22"/>
        <v>292.77738709677419</v>
      </c>
      <c r="J45" s="8">
        <f t="shared" si="23"/>
        <v>0.19012154396565159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0.22882351184420749</v>
      </c>
      <c r="P45" s="8">
        <f t="shared" si="26"/>
        <v>4.3504279367463289E-2</v>
      </c>
      <c r="Q45" s="14">
        <f t="shared" si="27"/>
        <v>5.6555563177702276E-3</v>
      </c>
      <c r="R45" s="8">
        <f t="shared" si="28"/>
        <v>1.0021835416666666E-2</v>
      </c>
      <c r="S45" s="15">
        <f t="shared" si="29"/>
        <v>0.5643234081019568</v>
      </c>
      <c r="T45" s="2">
        <v>0.01</v>
      </c>
      <c r="U45" s="16">
        <f t="shared" si="30"/>
        <v>5.6432340810195682E-3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2.0443234081019571E-2</v>
      </c>
      <c r="AR45" s="8">
        <f t="shared" si="34"/>
        <v>7.7091041666666671</v>
      </c>
      <c r="AS45" s="1">
        <f t="shared" si="35"/>
        <v>0.13</v>
      </c>
      <c r="AT45" s="1">
        <f t="shared" si="36"/>
        <v>47.039890410958918</v>
      </c>
      <c r="AU45" s="1">
        <f t="shared" si="37"/>
        <v>6457.1068308166195</v>
      </c>
    </row>
    <row r="46" spans="1:48" x14ac:dyDescent="0.15">
      <c r="C46" s="7">
        <v>4</v>
      </c>
      <c r="D46" s="11">
        <v>21.239166666666701</v>
      </c>
      <c r="E46" s="10">
        <f t="shared" si="38"/>
        <v>19.6273870967742</v>
      </c>
      <c r="F46" s="7" t="s">
        <v>73</v>
      </c>
      <c r="G46" s="1">
        <v>5</v>
      </c>
      <c r="H46" s="8">
        <f t="shared" si="21"/>
        <v>21.239166666666701</v>
      </c>
      <c r="I46" s="8">
        <f t="shared" si="22"/>
        <v>294.38916666666665</v>
      </c>
      <c r="J46" s="8">
        <f t="shared" si="23"/>
        <v>0.22809073121881873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0.17605327085290701</v>
      </c>
      <c r="O46" s="8">
        <f t="shared" si="39"/>
        <v>8.6357003290503886E-2</v>
      </c>
      <c r="P46" s="8">
        <f t="shared" si="26"/>
        <v>1.9697232026396966E-2</v>
      </c>
      <c r="Q46" s="14">
        <f t="shared" si="27"/>
        <v>2.5606401634316058E-3</v>
      </c>
      <c r="R46" s="8">
        <f t="shared" si="28"/>
        <v>1.0021835416666666E-2</v>
      </c>
      <c r="S46" s="15">
        <f t="shared" si="29"/>
        <v>0.25550610811001456</v>
      </c>
      <c r="T46" s="2">
        <v>0.01</v>
      </c>
      <c r="U46" s="16">
        <f t="shared" si="30"/>
        <v>2.5550610811001457E-3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2.9655061081100144E-2</v>
      </c>
      <c r="AR46" s="8">
        <f t="shared" si="34"/>
        <v>7.7091041666666671</v>
      </c>
      <c r="AS46" s="1">
        <f t="shared" si="35"/>
        <v>0.13</v>
      </c>
      <c r="AT46" s="1">
        <f t="shared" si="36"/>
        <v>47.039890410958918</v>
      </c>
      <c r="AU46" s="1">
        <f t="shared" si="37"/>
        <v>9366.7125620226616</v>
      </c>
    </row>
    <row r="47" spans="1:48" x14ac:dyDescent="0.15">
      <c r="C47" s="7">
        <v>5</v>
      </c>
      <c r="D47" s="11">
        <v>22.896580645161301</v>
      </c>
      <c r="E47" s="10">
        <f t="shared" si="38"/>
        <v>21.239166666666701</v>
      </c>
      <c r="F47" s="7" t="s">
        <v>75</v>
      </c>
      <c r="G47" s="1">
        <v>6</v>
      </c>
      <c r="H47" s="8">
        <f t="shared" si="21"/>
        <v>22.896580645161301</v>
      </c>
      <c r="I47" s="8">
        <f t="shared" si="22"/>
        <v>296.04658064516127</v>
      </c>
      <c r="J47" s="8">
        <f t="shared" si="23"/>
        <v>0.27448896153476571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0.14375081293077357</v>
      </c>
      <c r="P47" s="8">
        <f t="shared" si="26"/>
        <v>3.9458011361146406E-2</v>
      </c>
      <c r="Q47" s="14">
        <f t="shared" si="27"/>
        <v>5.1295414769490328E-3</v>
      </c>
      <c r="R47" s="8">
        <f t="shared" si="28"/>
        <v>1.0021835416666666E-2</v>
      </c>
      <c r="S47" s="15">
        <f t="shared" si="29"/>
        <v>0.51183653130228268</v>
      </c>
      <c r="T47" s="2">
        <v>0.01</v>
      </c>
      <c r="U47" s="16">
        <f t="shared" si="30"/>
        <v>5.118365313022827E-3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3.2218365313022829E-2</v>
      </c>
      <c r="AR47" s="8">
        <f t="shared" si="34"/>
        <v>7.7091041666666671</v>
      </c>
      <c r="AS47" s="1">
        <f t="shared" si="35"/>
        <v>0.13</v>
      </c>
      <c r="AT47" s="1">
        <f t="shared" si="36"/>
        <v>47.039890410958918</v>
      </c>
      <c r="AU47" s="1">
        <f t="shared" si="37"/>
        <v>10176.346164994333</v>
      </c>
    </row>
    <row r="48" spans="1:48" x14ac:dyDescent="0.15">
      <c r="C48" s="7">
        <v>6</v>
      </c>
      <c r="D48" s="11">
        <v>24.9069</v>
      </c>
      <c r="E48" s="10">
        <f t="shared" si="38"/>
        <v>22.896580645161301</v>
      </c>
      <c r="F48" s="7" t="s">
        <v>73</v>
      </c>
      <c r="G48" s="1">
        <v>7</v>
      </c>
      <c r="H48" s="8">
        <f t="shared" si="21"/>
        <v>24.9069</v>
      </c>
      <c r="I48" s="8">
        <f t="shared" si="22"/>
        <v>298.05689999999998</v>
      </c>
      <c r="J48" s="8">
        <f t="shared" si="23"/>
        <v>0.34266103287182481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0.18138384323629383</v>
      </c>
      <c r="P48" s="8">
        <f t="shared" si="26"/>
        <v>6.2153175069609601E-2</v>
      </c>
      <c r="Q48" s="14">
        <f t="shared" si="27"/>
        <v>8.0799127590492487E-3</v>
      </c>
      <c r="R48" s="8">
        <f t="shared" si="28"/>
        <v>1.0021835416666666E-2</v>
      </c>
      <c r="S48" s="15">
        <f t="shared" si="29"/>
        <v>0.80623083727877509</v>
      </c>
      <c r="T48" s="2">
        <v>0.01</v>
      </c>
      <c r="U48" s="16">
        <f t="shared" si="30"/>
        <v>8.062308372787751E-3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3.5162308372787748E-2</v>
      </c>
      <c r="AR48" s="8">
        <f t="shared" si="34"/>
        <v>7.7091041666666671</v>
      </c>
      <c r="AS48" s="1">
        <f t="shared" si="35"/>
        <v>0.13</v>
      </c>
      <c r="AT48" s="1">
        <f t="shared" si="36"/>
        <v>47.039890410958918</v>
      </c>
      <c r="AU48" s="1">
        <f t="shared" si="37"/>
        <v>11106.206614931281</v>
      </c>
    </row>
    <row r="49" spans="1:78" x14ac:dyDescent="0.15">
      <c r="C49" s="7">
        <v>7</v>
      </c>
      <c r="D49" s="11">
        <v>26.7607419354839</v>
      </c>
      <c r="E49" s="10">
        <f t="shared" si="38"/>
        <v>24.9069</v>
      </c>
      <c r="F49" s="7" t="s">
        <v>73</v>
      </c>
      <c r="G49" s="1">
        <v>8</v>
      </c>
      <c r="H49" s="8">
        <f t="shared" si="21"/>
        <v>26.7607419354839</v>
      </c>
      <c r="I49" s="8">
        <f t="shared" si="22"/>
        <v>299.91074193548388</v>
      </c>
      <c r="J49" s="8">
        <f t="shared" si="23"/>
        <v>0.4193349699938973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0.1963217098333509</v>
      </c>
      <c r="P49" s="8">
        <f t="shared" si="26"/>
        <v>8.2324558302118808E-2</v>
      </c>
      <c r="Q49" s="14">
        <f t="shared" si="27"/>
        <v>1.0702192579275445E-2</v>
      </c>
      <c r="R49" s="8">
        <f t="shared" si="28"/>
        <v>1.0021835416666666E-2</v>
      </c>
      <c r="S49" s="15">
        <f t="shared" si="29"/>
        <v>1.0678874811172134</v>
      </c>
      <c r="T49" s="2">
        <v>0.01</v>
      </c>
      <c r="U49" s="16">
        <f t="shared" si="30"/>
        <v>1.0678874811172134E-2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3.7778874811172133E-2</v>
      </c>
      <c r="AR49" s="8">
        <f t="shared" si="34"/>
        <v>7.7091041666666671</v>
      </c>
      <c r="AS49" s="1">
        <f t="shared" si="35"/>
        <v>0.13</v>
      </c>
      <c r="AT49" s="1">
        <f t="shared" si="36"/>
        <v>47.039890410958918</v>
      </c>
      <c r="AU49" s="1">
        <f t="shared" si="37"/>
        <v>11932.663375912356</v>
      </c>
    </row>
    <row r="50" spans="1:78" x14ac:dyDescent="0.15">
      <c r="C50" s="7">
        <v>8</v>
      </c>
      <c r="D50" s="11">
        <v>26.8271935483871</v>
      </c>
      <c r="E50" s="10">
        <f t="shared" si="38"/>
        <v>26.7607419354839</v>
      </c>
      <c r="F50" s="7" t="s">
        <v>73</v>
      </c>
      <c r="G50" s="1">
        <v>9</v>
      </c>
      <c r="H50" s="8">
        <f t="shared" si="21"/>
        <v>26.8271935483871</v>
      </c>
      <c r="I50" s="8">
        <f t="shared" si="22"/>
        <v>299.97719354838705</v>
      </c>
      <c r="J50" s="8">
        <f t="shared" si="23"/>
        <v>0.42236163768910501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0.19108819319789871</v>
      </c>
      <c r="P50" s="8">
        <f t="shared" si="26"/>
        <v>8.0708322222116602E-2</v>
      </c>
      <c r="Q50" s="14">
        <f t="shared" si="27"/>
        <v>1.0492081888875158E-2</v>
      </c>
      <c r="R50" s="8">
        <f t="shared" si="28"/>
        <v>1.0021835416666666E-2</v>
      </c>
      <c r="S50" s="15">
        <f t="shared" si="29"/>
        <v>1.0469221906624464</v>
      </c>
      <c r="T50" s="2">
        <v>0.01</v>
      </c>
      <c r="U50" s="16">
        <f t="shared" si="30"/>
        <v>1.0469221906624464E-2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3.7569221906624463E-2</v>
      </c>
      <c r="AR50" s="8">
        <f t="shared" si="34"/>
        <v>7.7091041666666671</v>
      </c>
      <c r="AS50" s="1">
        <f t="shared" si="35"/>
        <v>0.13</v>
      </c>
      <c r="AT50" s="1">
        <f t="shared" si="36"/>
        <v>47.039890410958918</v>
      </c>
      <c r="AU50" s="1">
        <f t="shared" si="37"/>
        <v>11866.443364113333</v>
      </c>
    </row>
    <row r="51" spans="1:78" x14ac:dyDescent="0.15">
      <c r="C51" s="7">
        <v>9</v>
      </c>
      <c r="D51" s="11">
        <v>26.416833333333301</v>
      </c>
      <c r="E51" s="10">
        <f t="shared" si="38"/>
        <v>26.8271935483871</v>
      </c>
      <c r="F51" s="7" t="s">
        <v>73</v>
      </c>
      <c r="G51" s="1">
        <v>10</v>
      </c>
      <c r="H51" s="8">
        <f t="shared" si="21"/>
        <v>26.416833333333301</v>
      </c>
      <c r="I51" s="8">
        <f t="shared" si="22"/>
        <v>299.56683333333331</v>
      </c>
      <c r="J51" s="8">
        <f t="shared" si="23"/>
        <v>0.40399353656405401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0.18747091264244881</v>
      </c>
      <c r="P51" s="8">
        <f t="shared" si="26"/>
        <v>7.573703700131372E-2</v>
      </c>
      <c r="Q51" s="14">
        <f t="shared" si="27"/>
        <v>9.8458148101707842E-3</v>
      </c>
      <c r="R51" s="8">
        <f t="shared" si="28"/>
        <v>1.0021835416666666E-2</v>
      </c>
      <c r="S51" s="15">
        <f t="shared" si="29"/>
        <v>0.98243629044205283</v>
      </c>
      <c r="T51" s="2">
        <v>0.01</v>
      </c>
      <c r="U51" s="16">
        <f t="shared" si="30"/>
        <v>9.8243629044205277E-3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3.6924362904420527E-2</v>
      </c>
      <c r="AR51" s="8">
        <f t="shared" si="34"/>
        <v>7.7091041666666671</v>
      </c>
      <c r="AS51" s="1">
        <f t="shared" si="35"/>
        <v>0.13</v>
      </c>
      <c r="AT51" s="1">
        <f t="shared" si="36"/>
        <v>47.039890410958918</v>
      </c>
      <c r="AU51" s="1">
        <f t="shared" si="37"/>
        <v>11662.761135971621</v>
      </c>
    </row>
    <row r="52" spans="1:78" x14ac:dyDescent="0.15">
      <c r="C52" s="7">
        <v>10</v>
      </c>
      <c r="D52" s="11">
        <v>24.887935483871001</v>
      </c>
      <c r="E52" s="10">
        <f t="shared" si="38"/>
        <v>26.416833333333301</v>
      </c>
      <c r="F52" s="7" t="s">
        <v>73</v>
      </c>
      <c r="G52" s="1">
        <v>11</v>
      </c>
      <c r="H52" s="8">
        <f t="shared" si="21"/>
        <v>24.887935483871001</v>
      </c>
      <c r="I52" s="8">
        <f t="shared" si="22"/>
        <v>298.03793548387097</v>
      </c>
      <c r="J52" s="8">
        <f t="shared" si="23"/>
        <v>0.34194949139077202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0.10614718185907833</v>
      </c>
      <c r="O52" s="8">
        <f t="shared" si="39"/>
        <v>8.267773544872338E-2</v>
      </c>
      <c r="P52" s="8">
        <f t="shared" si="26"/>
        <v>2.8271609586031761E-2</v>
      </c>
      <c r="Q52" s="14">
        <f t="shared" si="27"/>
        <v>3.6753092461841289E-3</v>
      </c>
      <c r="R52" s="8">
        <f t="shared" si="28"/>
        <v>1.0021835416666666E-2</v>
      </c>
      <c r="S52" s="15">
        <f t="shared" si="29"/>
        <v>0.36673015404662901</v>
      </c>
      <c r="T52" s="2">
        <v>0.01</v>
      </c>
      <c r="U52" s="16">
        <f t="shared" si="30"/>
        <v>3.6673015404662902E-3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3.076730154046629E-2</v>
      </c>
      <c r="AR52" s="8">
        <f t="shared" si="34"/>
        <v>7.7091041666666671</v>
      </c>
      <c r="AS52" s="1">
        <f t="shared" si="35"/>
        <v>0.13</v>
      </c>
      <c r="AT52" s="1">
        <f t="shared" si="36"/>
        <v>47.039890410958918</v>
      </c>
      <c r="AU52" s="1">
        <f t="shared" si="37"/>
        <v>9718.0197690536534</v>
      </c>
    </row>
    <row r="53" spans="1:78" x14ac:dyDescent="0.15">
      <c r="C53" s="7">
        <v>11</v>
      </c>
      <c r="D53" s="11">
        <v>22.1274333333333</v>
      </c>
      <c r="E53" s="10">
        <f t="shared" si="38"/>
        <v>24.887935483871001</v>
      </c>
      <c r="F53" s="7" t="s">
        <v>75</v>
      </c>
      <c r="G53" s="1">
        <v>12</v>
      </c>
      <c r="H53" s="8">
        <f t="shared" si="21"/>
        <v>22.1274333333333</v>
      </c>
      <c r="I53" s="8">
        <f t="shared" si="22"/>
        <v>295.27743333333331</v>
      </c>
      <c r="J53" s="8">
        <f t="shared" si="23"/>
        <v>0.25195230925803286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0.13149716752935831</v>
      </c>
      <c r="P53" s="8">
        <f t="shared" si="26"/>
        <v>3.3131015019912238E-2</v>
      </c>
      <c r="Q53" s="14">
        <f t="shared" si="27"/>
        <v>4.3070319525885907E-3</v>
      </c>
      <c r="R53" s="8">
        <f t="shared" si="28"/>
        <v>1.0021835416666666E-2</v>
      </c>
      <c r="S53" s="15">
        <f t="shared" si="29"/>
        <v>0.42976478594188888</v>
      </c>
      <c r="T53" s="2">
        <v>0.01</v>
      </c>
      <c r="U53" s="16">
        <f t="shared" si="30"/>
        <v>4.2976478594188893E-3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3.1397647859418891E-2</v>
      </c>
      <c r="AR53" s="8">
        <f t="shared" si="34"/>
        <v>7.7091041666666671</v>
      </c>
      <c r="AS53" s="1">
        <f t="shared" si="35"/>
        <v>0.13</v>
      </c>
      <c r="AT53" s="1">
        <f t="shared" si="36"/>
        <v>47.039890410958918</v>
      </c>
      <c r="AU53" s="1">
        <f t="shared" si="37"/>
        <v>9917.1180871455017</v>
      </c>
      <c r="AV53" s="1">
        <f>SUM(AU42:AU53)</f>
        <v>109486.27912501487</v>
      </c>
    </row>
    <row r="54" spans="1:78" x14ac:dyDescent="0.15">
      <c r="C54" s="7">
        <v>12</v>
      </c>
      <c r="D54" s="11">
        <v>21.257741935483899</v>
      </c>
      <c r="E54" s="10">
        <f t="shared" si="38"/>
        <v>22.1274333333333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15</v>
      </c>
      <c r="E58" s="7"/>
      <c r="F58" s="7"/>
      <c r="G58" s="1">
        <v>1</v>
      </c>
      <c r="H58" s="8">
        <f t="shared" ref="H58:H69" si="40">E59</f>
        <v>15</v>
      </c>
      <c r="I58" s="8">
        <f t="shared" ref="I58:I69" si="41">H58+273.15</f>
        <v>288.14999999999998</v>
      </c>
      <c r="J58" s="8">
        <f t="shared" ref="J58:J69" si="42">EXP(($C$16*(I58-$C$14))/($C$17*I58*$C$14))</f>
        <v>0.11145232763902028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0.30790767378340667</v>
      </c>
      <c r="Q58" s="14">
        <f t="shared" ref="Q58:Q69" si="46">P58*$B$60</f>
        <v>8.9293225397187925E-2</v>
      </c>
      <c r="R58" s="8">
        <f t="shared" ref="R58:R69" si="47">L58*$B$60</f>
        <v>0.80117864999999977</v>
      </c>
      <c r="S58" s="15">
        <f t="shared" ref="S58:S69" si="48">Q58/R58</f>
        <v>0.11145232763902027</v>
      </c>
      <c r="T58" s="2">
        <v>0.27</v>
      </c>
      <c r="U58" s="16">
        <f t="shared" ref="U58:U69" si="49">S58*T58</f>
        <v>3.0092128462535474E-2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0.28104690056027065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209.73464820974334</v>
      </c>
      <c r="AF58" s="1">
        <f t="shared" ref="AF58:AF69" si="54">AE58*10000*AC58*AB58</f>
        <v>6031378.5570071908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19.901516129032299</v>
      </c>
      <c r="E59" s="10">
        <f t="shared" ref="E59:E70" si="55">D58</f>
        <v>15</v>
      </c>
      <c r="F59" s="7" t="s">
        <v>73</v>
      </c>
      <c r="G59" s="1">
        <v>2</v>
      </c>
      <c r="H59" s="8">
        <f t="shared" si="40"/>
        <v>19.901516129032299</v>
      </c>
      <c r="I59" s="8">
        <f t="shared" si="41"/>
        <v>293.05151612903228</v>
      </c>
      <c r="J59" s="8">
        <f t="shared" si="42"/>
        <v>0.19612903903842444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5.2174623262165918</v>
      </c>
      <c r="P59" s="8">
        <f t="shared" si="45"/>
        <v>1.0232958722600427</v>
      </c>
      <c r="Q59" s="14">
        <f t="shared" si="46"/>
        <v>0.29675580295541237</v>
      </c>
      <c r="R59" s="8">
        <f t="shared" si="47"/>
        <v>0.80117864999999977</v>
      </c>
      <c r="S59" s="15">
        <f t="shared" si="48"/>
        <v>0.37039904015841218</v>
      </c>
      <c r="T59" s="2">
        <v>0.27</v>
      </c>
      <c r="U59" s="16">
        <f t="shared" si="49"/>
        <v>0.10000774084277129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0.29463150404575045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209.73464820974334</v>
      </c>
      <c r="AF59" s="1">
        <f t="shared" si="54"/>
        <v>6322909.5648369575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20.852607142857099</v>
      </c>
      <c r="E60" s="10">
        <f t="shared" si="55"/>
        <v>19.901516129032299</v>
      </c>
      <c r="F60" s="7" t="s">
        <v>73</v>
      </c>
      <c r="G60" s="1">
        <v>3</v>
      </c>
      <c r="H60" s="8">
        <f t="shared" si="40"/>
        <v>20.852607142857099</v>
      </c>
      <c r="I60" s="8">
        <f t="shared" si="41"/>
        <v>294.00260714285707</v>
      </c>
      <c r="J60" s="8">
        <f t="shared" si="42"/>
        <v>0.21838433715770231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6.9568514539565482</v>
      </c>
      <c r="P60" s="8">
        <f t="shared" si="45"/>
        <v>1.5192673934768983</v>
      </c>
      <c r="Q60" s="14">
        <f t="shared" si="46"/>
        <v>0.44058754410830048</v>
      </c>
      <c r="R60" s="8">
        <f t="shared" si="47"/>
        <v>0.80117864999999977</v>
      </c>
      <c r="S60" s="15">
        <f t="shared" si="48"/>
        <v>0.54992421990813234</v>
      </c>
      <c r="T60" s="2">
        <v>0.27</v>
      </c>
      <c r="U60" s="16">
        <f t="shared" si="49"/>
        <v>0.14847953937519573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0.30404957450060055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209.73464820974334</v>
      </c>
      <c r="AF60" s="1">
        <f t="shared" si="54"/>
        <v>6525025.1123720007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19.6273870967742</v>
      </c>
      <c r="E61" s="10">
        <f t="shared" si="55"/>
        <v>20.852607142857099</v>
      </c>
      <c r="F61" s="7" t="s">
        <v>73</v>
      </c>
      <c r="G61" s="1">
        <v>4</v>
      </c>
      <c r="H61" s="8">
        <f t="shared" si="40"/>
        <v>19.6273870967742</v>
      </c>
      <c r="I61" s="8">
        <f t="shared" si="41"/>
        <v>292.77738709677419</v>
      </c>
      <c r="J61" s="8">
        <f t="shared" si="42"/>
        <v>0.19012154396565159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8.2002690604796484</v>
      </c>
      <c r="P61" s="8">
        <f t="shared" si="45"/>
        <v>1.559047814712154</v>
      </c>
      <c r="Q61" s="14">
        <f t="shared" si="46"/>
        <v>0.45212386626652462</v>
      </c>
      <c r="R61" s="8">
        <f t="shared" si="47"/>
        <v>0.80117864999999977</v>
      </c>
      <c r="S61" s="15">
        <f t="shared" si="48"/>
        <v>0.56432340810195669</v>
      </c>
      <c r="T61" s="2">
        <v>0.27</v>
      </c>
      <c r="U61" s="16">
        <f t="shared" si="49"/>
        <v>0.15236732018752833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0.30480497031243675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209.73464820974334</v>
      </c>
      <c r="AF61" s="1">
        <f t="shared" si="54"/>
        <v>6541236.2077175789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21.239166666666701</v>
      </c>
      <c r="E62" s="10">
        <f t="shared" si="55"/>
        <v>19.6273870967742</v>
      </c>
      <c r="F62" s="7" t="s">
        <v>73</v>
      </c>
      <c r="G62" s="1">
        <v>5</v>
      </c>
      <c r="H62" s="8">
        <f t="shared" si="40"/>
        <v>21.239166666666701</v>
      </c>
      <c r="I62" s="8">
        <f t="shared" si="41"/>
        <v>294.38916666666665</v>
      </c>
      <c r="J62" s="8">
        <f t="shared" si="42"/>
        <v>0.22809073121881873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6.3091601834791193</v>
      </c>
      <c r="O62" s="8">
        <f t="shared" si="56"/>
        <v>3.0947460622883751</v>
      </c>
      <c r="P62" s="8">
        <f t="shared" si="45"/>
        <v>0.70588289228391543</v>
      </c>
      <c r="Q62" s="14">
        <f t="shared" si="46"/>
        <v>0.20470603876233545</v>
      </c>
      <c r="R62" s="8">
        <f t="shared" si="47"/>
        <v>0.80117864999999977</v>
      </c>
      <c r="S62" s="15">
        <f t="shared" si="48"/>
        <v>0.25550610811001456</v>
      </c>
      <c r="T62" s="2">
        <v>0.27</v>
      </c>
      <c r="U62" s="16">
        <f t="shared" si="49"/>
        <v>6.898664918970393E-2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0.28860410593755947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209.73464820974334</v>
      </c>
      <c r="AF62" s="1">
        <f t="shared" si="54"/>
        <v>6193559.197934432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22.896580645161301</v>
      </c>
      <c r="E63" s="10">
        <f t="shared" si="55"/>
        <v>21.239166666666701</v>
      </c>
      <c r="F63" s="7" t="s">
        <v>75</v>
      </c>
      <c r="G63" s="1">
        <v>6</v>
      </c>
      <c r="H63" s="8">
        <f t="shared" si="40"/>
        <v>22.896580645161301</v>
      </c>
      <c r="I63" s="8">
        <f t="shared" si="41"/>
        <v>296.04658064516127</v>
      </c>
      <c r="J63" s="8">
        <f t="shared" si="42"/>
        <v>0.27448896153476571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5.1515481700044594</v>
      </c>
      <c r="P63" s="8">
        <f t="shared" si="45"/>
        <v>1.4140431074808468</v>
      </c>
      <c r="Q63" s="14">
        <f t="shared" si="46"/>
        <v>0.41007250116944555</v>
      </c>
      <c r="R63" s="8">
        <f t="shared" si="47"/>
        <v>0.80117864999999977</v>
      </c>
      <c r="S63" s="15">
        <f t="shared" si="48"/>
        <v>0.51183653130228279</v>
      </c>
      <c r="T63" s="2">
        <v>0.27</v>
      </c>
      <c r="U63" s="16">
        <f t="shared" si="49"/>
        <v>0.13819586345161636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0.30205145626864904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209.73464820974334</v>
      </c>
      <c r="AF63" s="1">
        <f t="shared" si="54"/>
        <v>6482144.6983395638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24.9069</v>
      </c>
      <c r="E64" s="10">
        <f t="shared" si="55"/>
        <v>22.896580645161301</v>
      </c>
      <c r="F64" s="7" t="s">
        <v>73</v>
      </c>
      <c r="G64" s="1">
        <v>7</v>
      </c>
      <c r="H64" s="8">
        <f t="shared" si="40"/>
        <v>24.9069</v>
      </c>
      <c r="I64" s="8">
        <f t="shared" si="41"/>
        <v>298.05689999999998</v>
      </c>
      <c r="J64" s="8">
        <f t="shared" si="42"/>
        <v>0.34266103287182481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6.500190062523612</v>
      </c>
      <c r="P64" s="8">
        <f t="shared" si="45"/>
        <v>2.2273618406875122</v>
      </c>
      <c r="Q64" s="14">
        <f t="shared" si="46"/>
        <v>0.6459349337993785</v>
      </c>
      <c r="R64" s="8">
        <f t="shared" si="47"/>
        <v>0.80117864999999977</v>
      </c>
      <c r="S64" s="15">
        <f t="shared" si="48"/>
        <v>0.80623083727877509</v>
      </c>
      <c r="T64" s="2">
        <v>0.27</v>
      </c>
      <c r="U64" s="16">
        <f t="shared" si="49"/>
        <v>0.2176823260652693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0.3326956759544818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209.73464820974334</v>
      </c>
      <c r="AF64" s="1">
        <f t="shared" si="54"/>
        <v>7139781.8725652695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26.7607419354839</v>
      </c>
      <c r="E65" s="10">
        <f t="shared" si="55"/>
        <v>24.9069</v>
      </c>
      <c r="F65" s="7" t="s">
        <v>73</v>
      </c>
      <c r="G65" s="1">
        <v>8</v>
      </c>
      <c r="H65" s="8">
        <f t="shared" si="40"/>
        <v>26.7607419354839</v>
      </c>
      <c r="I65" s="8">
        <f t="shared" si="41"/>
        <v>299.91074193548388</v>
      </c>
      <c r="J65" s="8">
        <f t="shared" si="42"/>
        <v>0.4193349699938973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7.0355132218360996</v>
      </c>
      <c r="P65" s="8">
        <f t="shared" si="45"/>
        <v>2.9502367257703086</v>
      </c>
      <c r="Q65" s="14">
        <f t="shared" si="46"/>
        <v>0.85556865047338948</v>
      </c>
      <c r="R65" s="8">
        <f t="shared" si="47"/>
        <v>0.80117864999999977</v>
      </c>
      <c r="S65" s="15">
        <f t="shared" si="48"/>
        <v>1.0678874811172137</v>
      </c>
      <c r="T65" s="2">
        <v>0.27</v>
      </c>
      <c r="U65" s="16">
        <f t="shared" si="49"/>
        <v>0.28832961990164768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0.34642244514689013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209.73464820974334</v>
      </c>
      <c r="AF65" s="1">
        <f t="shared" si="54"/>
        <v>7434363.8131560851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26.8271935483871</v>
      </c>
      <c r="E66" s="10">
        <f t="shared" si="55"/>
        <v>26.7607419354839</v>
      </c>
      <c r="F66" s="7" t="s">
        <v>73</v>
      </c>
      <c r="G66" s="1">
        <v>9</v>
      </c>
      <c r="H66" s="8">
        <f t="shared" si="40"/>
        <v>26.8271935483871</v>
      </c>
      <c r="I66" s="8">
        <f t="shared" si="41"/>
        <v>299.97719354838705</v>
      </c>
      <c r="J66" s="8">
        <f t="shared" si="42"/>
        <v>0.42236163768910501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6.8479614960657909</v>
      </c>
      <c r="P66" s="8">
        <f t="shared" si="45"/>
        <v>2.8923162323102809</v>
      </c>
      <c r="Q66" s="14">
        <f t="shared" si="46"/>
        <v>0.83877170736998141</v>
      </c>
      <c r="R66" s="8">
        <f t="shared" si="47"/>
        <v>0.80117864999999977</v>
      </c>
      <c r="S66" s="15">
        <f t="shared" si="48"/>
        <v>1.0469221906624466</v>
      </c>
      <c r="T66" s="2">
        <v>0.27</v>
      </c>
      <c r="U66" s="16">
        <f t="shared" si="49"/>
        <v>0.2826689914788606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0.3453225850443426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209.73464820974334</v>
      </c>
      <c r="AF66" s="1">
        <f t="shared" si="54"/>
        <v>7410760.3767723767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26.416833333333301</v>
      </c>
      <c r="E67" s="10">
        <f t="shared" si="55"/>
        <v>26.8271935483871</v>
      </c>
      <c r="F67" s="7" t="s">
        <v>73</v>
      </c>
      <c r="G67" s="1">
        <v>10</v>
      </c>
      <c r="H67" s="8">
        <f t="shared" si="40"/>
        <v>26.416833333333301</v>
      </c>
      <c r="I67" s="8">
        <f t="shared" si="41"/>
        <v>299.56683333333331</v>
      </c>
      <c r="J67" s="8">
        <f t="shared" si="42"/>
        <v>0.40399353656405401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6.7183302637555098</v>
      </c>
      <c r="P67" s="8">
        <f t="shared" si="45"/>
        <v>2.7141620030599021</v>
      </c>
      <c r="Q67" s="14">
        <f t="shared" si="46"/>
        <v>0.78710698088737152</v>
      </c>
      <c r="R67" s="8">
        <f t="shared" si="47"/>
        <v>0.80117864999999977</v>
      </c>
      <c r="S67" s="15">
        <f t="shared" si="48"/>
        <v>0.98243629044205283</v>
      </c>
      <c r="T67" s="2">
        <v>0.27</v>
      </c>
      <c r="U67" s="16">
        <f t="shared" si="49"/>
        <v>0.26525779841935426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0.32673959023288052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209.73464820974334</v>
      </c>
      <c r="AF67" s="1">
        <f t="shared" si="54"/>
        <v>7011961.8979156688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24.887935483871001</v>
      </c>
      <c r="E68" s="10">
        <f t="shared" si="55"/>
        <v>26.416833333333301</v>
      </c>
      <c r="F68" s="7" t="s">
        <v>73</v>
      </c>
      <c r="G68" s="1">
        <v>11</v>
      </c>
      <c r="H68" s="8">
        <f t="shared" si="40"/>
        <v>24.887935483871001</v>
      </c>
      <c r="I68" s="8">
        <f t="shared" si="41"/>
        <v>298.03793548387097</v>
      </c>
      <c r="J68" s="8">
        <f t="shared" si="42"/>
        <v>0.34194949139077202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3.8039598476608267</v>
      </c>
      <c r="O68" s="8">
        <f t="shared" si="56"/>
        <v>2.9628934130347799</v>
      </c>
      <c r="P68" s="8">
        <f t="shared" si="45"/>
        <v>1.0131598956323116</v>
      </c>
      <c r="Q68" s="14">
        <f t="shared" si="46"/>
        <v>0.29381636973337033</v>
      </c>
      <c r="R68" s="8">
        <f t="shared" si="47"/>
        <v>0.80117864999999977</v>
      </c>
      <c r="S68" s="15">
        <f t="shared" si="48"/>
        <v>0.36673015404662918</v>
      </c>
      <c r="T68" s="2">
        <v>0.27</v>
      </c>
      <c r="U68" s="16">
        <f t="shared" si="49"/>
        <v>9.9017141592589883E-2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0.29443903061144022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209.73464820974334</v>
      </c>
      <c r="AF68" s="1">
        <f t="shared" si="54"/>
        <v>6318779.0081854593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22.1274333333333</v>
      </c>
      <c r="E69" s="10">
        <f t="shared" si="55"/>
        <v>24.887935483871001</v>
      </c>
      <c r="F69" s="7" t="s">
        <v>75</v>
      </c>
      <c r="G69" s="1">
        <v>12</v>
      </c>
      <c r="H69" s="8">
        <f t="shared" si="40"/>
        <v>22.1274333333333</v>
      </c>
      <c r="I69" s="8">
        <f t="shared" si="41"/>
        <v>295.27743333333331</v>
      </c>
      <c r="J69" s="8">
        <f t="shared" si="42"/>
        <v>0.25195230925803286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4.712418517402468</v>
      </c>
      <c r="P69" s="8">
        <f t="shared" si="45"/>
        <v>1.1873047276498674</v>
      </c>
      <c r="Q69" s="14">
        <f t="shared" si="46"/>
        <v>0.34431837101846152</v>
      </c>
      <c r="R69" s="8">
        <f t="shared" si="47"/>
        <v>0.80117864999999977</v>
      </c>
      <c r="S69" s="15">
        <f t="shared" si="48"/>
        <v>0.42976478594188899</v>
      </c>
      <c r="T69" s="2">
        <v>0.27</v>
      </c>
      <c r="U69" s="16">
        <f t="shared" si="49"/>
        <v>0.11603649220431003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0.29774589043529742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209.73464820974334</v>
      </c>
      <c r="AF69" s="1">
        <f t="shared" si="54"/>
        <v>6389745.5386573495</v>
      </c>
      <c r="AG69" s="1">
        <f>SUM(AF58:AF69)</f>
        <v>79801645.845459938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21.257741935483899</v>
      </c>
      <c r="E70" s="10">
        <f t="shared" si="55"/>
        <v>22.1274333333333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15</v>
      </c>
      <c r="E74" s="7"/>
      <c r="F74" s="7"/>
      <c r="G74" s="1">
        <v>1</v>
      </c>
      <c r="H74" s="8">
        <f t="shared" ref="H74:H85" si="57">E75</f>
        <v>15</v>
      </c>
      <c r="I74" s="8">
        <f t="shared" ref="I74:I85" si="58">H74+273.15</f>
        <v>288.14999999999998</v>
      </c>
      <c r="J74" s="8">
        <f t="shared" ref="J74:J85" si="59">EXP(($C$16*(I74-$C$14))/($C$17*I74*$C$14))</f>
        <v>0.11145232763902028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5.8091182212010158E-2</v>
      </c>
      <c r="Q74" s="14">
        <f t="shared" ref="Q74:Q85" si="63">P74*$B$76</f>
        <v>1.5103707375122642E-2</v>
      </c>
      <c r="R74" s="8">
        <f t="shared" ref="R74:R85" si="64">L74*$B$76</f>
        <v>0.1355172</v>
      </c>
      <c r="S74" s="15">
        <f t="shared" ref="S74:S85" si="65">Q74/R74</f>
        <v>0.1114523276390203</v>
      </c>
      <c r="T74" s="2">
        <v>0.01</v>
      </c>
      <c r="U74" s="16">
        <f t="shared" ref="U74:U85" si="66">S74*T74</f>
        <v>1.1145232763902031E-3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6.6045232763902034E-3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0.15083333333333335</v>
      </c>
      <c r="AX74" s="1">
        <f t="shared" ref="AX74:AX85" si="72">AW74*10000*AV74*0.67*AU74*AT74</f>
        <v>90.449886556142729</v>
      </c>
    </row>
    <row r="75" spans="1:78" x14ac:dyDescent="0.15">
      <c r="A75" s="1" t="s">
        <v>74</v>
      </c>
      <c r="B75" s="1">
        <v>1</v>
      </c>
      <c r="C75" s="7">
        <v>1</v>
      </c>
      <c r="D75" s="9">
        <v>19.901516129032299</v>
      </c>
      <c r="E75" s="10">
        <f t="shared" ref="E75:E86" si="73">D74</f>
        <v>15</v>
      </c>
      <c r="F75" s="7" t="s">
        <v>73</v>
      </c>
      <c r="G75" s="1">
        <v>2</v>
      </c>
      <c r="H75" s="8">
        <f t="shared" si="57"/>
        <v>19.901516129032299</v>
      </c>
      <c r="I75" s="8">
        <f t="shared" si="58"/>
        <v>293.05151612903228</v>
      </c>
      <c r="J75" s="8">
        <f t="shared" si="59"/>
        <v>0.19612903903842444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0.98434881778798988</v>
      </c>
      <c r="P75" s="8">
        <f t="shared" si="62"/>
        <v>0.1930593877113676</v>
      </c>
      <c r="Q75" s="14">
        <f t="shared" si="63"/>
        <v>5.0195440804955575E-2</v>
      </c>
      <c r="R75" s="8">
        <f t="shared" si="64"/>
        <v>0.1355172</v>
      </c>
      <c r="S75" s="15">
        <f t="shared" si="65"/>
        <v>0.37039904015841218</v>
      </c>
      <c r="T75" s="2">
        <v>0.01</v>
      </c>
      <c r="U75" s="16">
        <f t="shared" si="66"/>
        <v>3.7039904015841217E-3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9.1939904015841227E-3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0.15083333333333335</v>
      </c>
      <c r="AX75" s="1">
        <f t="shared" si="72"/>
        <v>125.91300749810809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20.852607142857099</v>
      </c>
      <c r="E76" s="10">
        <f t="shared" si="73"/>
        <v>19.901516129032299</v>
      </c>
      <c r="F76" s="7" t="s">
        <v>73</v>
      </c>
      <c r="G76" s="1">
        <v>3</v>
      </c>
      <c r="H76" s="8">
        <f t="shared" si="57"/>
        <v>20.852607142857099</v>
      </c>
      <c r="I76" s="8">
        <f t="shared" si="58"/>
        <v>294.00260714285707</v>
      </c>
      <c r="J76" s="8">
        <f t="shared" si="59"/>
        <v>0.21838433715770231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1.3125094300766225</v>
      </c>
      <c r="P76" s="8">
        <f t="shared" si="62"/>
        <v>0.28663150190051684</v>
      </c>
      <c r="Q76" s="14">
        <f t="shared" si="63"/>
        <v>7.4524190494134376E-2</v>
      </c>
      <c r="R76" s="8">
        <f t="shared" si="64"/>
        <v>0.1355172</v>
      </c>
      <c r="S76" s="15">
        <f t="shared" si="65"/>
        <v>0.54992421990813245</v>
      </c>
      <c r="T76" s="2">
        <v>0.01</v>
      </c>
      <c r="U76" s="16">
        <f t="shared" si="66"/>
        <v>5.4992421990813249E-3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1.0989242199081324E-2</v>
      </c>
      <c r="AU76" s="8">
        <f t="shared" si="70"/>
        <v>52.122000000000007</v>
      </c>
      <c r="AV76" s="1">
        <f t="shared" si="71"/>
        <v>0.26</v>
      </c>
      <c r="AW76" s="1">
        <f t="shared" si="75"/>
        <v>0.15083333333333335</v>
      </c>
      <c r="AX76" s="1">
        <f t="shared" si="72"/>
        <v>150.49923645483068</v>
      </c>
    </row>
    <row r="77" spans="1:78" x14ac:dyDescent="0.15">
      <c r="C77" s="7">
        <v>3</v>
      </c>
      <c r="D77" s="11">
        <v>19.6273870967742</v>
      </c>
      <c r="E77" s="10">
        <f t="shared" si="73"/>
        <v>20.852607142857099</v>
      </c>
      <c r="F77" s="7" t="s">
        <v>73</v>
      </c>
      <c r="G77" s="1">
        <v>4</v>
      </c>
      <c r="H77" s="8">
        <f t="shared" si="57"/>
        <v>19.6273870967742</v>
      </c>
      <c r="I77" s="8">
        <f t="shared" si="58"/>
        <v>292.77738709677419</v>
      </c>
      <c r="J77" s="8">
        <f t="shared" si="59"/>
        <v>0.19012154396565159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1.5470979281761057</v>
      </c>
      <c r="P77" s="8">
        <f t="shared" si="62"/>
        <v>0.29413664677090195</v>
      </c>
      <c r="Q77" s="14">
        <f t="shared" si="63"/>
        <v>7.6475528160434514E-2</v>
      </c>
      <c r="R77" s="8">
        <f t="shared" si="64"/>
        <v>0.1355172</v>
      </c>
      <c r="S77" s="15">
        <f t="shared" si="65"/>
        <v>0.56432340810195691</v>
      </c>
      <c r="T77" s="2">
        <v>0.01</v>
      </c>
      <c r="U77" s="16">
        <f t="shared" si="66"/>
        <v>5.6432340810195691E-3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1.1133234081019568E-2</v>
      </c>
      <c r="AU77" s="8">
        <f t="shared" si="70"/>
        <v>52.122000000000007</v>
      </c>
      <c r="AV77" s="1">
        <f t="shared" si="71"/>
        <v>0.26</v>
      </c>
      <c r="AW77" s="1">
        <f t="shared" si="75"/>
        <v>0.15083333333333335</v>
      </c>
      <c r="AX77" s="1">
        <f t="shared" si="72"/>
        <v>152.47122577809915</v>
      </c>
    </row>
    <row r="78" spans="1:78" x14ac:dyDescent="0.15">
      <c r="C78" s="7">
        <v>4</v>
      </c>
      <c r="D78" s="11">
        <v>21.239166666666701</v>
      </c>
      <c r="E78" s="10">
        <f t="shared" si="73"/>
        <v>19.6273870967742</v>
      </c>
      <c r="F78" s="7" t="s">
        <v>73</v>
      </c>
      <c r="G78" s="1">
        <v>5</v>
      </c>
      <c r="H78" s="8">
        <f t="shared" si="57"/>
        <v>21.239166666666701</v>
      </c>
      <c r="I78" s="8">
        <f t="shared" si="58"/>
        <v>294.38916666666665</v>
      </c>
      <c r="J78" s="8">
        <f t="shared" si="59"/>
        <v>0.22809073121881873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1.1903132173349436</v>
      </c>
      <c r="O78" s="8">
        <f t="shared" si="74"/>
        <v>0.58386806407026026</v>
      </c>
      <c r="P78" s="8">
        <f t="shared" si="62"/>
        <v>0.13317489366910176</v>
      </c>
      <c r="Q78" s="14">
        <f t="shared" si="63"/>
        <v>3.4625472353966458E-2</v>
      </c>
      <c r="R78" s="8">
        <f t="shared" si="64"/>
        <v>0.1355172</v>
      </c>
      <c r="S78" s="15">
        <f t="shared" si="65"/>
        <v>0.25550610811001451</v>
      </c>
      <c r="T78" s="2">
        <v>0.01</v>
      </c>
      <c r="U78" s="16">
        <f t="shared" si="66"/>
        <v>2.5550610811001452E-3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1.2505061081100145E-2</v>
      </c>
      <c r="AU78" s="8">
        <f t="shared" si="70"/>
        <v>52.122000000000007</v>
      </c>
      <c r="AV78" s="1">
        <f t="shared" si="71"/>
        <v>0.26</v>
      </c>
      <c r="AW78" s="1">
        <f t="shared" si="75"/>
        <v>0.15083333333333335</v>
      </c>
      <c r="AX78" s="1">
        <f t="shared" si="72"/>
        <v>171.25859185121266</v>
      </c>
    </row>
    <row r="79" spans="1:78" x14ac:dyDescent="0.15">
      <c r="C79" s="7">
        <v>5</v>
      </c>
      <c r="D79" s="11">
        <v>22.896580645161301</v>
      </c>
      <c r="E79" s="10">
        <f t="shared" si="73"/>
        <v>21.239166666666701</v>
      </c>
      <c r="F79" s="7" t="s">
        <v>75</v>
      </c>
      <c r="G79" s="1">
        <v>6</v>
      </c>
      <c r="H79" s="8">
        <f t="shared" si="57"/>
        <v>22.896580645161301</v>
      </c>
      <c r="I79" s="8">
        <f t="shared" si="58"/>
        <v>296.04658064516127</v>
      </c>
      <c r="J79" s="8">
        <f t="shared" si="59"/>
        <v>0.27448896153476571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0.97191317040115854</v>
      </c>
      <c r="P79" s="8">
        <f t="shared" si="62"/>
        <v>0.26677943684537581</v>
      </c>
      <c r="Q79" s="14">
        <f t="shared" si="63"/>
        <v>6.9362653579797706E-2</v>
      </c>
      <c r="R79" s="8">
        <f t="shared" si="64"/>
        <v>0.1355172</v>
      </c>
      <c r="S79" s="15">
        <f t="shared" si="65"/>
        <v>0.51183653130228268</v>
      </c>
      <c r="T79" s="2">
        <v>0.01</v>
      </c>
      <c r="U79" s="16">
        <f t="shared" si="66"/>
        <v>5.118365313022827E-3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1.5068365313022827E-2</v>
      </c>
      <c r="AU79" s="8">
        <f t="shared" si="70"/>
        <v>52.122000000000007</v>
      </c>
      <c r="AV79" s="1">
        <f t="shared" si="71"/>
        <v>0.26</v>
      </c>
      <c r="AW79" s="1">
        <f t="shared" si="75"/>
        <v>0.15083333333333335</v>
      </c>
      <c r="AX79" s="1">
        <f t="shared" si="72"/>
        <v>206.3634082450173</v>
      </c>
    </row>
    <row r="80" spans="1:78" x14ac:dyDescent="0.15">
      <c r="C80" s="7">
        <v>6</v>
      </c>
      <c r="D80" s="11">
        <v>24.9069</v>
      </c>
      <c r="E80" s="10">
        <f t="shared" si="73"/>
        <v>22.896580645161301</v>
      </c>
      <c r="F80" s="7" t="s">
        <v>73</v>
      </c>
      <c r="G80" s="1">
        <v>7</v>
      </c>
      <c r="H80" s="8">
        <f t="shared" si="57"/>
        <v>24.9069</v>
      </c>
      <c r="I80" s="8">
        <f t="shared" si="58"/>
        <v>298.05689999999998</v>
      </c>
      <c r="J80" s="8">
        <f t="shared" si="59"/>
        <v>0.34266103287182481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1.2263537335557828</v>
      </c>
      <c r="P80" s="8">
        <f t="shared" si="62"/>
        <v>0.42022363700644316</v>
      </c>
      <c r="Q80" s="14">
        <f t="shared" si="63"/>
        <v>0.10925814562167523</v>
      </c>
      <c r="R80" s="8">
        <f t="shared" si="64"/>
        <v>0.1355172</v>
      </c>
      <c r="S80" s="15">
        <f t="shared" si="65"/>
        <v>0.80623083727877509</v>
      </c>
      <c r="T80" s="2">
        <v>0.01</v>
      </c>
      <c r="U80" s="16">
        <f t="shared" si="66"/>
        <v>8.062308372787751E-3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1.801230837278775E-2</v>
      </c>
      <c r="AU80" s="8">
        <f t="shared" si="70"/>
        <v>52.122000000000007</v>
      </c>
      <c r="AV80" s="1">
        <f t="shared" si="71"/>
        <v>0.26</v>
      </c>
      <c r="AW80" s="1">
        <f t="shared" si="75"/>
        <v>0.15083333333333335</v>
      </c>
      <c r="AX80" s="1">
        <f t="shared" si="72"/>
        <v>246.68112757767136</v>
      </c>
    </row>
    <row r="81" spans="1:53" x14ac:dyDescent="0.15">
      <c r="C81" s="7">
        <v>7</v>
      </c>
      <c r="D81" s="11">
        <v>26.7607419354839</v>
      </c>
      <c r="E81" s="10">
        <f t="shared" si="73"/>
        <v>24.9069</v>
      </c>
      <c r="F81" s="7" t="s">
        <v>73</v>
      </c>
      <c r="G81" s="1">
        <v>8</v>
      </c>
      <c r="H81" s="8">
        <f t="shared" si="57"/>
        <v>26.7607419354839</v>
      </c>
      <c r="I81" s="8">
        <f t="shared" si="58"/>
        <v>299.91074193548388</v>
      </c>
      <c r="J81" s="8">
        <f t="shared" si="59"/>
        <v>0.4193349699938973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1.3273500965493397</v>
      </c>
      <c r="P81" s="8">
        <f t="shared" si="62"/>
        <v>0.55660431290791401</v>
      </c>
      <c r="Q81" s="14">
        <f t="shared" si="63"/>
        <v>0.14471712135605766</v>
      </c>
      <c r="R81" s="8">
        <f t="shared" si="64"/>
        <v>0.1355172</v>
      </c>
      <c r="S81" s="15">
        <f t="shared" si="65"/>
        <v>1.0678874811172137</v>
      </c>
      <c r="T81" s="2">
        <v>0.01</v>
      </c>
      <c r="U81" s="16">
        <f t="shared" si="66"/>
        <v>1.0678874811172136E-2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2.0628874811172135E-2</v>
      </c>
      <c r="AU81" s="8">
        <f t="shared" si="70"/>
        <v>52.122000000000007</v>
      </c>
      <c r="AV81" s="1">
        <f t="shared" si="71"/>
        <v>0.26</v>
      </c>
      <c r="AW81" s="1">
        <f t="shared" si="75"/>
        <v>0.15083333333333335</v>
      </c>
      <c r="AX81" s="1">
        <f t="shared" si="72"/>
        <v>282.51537747190935</v>
      </c>
    </row>
    <row r="82" spans="1:53" x14ac:dyDescent="0.15">
      <c r="C82" s="7">
        <v>8</v>
      </c>
      <c r="D82" s="11">
        <v>26.8271935483871</v>
      </c>
      <c r="E82" s="10">
        <f t="shared" si="73"/>
        <v>26.7607419354839</v>
      </c>
      <c r="F82" s="7" t="s">
        <v>73</v>
      </c>
      <c r="G82" s="1">
        <v>9</v>
      </c>
      <c r="H82" s="8">
        <f t="shared" si="57"/>
        <v>26.8271935483871</v>
      </c>
      <c r="I82" s="8">
        <f t="shared" si="58"/>
        <v>299.97719354838705</v>
      </c>
      <c r="J82" s="8">
        <f t="shared" si="59"/>
        <v>0.42236163768910501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1.2919657836414258</v>
      </c>
      <c r="P82" s="8">
        <f t="shared" si="62"/>
        <v>0.54567678421708055</v>
      </c>
      <c r="Q82" s="14">
        <f t="shared" si="63"/>
        <v>0.14187596389644094</v>
      </c>
      <c r="R82" s="8">
        <f t="shared" si="64"/>
        <v>0.1355172</v>
      </c>
      <c r="S82" s="15">
        <f t="shared" si="65"/>
        <v>1.0469221906624468</v>
      </c>
      <c r="T82" s="2">
        <v>0.01</v>
      </c>
      <c r="U82" s="16">
        <f t="shared" si="66"/>
        <v>1.0469221906624469E-2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2.0419221906624471E-2</v>
      </c>
      <c r="AU82" s="8">
        <f t="shared" si="70"/>
        <v>52.122000000000007</v>
      </c>
      <c r="AV82" s="1">
        <f t="shared" si="71"/>
        <v>0.26</v>
      </c>
      <c r="AW82" s="1">
        <f t="shared" si="75"/>
        <v>0.15083333333333335</v>
      </c>
      <c r="AX82" s="1">
        <f t="shared" si="72"/>
        <v>279.64415109584507</v>
      </c>
    </row>
    <row r="83" spans="1:53" x14ac:dyDescent="0.15">
      <c r="C83" s="7">
        <v>9</v>
      </c>
      <c r="D83" s="11">
        <v>26.416833333333301</v>
      </c>
      <c r="E83" s="10">
        <f t="shared" si="73"/>
        <v>26.8271935483871</v>
      </c>
      <c r="F83" s="7" t="s">
        <v>73</v>
      </c>
      <c r="G83" s="1">
        <v>10</v>
      </c>
      <c r="H83" s="8">
        <f t="shared" si="57"/>
        <v>26.416833333333301</v>
      </c>
      <c r="I83" s="8">
        <f t="shared" si="58"/>
        <v>299.56683333333331</v>
      </c>
      <c r="J83" s="8">
        <f t="shared" si="59"/>
        <v>0.40399353656405401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1.2675089994243454</v>
      </c>
      <c r="P83" s="8">
        <f t="shared" si="62"/>
        <v>0.51206544330420678</v>
      </c>
      <c r="Q83" s="14">
        <f t="shared" si="63"/>
        <v>0.13313701525909377</v>
      </c>
      <c r="R83" s="8">
        <f t="shared" si="64"/>
        <v>0.1355172</v>
      </c>
      <c r="S83" s="15">
        <f t="shared" si="65"/>
        <v>0.98243629044205283</v>
      </c>
      <c r="T83" s="2">
        <v>0.01</v>
      </c>
      <c r="U83" s="16">
        <f t="shared" si="66"/>
        <v>9.8243629044205277E-3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1.9774362904420528E-2</v>
      </c>
      <c r="AU83" s="8">
        <f t="shared" si="70"/>
        <v>52.122000000000007</v>
      </c>
      <c r="AV83" s="1">
        <f t="shared" si="71"/>
        <v>0.26</v>
      </c>
      <c r="AW83" s="1">
        <f t="shared" si="75"/>
        <v>0.15083333333333335</v>
      </c>
      <c r="AX83" s="1">
        <f t="shared" si="72"/>
        <v>270.81271525208592</v>
      </c>
    </row>
    <row r="84" spans="1:53" x14ac:dyDescent="0.15">
      <c r="C84" s="7">
        <v>10</v>
      </c>
      <c r="D84" s="11">
        <v>24.887935483871001</v>
      </c>
      <c r="E84" s="10">
        <f t="shared" si="73"/>
        <v>26.416833333333301</v>
      </c>
      <c r="F84" s="7" t="s">
        <v>73</v>
      </c>
      <c r="G84" s="1">
        <v>11</v>
      </c>
      <c r="H84" s="8">
        <f t="shared" si="57"/>
        <v>24.887935483871001</v>
      </c>
      <c r="I84" s="8">
        <f t="shared" si="58"/>
        <v>298.03793548387097</v>
      </c>
      <c r="J84" s="8">
        <f t="shared" si="59"/>
        <v>0.34194949139077202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0.71767137831413164</v>
      </c>
      <c r="O84" s="8">
        <f t="shared" si="74"/>
        <v>0.55899217780600685</v>
      </c>
      <c r="P84" s="8">
        <f t="shared" si="62"/>
        <v>0.19114709089218404</v>
      </c>
      <c r="Q84" s="14">
        <f t="shared" si="63"/>
        <v>4.9698243631967849E-2</v>
      </c>
      <c r="R84" s="8">
        <f t="shared" si="64"/>
        <v>0.1355172</v>
      </c>
      <c r="S84" s="15">
        <f t="shared" si="65"/>
        <v>0.36673015404662912</v>
      </c>
      <c r="T84" s="2">
        <v>0.01</v>
      </c>
      <c r="U84" s="16">
        <f t="shared" si="66"/>
        <v>3.6673015404662911E-3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1.3617301540466292E-2</v>
      </c>
      <c r="AU84" s="8">
        <f t="shared" si="70"/>
        <v>52.122000000000007</v>
      </c>
      <c r="AV84" s="1">
        <f t="shared" si="71"/>
        <v>0.26</v>
      </c>
      <c r="AW84" s="1">
        <f t="shared" si="75"/>
        <v>0.15083333333333335</v>
      </c>
      <c r="AX84" s="1">
        <f t="shared" si="72"/>
        <v>186.49088329190624</v>
      </c>
    </row>
    <row r="85" spans="1:53" x14ac:dyDescent="0.15">
      <c r="C85" s="7">
        <v>11</v>
      </c>
      <c r="D85" s="11">
        <v>22.1274333333333</v>
      </c>
      <c r="E85" s="10">
        <f t="shared" si="73"/>
        <v>24.887935483871001</v>
      </c>
      <c r="F85" s="7" t="s">
        <v>75</v>
      </c>
      <c r="G85" s="1">
        <v>12</v>
      </c>
      <c r="H85" s="8">
        <f t="shared" si="57"/>
        <v>22.1274333333333</v>
      </c>
      <c r="I85" s="8">
        <f t="shared" si="58"/>
        <v>295.27743333333331</v>
      </c>
      <c r="J85" s="8">
        <f t="shared" si="59"/>
        <v>0.25195230925803286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0.88906508691382269</v>
      </c>
      <c r="P85" s="8">
        <f t="shared" si="62"/>
        <v>0.22400200172863133</v>
      </c>
      <c r="Q85" s="14">
        <f t="shared" si="63"/>
        <v>5.8240520449444146E-2</v>
      </c>
      <c r="R85" s="8">
        <f t="shared" si="64"/>
        <v>0.1355172</v>
      </c>
      <c r="S85" s="15">
        <f t="shared" si="65"/>
        <v>0.42976478594188888</v>
      </c>
      <c r="T85" s="2">
        <v>0.01</v>
      </c>
      <c r="U85" s="16">
        <f t="shared" si="66"/>
        <v>4.2976478594188893E-3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1.4247647859418889E-2</v>
      </c>
      <c r="AU85" s="8">
        <f t="shared" si="70"/>
        <v>52.122000000000007</v>
      </c>
      <c r="AV85" s="1">
        <f t="shared" si="71"/>
        <v>0.26</v>
      </c>
      <c r="AW85" s="1">
        <f t="shared" si="75"/>
        <v>0.15083333333333335</v>
      </c>
      <c r="AX85" s="1">
        <f t="shared" si="72"/>
        <v>195.12356587236749</v>
      </c>
      <c r="AY85" s="1">
        <f>SUM(AX74:AX85)</f>
        <v>2358.223176945196</v>
      </c>
    </row>
    <row r="86" spans="1:53" x14ac:dyDescent="0.15">
      <c r="C86" s="7">
        <v>12</v>
      </c>
      <c r="D86" s="11">
        <v>21.257741935483899</v>
      </c>
      <c r="E86" s="10">
        <f t="shared" si="73"/>
        <v>22.1274333333333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15</v>
      </c>
      <c r="E90" s="7"/>
      <c r="F90" s="7"/>
      <c r="G90" s="1">
        <v>1</v>
      </c>
      <c r="H90" s="8">
        <f t="shared" ref="H90:H101" si="76">E91</f>
        <v>15</v>
      </c>
      <c r="I90" s="8">
        <f t="shared" ref="I90:I101" si="77">H90+273.15</f>
        <v>288.14999999999998</v>
      </c>
      <c r="J90" s="8">
        <f t="shared" ref="J90:J101" si="78">EXP(($C$16*(I90-$C$14))/($C$17*I90*$C$14))</f>
        <v>0.11145232763902028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3.1730477678829076E-2</v>
      </c>
      <c r="Q90" s="14">
        <f t="shared" ref="Q90:Q101" si="82">P90*$B$76</f>
        <v>8.2499241964955599E-3</v>
      </c>
      <c r="R90" s="8">
        <f t="shared" ref="R90:R101" si="83">L90*$B$76</f>
        <v>7.4022000000000004E-2</v>
      </c>
      <c r="S90" s="15">
        <f t="shared" ref="S90:S101" si="84">Q90/R90</f>
        <v>0.11145232763902028</v>
      </c>
      <c r="T90" s="2">
        <v>0.01</v>
      </c>
      <c r="U90" s="16">
        <f t="shared" ref="U90:U101" si="85">S90*T90</f>
        <v>1.1145232763902029E-3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6.6045232763902026E-3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2.3333333333333334E-2</v>
      </c>
      <c r="AX90" s="1">
        <f t="shared" ref="AX90:AX101" si="91">AW90*10000*AV90*0.67*AU90*AT90</f>
        <v>7.642824343385473</v>
      </c>
      <c r="AZ90" s="1">
        <f>$E$10/12</f>
        <v>7.4166666666666672E-2</v>
      </c>
      <c r="BA90" s="1">
        <f t="shared" ref="BA90:BA101" si="92">AZ90*10000*AV90*0.67*AU90*AT90</f>
        <v>24.293263091475261</v>
      </c>
    </row>
    <row r="91" spans="1:53" x14ac:dyDescent="0.15">
      <c r="A91" s="1" t="s">
        <v>74</v>
      </c>
      <c r="B91" s="1">
        <v>1</v>
      </c>
      <c r="C91" s="7">
        <v>1</v>
      </c>
      <c r="D91" s="9">
        <v>19.901516129032299</v>
      </c>
      <c r="E91" s="10">
        <f t="shared" ref="E91:E102" si="93">D90</f>
        <v>15</v>
      </c>
      <c r="F91" s="7" t="s">
        <v>73</v>
      </c>
      <c r="G91" s="1">
        <v>2</v>
      </c>
      <c r="H91" s="8">
        <f t="shared" si="76"/>
        <v>19.901516129032299</v>
      </c>
      <c r="I91" s="8">
        <f t="shared" si="77"/>
        <v>293.05151612903228</v>
      </c>
      <c r="J91" s="8">
        <f t="shared" si="78"/>
        <v>0.19612903903842444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0.53766952232117093</v>
      </c>
      <c r="P91" s="8">
        <f t="shared" si="81"/>
        <v>0.10545260673309995</v>
      </c>
      <c r="Q91" s="14">
        <f t="shared" si="82"/>
        <v>2.7417677750605988E-2</v>
      </c>
      <c r="R91" s="8">
        <f t="shared" si="83"/>
        <v>7.4022000000000004E-2</v>
      </c>
      <c r="S91" s="15">
        <f t="shared" si="84"/>
        <v>0.37039904015841218</v>
      </c>
      <c r="T91" s="2">
        <v>0.01</v>
      </c>
      <c r="U91" s="16">
        <f t="shared" si="85"/>
        <v>3.7039904015841217E-3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9.1939904015841227E-3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2.3333333333333334E-2</v>
      </c>
      <c r="AX91" s="1">
        <f t="shared" si="91"/>
        <v>10.639383149011405</v>
      </c>
      <c r="AZ91" s="1">
        <f t="shared" ref="AZ91:AZ101" si="96">$E$10/12</f>
        <v>7.4166666666666672E-2</v>
      </c>
      <c r="BA91" s="1">
        <f t="shared" si="92"/>
        <v>33.818039295071976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20.852607142857099</v>
      </c>
      <c r="E92" s="10">
        <f t="shared" si="93"/>
        <v>19.901516129032299</v>
      </c>
      <c r="F92" s="7" t="s">
        <v>73</v>
      </c>
      <c r="G92" s="1">
        <v>3</v>
      </c>
      <c r="H92" s="8">
        <f t="shared" si="76"/>
        <v>20.852607142857099</v>
      </c>
      <c r="I92" s="8">
        <f t="shared" si="77"/>
        <v>294.00260714285707</v>
      </c>
      <c r="J92" s="8">
        <f t="shared" si="78"/>
        <v>0.21838433715770231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0.71691691558807091</v>
      </c>
      <c r="P92" s="8">
        <f t="shared" si="81"/>
        <v>0.15656342540784529</v>
      </c>
      <c r="Q92" s="14">
        <f t="shared" si="82"/>
        <v>4.0706490606039779E-2</v>
      </c>
      <c r="R92" s="8">
        <f t="shared" si="83"/>
        <v>7.4022000000000004E-2</v>
      </c>
      <c r="S92" s="15">
        <f t="shared" si="84"/>
        <v>0.54992421990813245</v>
      </c>
      <c r="T92" s="2">
        <v>0.01</v>
      </c>
      <c r="U92" s="16">
        <f t="shared" si="85"/>
        <v>5.4992421990813249E-3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1.0989242199081324E-2</v>
      </c>
      <c r="AU92" s="8">
        <f t="shared" si="89"/>
        <v>28.47</v>
      </c>
      <c r="AV92" s="1">
        <f t="shared" si="90"/>
        <v>0.26</v>
      </c>
      <c r="AW92" s="1">
        <f t="shared" si="95"/>
        <v>2.3333333333333334E-2</v>
      </c>
      <c r="AX92" s="1">
        <f t="shared" si="91"/>
        <v>12.716867558744219</v>
      </c>
      <c r="AZ92" s="1">
        <f t="shared" si="96"/>
        <v>7.4166666666666672E-2</v>
      </c>
      <c r="BA92" s="1">
        <f t="shared" si="92"/>
        <v>40.421471883151284</v>
      </c>
    </row>
    <row r="93" spans="1:53" x14ac:dyDescent="0.15">
      <c r="C93" s="7">
        <v>3</v>
      </c>
      <c r="D93" s="11">
        <v>19.6273870967742</v>
      </c>
      <c r="E93" s="10">
        <f t="shared" si="93"/>
        <v>20.852607142857099</v>
      </c>
      <c r="F93" s="7" t="s">
        <v>73</v>
      </c>
      <c r="G93" s="1">
        <v>4</v>
      </c>
      <c r="H93" s="8">
        <f t="shared" si="76"/>
        <v>19.6273870967742</v>
      </c>
      <c r="I93" s="8">
        <f t="shared" si="77"/>
        <v>292.77738709677419</v>
      </c>
      <c r="J93" s="8">
        <f t="shared" si="78"/>
        <v>0.19012154396565159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0.84505349018022569</v>
      </c>
      <c r="P93" s="8">
        <f t="shared" si="81"/>
        <v>0.16066287428662709</v>
      </c>
      <c r="Q93" s="14">
        <f t="shared" si="82"/>
        <v>4.1772347314523048E-2</v>
      </c>
      <c r="R93" s="8">
        <f t="shared" si="83"/>
        <v>7.4022000000000004E-2</v>
      </c>
      <c r="S93" s="15">
        <f t="shared" si="84"/>
        <v>0.5643234081019568</v>
      </c>
      <c r="T93" s="2">
        <v>0.01</v>
      </c>
      <c r="U93" s="16">
        <f t="shared" si="85"/>
        <v>5.6432340810195682E-3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1.1133234081019568E-2</v>
      </c>
      <c r="AU93" s="8">
        <f t="shared" si="89"/>
        <v>28.47</v>
      </c>
      <c r="AV93" s="1">
        <f t="shared" si="90"/>
        <v>0.26</v>
      </c>
      <c r="AW93" s="1">
        <f t="shared" si="95"/>
        <v>2.3333333333333334E-2</v>
      </c>
      <c r="AX93" s="1">
        <f t="shared" si="91"/>
        <v>12.883496490837105</v>
      </c>
      <c r="AZ93" s="1">
        <f t="shared" si="96"/>
        <v>7.4166666666666672E-2</v>
      </c>
      <c r="BA93" s="1">
        <f t="shared" si="92"/>
        <v>40.951113845875092</v>
      </c>
    </row>
    <row r="94" spans="1:53" x14ac:dyDescent="0.15">
      <c r="C94" s="7">
        <v>4</v>
      </c>
      <c r="D94" s="11">
        <v>21.239166666666701</v>
      </c>
      <c r="E94" s="10">
        <f t="shared" si="93"/>
        <v>19.6273870967742</v>
      </c>
      <c r="F94" s="7" t="s">
        <v>73</v>
      </c>
      <c r="G94" s="1">
        <v>5</v>
      </c>
      <c r="H94" s="8">
        <f t="shared" si="76"/>
        <v>21.239166666666701</v>
      </c>
      <c r="I94" s="8">
        <f t="shared" si="77"/>
        <v>294.38916666666665</v>
      </c>
      <c r="J94" s="8">
        <f t="shared" si="78"/>
        <v>0.22809073121881873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0.65017108509891874</v>
      </c>
      <c r="O94" s="8">
        <f t="shared" si="94"/>
        <v>0.31891953079467994</v>
      </c>
      <c r="P94" s="8">
        <f t="shared" si="81"/>
        <v>7.2742588978921122E-2</v>
      </c>
      <c r="Q94" s="14">
        <f t="shared" si="82"/>
        <v>1.8913073134519492E-2</v>
      </c>
      <c r="R94" s="8">
        <f t="shared" si="83"/>
        <v>7.4022000000000004E-2</v>
      </c>
      <c r="S94" s="15">
        <f t="shared" si="84"/>
        <v>0.25550610811001445</v>
      </c>
      <c r="T94" s="2">
        <v>0.01</v>
      </c>
      <c r="U94" s="16">
        <f t="shared" si="85"/>
        <v>2.5550610811001444E-3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1.2505061081100145E-2</v>
      </c>
      <c r="AU94" s="8">
        <f t="shared" si="89"/>
        <v>28.47</v>
      </c>
      <c r="AV94" s="1">
        <f t="shared" si="90"/>
        <v>0.26</v>
      </c>
      <c r="AW94" s="1">
        <f t="shared" si="95"/>
        <v>2.3333333333333334E-2</v>
      </c>
      <c r="AX94" s="1">
        <f t="shared" si="91"/>
        <v>14.47098923669655</v>
      </c>
      <c r="AZ94" s="1">
        <f t="shared" si="96"/>
        <v>7.4166666666666672E-2</v>
      </c>
      <c r="BA94" s="1">
        <f t="shared" si="92"/>
        <v>45.997072930928333</v>
      </c>
    </row>
    <row r="95" spans="1:53" x14ac:dyDescent="0.15">
      <c r="C95" s="7">
        <v>5</v>
      </c>
      <c r="D95" s="11">
        <v>22.896580645161301</v>
      </c>
      <c r="E95" s="10">
        <f t="shared" si="93"/>
        <v>21.239166666666701</v>
      </c>
      <c r="F95" s="7" t="s">
        <v>75</v>
      </c>
      <c r="G95" s="1">
        <v>6</v>
      </c>
      <c r="H95" s="8">
        <f t="shared" si="76"/>
        <v>22.896580645161301</v>
      </c>
      <c r="I95" s="8">
        <f t="shared" si="77"/>
        <v>296.04658064516127</v>
      </c>
      <c r="J95" s="8">
        <f t="shared" si="78"/>
        <v>0.27448896153476571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0.53087694181575873</v>
      </c>
      <c r="P95" s="8">
        <f t="shared" si="81"/>
        <v>0.14571986046175986</v>
      </c>
      <c r="Q95" s="14">
        <f t="shared" si="82"/>
        <v>3.7887163720057564E-2</v>
      </c>
      <c r="R95" s="8">
        <f t="shared" si="83"/>
        <v>7.4022000000000004E-2</v>
      </c>
      <c r="S95" s="15">
        <f t="shared" si="84"/>
        <v>0.51183653130228257</v>
      </c>
      <c r="T95" s="2">
        <v>0.01</v>
      </c>
      <c r="U95" s="16">
        <f t="shared" si="85"/>
        <v>5.1183653130228261E-3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1.5068365313022827E-2</v>
      </c>
      <c r="AU95" s="8">
        <f t="shared" si="89"/>
        <v>28.47</v>
      </c>
      <c r="AV95" s="1">
        <f t="shared" si="90"/>
        <v>0.26</v>
      </c>
      <c r="AW95" s="1">
        <f t="shared" si="95"/>
        <v>2.3333333333333334E-2</v>
      </c>
      <c r="AX95" s="1">
        <f t="shared" si="91"/>
        <v>17.437272064902334</v>
      </c>
      <c r="AZ95" s="1">
        <f t="shared" si="96"/>
        <v>7.4166666666666672E-2</v>
      </c>
      <c r="BA95" s="1">
        <f t="shared" si="92"/>
        <v>55.425614777725293</v>
      </c>
    </row>
    <row r="96" spans="1:53" x14ac:dyDescent="0.15">
      <c r="C96" s="7">
        <v>6</v>
      </c>
      <c r="D96" s="11">
        <v>24.9069</v>
      </c>
      <c r="E96" s="10">
        <f t="shared" si="93"/>
        <v>22.896580645161301</v>
      </c>
      <c r="F96" s="7" t="s">
        <v>73</v>
      </c>
      <c r="G96" s="1">
        <v>7</v>
      </c>
      <c r="H96" s="8">
        <f t="shared" si="76"/>
        <v>24.9069</v>
      </c>
      <c r="I96" s="8">
        <f t="shared" si="77"/>
        <v>298.05689999999998</v>
      </c>
      <c r="J96" s="8">
        <f t="shared" si="78"/>
        <v>0.34266103287182481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0.66985708135399891</v>
      </c>
      <c r="P96" s="8">
        <f t="shared" si="81"/>
        <v>0.22953391937326725</v>
      </c>
      <c r="Q96" s="14">
        <f t="shared" si="82"/>
        <v>5.9678819037049489E-2</v>
      </c>
      <c r="R96" s="8">
        <f t="shared" si="83"/>
        <v>7.4022000000000004E-2</v>
      </c>
      <c r="S96" s="15">
        <f t="shared" si="84"/>
        <v>0.80623083727877509</v>
      </c>
      <c r="T96" s="2">
        <v>0.01</v>
      </c>
      <c r="U96" s="16">
        <f t="shared" si="85"/>
        <v>8.062308372787751E-3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1.801230837278775E-2</v>
      </c>
      <c r="AU96" s="8">
        <f t="shared" si="89"/>
        <v>28.47</v>
      </c>
      <c r="AV96" s="1">
        <f t="shared" si="90"/>
        <v>0.26</v>
      </c>
      <c r="AW96" s="1">
        <f t="shared" si="95"/>
        <v>2.3333333333333334E-2</v>
      </c>
      <c r="AX96" s="1">
        <f t="shared" si="91"/>
        <v>20.844034179458738</v>
      </c>
      <c r="AZ96" s="1">
        <f t="shared" si="96"/>
        <v>7.4166666666666672E-2</v>
      </c>
      <c r="BA96" s="1">
        <f t="shared" si="92"/>
        <v>66.254251498993867</v>
      </c>
    </row>
    <row r="97" spans="3:54" x14ac:dyDescent="0.15">
      <c r="C97" s="7">
        <v>7</v>
      </c>
      <c r="D97" s="11">
        <v>26.7607419354839</v>
      </c>
      <c r="E97" s="10">
        <f t="shared" si="93"/>
        <v>24.9069</v>
      </c>
      <c r="F97" s="7" t="s">
        <v>73</v>
      </c>
      <c r="G97" s="1">
        <v>8</v>
      </c>
      <c r="H97" s="8">
        <f t="shared" si="76"/>
        <v>26.7607419354839</v>
      </c>
      <c r="I97" s="8">
        <f t="shared" si="77"/>
        <v>299.91074193548388</v>
      </c>
      <c r="J97" s="8">
        <f t="shared" si="78"/>
        <v>0.4193349699938973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0.72502316198073169</v>
      </c>
      <c r="P97" s="8">
        <f t="shared" si="81"/>
        <v>0.30402756587407065</v>
      </c>
      <c r="Q97" s="14">
        <f t="shared" si="82"/>
        <v>7.9047167127258372E-2</v>
      </c>
      <c r="R97" s="8">
        <f t="shared" si="83"/>
        <v>7.4022000000000004E-2</v>
      </c>
      <c r="S97" s="15">
        <f t="shared" si="84"/>
        <v>1.0678874811172134</v>
      </c>
      <c r="T97" s="2">
        <v>0.01</v>
      </c>
      <c r="U97" s="16">
        <f t="shared" si="85"/>
        <v>1.0678874811172134E-2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2.0628874811172135E-2</v>
      </c>
      <c r="AU97" s="8">
        <f t="shared" si="89"/>
        <v>28.47</v>
      </c>
      <c r="AV97" s="1">
        <f t="shared" si="90"/>
        <v>0.26</v>
      </c>
      <c r="AW97" s="1">
        <f t="shared" si="95"/>
        <v>2.3333333333333334E-2</v>
      </c>
      <c r="AX97" s="1">
        <f t="shared" si="91"/>
        <v>23.871952597561396</v>
      </c>
      <c r="AZ97" s="1">
        <f t="shared" si="96"/>
        <v>7.4166666666666672E-2</v>
      </c>
      <c r="BA97" s="1">
        <f t="shared" si="92"/>
        <v>75.878706470820177</v>
      </c>
    </row>
    <row r="98" spans="3:54" x14ac:dyDescent="0.15">
      <c r="C98" s="7">
        <v>8</v>
      </c>
      <c r="D98" s="11">
        <v>26.8271935483871</v>
      </c>
      <c r="E98" s="10">
        <f t="shared" si="93"/>
        <v>26.7607419354839</v>
      </c>
      <c r="F98" s="7" t="s">
        <v>73</v>
      </c>
      <c r="G98" s="1">
        <v>9</v>
      </c>
      <c r="H98" s="8">
        <f t="shared" si="76"/>
        <v>26.8271935483871</v>
      </c>
      <c r="I98" s="8">
        <f t="shared" si="77"/>
        <v>299.97719354838705</v>
      </c>
      <c r="J98" s="8">
        <f t="shared" si="78"/>
        <v>0.42236163768910501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0.70569559610666099</v>
      </c>
      <c r="P98" s="8">
        <f t="shared" si="81"/>
        <v>0.29805874768159851</v>
      </c>
      <c r="Q98" s="14">
        <f t="shared" si="82"/>
        <v>7.7495274397215611E-2</v>
      </c>
      <c r="R98" s="8">
        <f t="shared" si="83"/>
        <v>7.4022000000000004E-2</v>
      </c>
      <c r="S98" s="15">
        <f t="shared" si="84"/>
        <v>1.0469221906624464</v>
      </c>
      <c r="T98" s="2">
        <v>0.01</v>
      </c>
      <c r="U98" s="16">
        <f t="shared" si="85"/>
        <v>1.0469221906624464E-2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2.0419221906624464E-2</v>
      </c>
      <c r="AU98" s="8">
        <f t="shared" si="89"/>
        <v>28.47</v>
      </c>
      <c r="AV98" s="1">
        <f t="shared" si="90"/>
        <v>0.26</v>
      </c>
      <c r="AW98" s="1">
        <f t="shared" si="95"/>
        <v>2.3333333333333334E-2</v>
      </c>
      <c r="AX98" s="1">
        <f t="shared" si="91"/>
        <v>23.629340034098043</v>
      </c>
      <c r="AZ98" s="1">
        <f t="shared" si="96"/>
        <v>7.4166666666666672E-2</v>
      </c>
      <c r="BA98" s="1">
        <f t="shared" si="92"/>
        <v>75.107545108383079</v>
      </c>
    </row>
    <row r="99" spans="3:54" x14ac:dyDescent="0.15">
      <c r="C99" s="7">
        <v>9</v>
      </c>
      <c r="D99" s="11">
        <v>26.416833333333301</v>
      </c>
      <c r="E99" s="10">
        <f t="shared" si="93"/>
        <v>26.8271935483871</v>
      </c>
      <c r="F99" s="7" t="s">
        <v>73</v>
      </c>
      <c r="G99" s="1">
        <v>10</v>
      </c>
      <c r="H99" s="8">
        <f t="shared" si="76"/>
        <v>26.416833333333301</v>
      </c>
      <c r="I99" s="8">
        <f t="shared" si="77"/>
        <v>299.56683333333331</v>
      </c>
      <c r="J99" s="8">
        <f t="shared" si="78"/>
        <v>0.40399353656405401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0.69233684842506249</v>
      </c>
      <c r="P99" s="8">
        <f t="shared" si="81"/>
        <v>0.2796996118888524</v>
      </c>
      <c r="Q99" s="14">
        <f t="shared" si="82"/>
        <v>7.2721899091101619E-2</v>
      </c>
      <c r="R99" s="8">
        <f t="shared" si="83"/>
        <v>7.4022000000000004E-2</v>
      </c>
      <c r="S99" s="15">
        <f t="shared" si="84"/>
        <v>0.98243629044205261</v>
      </c>
      <c r="T99" s="2">
        <v>0.01</v>
      </c>
      <c r="U99" s="16">
        <f t="shared" si="85"/>
        <v>9.824362904420526E-3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1.9774362904420528E-2</v>
      </c>
      <c r="AU99" s="8">
        <f t="shared" si="89"/>
        <v>28.47</v>
      </c>
      <c r="AV99" s="1">
        <f t="shared" si="90"/>
        <v>0.26</v>
      </c>
      <c r="AW99" s="1">
        <f t="shared" si="95"/>
        <v>2.3333333333333334E-2</v>
      </c>
      <c r="AX99" s="1">
        <f t="shared" si="91"/>
        <v>22.883102361242223</v>
      </c>
      <c r="AZ99" s="1">
        <f t="shared" si="96"/>
        <v>7.4166666666666672E-2</v>
      </c>
      <c r="BA99" s="1">
        <f t="shared" si="92"/>
        <v>72.735575362519953</v>
      </c>
    </row>
    <row r="100" spans="3:54" x14ac:dyDescent="0.15">
      <c r="C100" s="7">
        <v>10</v>
      </c>
      <c r="D100" s="11">
        <v>24.887935483871001</v>
      </c>
      <c r="E100" s="10">
        <f t="shared" si="93"/>
        <v>26.416833333333301</v>
      </c>
      <c r="F100" s="7" t="s">
        <v>73</v>
      </c>
      <c r="G100" s="1">
        <v>11</v>
      </c>
      <c r="H100" s="8">
        <f t="shared" si="76"/>
        <v>24.887935483871001</v>
      </c>
      <c r="I100" s="8">
        <f t="shared" si="77"/>
        <v>298.03793548387097</v>
      </c>
      <c r="J100" s="8">
        <f t="shared" si="78"/>
        <v>0.34194949139077202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0.39200537470939956</v>
      </c>
      <c r="O100" s="8">
        <f t="shared" si="94"/>
        <v>0.30533186182681049</v>
      </c>
      <c r="P100" s="8">
        <f t="shared" si="81"/>
        <v>0.10440807485707533</v>
      </c>
      <c r="Q100" s="14">
        <f t="shared" si="82"/>
        <v>2.7146099462839586E-2</v>
      </c>
      <c r="R100" s="8">
        <f t="shared" si="83"/>
        <v>7.4022000000000004E-2</v>
      </c>
      <c r="S100" s="15">
        <f t="shared" si="84"/>
        <v>0.36673015404662918</v>
      </c>
      <c r="T100" s="2">
        <v>0.01</v>
      </c>
      <c r="U100" s="16">
        <f t="shared" si="85"/>
        <v>3.6673015404662919E-3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1.3617301540466292E-2</v>
      </c>
      <c r="AU100" s="8">
        <f t="shared" si="89"/>
        <v>28.47</v>
      </c>
      <c r="AV100" s="1">
        <f t="shared" si="90"/>
        <v>0.26</v>
      </c>
      <c r="AW100" s="1">
        <f t="shared" si="95"/>
        <v>2.3333333333333334E-2</v>
      </c>
      <c r="AX100" s="1">
        <f t="shared" si="91"/>
        <v>15.758085686023923</v>
      </c>
      <c r="AZ100" s="1">
        <f t="shared" si="96"/>
        <v>7.4166666666666672E-2</v>
      </c>
      <c r="BA100" s="1">
        <f t="shared" si="92"/>
        <v>50.088200930576058</v>
      </c>
    </row>
    <row r="101" spans="3:54" x14ac:dyDescent="0.15">
      <c r="C101" s="7">
        <v>11</v>
      </c>
      <c r="D101" s="11">
        <v>22.1274333333333</v>
      </c>
      <c r="E101" s="10">
        <f t="shared" si="93"/>
        <v>24.887935483871001</v>
      </c>
      <c r="F101" s="7" t="s">
        <v>75</v>
      </c>
      <c r="G101" s="1">
        <v>12</v>
      </c>
      <c r="H101" s="8">
        <f t="shared" si="76"/>
        <v>22.1274333333333</v>
      </c>
      <c r="I101" s="8">
        <f t="shared" si="77"/>
        <v>295.27743333333331</v>
      </c>
      <c r="J101" s="8">
        <f t="shared" si="78"/>
        <v>0.25195230925803286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0.48562378696973524</v>
      </c>
      <c r="P101" s="8">
        <f t="shared" si="81"/>
        <v>0.1223540345576558</v>
      </c>
      <c r="Q101" s="14">
        <f t="shared" si="82"/>
        <v>3.1812048984990508E-2</v>
      </c>
      <c r="R101" s="8">
        <f t="shared" si="83"/>
        <v>7.4022000000000004E-2</v>
      </c>
      <c r="S101" s="15">
        <f t="shared" si="84"/>
        <v>0.42976478594188899</v>
      </c>
      <c r="T101" s="2">
        <v>0.01</v>
      </c>
      <c r="U101" s="16">
        <f t="shared" si="85"/>
        <v>4.2976478594188901E-3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1.4247647859418889E-2</v>
      </c>
      <c r="AU101" s="8">
        <f t="shared" si="89"/>
        <v>28.47</v>
      </c>
      <c r="AV101" s="1">
        <f t="shared" si="90"/>
        <v>0.26</v>
      </c>
      <c r="AW101" s="1">
        <f t="shared" si="95"/>
        <v>2.3333333333333334E-2</v>
      </c>
      <c r="AX101" s="1">
        <f t="shared" si="91"/>
        <v>16.48752912798685</v>
      </c>
      <c r="AY101" s="1">
        <f>SUM(AX90:AX101)</f>
        <v>199.26487682994826</v>
      </c>
      <c r="AZ101" s="1">
        <f t="shared" si="96"/>
        <v>7.4166666666666672E-2</v>
      </c>
      <c r="BA101" s="1">
        <f t="shared" si="92"/>
        <v>52.406789013958218</v>
      </c>
      <c r="BB101" s="1">
        <f>SUM(BA90:BA101)</f>
        <v>633.3776442094786</v>
      </c>
    </row>
    <row r="102" spans="3:54" x14ac:dyDescent="0.15">
      <c r="C102" s="7">
        <v>12</v>
      </c>
      <c r="D102" s="11">
        <v>21.257741935483899</v>
      </c>
      <c r="E102" s="10">
        <f t="shared" si="93"/>
        <v>22.1274333333333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Z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1100.95279715897</v>
      </c>
      <c r="F2" s="2">
        <v>734.67200000000003</v>
      </c>
      <c r="G2" s="44">
        <f>(F2+F3+F4)/3</f>
        <v>1194.134</v>
      </c>
      <c r="H2" s="2">
        <v>0.18</v>
      </c>
      <c r="I2" s="33">
        <f>(H2+H3+H4)/3</f>
        <v>0.13666666666666669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3101.2017534246602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0.155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9276.8298480389203</v>
      </c>
      <c r="F7" s="2">
        <v>108.2955</v>
      </c>
      <c r="G7" s="2"/>
      <c r="H7" s="2">
        <v>0.45</v>
      </c>
    </row>
    <row r="8" spans="1:12" x14ac:dyDescent="0.15">
      <c r="A8" s="33" t="s">
        <v>12</v>
      </c>
      <c r="B8" s="34"/>
      <c r="C8" s="2"/>
      <c r="D8" s="2"/>
      <c r="E8" s="5">
        <v>77.152198286030199</v>
      </c>
      <c r="F8" s="2">
        <v>625.46400000000006</v>
      </c>
      <c r="G8" s="2"/>
      <c r="H8" s="2">
        <v>0.3</v>
      </c>
    </row>
    <row r="9" spans="1:12" x14ac:dyDescent="0.15">
      <c r="A9" s="33" t="s">
        <v>13</v>
      </c>
      <c r="B9" s="34"/>
      <c r="C9" s="2"/>
      <c r="D9" s="2"/>
      <c r="E9" s="5">
        <v>13.1708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10.08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277199477.00048625</v>
      </c>
      <c r="J14" s="6" t="s">
        <v>20</v>
      </c>
      <c r="K14" s="6">
        <f>I14/(10000*1000)</f>
        <v>27.719947700048625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176080840.79888701</v>
      </c>
      <c r="J15" s="6" t="s">
        <v>20</v>
      </c>
      <c r="K15" s="6">
        <f>I15/(10000*1000)</f>
        <v>17.608084079888702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27.719947700048625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1194.134</v>
      </c>
      <c r="C27" s="7" t="s">
        <v>72</v>
      </c>
      <c r="D27" s="7">
        <v>15</v>
      </c>
      <c r="E27" s="7"/>
      <c r="F27" s="7"/>
      <c r="G27" s="1">
        <v>1</v>
      </c>
      <c r="H27" s="8">
        <f t="shared" ref="H27:H38" si="0">E28</f>
        <v>15</v>
      </c>
      <c r="I27" s="8">
        <f t="shared" ref="I27:I38" si="1">H27+273.15</f>
        <v>288.14999999999998</v>
      </c>
      <c r="J27" s="8">
        <f t="shared" ref="J27:J38" si="2">EXP(($C$16*(I27-$C$14))/($C$17*I27*$C$14))</f>
        <v>0.11145232763902028</v>
      </c>
      <c r="K27" s="8">
        <f t="shared" ref="K27:K38" si="3">$B$27/12</f>
        <v>99.511166666666668</v>
      </c>
      <c r="L27" s="8">
        <f t="shared" ref="L27:L38" si="4">K27*$B$28/100</f>
        <v>0.99511166666666673</v>
      </c>
      <c r="M27" s="1" t="s">
        <v>73</v>
      </c>
      <c r="O27" s="8">
        <f>L27</f>
        <v>0.99511166666666673</v>
      </c>
      <c r="P27" s="8">
        <f t="shared" ref="P27:P38" si="5">O27*J27</f>
        <v>0.11090751151074488</v>
      </c>
      <c r="Q27" s="14">
        <f t="shared" ref="Q27:Q38" si="6">P27*$B$29</f>
        <v>1.5157359906468468E-2</v>
      </c>
      <c r="R27" s="8">
        <f t="shared" ref="R27:R38" si="7">L27*$B$29</f>
        <v>0.13599859444444448</v>
      </c>
      <c r="S27" s="15">
        <f t="shared" ref="S27:S38" si="8">Q27/R27</f>
        <v>0.11145232763902027</v>
      </c>
      <c r="T27" s="2">
        <v>0.01</v>
      </c>
      <c r="U27" s="16">
        <f t="shared" ref="U27:U38" si="9">S27*T27</f>
        <v>1.1145232763902027E-3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2.3014523276390201E-2</v>
      </c>
      <c r="AR27" s="8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91.746066429914165</v>
      </c>
      <c r="AU27" s="1">
        <f t="shared" ref="AU27:AU38" si="17">AT27*10000*AS27*0.67*AR27*AQ27</f>
        <v>192397.16090337693</v>
      </c>
    </row>
    <row r="28" spans="1:47" x14ac:dyDescent="0.15">
      <c r="A28" s="1" t="s">
        <v>74</v>
      </c>
      <c r="B28" s="1">
        <v>1</v>
      </c>
      <c r="C28" s="7">
        <v>1</v>
      </c>
      <c r="D28" s="9">
        <v>16.764161290322601</v>
      </c>
      <c r="E28" s="10">
        <f t="shared" ref="E28:E39" si="18">D27</f>
        <v>15</v>
      </c>
      <c r="F28" s="7" t="s">
        <v>73</v>
      </c>
      <c r="G28" s="1">
        <v>2</v>
      </c>
      <c r="H28" s="8">
        <f t="shared" si="0"/>
        <v>16.764161290322601</v>
      </c>
      <c r="I28" s="8">
        <f t="shared" si="1"/>
        <v>289.91416129032257</v>
      </c>
      <c r="J28" s="8">
        <f t="shared" si="2"/>
        <v>0.1368954163327005</v>
      </c>
      <c r="K28" s="8">
        <f t="shared" si="3"/>
        <v>99.511166666666668</v>
      </c>
      <c r="L28" s="8">
        <f t="shared" si="4"/>
        <v>0.99511166666666673</v>
      </c>
      <c r="M28" s="1" t="s">
        <v>73</v>
      </c>
      <c r="O28" s="8">
        <f t="shared" ref="O28:O38" si="19">L28+O27-P27-N28</f>
        <v>1.8793158218225885</v>
      </c>
      <c r="P28" s="8">
        <f t="shared" si="5"/>
        <v>0.25726972184903446</v>
      </c>
      <c r="Q28" s="14">
        <f t="shared" si="6"/>
        <v>3.5160195319368051E-2</v>
      </c>
      <c r="R28" s="8">
        <f t="shared" si="7"/>
        <v>0.13599859444444448</v>
      </c>
      <c r="S28" s="15">
        <f t="shared" si="8"/>
        <v>0.25853351987200879</v>
      </c>
      <c r="T28" s="2">
        <v>0.01</v>
      </c>
      <c r="U28" s="16">
        <f t="shared" si="9"/>
        <v>2.5853351987200879E-3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2.4485335198720086E-2</v>
      </c>
      <c r="AR28" s="8">
        <f t="shared" si="15"/>
        <v>99.511166666666668</v>
      </c>
      <c r="AS28" s="1">
        <f t="shared" si="16"/>
        <v>0.13666666666666669</v>
      </c>
      <c r="AT28" s="1">
        <f t="shared" ref="AT28:AT38" si="20">$E$2/12</f>
        <v>91.746066429914165</v>
      </c>
      <c r="AU28" s="1">
        <f t="shared" si="17"/>
        <v>204692.87672945304</v>
      </c>
    </row>
    <row r="29" spans="1:47" x14ac:dyDescent="0.15">
      <c r="A29" s="1" t="s">
        <v>36</v>
      </c>
      <c r="B29" s="1">
        <f>I2</f>
        <v>0.13666666666666669</v>
      </c>
      <c r="C29" s="7">
        <v>2</v>
      </c>
      <c r="D29" s="11">
        <v>19.1039285714286</v>
      </c>
      <c r="E29" s="10">
        <f t="shared" si="18"/>
        <v>16.764161290322601</v>
      </c>
      <c r="F29" s="7" t="s">
        <v>73</v>
      </c>
      <c r="G29" s="1">
        <v>3</v>
      </c>
      <c r="H29" s="8">
        <f t="shared" si="0"/>
        <v>19.1039285714286</v>
      </c>
      <c r="I29" s="8">
        <f t="shared" si="1"/>
        <v>292.25392857142856</v>
      </c>
      <c r="J29" s="8">
        <f t="shared" si="2"/>
        <v>0.17912740945532399</v>
      </c>
      <c r="K29" s="8">
        <f t="shared" si="3"/>
        <v>99.511166666666668</v>
      </c>
      <c r="L29" s="8">
        <f t="shared" si="4"/>
        <v>0.99511166666666673</v>
      </c>
      <c r="M29" s="1" t="s">
        <v>73</v>
      </c>
      <c r="O29" s="8">
        <f t="shared" si="19"/>
        <v>2.6171577666402208</v>
      </c>
      <c r="P29" s="8">
        <f t="shared" si="5"/>
        <v>0.46880469087414411</v>
      </c>
      <c r="Q29" s="14">
        <f t="shared" si="6"/>
        <v>6.4069974419466366E-2</v>
      </c>
      <c r="R29" s="8">
        <f t="shared" si="7"/>
        <v>0.13599859444444448</v>
      </c>
      <c r="S29" s="15">
        <f t="shared" si="8"/>
        <v>0.47110762196618872</v>
      </c>
      <c r="T29" s="2">
        <v>0.01</v>
      </c>
      <c r="U29" s="16">
        <f t="shared" si="9"/>
        <v>4.7110762196618874E-3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2.6611076219661887E-2</v>
      </c>
      <c r="AR29" s="8">
        <f t="shared" si="15"/>
        <v>99.511166666666668</v>
      </c>
      <c r="AS29" s="1">
        <f t="shared" si="16"/>
        <v>0.13666666666666669</v>
      </c>
      <c r="AT29" s="1">
        <f t="shared" si="20"/>
        <v>91.746066429914165</v>
      </c>
      <c r="AU29" s="1">
        <f t="shared" si="17"/>
        <v>222463.67877185787</v>
      </c>
    </row>
    <row r="30" spans="1:47" x14ac:dyDescent="0.15">
      <c r="C30" s="7">
        <v>3</v>
      </c>
      <c r="D30" s="11">
        <v>18.669645161290301</v>
      </c>
      <c r="E30" s="10">
        <f t="shared" si="18"/>
        <v>19.1039285714286</v>
      </c>
      <c r="F30" s="7" t="s">
        <v>73</v>
      </c>
      <c r="G30" s="1">
        <v>4</v>
      </c>
      <c r="H30" s="8">
        <f t="shared" si="0"/>
        <v>18.669645161290301</v>
      </c>
      <c r="I30" s="8">
        <f t="shared" si="1"/>
        <v>291.81964516129028</v>
      </c>
      <c r="J30" s="8">
        <f t="shared" si="2"/>
        <v>0.17046269409498313</v>
      </c>
      <c r="K30" s="8">
        <f t="shared" si="3"/>
        <v>99.511166666666668</v>
      </c>
      <c r="L30" s="8">
        <f t="shared" si="4"/>
        <v>0.99511166666666673</v>
      </c>
      <c r="M30" s="1" t="s">
        <v>73</v>
      </c>
      <c r="O30" s="8">
        <f t="shared" si="19"/>
        <v>3.1434647424327435</v>
      </c>
      <c r="P30" s="8">
        <f t="shared" si="5"/>
        <v>0.53584346878767775</v>
      </c>
      <c r="Q30" s="14">
        <f t="shared" si="6"/>
        <v>7.3231940734315965E-2</v>
      </c>
      <c r="R30" s="8">
        <f t="shared" si="7"/>
        <v>0.13599859444444448</v>
      </c>
      <c r="S30" s="15">
        <f t="shared" si="8"/>
        <v>0.53847571758714952</v>
      </c>
      <c r="T30" s="2">
        <v>0.01</v>
      </c>
      <c r="U30" s="16">
        <f t="shared" si="9"/>
        <v>5.3847571758714949E-3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2.7284757175871494E-2</v>
      </c>
      <c r="AR30" s="8">
        <f t="shared" si="15"/>
        <v>99.511166666666668</v>
      </c>
      <c r="AS30" s="1">
        <f t="shared" si="16"/>
        <v>0.13666666666666669</v>
      </c>
      <c r="AT30" s="1">
        <f t="shared" si="20"/>
        <v>91.746066429914165</v>
      </c>
      <c r="AU30" s="1">
        <f t="shared" si="17"/>
        <v>228095.52705186841</v>
      </c>
    </row>
    <row r="31" spans="1:47" x14ac:dyDescent="0.15">
      <c r="C31" s="7">
        <v>4</v>
      </c>
      <c r="D31" s="11">
        <v>21.553466666666701</v>
      </c>
      <c r="E31" s="10">
        <f t="shared" si="18"/>
        <v>18.669645161290301</v>
      </c>
      <c r="F31" s="7" t="s">
        <v>73</v>
      </c>
      <c r="G31" s="1">
        <v>5</v>
      </c>
      <c r="H31" s="8">
        <f t="shared" si="0"/>
        <v>21.553466666666701</v>
      </c>
      <c r="I31" s="8">
        <f t="shared" si="1"/>
        <v>294.70346666666666</v>
      </c>
      <c r="J31" s="8">
        <f t="shared" si="2"/>
        <v>0.23627995713879316</v>
      </c>
      <c r="K31" s="8">
        <f t="shared" si="3"/>
        <v>99.511166666666668</v>
      </c>
      <c r="L31" s="8">
        <f t="shared" si="4"/>
        <v>0.99511166666666673</v>
      </c>
      <c r="M31" s="1" t="s">
        <v>75</v>
      </c>
      <c r="N31" s="8">
        <f>(O30-P30)*C22/100</f>
        <v>2.4772402099628126</v>
      </c>
      <c r="O31" s="8">
        <f t="shared" si="19"/>
        <v>1.1254927303489195</v>
      </c>
      <c r="P31" s="8">
        <f t="shared" si="5"/>
        <v>0.26593137408686596</v>
      </c>
      <c r="Q31" s="14">
        <f t="shared" si="6"/>
        <v>3.6343954458538351E-2</v>
      </c>
      <c r="R31" s="8">
        <f t="shared" si="7"/>
        <v>0.13599859444444448</v>
      </c>
      <c r="S31" s="15">
        <f t="shared" si="8"/>
        <v>0.26723772114707317</v>
      </c>
      <c r="T31" s="2">
        <v>0.01</v>
      </c>
      <c r="U31" s="16">
        <f t="shared" si="9"/>
        <v>2.6723772114707316E-3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3.212237721147073E-2</v>
      </c>
      <c r="AR31" s="8">
        <f t="shared" si="15"/>
        <v>99.511166666666668</v>
      </c>
      <c r="AS31" s="1">
        <f t="shared" si="16"/>
        <v>0.13666666666666669</v>
      </c>
      <c r="AT31" s="1">
        <f t="shared" si="20"/>
        <v>91.746066429914165</v>
      </c>
      <c r="AU31" s="1">
        <f t="shared" si="17"/>
        <v>268537.13643047347</v>
      </c>
    </row>
    <row r="32" spans="1:47" x14ac:dyDescent="0.15">
      <c r="C32" s="7">
        <v>5</v>
      </c>
      <c r="D32" s="11">
        <v>23.803612903225801</v>
      </c>
      <c r="E32" s="10">
        <f t="shared" si="18"/>
        <v>21.553466666666701</v>
      </c>
      <c r="F32" s="7" t="s">
        <v>75</v>
      </c>
      <c r="G32" s="1">
        <v>6</v>
      </c>
      <c r="H32" s="8">
        <f t="shared" si="0"/>
        <v>23.803612903225801</v>
      </c>
      <c r="I32" s="8">
        <f t="shared" si="1"/>
        <v>296.9536129032258</v>
      </c>
      <c r="J32" s="8">
        <f t="shared" si="2"/>
        <v>0.3034965596058346</v>
      </c>
      <c r="K32" s="8">
        <f t="shared" si="3"/>
        <v>99.511166666666668</v>
      </c>
      <c r="L32" s="8">
        <f t="shared" si="4"/>
        <v>0.99511166666666673</v>
      </c>
      <c r="M32" s="1" t="s">
        <v>73</v>
      </c>
      <c r="O32" s="8">
        <f t="shared" si="19"/>
        <v>1.8546730229287203</v>
      </c>
      <c r="P32" s="8">
        <f t="shared" si="5"/>
        <v>0.5628868816526198</v>
      </c>
      <c r="Q32" s="14">
        <f t="shared" si="6"/>
        <v>7.6927873825858056E-2</v>
      </c>
      <c r="R32" s="8">
        <f t="shared" si="7"/>
        <v>0.13599859444444448</v>
      </c>
      <c r="S32" s="15">
        <f t="shared" si="8"/>
        <v>0.56565197706718318</v>
      </c>
      <c r="T32" s="2">
        <v>0.01</v>
      </c>
      <c r="U32" s="16">
        <f t="shared" si="9"/>
        <v>5.6565197706718315E-3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3.5106519770671828E-2</v>
      </c>
      <c r="AR32" s="8">
        <f t="shared" si="15"/>
        <v>99.511166666666668</v>
      </c>
      <c r="AS32" s="1">
        <f t="shared" si="16"/>
        <v>0.13666666666666669</v>
      </c>
      <c r="AT32" s="1">
        <f t="shared" si="20"/>
        <v>91.746066429914165</v>
      </c>
      <c r="AU32" s="1">
        <f t="shared" si="17"/>
        <v>293484.01667761808</v>
      </c>
    </row>
    <row r="33" spans="1:48" x14ac:dyDescent="0.15">
      <c r="C33" s="7">
        <v>6</v>
      </c>
      <c r="D33" s="11">
        <v>25.6526</v>
      </c>
      <c r="E33" s="10">
        <f t="shared" si="18"/>
        <v>23.803612903225801</v>
      </c>
      <c r="F33" s="7" t="s">
        <v>73</v>
      </c>
      <c r="G33" s="1">
        <v>7</v>
      </c>
      <c r="H33" s="8">
        <f t="shared" si="0"/>
        <v>25.6526</v>
      </c>
      <c r="I33" s="8">
        <f t="shared" si="1"/>
        <v>298.80259999999998</v>
      </c>
      <c r="J33" s="8">
        <f t="shared" si="2"/>
        <v>0.37176716494016276</v>
      </c>
      <c r="K33" s="8">
        <f t="shared" si="3"/>
        <v>99.511166666666668</v>
      </c>
      <c r="L33" s="8">
        <f t="shared" si="4"/>
        <v>0.99511166666666673</v>
      </c>
      <c r="M33" s="1" t="s">
        <v>73</v>
      </c>
      <c r="O33" s="8">
        <f t="shared" si="19"/>
        <v>2.2868978079427675</v>
      </c>
      <c r="P33" s="8">
        <f t="shared" si="5"/>
        <v>0.85019351456675551</v>
      </c>
      <c r="Q33" s="14">
        <f t="shared" si="6"/>
        <v>0.1161931136574566</v>
      </c>
      <c r="R33" s="8">
        <f t="shared" si="7"/>
        <v>0.13599859444444448</v>
      </c>
      <c r="S33" s="15">
        <f t="shared" si="8"/>
        <v>0.85436995971985263</v>
      </c>
      <c r="T33" s="2">
        <v>0.01</v>
      </c>
      <c r="U33" s="16">
        <f t="shared" si="9"/>
        <v>8.5436995971985268E-3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3.7993699597198526E-2</v>
      </c>
      <c r="AR33" s="8">
        <f t="shared" si="15"/>
        <v>99.511166666666668</v>
      </c>
      <c r="AS33" s="1">
        <f t="shared" si="16"/>
        <v>0.13666666666666669</v>
      </c>
      <c r="AT33" s="1">
        <f t="shared" si="20"/>
        <v>91.746066429914165</v>
      </c>
      <c r="AU33" s="1">
        <f t="shared" si="17"/>
        <v>317620.30640085967</v>
      </c>
    </row>
    <row r="34" spans="1:48" x14ac:dyDescent="0.15">
      <c r="C34" s="7">
        <v>7</v>
      </c>
      <c r="D34" s="11">
        <v>26.905000000000001</v>
      </c>
      <c r="E34" s="10">
        <f t="shared" si="18"/>
        <v>25.6526</v>
      </c>
      <c r="F34" s="7" t="s">
        <v>73</v>
      </c>
      <c r="G34" s="1">
        <v>8</v>
      </c>
      <c r="H34" s="8">
        <f t="shared" si="0"/>
        <v>26.905000000000001</v>
      </c>
      <c r="I34" s="8">
        <f t="shared" si="1"/>
        <v>300.05499999999995</v>
      </c>
      <c r="J34" s="8">
        <f t="shared" si="2"/>
        <v>0.4259315346440935</v>
      </c>
      <c r="K34" s="8">
        <f t="shared" si="3"/>
        <v>99.511166666666668</v>
      </c>
      <c r="L34" s="8">
        <f t="shared" si="4"/>
        <v>0.99511166666666673</v>
      </c>
      <c r="M34" s="1" t="s">
        <v>73</v>
      </c>
      <c r="O34" s="8">
        <f t="shared" si="19"/>
        <v>2.431815960042679</v>
      </c>
      <c r="P34" s="8">
        <f t="shared" si="5"/>
        <v>1.0357871038329778</v>
      </c>
      <c r="Q34" s="14">
        <f t="shared" si="6"/>
        <v>0.14155757085717366</v>
      </c>
      <c r="R34" s="8">
        <f t="shared" si="7"/>
        <v>0.13599859444444448</v>
      </c>
      <c r="S34" s="15">
        <f t="shared" si="8"/>
        <v>1.0408752490085478</v>
      </c>
      <c r="T34" s="2">
        <v>0.01</v>
      </c>
      <c r="U34" s="16">
        <f t="shared" si="9"/>
        <v>1.0408752490085478E-2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3.9858752490085476E-2</v>
      </c>
      <c r="AR34" s="8">
        <f t="shared" si="15"/>
        <v>99.511166666666668</v>
      </c>
      <c r="AS34" s="1">
        <f t="shared" si="16"/>
        <v>0.13666666666666669</v>
      </c>
      <c r="AT34" s="1">
        <f t="shared" si="20"/>
        <v>91.746066429914165</v>
      </c>
      <c r="AU34" s="1">
        <f t="shared" si="17"/>
        <v>333211.80387472617</v>
      </c>
    </row>
    <row r="35" spans="1:48" x14ac:dyDescent="0.15">
      <c r="C35" s="7">
        <v>8</v>
      </c>
      <c r="D35" s="11">
        <v>27.237677419354799</v>
      </c>
      <c r="E35" s="10">
        <f t="shared" si="18"/>
        <v>26.905000000000001</v>
      </c>
      <c r="F35" s="7" t="s">
        <v>73</v>
      </c>
      <c r="G35" s="1">
        <v>9</v>
      </c>
      <c r="H35" s="8">
        <f t="shared" si="0"/>
        <v>27.237677419354799</v>
      </c>
      <c r="I35" s="8">
        <f t="shared" si="1"/>
        <v>300.38767741935476</v>
      </c>
      <c r="J35" s="8">
        <f t="shared" si="2"/>
        <v>0.44151712117966901</v>
      </c>
      <c r="K35" s="8">
        <f t="shared" si="3"/>
        <v>99.511166666666668</v>
      </c>
      <c r="L35" s="8">
        <f t="shared" si="4"/>
        <v>0.99511166666666673</v>
      </c>
      <c r="M35" s="1" t="s">
        <v>73</v>
      </c>
      <c r="O35" s="8">
        <f t="shared" si="19"/>
        <v>2.391140522876368</v>
      </c>
      <c r="P35" s="8">
        <f t="shared" si="5"/>
        <v>1.0557294799964225</v>
      </c>
      <c r="Q35" s="14">
        <f t="shared" si="6"/>
        <v>0.14428302893284442</v>
      </c>
      <c r="R35" s="8">
        <f t="shared" si="7"/>
        <v>0.13599859444444448</v>
      </c>
      <c r="S35" s="15">
        <f t="shared" si="8"/>
        <v>1.0609155890341508</v>
      </c>
      <c r="T35" s="2">
        <v>0.01</v>
      </c>
      <c r="U35" s="16">
        <f t="shared" si="9"/>
        <v>1.0609155890341509E-2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4.0059155890341508E-2</v>
      </c>
      <c r="AR35" s="8">
        <f t="shared" si="15"/>
        <v>99.511166666666668</v>
      </c>
      <c r="AS35" s="1">
        <f t="shared" si="16"/>
        <v>0.13666666666666669</v>
      </c>
      <c r="AT35" s="1">
        <f t="shared" si="20"/>
        <v>91.746066429914165</v>
      </c>
      <c r="AU35" s="1">
        <f t="shared" si="17"/>
        <v>334887.13926106447</v>
      </c>
    </row>
    <row r="36" spans="1:48" x14ac:dyDescent="0.15">
      <c r="C36" s="7">
        <v>9</v>
      </c>
      <c r="D36" s="11">
        <v>26.2121</v>
      </c>
      <c r="E36" s="10">
        <f t="shared" si="18"/>
        <v>27.237677419354799</v>
      </c>
      <c r="F36" s="7" t="s">
        <v>73</v>
      </c>
      <c r="G36" s="1">
        <v>10</v>
      </c>
      <c r="H36" s="8">
        <f t="shared" si="0"/>
        <v>26.2121</v>
      </c>
      <c r="I36" s="8">
        <f t="shared" si="1"/>
        <v>299.3621</v>
      </c>
      <c r="J36" s="8">
        <f t="shared" si="2"/>
        <v>0.39511236546120437</v>
      </c>
      <c r="K36" s="8">
        <f t="shared" si="3"/>
        <v>99.511166666666668</v>
      </c>
      <c r="L36" s="8">
        <f t="shared" si="4"/>
        <v>0.99511166666666673</v>
      </c>
      <c r="M36" s="1" t="s">
        <v>73</v>
      </c>
      <c r="O36" s="8">
        <f t="shared" si="19"/>
        <v>2.3305227095466123</v>
      </c>
      <c r="P36" s="8">
        <f t="shared" si="5"/>
        <v>0.92081834053001732</v>
      </c>
      <c r="Q36" s="14">
        <f t="shared" si="6"/>
        <v>0.12584517320576905</v>
      </c>
      <c r="R36" s="8">
        <f t="shared" si="7"/>
        <v>0.13599859444444448</v>
      </c>
      <c r="S36" s="15">
        <f t="shared" si="8"/>
        <v>0.92534171930120124</v>
      </c>
      <c r="T36" s="2">
        <v>0.01</v>
      </c>
      <c r="U36" s="16">
        <f t="shared" si="9"/>
        <v>9.2534171930120125E-3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3.8703417193012013E-2</v>
      </c>
      <c r="AR36" s="8">
        <f t="shared" si="15"/>
        <v>99.511166666666668</v>
      </c>
      <c r="AS36" s="1">
        <f t="shared" si="16"/>
        <v>0.13666666666666669</v>
      </c>
      <c r="AT36" s="1">
        <f t="shared" si="20"/>
        <v>91.746066429914165</v>
      </c>
      <c r="AU36" s="1">
        <f t="shared" si="17"/>
        <v>323553.41432744294</v>
      </c>
    </row>
    <row r="37" spans="1:48" x14ac:dyDescent="0.15">
      <c r="C37" s="7">
        <v>10</v>
      </c>
      <c r="D37" s="11">
        <v>24.1761612903226</v>
      </c>
      <c r="E37" s="10">
        <f t="shared" si="18"/>
        <v>26.2121</v>
      </c>
      <c r="F37" s="7" t="s">
        <v>73</v>
      </c>
      <c r="G37" s="1">
        <v>11</v>
      </c>
      <c r="H37" s="8">
        <f t="shared" si="0"/>
        <v>24.1761612903226</v>
      </c>
      <c r="I37" s="8">
        <f t="shared" si="1"/>
        <v>297.3261612903226</v>
      </c>
      <c r="J37" s="8">
        <f t="shared" si="2"/>
        <v>0.316225210928541</v>
      </c>
      <c r="K37" s="8">
        <f t="shared" si="3"/>
        <v>99.511166666666668</v>
      </c>
      <c r="L37" s="8">
        <f t="shared" si="4"/>
        <v>0.99511166666666673</v>
      </c>
      <c r="M37" s="1" t="s">
        <v>75</v>
      </c>
      <c r="N37" s="8">
        <f>(O36-P36)*C22/100</f>
        <v>1.3392191505657651</v>
      </c>
      <c r="O37" s="8">
        <f t="shared" si="19"/>
        <v>1.0655968851174968</v>
      </c>
      <c r="P37" s="8">
        <f t="shared" si="5"/>
        <v>0.33696859976107674</v>
      </c>
      <c r="Q37" s="14">
        <f t="shared" si="6"/>
        <v>4.6052375300680494E-2</v>
      </c>
      <c r="R37" s="8">
        <f t="shared" si="7"/>
        <v>0.13599859444444448</v>
      </c>
      <c r="S37" s="15">
        <f t="shared" si="8"/>
        <v>0.33862390628965594</v>
      </c>
      <c r="T37" s="2">
        <v>0.01</v>
      </c>
      <c r="U37" s="16">
        <f t="shared" si="9"/>
        <v>3.3862390628965596E-3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3.2836239062896559E-2</v>
      </c>
      <c r="AR37" s="8">
        <f t="shared" si="15"/>
        <v>99.511166666666668</v>
      </c>
      <c r="AS37" s="1">
        <f t="shared" si="16"/>
        <v>0.13666666666666669</v>
      </c>
      <c r="AT37" s="1">
        <f t="shared" si="20"/>
        <v>91.746066429914165</v>
      </c>
      <c r="AU37" s="1">
        <f t="shared" si="17"/>
        <v>274504.88956800883</v>
      </c>
    </row>
    <row r="38" spans="1:48" x14ac:dyDescent="0.15">
      <c r="C38" s="7">
        <v>11</v>
      </c>
      <c r="D38" s="11">
        <v>19.8389666666667</v>
      </c>
      <c r="E38" s="10">
        <f t="shared" si="18"/>
        <v>24.1761612903226</v>
      </c>
      <c r="F38" s="7" t="s">
        <v>75</v>
      </c>
      <c r="G38" s="1">
        <v>12</v>
      </c>
      <c r="H38" s="8">
        <f t="shared" si="0"/>
        <v>19.8389666666667</v>
      </c>
      <c r="I38" s="8">
        <f t="shared" si="1"/>
        <v>292.98896666666667</v>
      </c>
      <c r="J38" s="8">
        <f t="shared" si="2"/>
        <v>0.19474277281287317</v>
      </c>
      <c r="K38" s="8">
        <f t="shared" si="3"/>
        <v>99.511166666666668</v>
      </c>
      <c r="L38" s="8">
        <f t="shared" si="4"/>
        <v>0.99511166666666673</v>
      </c>
      <c r="M38" s="1" t="s">
        <v>73</v>
      </c>
      <c r="O38" s="8">
        <f t="shared" si="19"/>
        <v>1.7237399520230869</v>
      </c>
      <c r="P38" s="8">
        <f t="shared" si="5"/>
        <v>0.33568589786530489</v>
      </c>
      <c r="Q38" s="14">
        <f t="shared" si="6"/>
        <v>4.5877072708258339E-2</v>
      </c>
      <c r="R38" s="8">
        <f t="shared" si="7"/>
        <v>0.13599859444444448</v>
      </c>
      <c r="S38" s="15">
        <f t="shared" si="8"/>
        <v>0.33733490331768945</v>
      </c>
      <c r="T38" s="2">
        <v>0.01</v>
      </c>
      <c r="U38" s="16">
        <f t="shared" si="9"/>
        <v>3.3733490331768947E-3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3.2823349033176893E-2</v>
      </c>
      <c r="AR38" s="8">
        <f t="shared" si="15"/>
        <v>99.511166666666668</v>
      </c>
      <c r="AS38" s="1">
        <f t="shared" si="16"/>
        <v>0.13666666666666669</v>
      </c>
      <c r="AT38" s="1">
        <f t="shared" si="20"/>
        <v>91.746066429914165</v>
      </c>
      <c r="AU38" s="1">
        <f t="shared" si="17"/>
        <v>274397.13130196783</v>
      </c>
      <c r="AV38" s="1">
        <f>SUM(AU27:AU38)</f>
        <v>3267845.0812987182</v>
      </c>
    </row>
    <row r="39" spans="1:48" x14ac:dyDescent="0.15">
      <c r="C39" s="7">
        <v>12</v>
      </c>
      <c r="D39" s="11">
        <v>19.645774193548402</v>
      </c>
      <c r="E39" s="10">
        <f t="shared" si="18"/>
        <v>19.8389666666667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15</v>
      </c>
      <c r="E42" s="7"/>
      <c r="F42" s="7"/>
      <c r="G42" s="1">
        <v>1</v>
      </c>
      <c r="H42" s="8">
        <f t="shared" ref="H42:H53" si="21">E43</f>
        <v>15</v>
      </c>
      <c r="I42" s="8">
        <f t="shared" ref="I42:I53" si="22">H42+273.15</f>
        <v>288.14999999999998</v>
      </c>
      <c r="J42" s="8">
        <f t="shared" ref="J42:J53" si="23">EXP(($C$16*(I42-$C$14))/($C$17*I42*$C$14))</f>
        <v>0.11145232763902028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8.5919760338666971E-3</v>
      </c>
      <c r="Q42" s="14">
        <f t="shared" ref="Q42:Q53" si="27">P42*$B$44</f>
        <v>1.331756285249338E-3</v>
      </c>
      <c r="R42" s="8">
        <f t="shared" ref="R42:R53" si="28">L42*$B$44</f>
        <v>1.1949111458333333E-2</v>
      </c>
      <c r="S42" s="15">
        <f t="shared" ref="S42:S53" si="29">Q42/R42</f>
        <v>0.11145232763902027</v>
      </c>
      <c r="T42" s="2">
        <v>0.01</v>
      </c>
      <c r="U42" s="16">
        <f t="shared" ref="U42:U53" si="30">S42*T42</f>
        <v>1.1145232763902027E-3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1.5914523276390202E-2</v>
      </c>
      <c r="AR42" s="8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258.433479452055</v>
      </c>
      <c r="AU42" s="1">
        <f t="shared" ref="AU42:AU53" si="37">AT42*10000*AS42*0.67*AR42*AQ42</f>
        <v>32927.050018410046</v>
      </c>
    </row>
    <row r="43" spans="1:48" x14ac:dyDescent="0.15">
      <c r="A43" s="1" t="s">
        <v>74</v>
      </c>
      <c r="B43" s="1">
        <v>1</v>
      </c>
      <c r="C43" s="7">
        <v>1</v>
      </c>
      <c r="D43" s="9">
        <v>16.764161290322601</v>
      </c>
      <c r="E43" s="10">
        <f t="shared" ref="E43:E54" si="38">D42</f>
        <v>15</v>
      </c>
      <c r="F43" s="7" t="s">
        <v>73</v>
      </c>
      <c r="G43" s="1">
        <v>2</v>
      </c>
      <c r="H43" s="8">
        <f t="shared" si="21"/>
        <v>16.764161290322601</v>
      </c>
      <c r="I43" s="8">
        <f t="shared" si="22"/>
        <v>289.91416129032257</v>
      </c>
      <c r="J43" s="8">
        <f t="shared" si="23"/>
        <v>0.1368954163327005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0.14559010729946664</v>
      </c>
      <c r="P43" s="8">
        <f t="shared" si="26"/>
        <v>1.9930618352683022E-2</v>
      </c>
      <c r="Q43" s="14">
        <f t="shared" si="27"/>
        <v>3.0892458446658685E-3</v>
      </c>
      <c r="R43" s="8">
        <f t="shared" si="28"/>
        <v>1.1949111458333333E-2</v>
      </c>
      <c r="S43" s="15">
        <f t="shared" si="29"/>
        <v>0.25853351987200879</v>
      </c>
      <c r="T43" s="2">
        <v>0.01</v>
      </c>
      <c r="U43" s="16">
        <f t="shared" si="30"/>
        <v>2.5853351987200879E-3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1.7385335198720087E-2</v>
      </c>
      <c r="AR43" s="8">
        <f t="shared" si="34"/>
        <v>7.7091041666666671</v>
      </c>
      <c r="AS43" s="1">
        <f t="shared" si="35"/>
        <v>0.155</v>
      </c>
      <c r="AT43" s="1">
        <f t="shared" si="36"/>
        <v>258.433479452055</v>
      </c>
      <c r="AU43" s="1">
        <f t="shared" si="37"/>
        <v>35970.150769412561</v>
      </c>
    </row>
    <row r="44" spans="1:48" x14ac:dyDescent="0.15">
      <c r="A44" s="1" t="s">
        <v>36</v>
      </c>
      <c r="B44" s="1">
        <f>I5</f>
        <v>0.155</v>
      </c>
      <c r="C44" s="7">
        <v>2</v>
      </c>
      <c r="D44" s="11">
        <v>19.1039285714286</v>
      </c>
      <c r="E44" s="10">
        <f t="shared" si="38"/>
        <v>16.764161290322601</v>
      </c>
      <c r="F44" s="7" t="s">
        <v>73</v>
      </c>
      <c r="G44" s="1">
        <v>3</v>
      </c>
      <c r="H44" s="8">
        <f t="shared" si="21"/>
        <v>19.1039285714286</v>
      </c>
      <c r="I44" s="8">
        <f t="shared" si="22"/>
        <v>292.25392857142856</v>
      </c>
      <c r="J44" s="8">
        <f t="shared" si="23"/>
        <v>0.17912740945532399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0.20275053061345027</v>
      </c>
      <c r="P44" s="8">
        <f t="shared" si="26"/>
        <v>3.6318177314479706E-2</v>
      </c>
      <c r="Q44" s="14">
        <f t="shared" si="27"/>
        <v>5.6293174837443545E-3</v>
      </c>
      <c r="R44" s="8">
        <f t="shared" si="28"/>
        <v>1.1949111458333333E-2</v>
      </c>
      <c r="S44" s="15">
        <f t="shared" si="29"/>
        <v>0.47110762196618877</v>
      </c>
      <c r="T44" s="2">
        <v>0.01</v>
      </c>
      <c r="U44" s="16">
        <f t="shared" si="30"/>
        <v>4.7110762196618874E-3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1.9511076219661888E-2</v>
      </c>
      <c r="AR44" s="8">
        <f t="shared" si="34"/>
        <v>7.7091041666666671</v>
      </c>
      <c r="AS44" s="1">
        <f t="shared" si="35"/>
        <v>0.155</v>
      </c>
      <c r="AT44" s="1">
        <f t="shared" si="36"/>
        <v>258.433479452055</v>
      </c>
      <c r="AU44" s="1">
        <f t="shared" si="37"/>
        <v>40368.295766100964</v>
      </c>
    </row>
    <row r="45" spans="1:48" x14ac:dyDescent="0.15">
      <c r="C45" s="7">
        <v>3</v>
      </c>
      <c r="D45" s="11">
        <v>18.669645161290301</v>
      </c>
      <c r="E45" s="10">
        <f t="shared" si="38"/>
        <v>19.1039285714286</v>
      </c>
      <c r="F45" s="7" t="s">
        <v>73</v>
      </c>
      <c r="G45" s="1">
        <v>4</v>
      </c>
      <c r="H45" s="8">
        <f t="shared" si="21"/>
        <v>18.669645161290301</v>
      </c>
      <c r="I45" s="8">
        <f t="shared" si="22"/>
        <v>291.81964516129028</v>
      </c>
      <c r="J45" s="8">
        <f t="shared" si="23"/>
        <v>0.17046269409498313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0.24352339496563727</v>
      </c>
      <c r="P45" s="8">
        <f t="shared" si="26"/>
        <v>4.151165398099918E-2</v>
      </c>
      <c r="Q45" s="14">
        <f t="shared" si="27"/>
        <v>6.4343063670548725E-3</v>
      </c>
      <c r="R45" s="8">
        <f t="shared" si="28"/>
        <v>1.1949111458333333E-2</v>
      </c>
      <c r="S45" s="15">
        <f t="shared" si="29"/>
        <v>0.53847571758714952</v>
      </c>
      <c r="T45" s="2">
        <v>0.01</v>
      </c>
      <c r="U45" s="16">
        <f t="shared" si="30"/>
        <v>5.3847571758714949E-3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2.0184757175871496E-2</v>
      </c>
      <c r="AR45" s="8">
        <f t="shared" si="34"/>
        <v>7.7091041666666671</v>
      </c>
      <c r="AS45" s="1">
        <f t="shared" si="35"/>
        <v>0.155</v>
      </c>
      <c r="AT45" s="1">
        <f t="shared" si="36"/>
        <v>258.433479452055</v>
      </c>
      <c r="AU45" s="1">
        <f t="shared" si="37"/>
        <v>41762.137488929846</v>
      </c>
    </row>
    <row r="46" spans="1:48" x14ac:dyDescent="0.15">
      <c r="C46" s="7">
        <v>4</v>
      </c>
      <c r="D46" s="11">
        <v>21.553466666666701</v>
      </c>
      <c r="E46" s="10">
        <f t="shared" si="38"/>
        <v>18.669645161290301</v>
      </c>
      <c r="F46" s="7" t="s">
        <v>73</v>
      </c>
      <c r="G46" s="1">
        <v>5</v>
      </c>
      <c r="H46" s="8">
        <f t="shared" si="21"/>
        <v>21.553466666666701</v>
      </c>
      <c r="I46" s="8">
        <f t="shared" si="22"/>
        <v>294.70346666666666</v>
      </c>
      <c r="J46" s="8">
        <f t="shared" si="23"/>
        <v>0.23627995713879316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0.19191115393540617</v>
      </c>
      <c r="O46" s="8">
        <f t="shared" si="39"/>
        <v>8.7191628715898556E-2</v>
      </c>
      <c r="P46" s="8">
        <f t="shared" si="26"/>
        <v>2.0601634295854078E-2</v>
      </c>
      <c r="Q46" s="14">
        <f t="shared" si="27"/>
        <v>3.193253315857382E-3</v>
      </c>
      <c r="R46" s="8">
        <f t="shared" si="28"/>
        <v>1.1949111458333333E-2</v>
      </c>
      <c r="S46" s="15">
        <f t="shared" si="29"/>
        <v>0.26723772114707334</v>
      </c>
      <c r="T46" s="2">
        <v>0.01</v>
      </c>
      <c r="U46" s="16">
        <f t="shared" si="30"/>
        <v>2.6723772114707334E-3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2.9772377211470732E-2</v>
      </c>
      <c r="AR46" s="8">
        <f t="shared" si="34"/>
        <v>7.7091041666666671</v>
      </c>
      <c r="AS46" s="1">
        <f t="shared" si="35"/>
        <v>0.155</v>
      </c>
      <c r="AT46" s="1">
        <f t="shared" si="36"/>
        <v>258.433479452055</v>
      </c>
      <c r="AU46" s="1">
        <f t="shared" si="37"/>
        <v>61598.863917174633</v>
      </c>
    </row>
    <row r="47" spans="1:48" x14ac:dyDescent="0.15">
      <c r="C47" s="7">
        <v>5</v>
      </c>
      <c r="D47" s="11">
        <v>23.803612903225801</v>
      </c>
      <c r="E47" s="10">
        <f t="shared" si="38"/>
        <v>21.553466666666701</v>
      </c>
      <c r="F47" s="7" t="s">
        <v>75</v>
      </c>
      <c r="G47" s="1">
        <v>6</v>
      </c>
      <c r="H47" s="8">
        <f t="shared" si="21"/>
        <v>23.803612903225801</v>
      </c>
      <c r="I47" s="8">
        <f t="shared" si="22"/>
        <v>296.9536129032258</v>
      </c>
      <c r="J47" s="8">
        <f t="shared" si="23"/>
        <v>0.3034965596058346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0.14368103608671115</v>
      </c>
      <c r="P47" s="8">
        <f t="shared" si="26"/>
        <v>4.3606700132918605E-2</v>
      </c>
      <c r="Q47" s="14">
        <f t="shared" si="27"/>
        <v>6.7590385206023834E-3</v>
      </c>
      <c r="R47" s="8">
        <f t="shared" si="28"/>
        <v>1.1949111458333333E-2</v>
      </c>
      <c r="S47" s="15">
        <f t="shared" si="29"/>
        <v>0.56565197706718329</v>
      </c>
      <c r="T47" s="2">
        <v>0.01</v>
      </c>
      <c r="U47" s="16">
        <f t="shared" si="30"/>
        <v>5.6565197706718333E-3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3.275651977067183E-2</v>
      </c>
      <c r="AR47" s="8">
        <f t="shared" si="34"/>
        <v>7.7091041666666671</v>
      </c>
      <c r="AS47" s="1">
        <f t="shared" si="35"/>
        <v>0.155</v>
      </c>
      <c r="AT47" s="1">
        <f t="shared" si="36"/>
        <v>258.433479452055</v>
      </c>
      <c r="AU47" s="1">
        <f t="shared" si="37"/>
        <v>67773.036376028715</v>
      </c>
    </row>
    <row r="48" spans="1:48" x14ac:dyDescent="0.15">
      <c r="C48" s="7">
        <v>6</v>
      </c>
      <c r="D48" s="11">
        <v>25.6526</v>
      </c>
      <c r="E48" s="10">
        <f t="shared" si="38"/>
        <v>23.803612903225801</v>
      </c>
      <c r="F48" s="7" t="s">
        <v>73</v>
      </c>
      <c r="G48" s="1">
        <v>7</v>
      </c>
      <c r="H48" s="8">
        <f t="shared" si="21"/>
        <v>25.6526</v>
      </c>
      <c r="I48" s="8">
        <f t="shared" si="22"/>
        <v>298.80259999999998</v>
      </c>
      <c r="J48" s="8">
        <f t="shared" si="23"/>
        <v>0.37176716494016276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0.1771653776204592</v>
      </c>
      <c r="P48" s="8">
        <f t="shared" si="26"/>
        <v>6.5864270163511471E-2</v>
      </c>
      <c r="Q48" s="14">
        <f t="shared" si="27"/>
        <v>1.0208961875344279E-2</v>
      </c>
      <c r="R48" s="8">
        <f t="shared" si="28"/>
        <v>1.1949111458333333E-2</v>
      </c>
      <c r="S48" s="15">
        <f t="shared" si="29"/>
        <v>0.85436995971985252</v>
      </c>
      <c r="T48" s="2">
        <v>0.01</v>
      </c>
      <c r="U48" s="16">
        <f t="shared" si="30"/>
        <v>8.5436995971985251E-3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3.5643699597198528E-2</v>
      </c>
      <c r="AR48" s="8">
        <f t="shared" si="34"/>
        <v>7.7091041666666671</v>
      </c>
      <c r="AS48" s="1">
        <f t="shared" si="35"/>
        <v>0.155</v>
      </c>
      <c r="AT48" s="1">
        <f t="shared" si="36"/>
        <v>258.433479452055</v>
      </c>
      <c r="AU48" s="1">
        <f t="shared" si="37"/>
        <v>73746.593541968061</v>
      </c>
    </row>
    <row r="49" spans="1:78" x14ac:dyDescent="0.15">
      <c r="C49" s="7">
        <v>7</v>
      </c>
      <c r="D49" s="11">
        <v>26.905000000000001</v>
      </c>
      <c r="E49" s="10">
        <f t="shared" si="38"/>
        <v>25.6526</v>
      </c>
      <c r="F49" s="7" t="s">
        <v>73</v>
      </c>
      <c r="G49" s="1">
        <v>8</v>
      </c>
      <c r="H49" s="8">
        <f t="shared" si="21"/>
        <v>26.905000000000001</v>
      </c>
      <c r="I49" s="8">
        <f t="shared" si="22"/>
        <v>300.05499999999995</v>
      </c>
      <c r="J49" s="8">
        <f t="shared" si="23"/>
        <v>0.4259315346440935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0.18839214912361435</v>
      </c>
      <c r="P49" s="8">
        <f t="shared" si="26"/>
        <v>8.0242157191119975E-2</v>
      </c>
      <c r="Q49" s="14">
        <f t="shared" si="27"/>
        <v>1.2437534364623595E-2</v>
      </c>
      <c r="R49" s="8">
        <f t="shared" si="28"/>
        <v>1.1949111458333333E-2</v>
      </c>
      <c r="S49" s="15">
        <f t="shared" si="29"/>
        <v>1.0408752490085473</v>
      </c>
      <c r="T49" s="2">
        <v>0.01</v>
      </c>
      <c r="U49" s="16">
        <f t="shared" si="30"/>
        <v>1.0408752490085474E-2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3.7508752490085472E-2</v>
      </c>
      <c r="AR49" s="8">
        <f t="shared" si="34"/>
        <v>7.7091041666666671</v>
      </c>
      <c r="AS49" s="1">
        <f t="shared" si="35"/>
        <v>0.155</v>
      </c>
      <c r="AT49" s="1">
        <f t="shared" si="36"/>
        <v>258.433479452055</v>
      </c>
      <c r="AU49" s="1">
        <f t="shared" si="37"/>
        <v>77605.376417492444</v>
      </c>
    </row>
    <row r="50" spans="1:78" x14ac:dyDescent="0.15">
      <c r="C50" s="7">
        <v>8</v>
      </c>
      <c r="D50" s="11">
        <v>27.237677419354799</v>
      </c>
      <c r="E50" s="10">
        <f t="shared" si="38"/>
        <v>26.905000000000001</v>
      </c>
      <c r="F50" s="7" t="s">
        <v>73</v>
      </c>
      <c r="G50" s="1">
        <v>9</v>
      </c>
      <c r="H50" s="8">
        <f t="shared" si="21"/>
        <v>27.237677419354799</v>
      </c>
      <c r="I50" s="8">
        <f t="shared" si="22"/>
        <v>300.38767741935476</v>
      </c>
      <c r="J50" s="8">
        <f t="shared" si="23"/>
        <v>0.44151712117966901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0.18524103359916105</v>
      </c>
      <c r="P50" s="8">
        <f t="shared" si="26"/>
        <v>8.1787087879047926E-2</v>
      </c>
      <c r="Q50" s="14">
        <f t="shared" si="27"/>
        <v>1.2676998621252428E-2</v>
      </c>
      <c r="R50" s="8">
        <f t="shared" si="28"/>
        <v>1.1949111458333333E-2</v>
      </c>
      <c r="S50" s="15">
        <f t="shared" si="29"/>
        <v>1.0609155890341508</v>
      </c>
      <c r="T50" s="2">
        <v>0.01</v>
      </c>
      <c r="U50" s="16">
        <f t="shared" si="30"/>
        <v>1.0609155890341509E-2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3.770915589034151E-2</v>
      </c>
      <c r="AR50" s="8">
        <f t="shared" si="34"/>
        <v>7.7091041666666671</v>
      </c>
      <c r="AS50" s="1">
        <f t="shared" si="35"/>
        <v>0.155</v>
      </c>
      <c r="AT50" s="1">
        <f t="shared" si="36"/>
        <v>258.433479452055</v>
      </c>
      <c r="AU50" s="1">
        <f t="shared" si="37"/>
        <v>78020.009810493881</v>
      </c>
    </row>
    <row r="51" spans="1:78" x14ac:dyDescent="0.15">
      <c r="C51" s="7">
        <v>9</v>
      </c>
      <c r="D51" s="11">
        <v>26.2121</v>
      </c>
      <c r="E51" s="10">
        <f t="shared" si="38"/>
        <v>27.237677419354799</v>
      </c>
      <c r="F51" s="7" t="s">
        <v>73</v>
      </c>
      <c r="G51" s="1">
        <v>10</v>
      </c>
      <c r="H51" s="8">
        <f t="shared" si="21"/>
        <v>26.2121</v>
      </c>
      <c r="I51" s="8">
        <f t="shared" si="22"/>
        <v>299.3621</v>
      </c>
      <c r="J51" s="8">
        <f t="shared" si="23"/>
        <v>0.39511236546120437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0.18054498738677976</v>
      </c>
      <c r="P51" s="8">
        <f t="shared" si="26"/>
        <v>7.1335557038553862E-2</v>
      </c>
      <c r="Q51" s="14">
        <f t="shared" si="27"/>
        <v>1.1057011340975849E-2</v>
      </c>
      <c r="R51" s="8">
        <f t="shared" si="28"/>
        <v>1.1949111458333333E-2</v>
      </c>
      <c r="S51" s="15">
        <f t="shared" si="29"/>
        <v>0.92534171930120102</v>
      </c>
      <c r="T51" s="2">
        <v>0.01</v>
      </c>
      <c r="U51" s="16">
        <f t="shared" si="30"/>
        <v>9.2534171930120108E-3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3.6353417193012008E-2</v>
      </c>
      <c r="AR51" s="8">
        <f t="shared" si="34"/>
        <v>7.7091041666666671</v>
      </c>
      <c r="AS51" s="1">
        <f t="shared" si="35"/>
        <v>0.155</v>
      </c>
      <c r="AT51" s="1">
        <f t="shared" si="36"/>
        <v>258.433479452055</v>
      </c>
      <c r="AU51" s="1">
        <f t="shared" si="37"/>
        <v>75214.99484877722</v>
      </c>
    </row>
    <row r="52" spans="1:78" x14ac:dyDescent="0.15">
      <c r="C52" s="7">
        <v>10</v>
      </c>
      <c r="D52" s="11">
        <v>24.1761612903226</v>
      </c>
      <c r="E52" s="10">
        <f t="shared" si="38"/>
        <v>26.2121</v>
      </c>
      <c r="F52" s="7" t="s">
        <v>73</v>
      </c>
      <c r="G52" s="1">
        <v>11</v>
      </c>
      <c r="H52" s="8">
        <f t="shared" si="21"/>
        <v>24.1761612903226</v>
      </c>
      <c r="I52" s="8">
        <f t="shared" si="22"/>
        <v>297.3261612903226</v>
      </c>
      <c r="J52" s="8">
        <f t="shared" si="23"/>
        <v>0.316225210928541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0.10374895883081461</v>
      </c>
      <c r="O52" s="8">
        <f t="shared" si="39"/>
        <v>8.2551513184077913E-2</v>
      </c>
      <c r="P52" s="8">
        <f t="shared" si="26"/>
        <v>2.610486966910527E-2</v>
      </c>
      <c r="Q52" s="14">
        <f t="shared" si="27"/>
        <v>4.0462547987113167E-3</v>
      </c>
      <c r="R52" s="8">
        <f t="shared" si="28"/>
        <v>1.1949111458333333E-2</v>
      </c>
      <c r="S52" s="15">
        <f t="shared" si="29"/>
        <v>0.33862390628965561</v>
      </c>
      <c r="T52" s="2">
        <v>0.01</v>
      </c>
      <c r="U52" s="16">
        <f t="shared" si="30"/>
        <v>3.3862390628965561E-3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3.0486239062896554E-2</v>
      </c>
      <c r="AR52" s="8">
        <f t="shared" si="34"/>
        <v>7.7091041666666671</v>
      </c>
      <c r="AS52" s="1">
        <f t="shared" si="35"/>
        <v>0.155</v>
      </c>
      <c r="AT52" s="1">
        <f t="shared" si="36"/>
        <v>258.433479452055</v>
      </c>
      <c r="AU52" s="1">
        <f t="shared" si="37"/>
        <v>63075.839663159051</v>
      </c>
    </row>
    <row r="53" spans="1:78" x14ac:dyDescent="0.15">
      <c r="C53" s="7">
        <v>11</v>
      </c>
      <c r="D53" s="11">
        <v>19.8389666666667</v>
      </c>
      <c r="E53" s="10">
        <f t="shared" si="38"/>
        <v>24.1761612903226</v>
      </c>
      <c r="F53" s="7" t="s">
        <v>75</v>
      </c>
      <c r="G53" s="1">
        <v>12</v>
      </c>
      <c r="H53" s="8">
        <f t="shared" si="21"/>
        <v>19.8389666666667</v>
      </c>
      <c r="I53" s="8">
        <f t="shared" si="22"/>
        <v>292.98896666666667</v>
      </c>
      <c r="J53" s="8">
        <f t="shared" si="23"/>
        <v>0.19474277281287317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0.1335376851816393</v>
      </c>
      <c r="P53" s="8">
        <f t="shared" si="26"/>
        <v>2.6005499087284962E-2</v>
      </c>
      <c r="Q53" s="14">
        <f t="shared" si="27"/>
        <v>4.0308523585291687E-3</v>
      </c>
      <c r="R53" s="8">
        <f t="shared" si="28"/>
        <v>1.1949111458333333E-2</v>
      </c>
      <c r="S53" s="15">
        <f t="shared" si="29"/>
        <v>0.33733490331768934</v>
      </c>
      <c r="T53" s="2">
        <v>0.01</v>
      </c>
      <c r="U53" s="16">
        <f t="shared" si="30"/>
        <v>3.3733490331768934E-3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3.0473349033176892E-2</v>
      </c>
      <c r="AR53" s="8">
        <f t="shared" si="34"/>
        <v>7.7091041666666671</v>
      </c>
      <c r="AS53" s="1">
        <f t="shared" si="35"/>
        <v>0.155</v>
      </c>
      <c r="AT53" s="1">
        <f t="shared" si="36"/>
        <v>258.433479452055</v>
      </c>
      <c r="AU53" s="1">
        <f t="shared" si="37"/>
        <v>63049.170271563278</v>
      </c>
      <c r="AV53" s="1">
        <f>SUM(AU42:AU53)</f>
        <v>711111.51888951065</v>
      </c>
    </row>
    <row r="54" spans="1:78" x14ac:dyDescent="0.15">
      <c r="C54" s="7">
        <v>12</v>
      </c>
      <c r="D54" s="11">
        <v>19.645774193548402</v>
      </c>
      <c r="E54" s="10">
        <f t="shared" si="38"/>
        <v>19.8389666666667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108.2955</v>
      </c>
      <c r="C58" s="7" t="s">
        <v>72</v>
      </c>
      <c r="D58" s="7">
        <v>15</v>
      </c>
      <c r="E58" s="7"/>
      <c r="F58" s="7"/>
      <c r="G58" s="1">
        <v>1</v>
      </c>
      <c r="H58" s="8">
        <f t="shared" ref="H58:H69" si="40">E59</f>
        <v>15</v>
      </c>
      <c r="I58" s="8">
        <f t="shared" ref="I58:I69" si="41">H58+273.15</f>
        <v>288.14999999999998</v>
      </c>
      <c r="J58" s="8">
        <f t="shared" ref="J58:J69" si="42">EXP(($C$16*(I58-$C$14))/($C$17*I58*$C$14))</f>
        <v>0.11145232763902028</v>
      </c>
      <c r="K58" s="8">
        <f t="shared" ref="K58:K69" si="43">$B$58/12</f>
        <v>9.0246250000000003</v>
      </c>
      <c r="L58" s="8">
        <f t="shared" ref="L58:L69" si="44">K58*$B$59/100</f>
        <v>2.4366487499999998</v>
      </c>
      <c r="M58" s="1" t="s">
        <v>73</v>
      </c>
      <c r="O58" s="8">
        <f>L58</f>
        <v>2.4366487499999998</v>
      </c>
      <c r="P58" s="8">
        <f t="shared" ref="P58:P69" si="45">O58*J58</f>
        <v>0.27157017482620921</v>
      </c>
      <c r="Q58" s="14">
        <f t="shared" ref="Q58:Q69" si="46">P58*$B$60</f>
        <v>0.12220657867179414</v>
      </c>
      <c r="R58" s="8">
        <f t="shared" ref="R58:R69" si="47">L58*$B$60</f>
        <v>1.0964919375</v>
      </c>
      <c r="S58" s="15">
        <f t="shared" ref="S58:S69" si="48">Q58/R58</f>
        <v>0.11145232763902028</v>
      </c>
      <c r="T58" s="2">
        <v>0.27</v>
      </c>
      <c r="U58" s="16">
        <f t="shared" ref="U58:U69" si="49">S58*T58</f>
        <v>3.0092128462535478E-2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0.28427277673145446</v>
      </c>
      <c r="AC58" s="8">
        <f t="shared" ref="AC58:AC69" si="51">$B$58/12</f>
        <v>9.0246250000000003</v>
      </c>
      <c r="AD58" s="1">
        <f t="shared" ref="AD58:AD69" si="52">$B$60</f>
        <v>0.45</v>
      </c>
      <c r="AE58" s="17">
        <f t="shared" ref="AE58:AE69" si="53">$E$7/12</f>
        <v>773.0691540032434</v>
      </c>
      <c r="AF58" s="1">
        <f t="shared" ref="AF58:AF69" si="54">AE58*10000*AC58*AB58</f>
        <v>19832742.870576639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16.764161290322601</v>
      </c>
      <c r="E59" s="10">
        <f t="shared" ref="E59:E70" si="55">D58</f>
        <v>15</v>
      </c>
      <c r="F59" s="7" t="s">
        <v>73</v>
      </c>
      <c r="G59" s="1">
        <v>2</v>
      </c>
      <c r="H59" s="8">
        <f t="shared" si="40"/>
        <v>16.764161290322601</v>
      </c>
      <c r="I59" s="8">
        <f t="shared" si="41"/>
        <v>289.91416129032257</v>
      </c>
      <c r="J59" s="8">
        <f t="shared" si="42"/>
        <v>0.1368954163327005</v>
      </c>
      <c r="K59" s="8">
        <f t="shared" si="43"/>
        <v>9.0246250000000003</v>
      </c>
      <c r="L59" s="8">
        <f t="shared" si="44"/>
        <v>2.4366487499999998</v>
      </c>
      <c r="M59" s="1" t="s">
        <v>73</v>
      </c>
      <c r="O59" s="8">
        <f t="shared" ref="O59:O69" si="56">L59+O58-P58-N59</f>
        <v>4.6017273251737905</v>
      </c>
      <c r="P59" s="8">
        <f t="shared" si="45"/>
        <v>0.6299553780292303</v>
      </c>
      <c r="Q59" s="14">
        <f t="shared" si="46"/>
        <v>0.28347992011315365</v>
      </c>
      <c r="R59" s="8">
        <f t="shared" si="47"/>
        <v>1.0964919375</v>
      </c>
      <c r="S59" s="15">
        <f t="shared" si="48"/>
        <v>0.25853351987200879</v>
      </c>
      <c r="T59" s="2">
        <v>0.27</v>
      </c>
      <c r="U59" s="16">
        <f t="shared" si="49"/>
        <v>6.9804050365442377E-2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0.29624592118518089</v>
      </c>
      <c r="AC59" s="8">
        <f t="shared" si="51"/>
        <v>9.0246250000000003</v>
      </c>
      <c r="AD59" s="1">
        <f t="shared" si="52"/>
        <v>0.45</v>
      </c>
      <c r="AE59" s="17">
        <f t="shared" si="53"/>
        <v>773.0691540032434</v>
      </c>
      <c r="AF59" s="1">
        <f t="shared" si="54"/>
        <v>20668068.356306672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0.45</v>
      </c>
      <c r="C60" s="7">
        <v>2</v>
      </c>
      <c r="D60" s="11">
        <v>19.1039285714286</v>
      </c>
      <c r="E60" s="10">
        <f t="shared" si="55"/>
        <v>16.764161290322601</v>
      </c>
      <c r="F60" s="7" t="s">
        <v>73</v>
      </c>
      <c r="G60" s="1">
        <v>3</v>
      </c>
      <c r="H60" s="8">
        <f t="shared" si="40"/>
        <v>19.1039285714286</v>
      </c>
      <c r="I60" s="8">
        <f t="shared" si="41"/>
        <v>292.25392857142856</v>
      </c>
      <c r="J60" s="8">
        <f t="shared" si="42"/>
        <v>0.17912740945532399</v>
      </c>
      <c r="K60" s="8">
        <f t="shared" si="43"/>
        <v>9.0246250000000003</v>
      </c>
      <c r="L60" s="8">
        <f t="shared" si="44"/>
        <v>2.4366487499999998</v>
      </c>
      <c r="M60" s="1" t="s">
        <v>73</v>
      </c>
      <c r="O60" s="8">
        <f t="shared" si="56"/>
        <v>6.4084206971445603</v>
      </c>
      <c r="P60" s="8">
        <f t="shared" si="45"/>
        <v>1.1479237981793864</v>
      </c>
      <c r="Q60" s="14">
        <f t="shared" si="46"/>
        <v>0.51656570918072386</v>
      </c>
      <c r="R60" s="8">
        <f t="shared" si="47"/>
        <v>1.0964919375</v>
      </c>
      <c r="S60" s="15">
        <f t="shared" si="48"/>
        <v>0.47110762196618877</v>
      </c>
      <c r="T60" s="2">
        <v>0.27</v>
      </c>
      <c r="U60" s="16">
        <f t="shared" si="49"/>
        <v>0.12719905793087097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0.31355051596615757</v>
      </c>
      <c r="AC60" s="8">
        <f t="shared" si="51"/>
        <v>9.0246250000000003</v>
      </c>
      <c r="AD60" s="1">
        <f t="shared" si="52"/>
        <v>0.45</v>
      </c>
      <c r="AE60" s="17">
        <f t="shared" si="53"/>
        <v>773.0691540032434</v>
      </c>
      <c r="AF60" s="1">
        <f t="shared" si="54"/>
        <v>21875350.96252979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18.669645161290301</v>
      </c>
      <c r="E61" s="10">
        <f t="shared" si="55"/>
        <v>19.1039285714286</v>
      </c>
      <c r="F61" s="7" t="s">
        <v>73</v>
      </c>
      <c r="G61" s="1">
        <v>4</v>
      </c>
      <c r="H61" s="8">
        <f t="shared" si="40"/>
        <v>18.669645161290301</v>
      </c>
      <c r="I61" s="8">
        <f t="shared" si="41"/>
        <v>291.81964516129028</v>
      </c>
      <c r="J61" s="8">
        <f t="shared" si="42"/>
        <v>0.17046269409498313</v>
      </c>
      <c r="K61" s="8">
        <f t="shared" si="43"/>
        <v>9.0246250000000003</v>
      </c>
      <c r="L61" s="8">
        <f t="shared" si="44"/>
        <v>2.4366487499999998</v>
      </c>
      <c r="M61" s="1" t="s">
        <v>73</v>
      </c>
      <c r="O61" s="8">
        <f t="shared" si="56"/>
        <v>7.6971456489651739</v>
      </c>
      <c r="P61" s="8">
        <f t="shared" si="45"/>
        <v>1.3120761841640809</v>
      </c>
      <c r="Q61" s="14">
        <f t="shared" si="46"/>
        <v>0.59043428287383637</v>
      </c>
      <c r="R61" s="8">
        <f t="shared" si="47"/>
        <v>1.0964919375</v>
      </c>
      <c r="S61" s="15">
        <f t="shared" si="48"/>
        <v>0.53847571758714952</v>
      </c>
      <c r="T61" s="2">
        <v>0.27</v>
      </c>
      <c r="U61" s="16">
        <f t="shared" si="49"/>
        <v>0.14538844374853038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0.31903461579018189</v>
      </c>
      <c r="AC61" s="8">
        <f t="shared" si="51"/>
        <v>9.0246250000000003</v>
      </c>
      <c r="AD61" s="1">
        <f t="shared" si="52"/>
        <v>0.45</v>
      </c>
      <c r="AE61" s="17">
        <f t="shared" si="53"/>
        <v>773.0691540032434</v>
      </c>
      <c r="AF61" s="1">
        <f t="shared" si="54"/>
        <v>22257957.918204609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21.553466666666701</v>
      </c>
      <c r="E62" s="10">
        <f t="shared" si="55"/>
        <v>18.669645161290301</v>
      </c>
      <c r="F62" s="7" t="s">
        <v>73</v>
      </c>
      <c r="G62" s="1">
        <v>5</v>
      </c>
      <c r="H62" s="8">
        <f t="shared" si="40"/>
        <v>21.553466666666701</v>
      </c>
      <c r="I62" s="8">
        <f t="shared" si="41"/>
        <v>294.70346666666666</v>
      </c>
      <c r="J62" s="8">
        <f t="shared" si="42"/>
        <v>0.23627995713879316</v>
      </c>
      <c r="K62" s="8">
        <f t="shared" si="43"/>
        <v>9.0246250000000003</v>
      </c>
      <c r="L62" s="8">
        <f t="shared" si="44"/>
        <v>2.4366487499999998</v>
      </c>
      <c r="M62" s="1" t="s">
        <v>75</v>
      </c>
      <c r="N62" s="8">
        <f>(O61-P61)*$C$22/100</f>
        <v>6.0658159915610383</v>
      </c>
      <c r="O62" s="8">
        <f t="shared" si="56"/>
        <v>2.7559022232400547</v>
      </c>
      <c r="P62" s="8">
        <f t="shared" si="45"/>
        <v>0.65116445918586485</v>
      </c>
      <c r="Q62" s="14">
        <f t="shared" si="46"/>
        <v>0.2930240066336392</v>
      </c>
      <c r="R62" s="8">
        <f t="shared" si="47"/>
        <v>1.0964919375</v>
      </c>
      <c r="S62" s="15">
        <f t="shared" si="48"/>
        <v>0.26723772114707339</v>
      </c>
      <c r="T62" s="2">
        <v>0.27</v>
      </c>
      <c r="U62" s="16">
        <f t="shared" si="49"/>
        <v>7.2154184709709815E-2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0.29695448668997754</v>
      </c>
      <c r="AC62" s="8">
        <f t="shared" si="51"/>
        <v>9.0246250000000003</v>
      </c>
      <c r="AD62" s="1">
        <f t="shared" si="52"/>
        <v>0.45</v>
      </c>
      <c r="AE62" s="17">
        <f t="shared" si="53"/>
        <v>773.0691540032434</v>
      </c>
      <c r="AF62" s="1">
        <f t="shared" si="54"/>
        <v>20717502.556883913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23.803612903225801</v>
      </c>
      <c r="E63" s="10">
        <f t="shared" si="55"/>
        <v>21.553466666666701</v>
      </c>
      <c r="F63" s="7" t="s">
        <v>75</v>
      </c>
      <c r="G63" s="1">
        <v>6</v>
      </c>
      <c r="H63" s="8">
        <f t="shared" si="40"/>
        <v>23.803612903225801</v>
      </c>
      <c r="I63" s="8">
        <f t="shared" si="41"/>
        <v>296.9536129032258</v>
      </c>
      <c r="J63" s="8">
        <f t="shared" si="42"/>
        <v>0.3034965596058346</v>
      </c>
      <c r="K63" s="8">
        <f t="shared" si="43"/>
        <v>9.0246250000000003</v>
      </c>
      <c r="L63" s="8">
        <f t="shared" si="44"/>
        <v>2.4366487499999998</v>
      </c>
      <c r="M63" s="1" t="s">
        <v>73</v>
      </c>
      <c r="O63" s="8">
        <f t="shared" si="56"/>
        <v>4.5413865140541896</v>
      </c>
      <c r="P63" s="8">
        <f t="shared" si="45"/>
        <v>1.3782951828557808</v>
      </c>
      <c r="Q63" s="14">
        <f t="shared" si="46"/>
        <v>0.6202328322851014</v>
      </c>
      <c r="R63" s="8">
        <f t="shared" si="47"/>
        <v>1.0964919375</v>
      </c>
      <c r="S63" s="15">
        <f t="shared" si="48"/>
        <v>0.56565197706718329</v>
      </c>
      <c r="T63" s="2">
        <v>0.27</v>
      </c>
      <c r="U63" s="16">
        <f t="shared" si="49"/>
        <v>0.15272603380813951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0.33644689919315407</v>
      </c>
      <c r="AC63" s="8">
        <f t="shared" si="51"/>
        <v>9.0246250000000003</v>
      </c>
      <c r="AD63" s="1">
        <f t="shared" si="52"/>
        <v>0.45</v>
      </c>
      <c r="AE63" s="17">
        <f t="shared" si="53"/>
        <v>773.0691540032434</v>
      </c>
      <c r="AF63" s="1">
        <f t="shared" si="54"/>
        <v>23472753.592596546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25.6526</v>
      </c>
      <c r="E64" s="10">
        <f t="shared" si="55"/>
        <v>23.803612903225801</v>
      </c>
      <c r="F64" s="7" t="s">
        <v>73</v>
      </c>
      <c r="G64" s="1">
        <v>7</v>
      </c>
      <c r="H64" s="8">
        <f t="shared" si="40"/>
        <v>25.6526</v>
      </c>
      <c r="I64" s="8">
        <f t="shared" si="41"/>
        <v>298.80259999999998</v>
      </c>
      <c r="J64" s="8">
        <f t="shared" si="42"/>
        <v>0.37176716494016276</v>
      </c>
      <c r="K64" s="8">
        <f t="shared" si="43"/>
        <v>9.0246250000000003</v>
      </c>
      <c r="L64" s="8">
        <f t="shared" si="44"/>
        <v>2.4366487499999998</v>
      </c>
      <c r="M64" s="1" t="s">
        <v>73</v>
      </c>
      <c r="O64" s="8">
        <f t="shared" si="56"/>
        <v>5.5997400811984086</v>
      </c>
      <c r="P64" s="8">
        <f t="shared" si="45"/>
        <v>2.0817994943889291</v>
      </c>
      <c r="Q64" s="14">
        <f t="shared" si="46"/>
        <v>0.93680977247501807</v>
      </c>
      <c r="R64" s="8">
        <f t="shared" si="47"/>
        <v>1.0964919375</v>
      </c>
      <c r="S64" s="15">
        <f t="shared" si="48"/>
        <v>0.85436995971985252</v>
      </c>
      <c r="T64" s="2">
        <v>0.27</v>
      </c>
      <c r="U64" s="16">
        <f t="shared" si="49"/>
        <v>0.23067988912436019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0.35994998657099458</v>
      </c>
      <c r="AC64" s="8">
        <f t="shared" si="51"/>
        <v>9.0246250000000003</v>
      </c>
      <c r="AD64" s="1">
        <f t="shared" si="52"/>
        <v>0.45</v>
      </c>
      <c r="AE64" s="17">
        <f t="shared" si="53"/>
        <v>773.0691540032434</v>
      </c>
      <c r="AF64" s="1">
        <f t="shared" si="54"/>
        <v>25112483.903704561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26.905000000000001</v>
      </c>
      <c r="E65" s="10">
        <f t="shared" si="55"/>
        <v>25.6526</v>
      </c>
      <c r="F65" s="7" t="s">
        <v>73</v>
      </c>
      <c r="G65" s="1">
        <v>8</v>
      </c>
      <c r="H65" s="8">
        <f t="shared" si="40"/>
        <v>26.905000000000001</v>
      </c>
      <c r="I65" s="8">
        <f t="shared" si="41"/>
        <v>300.05499999999995</v>
      </c>
      <c r="J65" s="8">
        <f t="shared" si="42"/>
        <v>0.4259315346440935</v>
      </c>
      <c r="K65" s="8">
        <f t="shared" si="43"/>
        <v>9.0246250000000003</v>
      </c>
      <c r="L65" s="8">
        <f t="shared" si="44"/>
        <v>2.4366487499999998</v>
      </c>
      <c r="M65" s="1" t="s">
        <v>73</v>
      </c>
      <c r="O65" s="8">
        <f t="shared" si="56"/>
        <v>5.9545893368094793</v>
      </c>
      <c r="P65" s="8">
        <f t="shared" si="45"/>
        <v>2.5362473744026164</v>
      </c>
      <c r="Q65" s="14">
        <f t="shared" si="46"/>
        <v>1.1413113184811774</v>
      </c>
      <c r="R65" s="8">
        <f t="shared" si="47"/>
        <v>1.0964919375</v>
      </c>
      <c r="S65" s="15">
        <f t="shared" si="48"/>
        <v>1.0408752490085478</v>
      </c>
      <c r="T65" s="2">
        <v>0.27</v>
      </c>
      <c r="U65" s="16">
        <f t="shared" si="49"/>
        <v>0.28103631723230793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0.37513244964554082</v>
      </c>
      <c r="AC65" s="8">
        <f t="shared" si="51"/>
        <v>9.0246250000000003</v>
      </c>
      <c r="AD65" s="1">
        <f t="shared" si="52"/>
        <v>0.45</v>
      </c>
      <c r="AE65" s="17">
        <f t="shared" si="53"/>
        <v>773.0691540032434</v>
      </c>
      <c r="AF65" s="1">
        <f t="shared" si="54"/>
        <v>26171712.612698916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27.237677419354799</v>
      </c>
      <c r="E66" s="10">
        <f t="shared" si="55"/>
        <v>26.905000000000001</v>
      </c>
      <c r="F66" s="7" t="s">
        <v>73</v>
      </c>
      <c r="G66" s="1">
        <v>9</v>
      </c>
      <c r="H66" s="8">
        <f t="shared" si="40"/>
        <v>27.237677419354799</v>
      </c>
      <c r="I66" s="8">
        <f t="shared" si="41"/>
        <v>300.38767741935476</v>
      </c>
      <c r="J66" s="8">
        <f t="shared" si="42"/>
        <v>0.44151712117966901</v>
      </c>
      <c r="K66" s="8">
        <f t="shared" si="43"/>
        <v>9.0246250000000003</v>
      </c>
      <c r="L66" s="8">
        <f t="shared" si="44"/>
        <v>2.4366487499999998</v>
      </c>
      <c r="M66" s="1" t="s">
        <v>73</v>
      </c>
      <c r="O66" s="8">
        <f t="shared" si="56"/>
        <v>5.8549907124068632</v>
      </c>
      <c r="P66" s="8">
        <f t="shared" si="45"/>
        <v>2.5850786438755775</v>
      </c>
      <c r="Q66" s="14">
        <f t="shared" si="46"/>
        <v>1.1632853897440099</v>
      </c>
      <c r="R66" s="8">
        <f t="shared" si="47"/>
        <v>1.0964919375</v>
      </c>
      <c r="S66" s="15">
        <f t="shared" si="48"/>
        <v>1.0609155890341508</v>
      </c>
      <c r="T66" s="2">
        <v>0.27</v>
      </c>
      <c r="U66" s="16">
        <f t="shared" si="49"/>
        <v>0.28644720903922072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0.37676383352532505</v>
      </c>
      <c r="AC66" s="8">
        <f t="shared" si="51"/>
        <v>9.0246250000000003</v>
      </c>
      <c r="AD66" s="1">
        <f t="shared" si="52"/>
        <v>0.45</v>
      </c>
      <c r="AE66" s="17">
        <f t="shared" si="53"/>
        <v>773.0691540032434</v>
      </c>
      <c r="AF66" s="1">
        <f t="shared" si="54"/>
        <v>26285528.706462722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26.2121</v>
      </c>
      <c r="E67" s="10">
        <f t="shared" si="55"/>
        <v>27.237677419354799</v>
      </c>
      <c r="F67" s="7" t="s">
        <v>73</v>
      </c>
      <c r="G67" s="1">
        <v>10</v>
      </c>
      <c r="H67" s="8">
        <f t="shared" si="40"/>
        <v>26.2121</v>
      </c>
      <c r="I67" s="8">
        <f t="shared" si="41"/>
        <v>299.3621</v>
      </c>
      <c r="J67" s="8">
        <f t="shared" si="42"/>
        <v>0.39511236546120437</v>
      </c>
      <c r="K67" s="8">
        <f t="shared" si="43"/>
        <v>9.0246250000000003</v>
      </c>
      <c r="L67" s="8">
        <f t="shared" si="44"/>
        <v>2.4366487499999998</v>
      </c>
      <c r="M67" s="1" t="s">
        <v>73</v>
      </c>
      <c r="O67" s="8">
        <f t="shared" si="56"/>
        <v>5.7065608185312851</v>
      </c>
      <c r="P67" s="8">
        <f t="shared" si="45"/>
        <v>2.2547327436581228</v>
      </c>
      <c r="Q67" s="14">
        <f t="shared" si="46"/>
        <v>1.0146297346461552</v>
      </c>
      <c r="R67" s="8">
        <f t="shared" si="47"/>
        <v>1.0964919375</v>
      </c>
      <c r="S67" s="15">
        <f t="shared" si="48"/>
        <v>0.92534171930120124</v>
      </c>
      <c r="T67" s="2">
        <v>0.27</v>
      </c>
      <c r="U67" s="16">
        <f t="shared" si="49"/>
        <v>0.24984226421132436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0.35052744265971431</v>
      </c>
      <c r="AC67" s="8">
        <f t="shared" si="51"/>
        <v>9.0246250000000003</v>
      </c>
      <c r="AD67" s="1">
        <f t="shared" si="52"/>
        <v>0.45</v>
      </c>
      <c r="AE67" s="17">
        <f t="shared" si="53"/>
        <v>773.0691540032434</v>
      </c>
      <c r="AF67" s="1">
        <f t="shared" si="54"/>
        <v>24455105.125730067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24.1761612903226</v>
      </c>
      <c r="E68" s="10">
        <f t="shared" si="55"/>
        <v>26.2121</v>
      </c>
      <c r="F68" s="7" t="s">
        <v>73</v>
      </c>
      <c r="G68" s="1">
        <v>11</v>
      </c>
      <c r="H68" s="8">
        <f t="shared" si="40"/>
        <v>24.1761612903226</v>
      </c>
      <c r="I68" s="8">
        <f t="shared" si="41"/>
        <v>297.3261612903226</v>
      </c>
      <c r="J68" s="8">
        <f t="shared" si="42"/>
        <v>0.316225210928541</v>
      </c>
      <c r="K68" s="8">
        <f t="shared" si="43"/>
        <v>9.0246250000000003</v>
      </c>
      <c r="L68" s="8">
        <f t="shared" si="44"/>
        <v>2.4366487499999998</v>
      </c>
      <c r="M68" s="1" t="s">
        <v>75</v>
      </c>
      <c r="N68" s="8">
        <f>(O67-P67)*$C$22/100</f>
        <v>3.279236671129504</v>
      </c>
      <c r="O68" s="8">
        <f t="shared" si="56"/>
        <v>2.6092401537436585</v>
      </c>
      <c r="P68" s="8">
        <f t="shared" si="45"/>
        <v>0.82510751798080717</v>
      </c>
      <c r="Q68" s="14">
        <f t="shared" si="46"/>
        <v>0.37129838309136326</v>
      </c>
      <c r="R68" s="8">
        <f t="shared" si="47"/>
        <v>1.0964919375</v>
      </c>
      <c r="S68" s="15">
        <f t="shared" si="48"/>
        <v>0.33862390628965594</v>
      </c>
      <c r="T68" s="2">
        <v>0.27</v>
      </c>
      <c r="U68" s="16">
        <f t="shared" si="49"/>
        <v>9.1428454698207109E-2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0.30276567909150942</v>
      </c>
      <c r="AC68" s="8">
        <f t="shared" si="51"/>
        <v>9.0246250000000003</v>
      </c>
      <c r="AD68" s="1">
        <f t="shared" si="52"/>
        <v>0.45</v>
      </c>
      <c r="AE68" s="17">
        <f t="shared" si="53"/>
        <v>773.0691540032434</v>
      </c>
      <c r="AF68" s="1">
        <f t="shared" si="54"/>
        <v>21122929.647005547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19.8389666666667</v>
      </c>
      <c r="E69" s="10">
        <f t="shared" si="55"/>
        <v>24.1761612903226</v>
      </c>
      <c r="F69" s="7" t="s">
        <v>75</v>
      </c>
      <c r="G69" s="1">
        <v>12</v>
      </c>
      <c r="H69" s="8">
        <f t="shared" si="40"/>
        <v>19.8389666666667</v>
      </c>
      <c r="I69" s="8">
        <f t="shared" si="41"/>
        <v>292.98896666666667</v>
      </c>
      <c r="J69" s="8">
        <f t="shared" si="42"/>
        <v>0.19474277281287317</v>
      </c>
      <c r="K69" s="8">
        <f t="shared" si="43"/>
        <v>9.0246250000000003</v>
      </c>
      <c r="L69" s="8">
        <f t="shared" si="44"/>
        <v>2.4366487499999998</v>
      </c>
      <c r="M69" s="1" t="s">
        <v>73</v>
      </c>
      <c r="O69" s="8">
        <f t="shared" si="56"/>
        <v>4.2207813857628516</v>
      </c>
      <c r="P69" s="8">
        <f t="shared" si="45"/>
        <v>0.82196667050041894</v>
      </c>
      <c r="Q69" s="14">
        <f t="shared" si="46"/>
        <v>0.36988500172518851</v>
      </c>
      <c r="R69" s="8">
        <f t="shared" si="47"/>
        <v>1.0964919375</v>
      </c>
      <c r="S69" s="15">
        <f t="shared" si="48"/>
        <v>0.33733490331768951</v>
      </c>
      <c r="T69" s="2">
        <v>0.27</v>
      </c>
      <c r="U69" s="16">
        <f t="shared" si="49"/>
        <v>9.1080423895776169E-2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0.30266074780457652</v>
      </c>
      <c r="AC69" s="8">
        <f t="shared" si="51"/>
        <v>9.0246250000000003</v>
      </c>
      <c r="AD69" s="1">
        <f t="shared" si="52"/>
        <v>0.45</v>
      </c>
      <c r="AE69" s="17">
        <f t="shared" si="53"/>
        <v>773.0691540032434</v>
      </c>
      <c r="AF69" s="1">
        <f t="shared" si="54"/>
        <v>21115608.948707432</v>
      </c>
      <c r="AG69" s="1">
        <f>SUM(AF58:AF69)</f>
        <v>273087745.20140743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19.645774193548402</v>
      </c>
      <c r="E70" s="10">
        <f t="shared" si="55"/>
        <v>19.8389666666667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15</v>
      </c>
      <c r="E74" s="7"/>
      <c r="F74" s="7"/>
      <c r="G74" s="1">
        <v>1</v>
      </c>
      <c r="H74" s="8">
        <f t="shared" ref="H74:H85" si="57">E75</f>
        <v>15</v>
      </c>
      <c r="I74" s="8">
        <f t="shared" ref="I74:I85" si="58">H74+273.15</f>
        <v>288.14999999999998</v>
      </c>
      <c r="J74" s="8">
        <f t="shared" ref="J74:J85" si="59">EXP(($C$16*(I74-$C$14))/($C$17*I74*$C$14))</f>
        <v>0.11145232763902028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5.8091182212010158E-2</v>
      </c>
      <c r="Q74" s="14">
        <f t="shared" ref="Q74:Q85" si="63">P74*$B$76</f>
        <v>1.7427354663603047E-2</v>
      </c>
      <c r="R74" s="8">
        <f t="shared" ref="R74:R85" si="64">L74*$B$76</f>
        <v>0.156366</v>
      </c>
      <c r="S74" s="15">
        <f t="shared" ref="S74:S85" si="65">Q74/R74</f>
        <v>0.11145232763902028</v>
      </c>
      <c r="T74" s="2">
        <v>0.01</v>
      </c>
      <c r="U74" s="16">
        <f t="shared" ref="U74:U85" si="66">S74*T74</f>
        <v>1.1145232763902029E-3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6.6045232763902026E-3</v>
      </c>
      <c r="AU74" s="8">
        <f t="shared" ref="AU74:AU85" si="70">$B$74/12</f>
        <v>52.122000000000007</v>
      </c>
      <c r="AV74" s="1">
        <f t="shared" ref="AV74:AV85" si="71">$B$76</f>
        <v>0.3</v>
      </c>
      <c r="AW74" s="1">
        <f>$E$8/12</f>
        <v>6.4293498571691829</v>
      </c>
      <c r="AX74" s="1">
        <f t="shared" ref="AX74:AX85" si="72">AW74*10000*AV74*0.67*AU74*AT74</f>
        <v>4448.6236182714356</v>
      </c>
    </row>
    <row r="75" spans="1:78" x14ac:dyDescent="0.15">
      <c r="A75" s="1" t="s">
        <v>74</v>
      </c>
      <c r="B75" s="1">
        <v>1</v>
      </c>
      <c r="C75" s="7">
        <v>1</v>
      </c>
      <c r="D75" s="9">
        <v>16.764161290322601</v>
      </c>
      <c r="E75" s="10">
        <f t="shared" ref="E75:E86" si="73">D74</f>
        <v>15</v>
      </c>
      <c r="F75" s="7" t="s">
        <v>73</v>
      </c>
      <c r="G75" s="1">
        <v>2</v>
      </c>
      <c r="H75" s="8">
        <f t="shared" si="57"/>
        <v>16.764161290322601</v>
      </c>
      <c r="I75" s="8">
        <f t="shared" si="58"/>
        <v>289.91416129032257</v>
      </c>
      <c r="J75" s="8">
        <f t="shared" si="59"/>
        <v>0.1368954163327005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0.98434881778798988</v>
      </c>
      <c r="P75" s="8">
        <f t="shared" si="62"/>
        <v>0.13475284122768841</v>
      </c>
      <c r="Q75" s="14">
        <f t="shared" si="63"/>
        <v>4.0425852368306522E-2</v>
      </c>
      <c r="R75" s="8">
        <f t="shared" si="64"/>
        <v>0.156366</v>
      </c>
      <c r="S75" s="15">
        <f t="shared" si="65"/>
        <v>0.25853351987200873</v>
      </c>
      <c r="T75" s="2">
        <v>0.01</v>
      </c>
      <c r="U75" s="16">
        <f t="shared" si="66"/>
        <v>2.5853351987200875E-3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8.0753351987200885E-3</v>
      </c>
      <c r="AU75" s="8">
        <f t="shared" si="70"/>
        <v>52.122000000000007</v>
      </c>
      <c r="AV75" s="1">
        <f t="shared" si="71"/>
        <v>0.3</v>
      </c>
      <c r="AW75" s="1">
        <f t="shared" ref="AW75:AW85" si="75">$E$8/12</f>
        <v>6.4293498571691829</v>
      </c>
      <c r="AX75" s="1">
        <f t="shared" si="72"/>
        <v>5439.3217174214715</v>
      </c>
    </row>
    <row r="76" spans="1:78" x14ac:dyDescent="0.15">
      <c r="A76" s="1" t="s">
        <v>36</v>
      </c>
      <c r="B76" s="1">
        <f>H8</f>
        <v>0.3</v>
      </c>
      <c r="C76" s="7">
        <v>2</v>
      </c>
      <c r="D76" s="11">
        <v>19.1039285714286</v>
      </c>
      <c r="E76" s="10">
        <f t="shared" si="73"/>
        <v>16.764161290322601</v>
      </c>
      <c r="F76" s="7" t="s">
        <v>73</v>
      </c>
      <c r="G76" s="1">
        <v>3</v>
      </c>
      <c r="H76" s="8">
        <f t="shared" si="57"/>
        <v>19.1039285714286</v>
      </c>
      <c r="I76" s="8">
        <f t="shared" si="58"/>
        <v>292.25392857142856</v>
      </c>
      <c r="J76" s="8">
        <f t="shared" si="59"/>
        <v>0.17912740945532399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1.3708159765603016</v>
      </c>
      <c r="P76" s="8">
        <f t="shared" si="62"/>
        <v>0.24555071472121695</v>
      </c>
      <c r="Q76" s="14">
        <f t="shared" si="63"/>
        <v>7.3665214416365088E-2</v>
      </c>
      <c r="R76" s="8">
        <f t="shared" si="64"/>
        <v>0.156366</v>
      </c>
      <c r="S76" s="15">
        <f t="shared" si="65"/>
        <v>0.47110762196618883</v>
      </c>
      <c r="T76" s="2">
        <v>0.01</v>
      </c>
      <c r="U76" s="16">
        <f t="shared" si="66"/>
        <v>4.7110762196618883E-3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1.0201076219661889E-2</v>
      </c>
      <c r="AU76" s="8">
        <f t="shared" si="70"/>
        <v>52.122000000000007</v>
      </c>
      <c r="AV76" s="1">
        <f t="shared" si="71"/>
        <v>0.3</v>
      </c>
      <c r="AW76" s="1">
        <f t="shared" si="75"/>
        <v>6.4293498571691829</v>
      </c>
      <c r="AX76" s="1">
        <f t="shared" si="72"/>
        <v>6871.1618845832081</v>
      </c>
    </row>
    <row r="77" spans="1:78" x14ac:dyDescent="0.15">
      <c r="C77" s="7">
        <v>3</v>
      </c>
      <c r="D77" s="11">
        <v>18.669645161290301</v>
      </c>
      <c r="E77" s="10">
        <f t="shared" si="73"/>
        <v>19.1039285714286</v>
      </c>
      <c r="F77" s="7" t="s">
        <v>73</v>
      </c>
      <c r="G77" s="1">
        <v>4</v>
      </c>
      <c r="H77" s="8">
        <f t="shared" si="57"/>
        <v>18.669645161290301</v>
      </c>
      <c r="I77" s="8">
        <f t="shared" si="58"/>
        <v>291.81964516129028</v>
      </c>
      <c r="J77" s="8">
        <f t="shared" si="59"/>
        <v>0.17046269409498313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1.6464852618390846</v>
      </c>
      <c r="P77" s="8">
        <f t="shared" si="62"/>
        <v>0.28066431352077409</v>
      </c>
      <c r="Q77" s="14">
        <f t="shared" si="63"/>
        <v>8.4199294056232221E-2</v>
      </c>
      <c r="R77" s="8">
        <f t="shared" si="64"/>
        <v>0.156366</v>
      </c>
      <c r="S77" s="15">
        <f t="shared" si="65"/>
        <v>0.53847571758714952</v>
      </c>
      <c r="T77" s="2">
        <v>0.01</v>
      </c>
      <c r="U77" s="16">
        <f t="shared" si="66"/>
        <v>5.3847571758714949E-3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1.0874757175871497E-2</v>
      </c>
      <c r="AU77" s="8">
        <f t="shared" si="70"/>
        <v>52.122000000000007</v>
      </c>
      <c r="AV77" s="1">
        <f t="shared" si="71"/>
        <v>0.3</v>
      </c>
      <c r="AW77" s="1">
        <f t="shared" si="75"/>
        <v>6.4293498571691829</v>
      </c>
      <c r="AX77" s="1">
        <f t="shared" si="72"/>
        <v>7324.9346835507322</v>
      </c>
    </row>
    <row r="78" spans="1:78" x14ac:dyDescent="0.15">
      <c r="C78" s="7">
        <v>4</v>
      </c>
      <c r="D78" s="11">
        <v>21.553466666666701</v>
      </c>
      <c r="E78" s="10">
        <f t="shared" si="73"/>
        <v>18.669645161290301</v>
      </c>
      <c r="F78" s="7" t="s">
        <v>73</v>
      </c>
      <c r="G78" s="1">
        <v>5</v>
      </c>
      <c r="H78" s="8">
        <f t="shared" si="57"/>
        <v>21.553466666666701</v>
      </c>
      <c r="I78" s="8">
        <f t="shared" si="58"/>
        <v>294.70346666666666</v>
      </c>
      <c r="J78" s="8">
        <f t="shared" si="59"/>
        <v>0.23627995713879316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1.2975299009023951</v>
      </c>
      <c r="O78" s="8">
        <f t="shared" si="74"/>
        <v>0.58951104741591531</v>
      </c>
      <c r="P78" s="8">
        <f t="shared" si="62"/>
        <v>0.13928964501627752</v>
      </c>
      <c r="Q78" s="14">
        <f t="shared" si="63"/>
        <v>4.1786893504883259E-2</v>
      </c>
      <c r="R78" s="8">
        <f t="shared" si="64"/>
        <v>0.156366</v>
      </c>
      <c r="S78" s="15">
        <f t="shared" si="65"/>
        <v>0.26723772114707328</v>
      </c>
      <c r="T78" s="2">
        <v>0.01</v>
      </c>
      <c r="U78" s="16">
        <f t="shared" si="66"/>
        <v>2.6723772114707329E-3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1.2622377211470734E-2</v>
      </c>
      <c r="AU78" s="8">
        <f t="shared" si="70"/>
        <v>52.122000000000007</v>
      </c>
      <c r="AV78" s="1">
        <f t="shared" si="71"/>
        <v>0.3</v>
      </c>
      <c r="AW78" s="1">
        <f t="shared" si="75"/>
        <v>6.4293498571691829</v>
      </c>
      <c r="AX78" s="1">
        <f t="shared" si="72"/>
        <v>8502.0830469948232</v>
      </c>
    </row>
    <row r="79" spans="1:78" x14ac:dyDescent="0.15">
      <c r="C79" s="7">
        <v>5</v>
      </c>
      <c r="D79" s="11">
        <v>23.803612903225801</v>
      </c>
      <c r="E79" s="10">
        <f t="shared" si="73"/>
        <v>21.553466666666701</v>
      </c>
      <c r="F79" s="7" t="s">
        <v>75</v>
      </c>
      <c r="G79" s="1">
        <v>6</v>
      </c>
      <c r="H79" s="8">
        <f t="shared" si="57"/>
        <v>23.803612903225801</v>
      </c>
      <c r="I79" s="8">
        <f t="shared" si="58"/>
        <v>296.9536129032258</v>
      </c>
      <c r="J79" s="8">
        <f t="shared" si="59"/>
        <v>0.3034965596058346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0.97144140239963783</v>
      </c>
      <c r="P79" s="8">
        <f t="shared" si="62"/>
        <v>0.29482912348695722</v>
      </c>
      <c r="Q79" s="14">
        <f t="shared" si="63"/>
        <v>8.8448737046087161E-2</v>
      </c>
      <c r="R79" s="8">
        <f t="shared" si="64"/>
        <v>0.156366</v>
      </c>
      <c r="S79" s="15">
        <f t="shared" si="65"/>
        <v>0.56565197706718318</v>
      </c>
      <c r="T79" s="2">
        <v>0.01</v>
      </c>
      <c r="U79" s="16">
        <f t="shared" si="66"/>
        <v>5.6565197706718315E-3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1.5606519770671831E-2</v>
      </c>
      <c r="AU79" s="8">
        <f t="shared" si="70"/>
        <v>52.122000000000007</v>
      </c>
      <c r="AV79" s="1">
        <f t="shared" si="71"/>
        <v>0.3</v>
      </c>
      <c r="AW79" s="1">
        <f t="shared" si="75"/>
        <v>6.4293498571691829</v>
      </c>
      <c r="AX79" s="1">
        <f t="shared" si="72"/>
        <v>10512.118671610986</v>
      </c>
    </row>
    <row r="80" spans="1:78" x14ac:dyDescent="0.15">
      <c r="C80" s="7">
        <v>6</v>
      </c>
      <c r="D80" s="11">
        <v>25.6526</v>
      </c>
      <c r="E80" s="10">
        <f t="shared" si="73"/>
        <v>23.803612903225801</v>
      </c>
      <c r="F80" s="7" t="s">
        <v>73</v>
      </c>
      <c r="G80" s="1">
        <v>7</v>
      </c>
      <c r="H80" s="8">
        <f t="shared" si="57"/>
        <v>25.6526</v>
      </c>
      <c r="I80" s="8">
        <f t="shared" si="58"/>
        <v>298.80259999999998</v>
      </c>
      <c r="J80" s="8">
        <f t="shared" si="59"/>
        <v>0.37176716494016276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1.1978322789126805</v>
      </c>
      <c r="P80" s="8">
        <f t="shared" si="62"/>
        <v>0.44531471040518156</v>
      </c>
      <c r="Q80" s="14">
        <f t="shared" si="63"/>
        <v>0.13359441312155446</v>
      </c>
      <c r="R80" s="8">
        <f t="shared" si="64"/>
        <v>0.156366</v>
      </c>
      <c r="S80" s="15">
        <f t="shared" si="65"/>
        <v>0.85436995971985252</v>
      </c>
      <c r="T80" s="2">
        <v>0.01</v>
      </c>
      <c r="U80" s="16">
        <f t="shared" si="66"/>
        <v>8.5436995971985251E-3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1.8493699597198526E-2</v>
      </c>
      <c r="AU80" s="8">
        <f t="shared" si="70"/>
        <v>52.122000000000007</v>
      </c>
      <c r="AV80" s="1">
        <f t="shared" si="71"/>
        <v>0.3</v>
      </c>
      <c r="AW80" s="1">
        <f t="shared" si="75"/>
        <v>6.4293498571691829</v>
      </c>
      <c r="AX80" s="1">
        <f t="shared" si="72"/>
        <v>12456.842889995985</v>
      </c>
    </row>
    <row r="81" spans="1:53" x14ac:dyDescent="0.15">
      <c r="C81" s="7">
        <v>7</v>
      </c>
      <c r="D81" s="11">
        <v>26.905000000000001</v>
      </c>
      <c r="E81" s="10">
        <f t="shared" si="73"/>
        <v>25.6526</v>
      </c>
      <c r="F81" s="7" t="s">
        <v>73</v>
      </c>
      <c r="G81" s="1">
        <v>8</v>
      </c>
      <c r="H81" s="8">
        <f t="shared" si="57"/>
        <v>26.905000000000001</v>
      </c>
      <c r="I81" s="8">
        <f t="shared" si="58"/>
        <v>300.05499999999995</v>
      </c>
      <c r="J81" s="8">
        <f t="shared" si="59"/>
        <v>0.4259315346440935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1.273737568507499</v>
      </c>
      <c r="P81" s="8">
        <f t="shared" si="62"/>
        <v>0.54252499728823522</v>
      </c>
      <c r="Q81" s="14">
        <f t="shared" si="63"/>
        <v>0.16275749918647056</v>
      </c>
      <c r="R81" s="8">
        <f t="shared" si="64"/>
        <v>0.156366</v>
      </c>
      <c r="S81" s="15">
        <f t="shared" si="65"/>
        <v>1.0408752490085476</v>
      </c>
      <c r="T81" s="2">
        <v>0.01</v>
      </c>
      <c r="U81" s="16">
        <f t="shared" si="66"/>
        <v>1.0408752490085476E-2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2.0358752490085476E-2</v>
      </c>
      <c r="AU81" s="8">
        <f t="shared" si="70"/>
        <v>52.122000000000007</v>
      </c>
      <c r="AV81" s="1">
        <f t="shared" si="71"/>
        <v>0.3</v>
      </c>
      <c r="AW81" s="1">
        <f t="shared" si="75"/>
        <v>6.4293498571691829</v>
      </c>
      <c r="AX81" s="1">
        <f t="shared" si="72"/>
        <v>13713.090767610727</v>
      </c>
    </row>
    <row r="82" spans="1:53" x14ac:dyDescent="0.15">
      <c r="C82" s="7">
        <v>8</v>
      </c>
      <c r="D82" s="11">
        <v>27.237677419354799</v>
      </c>
      <c r="E82" s="10">
        <f t="shared" si="73"/>
        <v>26.905000000000001</v>
      </c>
      <c r="F82" s="7" t="s">
        <v>73</v>
      </c>
      <c r="G82" s="1">
        <v>9</v>
      </c>
      <c r="H82" s="8">
        <f t="shared" si="57"/>
        <v>27.237677419354799</v>
      </c>
      <c r="I82" s="8">
        <f t="shared" si="58"/>
        <v>300.38767741935476</v>
      </c>
      <c r="J82" s="8">
        <f t="shared" si="59"/>
        <v>0.44151712117966901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1.2524325712192637</v>
      </c>
      <c r="P82" s="8">
        <f t="shared" si="62"/>
        <v>0.55297042331638002</v>
      </c>
      <c r="Q82" s="14">
        <f t="shared" si="63"/>
        <v>0.16589112699491401</v>
      </c>
      <c r="R82" s="8">
        <f t="shared" si="64"/>
        <v>0.156366</v>
      </c>
      <c r="S82" s="15">
        <f t="shared" si="65"/>
        <v>1.0609155890341506</v>
      </c>
      <c r="T82" s="2">
        <v>0.01</v>
      </c>
      <c r="U82" s="16">
        <f t="shared" si="66"/>
        <v>1.0609155890341506E-2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2.0559155890341504E-2</v>
      </c>
      <c r="AU82" s="8">
        <f t="shared" si="70"/>
        <v>52.122000000000007</v>
      </c>
      <c r="AV82" s="1">
        <f t="shared" si="71"/>
        <v>0.3</v>
      </c>
      <c r="AW82" s="1">
        <f t="shared" si="75"/>
        <v>6.4293498571691829</v>
      </c>
      <c r="AX82" s="1">
        <f t="shared" si="72"/>
        <v>13848.076937278396</v>
      </c>
    </row>
    <row r="83" spans="1:53" x14ac:dyDescent="0.15">
      <c r="C83" s="7">
        <v>9</v>
      </c>
      <c r="D83" s="11">
        <v>26.2121</v>
      </c>
      <c r="E83" s="10">
        <f t="shared" si="73"/>
        <v>27.237677419354799</v>
      </c>
      <c r="F83" s="7" t="s">
        <v>73</v>
      </c>
      <c r="G83" s="1">
        <v>10</v>
      </c>
      <c r="H83" s="8">
        <f t="shared" si="57"/>
        <v>26.2121</v>
      </c>
      <c r="I83" s="8">
        <f t="shared" si="58"/>
        <v>299.3621</v>
      </c>
      <c r="J83" s="8">
        <f t="shared" si="59"/>
        <v>0.39511236546120437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1.2206821479028838</v>
      </c>
      <c r="P83" s="8">
        <f t="shared" si="62"/>
        <v>0.48230661093417215</v>
      </c>
      <c r="Q83" s="14">
        <f t="shared" si="63"/>
        <v>0.14469198328025165</v>
      </c>
      <c r="R83" s="8">
        <f t="shared" si="64"/>
        <v>0.156366</v>
      </c>
      <c r="S83" s="15">
        <f t="shared" si="65"/>
        <v>0.92534171930120135</v>
      </c>
      <c r="T83" s="2">
        <v>0.01</v>
      </c>
      <c r="U83" s="16">
        <f t="shared" si="66"/>
        <v>9.2534171930120142E-3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1.9203417193012016E-2</v>
      </c>
      <c r="AU83" s="8">
        <f t="shared" si="70"/>
        <v>52.122000000000007</v>
      </c>
      <c r="AV83" s="1">
        <f t="shared" si="71"/>
        <v>0.3</v>
      </c>
      <c r="AW83" s="1">
        <f t="shared" si="75"/>
        <v>6.4293498571691829</v>
      </c>
      <c r="AX83" s="1">
        <f t="shared" si="72"/>
        <v>12934.888969464777</v>
      </c>
    </row>
    <row r="84" spans="1:53" x14ac:dyDescent="0.15">
      <c r="C84" s="7">
        <v>10</v>
      </c>
      <c r="D84" s="11">
        <v>24.1761612903226</v>
      </c>
      <c r="E84" s="10">
        <f t="shared" si="73"/>
        <v>26.2121</v>
      </c>
      <c r="F84" s="7" t="s">
        <v>73</v>
      </c>
      <c r="G84" s="1">
        <v>11</v>
      </c>
      <c r="H84" s="8">
        <f t="shared" si="57"/>
        <v>24.1761612903226</v>
      </c>
      <c r="I84" s="8">
        <f t="shared" si="58"/>
        <v>297.3261612903226</v>
      </c>
      <c r="J84" s="8">
        <f t="shared" si="59"/>
        <v>0.316225210928541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0.70145676012027602</v>
      </c>
      <c r="O84" s="8">
        <f t="shared" si="74"/>
        <v>0.55813877684843571</v>
      </c>
      <c r="P84" s="8">
        <f t="shared" si="62"/>
        <v>0.17649755243629445</v>
      </c>
      <c r="Q84" s="14">
        <f t="shared" si="63"/>
        <v>5.2949265730888331E-2</v>
      </c>
      <c r="R84" s="8">
        <f t="shared" si="64"/>
        <v>0.156366</v>
      </c>
      <c r="S84" s="15">
        <f t="shared" si="65"/>
        <v>0.33862390628965588</v>
      </c>
      <c r="T84" s="2">
        <v>0.01</v>
      </c>
      <c r="U84" s="16">
        <f t="shared" si="66"/>
        <v>3.3862390628965587E-3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1.3336239062896559E-2</v>
      </c>
      <c r="AU84" s="8">
        <f t="shared" si="70"/>
        <v>52.122000000000007</v>
      </c>
      <c r="AV84" s="1">
        <f t="shared" si="71"/>
        <v>0.3</v>
      </c>
      <c r="AW84" s="1">
        <f t="shared" si="75"/>
        <v>6.4293498571691829</v>
      </c>
      <c r="AX84" s="1">
        <f t="shared" si="72"/>
        <v>8982.9205820502866</v>
      </c>
    </row>
    <row r="85" spans="1:53" x14ac:dyDescent="0.15">
      <c r="C85" s="7">
        <v>11</v>
      </c>
      <c r="D85" s="11">
        <v>19.8389666666667</v>
      </c>
      <c r="E85" s="10">
        <f t="shared" si="73"/>
        <v>24.1761612903226</v>
      </c>
      <c r="F85" s="7" t="s">
        <v>75</v>
      </c>
      <c r="G85" s="1">
        <v>12</v>
      </c>
      <c r="H85" s="8">
        <f t="shared" si="57"/>
        <v>19.8389666666667</v>
      </c>
      <c r="I85" s="8">
        <f t="shared" si="58"/>
        <v>292.98896666666667</v>
      </c>
      <c r="J85" s="8">
        <f t="shared" si="59"/>
        <v>0.19474277281287317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0.90286122441214145</v>
      </c>
      <c r="P85" s="8">
        <f t="shared" si="62"/>
        <v>0.17582569830724615</v>
      </c>
      <c r="Q85" s="14">
        <f t="shared" si="63"/>
        <v>5.274770949217384E-2</v>
      </c>
      <c r="R85" s="8">
        <f t="shared" si="64"/>
        <v>0.156366</v>
      </c>
      <c r="S85" s="15">
        <f t="shared" si="65"/>
        <v>0.33733490331768951</v>
      </c>
      <c r="T85" s="2">
        <v>0.01</v>
      </c>
      <c r="U85" s="16">
        <f t="shared" si="66"/>
        <v>3.3733490331768951E-3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1.3323349033176893E-2</v>
      </c>
      <c r="AU85" s="8">
        <f t="shared" si="70"/>
        <v>52.122000000000007</v>
      </c>
      <c r="AV85" s="1">
        <f t="shared" si="71"/>
        <v>0.3</v>
      </c>
      <c r="AW85" s="1">
        <f t="shared" si="75"/>
        <v>6.4293498571691829</v>
      </c>
      <c r="AX85" s="1">
        <f t="shared" si="72"/>
        <v>8974.2382157005286</v>
      </c>
      <c r="AY85" s="1">
        <f>SUM(AX74:AX85)</f>
        <v>114008.30198453336</v>
      </c>
    </row>
    <row r="86" spans="1:53" x14ac:dyDescent="0.15">
      <c r="C86" s="7">
        <v>12</v>
      </c>
      <c r="D86" s="11">
        <v>19.645774193548402</v>
      </c>
      <c r="E86" s="10">
        <f t="shared" si="73"/>
        <v>19.8389666666667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15</v>
      </c>
      <c r="E90" s="7"/>
      <c r="F90" s="7"/>
      <c r="G90" s="1">
        <v>1</v>
      </c>
      <c r="H90" s="8">
        <f t="shared" ref="H90:H101" si="76">E91</f>
        <v>15</v>
      </c>
      <c r="I90" s="8">
        <f t="shared" ref="I90:I101" si="77">H90+273.15</f>
        <v>288.14999999999998</v>
      </c>
      <c r="J90" s="8">
        <f t="shared" ref="J90:J101" si="78">EXP(($C$16*(I90-$C$14))/($C$17*I90*$C$14))</f>
        <v>0.11145232763902028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3.1730477678829076E-2</v>
      </c>
      <c r="Q90" s="14">
        <f t="shared" ref="Q90:Q101" si="82">P90*$B$76</f>
        <v>9.5191433036487232E-3</v>
      </c>
      <c r="R90" s="8">
        <f t="shared" ref="R90:R101" si="83">L90*$B$76</f>
        <v>8.541E-2</v>
      </c>
      <c r="S90" s="15">
        <f t="shared" ref="S90:S101" si="84">Q90/R90</f>
        <v>0.1114523276390203</v>
      </c>
      <c r="T90" s="2">
        <v>0.01</v>
      </c>
      <c r="U90" s="16">
        <f t="shared" ref="U90:U101" si="85">S90*T90</f>
        <v>1.1145232763902031E-3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6.6045232763902034E-3</v>
      </c>
      <c r="AU90" s="8">
        <f t="shared" ref="AU90:AU101" si="89">$B$90/12</f>
        <v>28.47</v>
      </c>
      <c r="AV90" s="1">
        <f t="shared" ref="AV90:AV101" si="90">$B$76</f>
        <v>0.3</v>
      </c>
      <c r="AW90" s="1">
        <f>$E$9/12</f>
        <v>1.0975666666666666</v>
      </c>
      <c r="AX90" s="1">
        <f t="shared" ref="AX90:AX101" si="91">AW90*10000*AV90*0.67*AU90*AT90</f>
        <v>414.81639091426393</v>
      </c>
      <c r="AZ90" s="1">
        <f>$E$10/12</f>
        <v>0.84</v>
      </c>
      <c r="BA90" s="1">
        <f t="shared" ref="BA90:BA101" si="92">AZ90*10000*AV90*0.67*AU90*AT90</f>
        <v>317.47116503293506</v>
      </c>
    </row>
    <row r="91" spans="1:53" x14ac:dyDescent="0.15">
      <c r="A91" s="1" t="s">
        <v>74</v>
      </c>
      <c r="B91" s="1">
        <v>1</v>
      </c>
      <c r="C91" s="7">
        <v>1</v>
      </c>
      <c r="D91" s="9">
        <v>16.764161290322601</v>
      </c>
      <c r="E91" s="10">
        <f t="shared" ref="E91:E102" si="93">D90</f>
        <v>15</v>
      </c>
      <c r="F91" s="7" t="s">
        <v>73</v>
      </c>
      <c r="G91" s="1">
        <v>2</v>
      </c>
      <c r="H91" s="8">
        <f t="shared" si="76"/>
        <v>16.764161290322601</v>
      </c>
      <c r="I91" s="8">
        <f t="shared" si="77"/>
        <v>289.91416129032257</v>
      </c>
      <c r="J91" s="8">
        <f t="shared" si="78"/>
        <v>0.1368954163327005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0.53766952232117093</v>
      </c>
      <c r="P91" s="8">
        <f t="shared" si="81"/>
        <v>7.3604493107560898E-2</v>
      </c>
      <c r="Q91" s="14">
        <f t="shared" si="82"/>
        <v>2.2081347932268267E-2</v>
      </c>
      <c r="R91" s="8">
        <f t="shared" si="83"/>
        <v>8.541E-2</v>
      </c>
      <c r="S91" s="15">
        <f t="shared" si="84"/>
        <v>0.25853351987200873</v>
      </c>
      <c r="T91" s="2">
        <v>0.01</v>
      </c>
      <c r="U91" s="16">
        <f t="shared" si="85"/>
        <v>2.5853351987200875E-3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8.0753351987200885E-3</v>
      </c>
      <c r="AU91" s="8">
        <f t="shared" si="89"/>
        <v>28.47</v>
      </c>
      <c r="AV91" s="1">
        <f t="shared" si="90"/>
        <v>0.3</v>
      </c>
      <c r="AW91" s="1">
        <f t="shared" ref="AW91:AW101" si="95">$E$9/12</f>
        <v>1.0975666666666666</v>
      </c>
      <c r="AX91" s="1">
        <f t="shared" si="91"/>
        <v>507.19503321772805</v>
      </c>
      <c r="AZ91" s="1">
        <f t="shared" ref="AZ91:AZ101" si="96">$E$10/12</f>
        <v>0.84</v>
      </c>
      <c r="BA91" s="1">
        <f t="shared" si="92"/>
        <v>388.17125268280586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19.1039285714286</v>
      </c>
      <c r="E92" s="10">
        <f t="shared" si="93"/>
        <v>16.764161290322601</v>
      </c>
      <c r="F92" s="7" t="s">
        <v>73</v>
      </c>
      <c r="G92" s="1">
        <v>3</v>
      </c>
      <c r="H92" s="8">
        <f t="shared" si="76"/>
        <v>19.1039285714286</v>
      </c>
      <c r="I92" s="8">
        <f t="shared" si="77"/>
        <v>292.25392857142856</v>
      </c>
      <c r="J92" s="8">
        <f t="shared" si="78"/>
        <v>0.17912740945532399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0.74876502921360999</v>
      </c>
      <c r="P92" s="8">
        <f t="shared" si="81"/>
        <v>0.13412433997377393</v>
      </c>
      <c r="Q92" s="14">
        <f t="shared" si="82"/>
        <v>4.0237301992132178E-2</v>
      </c>
      <c r="R92" s="8">
        <f t="shared" si="83"/>
        <v>8.541E-2</v>
      </c>
      <c r="S92" s="15">
        <f t="shared" si="84"/>
        <v>0.47110762196618872</v>
      </c>
      <c r="T92" s="2">
        <v>0.01</v>
      </c>
      <c r="U92" s="16">
        <f t="shared" si="85"/>
        <v>4.7110762196618874E-3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1.0201076219661889E-2</v>
      </c>
      <c r="AU92" s="8">
        <f t="shared" si="89"/>
        <v>28.47</v>
      </c>
      <c r="AV92" s="1">
        <f t="shared" si="90"/>
        <v>0.3</v>
      </c>
      <c r="AW92" s="1">
        <f t="shared" si="95"/>
        <v>1.0975666666666666</v>
      </c>
      <c r="AX92" s="1">
        <f t="shared" si="91"/>
        <v>640.70841206790249</v>
      </c>
      <c r="AZ92" s="1">
        <f t="shared" si="96"/>
        <v>0.84</v>
      </c>
      <c r="BA92" s="1">
        <f t="shared" si="92"/>
        <v>490.35296213172001</v>
      </c>
    </row>
    <row r="93" spans="1:53" x14ac:dyDescent="0.15">
      <c r="C93" s="7">
        <v>3</v>
      </c>
      <c r="D93" s="11">
        <v>18.669645161290301</v>
      </c>
      <c r="E93" s="10">
        <f t="shared" si="93"/>
        <v>19.1039285714286</v>
      </c>
      <c r="F93" s="7" t="s">
        <v>73</v>
      </c>
      <c r="G93" s="1">
        <v>4</v>
      </c>
      <c r="H93" s="8">
        <f t="shared" si="76"/>
        <v>18.669645161290301</v>
      </c>
      <c r="I93" s="8">
        <f t="shared" si="77"/>
        <v>291.81964516129028</v>
      </c>
      <c r="J93" s="8">
        <f t="shared" si="78"/>
        <v>0.17046269409498313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0.89934068923983612</v>
      </c>
      <c r="P93" s="8">
        <f t="shared" si="81"/>
        <v>0.15330403679706148</v>
      </c>
      <c r="Q93" s="14">
        <f t="shared" si="82"/>
        <v>4.5991211039118442E-2</v>
      </c>
      <c r="R93" s="8">
        <f t="shared" si="83"/>
        <v>8.541E-2</v>
      </c>
      <c r="S93" s="15">
        <f t="shared" si="84"/>
        <v>0.53847571758714952</v>
      </c>
      <c r="T93" s="2">
        <v>0.01</v>
      </c>
      <c r="U93" s="16">
        <f t="shared" si="85"/>
        <v>5.3847571758714949E-3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1.0874757175871497E-2</v>
      </c>
      <c r="AU93" s="8">
        <f t="shared" si="89"/>
        <v>28.47</v>
      </c>
      <c r="AV93" s="1">
        <f t="shared" si="90"/>
        <v>0.3</v>
      </c>
      <c r="AW93" s="1">
        <f t="shared" si="95"/>
        <v>1.0975666666666666</v>
      </c>
      <c r="AX93" s="1">
        <f t="shared" si="91"/>
        <v>683.02091384702851</v>
      </c>
      <c r="AZ93" s="1">
        <f t="shared" si="96"/>
        <v>0.84</v>
      </c>
      <c r="BA93" s="1">
        <f t="shared" si="92"/>
        <v>522.73596224815867</v>
      </c>
    </row>
    <row r="94" spans="1:53" x14ac:dyDescent="0.15">
      <c r="C94" s="7">
        <v>4</v>
      </c>
      <c r="D94" s="11">
        <v>21.553466666666701</v>
      </c>
      <c r="E94" s="10">
        <f t="shared" si="93"/>
        <v>18.669645161290301</v>
      </c>
      <c r="F94" s="7" t="s">
        <v>73</v>
      </c>
      <c r="G94" s="1">
        <v>5</v>
      </c>
      <c r="H94" s="8">
        <f t="shared" si="76"/>
        <v>21.553466666666701</v>
      </c>
      <c r="I94" s="8">
        <f t="shared" si="77"/>
        <v>294.70346666666666</v>
      </c>
      <c r="J94" s="8">
        <f t="shared" si="78"/>
        <v>0.23627995713879316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0.70873481982063591</v>
      </c>
      <c r="O94" s="8">
        <f t="shared" si="94"/>
        <v>0.32200183262213866</v>
      </c>
      <c r="P94" s="8">
        <f t="shared" si="81"/>
        <v>7.6082579210571766E-2</v>
      </c>
      <c r="Q94" s="14">
        <f t="shared" si="82"/>
        <v>2.2824773763171529E-2</v>
      </c>
      <c r="R94" s="8">
        <f t="shared" si="83"/>
        <v>8.541E-2</v>
      </c>
      <c r="S94" s="15">
        <f t="shared" si="84"/>
        <v>0.26723772114707328</v>
      </c>
      <c r="T94" s="2">
        <v>0.01</v>
      </c>
      <c r="U94" s="16">
        <f t="shared" si="85"/>
        <v>2.6723772114707329E-3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1.2622377211470734E-2</v>
      </c>
      <c r="AU94" s="8">
        <f t="shared" si="89"/>
        <v>28.47</v>
      </c>
      <c r="AV94" s="1">
        <f t="shared" si="90"/>
        <v>0.3</v>
      </c>
      <c r="AW94" s="1">
        <f t="shared" si="95"/>
        <v>1.0975666666666666</v>
      </c>
      <c r="AX94" s="1">
        <f t="shared" si="91"/>
        <v>792.78529887815523</v>
      </c>
      <c r="AZ94" s="1">
        <f t="shared" si="96"/>
        <v>0.84</v>
      </c>
      <c r="BA94" s="1">
        <f t="shared" si="92"/>
        <v>606.74186933912938</v>
      </c>
    </row>
    <row r="95" spans="1:53" x14ac:dyDescent="0.15">
      <c r="C95" s="7">
        <v>5</v>
      </c>
      <c r="D95" s="11">
        <v>23.803612903225801</v>
      </c>
      <c r="E95" s="10">
        <f t="shared" si="93"/>
        <v>21.553466666666701</v>
      </c>
      <c r="F95" s="7" t="s">
        <v>75</v>
      </c>
      <c r="G95" s="1">
        <v>6</v>
      </c>
      <c r="H95" s="8">
        <f t="shared" si="76"/>
        <v>23.803612903225801</v>
      </c>
      <c r="I95" s="8">
        <f t="shared" si="77"/>
        <v>296.9536129032258</v>
      </c>
      <c r="J95" s="8">
        <f t="shared" si="78"/>
        <v>0.3034965596058346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0.53061925341156702</v>
      </c>
      <c r="P95" s="8">
        <f t="shared" si="81"/>
        <v>0.1610411178710271</v>
      </c>
      <c r="Q95" s="14">
        <f t="shared" si="82"/>
        <v>4.8312335361308127E-2</v>
      </c>
      <c r="R95" s="8">
        <f t="shared" si="83"/>
        <v>8.541E-2</v>
      </c>
      <c r="S95" s="15">
        <f t="shared" si="84"/>
        <v>0.56565197706718329</v>
      </c>
      <c r="T95" s="2">
        <v>0.01</v>
      </c>
      <c r="U95" s="16">
        <f t="shared" si="85"/>
        <v>5.6565197706718333E-3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1.5606519770671835E-2</v>
      </c>
      <c r="AU95" s="8">
        <f t="shared" si="89"/>
        <v>28.47</v>
      </c>
      <c r="AV95" s="1">
        <f t="shared" si="90"/>
        <v>0.3</v>
      </c>
      <c r="AW95" s="1">
        <f t="shared" si="95"/>
        <v>1.0975666666666666</v>
      </c>
      <c r="AX95" s="1">
        <f t="shared" si="91"/>
        <v>980.21309564383364</v>
      </c>
      <c r="AZ95" s="1">
        <f t="shared" si="96"/>
        <v>0.84</v>
      </c>
      <c r="BA95" s="1">
        <f t="shared" si="92"/>
        <v>750.18586601344225</v>
      </c>
    </row>
    <row r="96" spans="1:53" x14ac:dyDescent="0.15">
      <c r="C96" s="7">
        <v>6</v>
      </c>
      <c r="D96" s="11">
        <v>25.6526</v>
      </c>
      <c r="E96" s="10">
        <f t="shared" si="93"/>
        <v>23.803612903225801</v>
      </c>
      <c r="F96" s="7" t="s">
        <v>73</v>
      </c>
      <c r="G96" s="1">
        <v>7</v>
      </c>
      <c r="H96" s="8">
        <f t="shared" si="76"/>
        <v>25.6526</v>
      </c>
      <c r="I96" s="8">
        <f t="shared" si="77"/>
        <v>298.80259999999998</v>
      </c>
      <c r="J96" s="8">
        <f t="shared" si="78"/>
        <v>0.37176716494016276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0.65427813554053982</v>
      </c>
      <c r="P96" s="8">
        <f t="shared" si="81"/>
        <v>0.24323912753224203</v>
      </c>
      <c r="Q96" s="14">
        <f t="shared" si="82"/>
        <v>7.2971738259672611E-2</v>
      </c>
      <c r="R96" s="8">
        <f t="shared" si="83"/>
        <v>8.541E-2</v>
      </c>
      <c r="S96" s="15">
        <f t="shared" si="84"/>
        <v>0.85436995971985263</v>
      </c>
      <c r="T96" s="2">
        <v>0.01</v>
      </c>
      <c r="U96" s="16">
        <f t="shared" si="85"/>
        <v>8.5436995971985268E-3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1.8493699597198529E-2</v>
      </c>
      <c r="AU96" s="8">
        <f t="shared" si="89"/>
        <v>28.47</v>
      </c>
      <c r="AV96" s="1">
        <f t="shared" si="90"/>
        <v>0.3</v>
      </c>
      <c r="AW96" s="1">
        <f t="shared" si="95"/>
        <v>1.0975666666666666</v>
      </c>
      <c r="AX96" s="1">
        <f t="shared" si="91"/>
        <v>1161.5508645395271</v>
      </c>
      <c r="AZ96" s="1">
        <f t="shared" si="96"/>
        <v>0.84</v>
      </c>
      <c r="BA96" s="1">
        <f t="shared" si="92"/>
        <v>888.96898552543757</v>
      </c>
    </row>
    <row r="97" spans="3:54" x14ac:dyDescent="0.15">
      <c r="C97" s="7">
        <v>7</v>
      </c>
      <c r="D97" s="11">
        <v>26.905000000000001</v>
      </c>
      <c r="E97" s="10">
        <f t="shared" si="93"/>
        <v>25.6526</v>
      </c>
      <c r="F97" s="7" t="s">
        <v>73</v>
      </c>
      <c r="G97" s="1">
        <v>8</v>
      </c>
      <c r="H97" s="8">
        <f t="shared" si="76"/>
        <v>26.905000000000001</v>
      </c>
      <c r="I97" s="8">
        <f t="shared" si="77"/>
        <v>300.05499999999995</v>
      </c>
      <c r="J97" s="8">
        <f t="shared" si="78"/>
        <v>0.4259315346440935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0.69573900800829769</v>
      </c>
      <c r="P97" s="8">
        <f t="shared" si="81"/>
        <v>0.29633718339273352</v>
      </c>
      <c r="Q97" s="14">
        <f t="shared" si="82"/>
        <v>8.8901155017820047E-2</v>
      </c>
      <c r="R97" s="8">
        <f t="shared" si="83"/>
        <v>8.541E-2</v>
      </c>
      <c r="S97" s="15">
        <f t="shared" si="84"/>
        <v>1.0408752490085476</v>
      </c>
      <c r="T97" s="2">
        <v>0.01</v>
      </c>
      <c r="U97" s="16">
        <f t="shared" si="85"/>
        <v>1.0408752490085476E-2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2.0358752490085476E-2</v>
      </c>
      <c r="AU97" s="8">
        <f t="shared" si="89"/>
        <v>28.47</v>
      </c>
      <c r="AV97" s="1">
        <f t="shared" si="90"/>
        <v>0.3</v>
      </c>
      <c r="AW97" s="1">
        <f t="shared" si="95"/>
        <v>1.0975666666666666</v>
      </c>
      <c r="AX97" s="1">
        <f t="shared" si="91"/>
        <v>1278.6909634558599</v>
      </c>
      <c r="AZ97" s="1">
        <f t="shared" si="96"/>
        <v>0.84</v>
      </c>
      <c r="BA97" s="1">
        <f t="shared" si="92"/>
        <v>978.61974304029127</v>
      </c>
    </row>
    <row r="98" spans="3:54" x14ac:dyDescent="0.15">
      <c r="C98" s="7">
        <v>8</v>
      </c>
      <c r="D98" s="11">
        <v>27.237677419354799</v>
      </c>
      <c r="E98" s="10">
        <f t="shared" si="93"/>
        <v>26.905000000000001</v>
      </c>
      <c r="F98" s="7" t="s">
        <v>73</v>
      </c>
      <c r="G98" s="1">
        <v>9</v>
      </c>
      <c r="H98" s="8">
        <f t="shared" si="76"/>
        <v>27.237677419354799</v>
      </c>
      <c r="I98" s="8">
        <f t="shared" si="77"/>
        <v>300.38767741935476</v>
      </c>
      <c r="J98" s="8">
        <f t="shared" si="78"/>
        <v>0.44151712117966901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0.68410182461556412</v>
      </c>
      <c r="P98" s="8">
        <f t="shared" si="81"/>
        <v>0.30204266819802272</v>
      </c>
      <c r="Q98" s="14">
        <f t="shared" si="82"/>
        <v>9.0612800459406811E-2</v>
      </c>
      <c r="R98" s="8">
        <f t="shared" si="83"/>
        <v>8.541E-2</v>
      </c>
      <c r="S98" s="15">
        <f t="shared" si="84"/>
        <v>1.0609155890341506</v>
      </c>
      <c r="T98" s="2">
        <v>0.01</v>
      </c>
      <c r="U98" s="16">
        <f t="shared" si="85"/>
        <v>1.0609155890341506E-2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2.0559155890341504E-2</v>
      </c>
      <c r="AU98" s="8">
        <f t="shared" si="89"/>
        <v>28.47</v>
      </c>
      <c r="AV98" s="1">
        <f t="shared" si="90"/>
        <v>0.3</v>
      </c>
      <c r="AW98" s="1">
        <f t="shared" si="95"/>
        <v>1.0975666666666666</v>
      </c>
      <c r="AX98" s="1">
        <f t="shared" si="91"/>
        <v>1291.2778848341713</v>
      </c>
      <c r="AZ98" s="1">
        <f t="shared" si="96"/>
        <v>0.84</v>
      </c>
      <c r="BA98" s="1">
        <f t="shared" si="92"/>
        <v>988.25288358554144</v>
      </c>
    </row>
    <row r="99" spans="3:54" x14ac:dyDescent="0.15">
      <c r="C99" s="7">
        <v>9</v>
      </c>
      <c r="D99" s="11">
        <v>26.2121</v>
      </c>
      <c r="E99" s="10">
        <f t="shared" si="93"/>
        <v>27.237677419354799</v>
      </c>
      <c r="F99" s="7" t="s">
        <v>73</v>
      </c>
      <c r="G99" s="1">
        <v>10</v>
      </c>
      <c r="H99" s="8">
        <f t="shared" si="76"/>
        <v>26.2121</v>
      </c>
      <c r="I99" s="8">
        <f t="shared" si="77"/>
        <v>299.3621</v>
      </c>
      <c r="J99" s="8">
        <f t="shared" si="78"/>
        <v>0.39511236546120437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0.66675915641754135</v>
      </c>
      <c r="P99" s="8">
        <f t="shared" si="81"/>
        <v>0.26344478748505196</v>
      </c>
      <c r="Q99" s="14">
        <f t="shared" si="82"/>
        <v>7.9033436245515579E-2</v>
      </c>
      <c r="R99" s="8">
        <f t="shared" si="83"/>
        <v>8.541E-2</v>
      </c>
      <c r="S99" s="15">
        <f t="shared" si="84"/>
        <v>0.92534171930120102</v>
      </c>
      <c r="T99" s="2">
        <v>0.01</v>
      </c>
      <c r="U99" s="16">
        <f t="shared" si="85"/>
        <v>9.2534171930120108E-3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1.920341719301201E-2</v>
      </c>
      <c r="AU99" s="8">
        <f t="shared" si="89"/>
        <v>28.47</v>
      </c>
      <c r="AV99" s="1">
        <f t="shared" si="90"/>
        <v>0.3</v>
      </c>
      <c r="AW99" s="1">
        <f t="shared" si="95"/>
        <v>1.0975666666666666</v>
      </c>
      <c r="AX99" s="1">
        <f t="shared" si="91"/>
        <v>1206.1267528123603</v>
      </c>
      <c r="AZ99" s="1">
        <f t="shared" si="96"/>
        <v>0.84</v>
      </c>
      <c r="BA99" s="1">
        <f t="shared" si="92"/>
        <v>923.08422178976161</v>
      </c>
    </row>
    <row r="100" spans="3:54" x14ac:dyDescent="0.15">
      <c r="C100" s="7">
        <v>10</v>
      </c>
      <c r="D100" s="11">
        <v>24.1761612903226</v>
      </c>
      <c r="E100" s="10">
        <f t="shared" si="93"/>
        <v>26.2121</v>
      </c>
      <c r="F100" s="7" t="s">
        <v>73</v>
      </c>
      <c r="G100" s="1">
        <v>11</v>
      </c>
      <c r="H100" s="8">
        <f t="shared" si="76"/>
        <v>24.1761612903226</v>
      </c>
      <c r="I100" s="8">
        <f t="shared" si="77"/>
        <v>297.3261612903226</v>
      </c>
      <c r="J100" s="8">
        <f t="shared" si="78"/>
        <v>0.316225210928541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0.38314865048586488</v>
      </c>
      <c r="O100" s="8">
        <f t="shared" si="94"/>
        <v>0.30486571844662458</v>
      </c>
      <c r="P100" s="8">
        <f t="shared" si="81"/>
        <v>9.6406226120665045E-2</v>
      </c>
      <c r="Q100" s="14">
        <f t="shared" si="82"/>
        <v>2.8921867836199513E-2</v>
      </c>
      <c r="R100" s="8">
        <f t="shared" si="83"/>
        <v>8.541E-2</v>
      </c>
      <c r="S100" s="15">
        <f t="shared" si="84"/>
        <v>0.33862390628965594</v>
      </c>
      <c r="T100" s="2">
        <v>0.01</v>
      </c>
      <c r="U100" s="16">
        <f t="shared" si="85"/>
        <v>3.3862390628965596E-3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1.3336239062896559E-2</v>
      </c>
      <c r="AU100" s="8">
        <f t="shared" si="89"/>
        <v>28.47</v>
      </c>
      <c r="AV100" s="1">
        <f t="shared" si="90"/>
        <v>0.3</v>
      </c>
      <c r="AW100" s="1">
        <f t="shared" si="95"/>
        <v>1.0975666666666666</v>
      </c>
      <c r="AX100" s="1">
        <f t="shared" si="91"/>
        <v>837.62147923933412</v>
      </c>
      <c r="AZ100" s="1">
        <f t="shared" si="96"/>
        <v>0.84</v>
      </c>
      <c r="BA100" s="1">
        <f t="shared" si="92"/>
        <v>641.05631478213081</v>
      </c>
    </row>
    <row r="101" spans="3:54" x14ac:dyDescent="0.15">
      <c r="C101" s="7">
        <v>11</v>
      </c>
      <c r="D101" s="11">
        <v>19.8389666666667</v>
      </c>
      <c r="E101" s="10">
        <f t="shared" si="93"/>
        <v>24.1761612903226</v>
      </c>
      <c r="F101" s="7" t="s">
        <v>75</v>
      </c>
      <c r="G101" s="1">
        <v>12</v>
      </c>
      <c r="H101" s="8">
        <f t="shared" si="76"/>
        <v>19.8389666666667</v>
      </c>
      <c r="I101" s="8">
        <f t="shared" si="77"/>
        <v>292.98896666666667</v>
      </c>
      <c r="J101" s="8">
        <f t="shared" si="78"/>
        <v>0.19474277281287317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0.49315949232595946</v>
      </c>
      <c r="P101" s="8">
        <f t="shared" si="81"/>
        <v>9.6039246974546189E-2</v>
      </c>
      <c r="Q101" s="14">
        <f t="shared" si="82"/>
        <v>2.8811774092363854E-2</v>
      </c>
      <c r="R101" s="8">
        <f t="shared" si="83"/>
        <v>8.541E-2</v>
      </c>
      <c r="S101" s="15">
        <f t="shared" si="84"/>
        <v>0.33733490331768945</v>
      </c>
      <c r="T101" s="2">
        <v>0.01</v>
      </c>
      <c r="U101" s="16">
        <f t="shared" si="85"/>
        <v>3.3733490331768947E-3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1.3323349033176893E-2</v>
      </c>
      <c r="AU101" s="8">
        <f t="shared" si="89"/>
        <v>28.47</v>
      </c>
      <c r="AV101" s="1">
        <f t="shared" si="90"/>
        <v>0.3</v>
      </c>
      <c r="AW101" s="1">
        <f t="shared" si="95"/>
        <v>1.0975666666666666</v>
      </c>
      <c r="AX101" s="1">
        <f t="shared" si="91"/>
        <v>836.811883242269</v>
      </c>
      <c r="AY101" s="1">
        <f>SUM(AX90:AX101)</f>
        <v>10630.818972692436</v>
      </c>
      <c r="AZ101" s="1">
        <f t="shared" si="96"/>
        <v>0.84</v>
      </c>
      <c r="BA101" s="1">
        <f t="shared" si="92"/>
        <v>640.43670719182376</v>
      </c>
      <c r="BB101" s="1">
        <f>SUM(BA90:BA101)</f>
        <v>8136.0779333631781</v>
      </c>
    </row>
    <row r="102" spans="3:54" x14ac:dyDescent="0.15">
      <c r="C102" s="7">
        <v>12</v>
      </c>
      <c r="D102" s="11">
        <v>19.645774193548402</v>
      </c>
      <c r="E102" s="10">
        <f t="shared" si="93"/>
        <v>19.8389666666667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Z102"/>
  <sheetViews>
    <sheetView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593.69799999999998</v>
      </c>
      <c r="F2" s="2">
        <v>1069.5229999999999</v>
      </c>
      <c r="G2" s="44">
        <f>(F2+F3+F4)/3</f>
        <v>1305.751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223.698082191781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0.13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2568.5490410958901</v>
      </c>
      <c r="F7" s="2">
        <v>122.786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5">
        <v>11.972002441412799</v>
      </c>
      <c r="F8" s="2">
        <v>625.46400000000006</v>
      </c>
      <c r="G8" s="2"/>
      <c r="H8" s="2">
        <v>0.3</v>
      </c>
    </row>
    <row r="9" spans="1:12" x14ac:dyDescent="0.15">
      <c r="A9" s="33" t="s">
        <v>13</v>
      </c>
      <c r="B9" s="34"/>
      <c r="C9" s="2"/>
      <c r="D9" s="2"/>
      <c r="E9" s="5">
        <v>0.22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5">
        <v>0.35671939964764099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84671282.636260405</v>
      </c>
      <c r="J14" s="6" t="s">
        <v>20</v>
      </c>
      <c r="K14" s="6">
        <f>I14/(10000*1000)</f>
        <v>8.4671282636260408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52221881.550560497</v>
      </c>
      <c r="J15" s="6" t="s">
        <v>20</v>
      </c>
      <c r="K15" s="6">
        <f>I15/(10000*1000)</f>
        <v>5.2221881550560498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8.4775195988560341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1305.751</v>
      </c>
      <c r="C27" s="7" t="s">
        <v>72</v>
      </c>
      <c r="D27" s="7">
        <v>18</v>
      </c>
      <c r="E27" s="7"/>
      <c r="F27" s="7"/>
      <c r="G27" s="1">
        <v>1</v>
      </c>
      <c r="H27" s="8">
        <f t="shared" ref="H27:H38" si="0">E28</f>
        <v>18</v>
      </c>
      <c r="I27" s="8">
        <f t="shared" ref="I27:I38" si="1">H27+273.15</f>
        <v>291.14999999999998</v>
      </c>
      <c r="J27" s="8">
        <f t="shared" ref="J27:J38" si="2">EXP(($C$16*(I27-$C$14))/($C$17*I27*$C$14))</f>
        <v>0.15787051391298848</v>
      </c>
      <c r="K27" s="8">
        <f t="shared" ref="K27:K38" si="3">$B$27/12</f>
        <v>108.81258333333334</v>
      </c>
      <c r="L27" s="8">
        <f t="shared" ref="L27:L38" si="4">K27*$B$28/100</f>
        <v>1.0881258333333335</v>
      </c>
      <c r="M27" s="1" t="s">
        <v>73</v>
      </c>
      <c r="O27" s="8">
        <f>L27</f>
        <v>1.0881258333333335</v>
      </c>
      <c r="P27" s="8">
        <f t="shared" ref="P27:P38" si="5">O27*J27</f>
        <v>0.17178298451033219</v>
      </c>
      <c r="Q27" s="14">
        <f t="shared" ref="Q27:Q38" si="6">P27*$B$29</f>
        <v>2.0613958141239862E-2</v>
      </c>
      <c r="R27" s="8">
        <f t="shared" ref="R27:R38" si="7">L27*$B$29</f>
        <v>0.1305751</v>
      </c>
      <c r="S27" s="15">
        <f t="shared" ref="S27:S38" si="8">Q27/R27</f>
        <v>0.15787051391298848</v>
      </c>
      <c r="T27" s="2">
        <v>0.01</v>
      </c>
      <c r="U27" s="16">
        <f t="shared" ref="U27:U38" si="9">S27*T27</f>
        <v>1.5787051391298848E-3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2.3478705139129884E-2</v>
      </c>
      <c r="AR27" s="8">
        <f t="shared" ref="AR27:AR38" si="15">$B$27/12</f>
        <v>108.81258333333334</v>
      </c>
      <c r="AS27" s="1">
        <f t="shared" ref="AS27:AS38" si="16">$B$29</f>
        <v>0.12</v>
      </c>
      <c r="AT27" s="1">
        <f>$E$2/12</f>
        <v>49.474833333333329</v>
      </c>
      <c r="AU27" s="1">
        <f t="shared" ref="AU27:AU38" si="17">AT27*10000*AS27*0.67*AR27*AQ27</f>
        <v>101623.38372201906</v>
      </c>
    </row>
    <row r="28" spans="1:47" x14ac:dyDescent="0.15">
      <c r="A28" s="1" t="s">
        <v>74</v>
      </c>
      <c r="B28" s="1">
        <v>1</v>
      </c>
      <c r="C28" s="7">
        <v>1</v>
      </c>
      <c r="D28" s="9">
        <v>22.517161290322601</v>
      </c>
      <c r="E28" s="10">
        <f t="shared" ref="E28:E39" si="18">D27</f>
        <v>18</v>
      </c>
      <c r="F28" s="7" t="s">
        <v>73</v>
      </c>
      <c r="G28" s="1">
        <v>2</v>
      </c>
      <c r="H28" s="8">
        <f t="shared" si="0"/>
        <v>22.517161290322601</v>
      </c>
      <c r="I28" s="8">
        <f t="shared" si="1"/>
        <v>295.66716129032255</v>
      </c>
      <c r="J28" s="8">
        <f t="shared" si="2"/>
        <v>0.26314501031403076</v>
      </c>
      <c r="K28" s="8">
        <f t="shared" si="3"/>
        <v>108.81258333333334</v>
      </c>
      <c r="L28" s="8">
        <f t="shared" si="4"/>
        <v>1.0881258333333335</v>
      </c>
      <c r="M28" s="1" t="s">
        <v>73</v>
      </c>
      <c r="O28" s="8">
        <f t="shared" ref="O28:O38" si="19">L28+O27-P27-N28</f>
        <v>2.0044686821563347</v>
      </c>
      <c r="P28" s="8">
        <f t="shared" si="5"/>
        <v>0.52746593204018033</v>
      </c>
      <c r="Q28" s="14">
        <f t="shared" si="6"/>
        <v>6.329591184482164E-2</v>
      </c>
      <c r="R28" s="8">
        <f t="shared" si="7"/>
        <v>0.1305751</v>
      </c>
      <c r="S28" s="15">
        <f t="shared" si="8"/>
        <v>0.48474718261614685</v>
      </c>
      <c r="T28" s="2">
        <v>0.01</v>
      </c>
      <c r="U28" s="16">
        <f t="shared" si="9"/>
        <v>4.847471826161469E-3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2.6747471826161467E-2</v>
      </c>
      <c r="AR28" s="8">
        <f t="shared" si="15"/>
        <v>108.81258333333334</v>
      </c>
      <c r="AS28" s="1">
        <f t="shared" si="16"/>
        <v>0.12</v>
      </c>
      <c r="AT28" s="1">
        <f t="shared" ref="AT28:AT38" si="20">$E$2/12</f>
        <v>49.474833333333329</v>
      </c>
      <c r="AU28" s="1">
        <f t="shared" si="17"/>
        <v>115771.65677905164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23.112142857142899</v>
      </c>
      <c r="E29" s="10">
        <f t="shared" si="18"/>
        <v>22.517161290322601</v>
      </c>
      <c r="F29" s="7" t="s">
        <v>73</v>
      </c>
      <c r="G29" s="1">
        <v>3</v>
      </c>
      <c r="H29" s="8">
        <f t="shared" si="0"/>
        <v>23.112142857142899</v>
      </c>
      <c r="I29" s="8">
        <f t="shared" si="1"/>
        <v>296.26214285714286</v>
      </c>
      <c r="J29" s="8">
        <f t="shared" si="2"/>
        <v>0.28113685239342445</v>
      </c>
      <c r="K29" s="8">
        <f t="shared" si="3"/>
        <v>108.81258333333334</v>
      </c>
      <c r="L29" s="8">
        <f t="shared" si="4"/>
        <v>1.0881258333333335</v>
      </c>
      <c r="M29" s="1" t="s">
        <v>73</v>
      </c>
      <c r="O29" s="8">
        <f t="shared" si="19"/>
        <v>2.5651285834494875</v>
      </c>
      <c r="P29" s="8">
        <f t="shared" si="5"/>
        <v>0.72115217593539249</v>
      </c>
      <c r="Q29" s="14">
        <f t="shared" si="6"/>
        <v>8.6538261112247092E-2</v>
      </c>
      <c r="R29" s="8">
        <f t="shared" si="7"/>
        <v>0.1305751</v>
      </c>
      <c r="S29" s="15">
        <f t="shared" si="8"/>
        <v>0.66274704068575929</v>
      </c>
      <c r="T29" s="2">
        <v>0.01</v>
      </c>
      <c r="U29" s="16">
        <f t="shared" si="9"/>
        <v>6.6274704068575926E-3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2.8527470406857592E-2</v>
      </c>
      <c r="AR29" s="8">
        <f t="shared" si="15"/>
        <v>108.81258333333334</v>
      </c>
      <c r="AS29" s="1">
        <f t="shared" si="16"/>
        <v>0.12</v>
      </c>
      <c r="AT29" s="1">
        <f t="shared" si="20"/>
        <v>49.474833333333329</v>
      </c>
      <c r="AU29" s="1">
        <f t="shared" si="17"/>
        <v>123476.06286613431</v>
      </c>
    </row>
    <row r="30" spans="1:47" x14ac:dyDescent="0.15">
      <c r="C30" s="7">
        <v>3</v>
      </c>
      <c r="D30" s="11">
        <v>22.1857419354839</v>
      </c>
      <c r="E30" s="10">
        <f t="shared" si="18"/>
        <v>23.112142857142899</v>
      </c>
      <c r="F30" s="7" t="s">
        <v>73</v>
      </c>
      <c r="G30" s="1">
        <v>4</v>
      </c>
      <c r="H30" s="8">
        <f t="shared" si="0"/>
        <v>22.1857419354839</v>
      </c>
      <c r="I30" s="8">
        <f t="shared" si="1"/>
        <v>295.3357419354839</v>
      </c>
      <c r="J30" s="8">
        <f t="shared" si="2"/>
        <v>0.25359794964034055</v>
      </c>
      <c r="K30" s="8">
        <f t="shared" si="3"/>
        <v>108.81258333333334</v>
      </c>
      <c r="L30" s="8">
        <f t="shared" si="4"/>
        <v>1.0881258333333335</v>
      </c>
      <c r="M30" s="1" t="s">
        <v>73</v>
      </c>
      <c r="O30" s="8">
        <f t="shared" si="19"/>
        <v>2.9321022408474287</v>
      </c>
      <c r="P30" s="8">
        <f t="shared" si="5"/>
        <v>0.74357511641475593</v>
      </c>
      <c r="Q30" s="14">
        <f t="shared" si="6"/>
        <v>8.9229013969770704E-2</v>
      </c>
      <c r="R30" s="8">
        <f t="shared" si="7"/>
        <v>0.1305751</v>
      </c>
      <c r="S30" s="15">
        <f t="shared" si="8"/>
        <v>0.68335397767086303</v>
      </c>
      <c r="T30" s="2">
        <v>0.01</v>
      </c>
      <c r="U30" s="16">
        <f t="shared" si="9"/>
        <v>6.8335397767086302E-3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2.873353977670863E-2</v>
      </c>
      <c r="AR30" s="8">
        <f t="shared" si="15"/>
        <v>108.81258333333334</v>
      </c>
      <c r="AS30" s="1">
        <f t="shared" si="16"/>
        <v>0.12</v>
      </c>
      <c r="AT30" s="1">
        <f t="shared" si="20"/>
        <v>49.474833333333329</v>
      </c>
      <c r="AU30" s="1">
        <f t="shared" si="17"/>
        <v>124367.99734555437</v>
      </c>
    </row>
    <row r="31" spans="1:47" x14ac:dyDescent="0.15">
      <c r="C31" s="7">
        <v>4</v>
      </c>
      <c r="D31" s="11">
        <v>23.228066666666699</v>
      </c>
      <c r="E31" s="10">
        <f t="shared" si="18"/>
        <v>22.1857419354839</v>
      </c>
      <c r="F31" s="7" t="s">
        <v>73</v>
      </c>
      <c r="G31" s="1">
        <v>5</v>
      </c>
      <c r="H31" s="8">
        <f t="shared" si="0"/>
        <v>23.228066666666699</v>
      </c>
      <c r="I31" s="8">
        <f t="shared" si="1"/>
        <v>296.37806666666665</v>
      </c>
      <c r="J31" s="8">
        <f t="shared" si="2"/>
        <v>0.28477414589760597</v>
      </c>
      <c r="K31" s="8">
        <f t="shared" si="3"/>
        <v>108.81258333333334</v>
      </c>
      <c r="L31" s="8">
        <f t="shared" si="4"/>
        <v>1.0881258333333335</v>
      </c>
      <c r="M31" s="1" t="s">
        <v>75</v>
      </c>
      <c r="N31" s="8">
        <f>(O30-P30)*C22/100</f>
        <v>2.0791007682110392</v>
      </c>
      <c r="O31" s="8">
        <f t="shared" si="19"/>
        <v>1.1975521895549672</v>
      </c>
      <c r="P31" s="8">
        <f t="shared" si="5"/>
        <v>0.34103190194832372</v>
      </c>
      <c r="Q31" s="14">
        <f t="shared" si="6"/>
        <v>4.0923828233798844E-2</v>
      </c>
      <c r="R31" s="8">
        <f t="shared" si="7"/>
        <v>0.1305751</v>
      </c>
      <c r="S31" s="15">
        <f t="shared" si="8"/>
        <v>0.31341219140401838</v>
      </c>
      <c r="T31" s="2">
        <v>0.01</v>
      </c>
      <c r="U31" s="16">
        <f t="shared" si="9"/>
        <v>3.1341219140401839E-3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3.2584121914040184E-2</v>
      </c>
      <c r="AR31" s="8">
        <f t="shared" si="15"/>
        <v>108.81258333333334</v>
      </c>
      <c r="AS31" s="1">
        <f t="shared" si="16"/>
        <v>0.12</v>
      </c>
      <c r="AT31" s="1">
        <f t="shared" si="20"/>
        <v>49.474833333333329</v>
      </c>
      <c r="AU31" s="1">
        <f t="shared" si="17"/>
        <v>141034.55471217149</v>
      </c>
    </row>
    <row r="32" spans="1:47" x14ac:dyDescent="0.15">
      <c r="C32" s="7">
        <v>5</v>
      </c>
      <c r="D32" s="11">
        <v>24.413064516129001</v>
      </c>
      <c r="E32" s="10">
        <f t="shared" si="18"/>
        <v>23.228066666666699</v>
      </c>
      <c r="F32" s="7" t="s">
        <v>75</v>
      </c>
      <c r="G32" s="1">
        <v>6</v>
      </c>
      <c r="H32" s="8">
        <f t="shared" si="0"/>
        <v>24.413064516129001</v>
      </c>
      <c r="I32" s="8">
        <f t="shared" si="1"/>
        <v>297.56306451612897</v>
      </c>
      <c r="J32" s="8">
        <f t="shared" si="2"/>
        <v>0.32457825648040656</v>
      </c>
      <c r="K32" s="8">
        <f t="shared" si="3"/>
        <v>108.81258333333334</v>
      </c>
      <c r="L32" s="8">
        <f t="shared" si="4"/>
        <v>1.0881258333333335</v>
      </c>
      <c r="M32" s="1" t="s">
        <v>73</v>
      </c>
      <c r="O32" s="8">
        <f t="shared" si="19"/>
        <v>1.9446461209399772</v>
      </c>
      <c r="P32" s="8">
        <f t="shared" si="5"/>
        <v>0.63118984740608364</v>
      </c>
      <c r="Q32" s="14">
        <f t="shared" si="6"/>
        <v>7.574278168873004E-2</v>
      </c>
      <c r="R32" s="8">
        <f t="shared" si="7"/>
        <v>0.1305751</v>
      </c>
      <c r="S32" s="15">
        <f t="shared" si="8"/>
        <v>0.58007063895589617</v>
      </c>
      <c r="T32" s="2">
        <v>0.01</v>
      </c>
      <c r="U32" s="16">
        <f t="shared" si="9"/>
        <v>5.8007063895589616E-3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3.5250706389558961E-2</v>
      </c>
      <c r="AR32" s="8">
        <f t="shared" si="15"/>
        <v>108.81258333333334</v>
      </c>
      <c r="AS32" s="1">
        <f t="shared" si="16"/>
        <v>0.12</v>
      </c>
      <c r="AT32" s="1">
        <f t="shared" si="20"/>
        <v>49.474833333333329</v>
      </c>
      <c r="AU32" s="1">
        <f t="shared" si="17"/>
        <v>152576.38956963102</v>
      </c>
    </row>
    <row r="33" spans="1:48" x14ac:dyDescent="0.15">
      <c r="C33" s="7">
        <v>6</v>
      </c>
      <c r="D33" s="11">
        <v>26.064233333333299</v>
      </c>
      <c r="E33" s="10">
        <f t="shared" si="18"/>
        <v>24.413064516129001</v>
      </c>
      <c r="F33" s="7" t="s">
        <v>73</v>
      </c>
      <c r="G33" s="1">
        <v>7</v>
      </c>
      <c r="H33" s="8">
        <f t="shared" si="0"/>
        <v>26.064233333333299</v>
      </c>
      <c r="I33" s="8">
        <f t="shared" si="1"/>
        <v>299.21423333333325</v>
      </c>
      <c r="J33" s="8">
        <f t="shared" si="2"/>
        <v>0.38881234455947949</v>
      </c>
      <c r="K33" s="8">
        <f t="shared" si="3"/>
        <v>108.81258333333334</v>
      </c>
      <c r="L33" s="8">
        <f t="shared" si="4"/>
        <v>1.0881258333333335</v>
      </c>
      <c r="M33" s="1" t="s">
        <v>73</v>
      </c>
      <c r="O33" s="8">
        <f t="shared" si="19"/>
        <v>2.401582106867227</v>
      </c>
      <c r="P33" s="8">
        <f t="shared" si="5"/>
        <v>0.93376476962314092</v>
      </c>
      <c r="Q33" s="14">
        <f t="shared" si="6"/>
        <v>0.11205177235477691</v>
      </c>
      <c r="R33" s="8">
        <f t="shared" si="7"/>
        <v>0.1305751</v>
      </c>
      <c r="S33" s="15">
        <f t="shared" si="8"/>
        <v>0.85814042918425415</v>
      </c>
      <c r="T33" s="2">
        <v>0.01</v>
      </c>
      <c r="U33" s="16">
        <f t="shared" si="9"/>
        <v>8.5814042918425423E-3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3.8031404291842541E-2</v>
      </c>
      <c r="AR33" s="8">
        <f t="shared" si="15"/>
        <v>108.81258333333334</v>
      </c>
      <c r="AS33" s="1">
        <f t="shared" si="16"/>
        <v>0.12</v>
      </c>
      <c r="AT33" s="1">
        <f t="shared" si="20"/>
        <v>49.474833333333329</v>
      </c>
      <c r="AU33" s="1">
        <f t="shared" si="17"/>
        <v>164612.14402304933</v>
      </c>
    </row>
    <row r="34" spans="1:48" x14ac:dyDescent="0.15">
      <c r="C34" s="7">
        <v>7</v>
      </c>
      <c r="D34" s="11">
        <v>27.273806451612899</v>
      </c>
      <c r="E34" s="10">
        <f t="shared" si="18"/>
        <v>26.064233333333299</v>
      </c>
      <c r="F34" s="7" t="s">
        <v>73</v>
      </c>
      <c r="G34" s="1">
        <v>8</v>
      </c>
      <c r="H34" s="8">
        <f t="shared" si="0"/>
        <v>27.273806451612899</v>
      </c>
      <c r="I34" s="8">
        <f t="shared" si="1"/>
        <v>300.4238064516129</v>
      </c>
      <c r="J34" s="8">
        <f t="shared" si="2"/>
        <v>0.44324156848161611</v>
      </c>
      <c r="K34" s="8">
        <f t="shared" si="3"/>
        <v>108.81258333333334</v>
      </c>
      <c r="L34" s="8">
        <f t="shared" si="4"/>
        <v>1.0881258333333335</v>
      </c>
      <c r="M34" s="1" t="s">
        <v>73</v>
      </c>
      <c r="O34" s="8">
        <f t="shared" si="19"/>
        <v>2.5559431705774194</v>
      </c>
      <c r="P34" s="8">
        <f t="shared" si="5"/>
        <v>1.1329002598766102</v>
      </c>
      <c r="Q34" s="14">
        <f t="shared" si="6"/>
        <v>0.13594803118519322</v>
      </c>
      <c r="R34" s="8">
        <f t="shared" si="7"/>
        <v>0.1305751</v>
      </c>
      <c r="S34" s="15">
        <f t="shared" si="8"/>
        <v>1.0411482065508142</v>
      </c>
      <c r="T34" s="2">
        <v>0.01</v>
      </c>
      <c r="U34" s="16">
        <f t="shared" si="9"/>
        <v>1.0411482065508142E-2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3.9861482065508137E-2</v>
      </c>
      <c r="AR34" s="8">
        <f t="shared" si="15"/>
        <v>108.81258333333334</v>
      </c>
      <c r="AS34" s="1">
        <f t="shared" si="16"/>
        <v>0.12</v>
      </c>
      <c r="AT34" s="1">
        <f t="shared" si="20"/>
        <v>49.474833333333329</v>
      </c>
      <c r="AU34" s="1">
        <f t="shared" si="17"/>
        <v>172533.30895664709</v>
      </c>
    </row>
    <row r="35" spans="1:48" x14ac:dyDescent="0.15">
      <c r="C35" s="7">
        <v>8</v>
      </c>
      <c r="D35" s="11">
        <v>27.579935483871001</v>
      </c>
      <c r="E35" s="10">
        <f t="shared" si="18"/>
        <v>27.273806451612899</v>
      </c>
      <c r="F35" s="7" t="s">
        <v>73</v>
      </c>
      <c r="G35" s="1">
        <v>9</v>
      </c>
      <c r="H35" s="8">
        <f t="shared" si="0"/>
        <v>27.579935483871001</v>
      </c>
      <c r="I35" s="8">
        <f t="shared" si="1"/>
        <v>300.72993548387097</v>
      </c>
      <c r="J35" s="8">
        <f t="shared" si="2"/>
        <v>0.4581089192954339</v>
      </c>
      <c r="K35" s="8">
        <f t="shared" si="3"/>
        <v>108.81258333333334</v>
      </c>
      <c r="L35" s="8">
        <f t="shared" si="4"/>
        <v>1.0881258333333335</v>
      </c>
      <c r="M35" s="1" t="s">
        <v>73</v>
      </c>
      <c r="O35" s="8">
        <f t="shared" si="19"/>
        <v>2.5111687440341424</v>
      </c>
      <c r="P35" s="8">
        <f t="shared" si="5"/>
        <v>1.1503887994979531</v>
      </c>
      <c r="Q35" s="14">
        <f t="shared" si="6"/>
        <v>0.13804665593975438</v>
      </c>
      <c r="R35" s="8">
        <f t="shared" si="7"/>
        <v>0.1305751</v>
      </c>
      <c r="S35" s="15">
        <f t="shared" si="8"/>
        <v>1.0572203731014136</v>
      </c>
      <c r="T35" s="2">
        <v>0.01</v>
      </c>
      <c r="U35" s="16">
        <f t="shared" si="9"/>
        <v>1.0572203731014137E-2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4.002220373101413E-2</v>
      </c>
      <c r="AR35" s="8">
        <f t="shared" si="15"/>
        <v>108.81258333333334</v>
      </c>
      <c r="AS35" s="1">
        <f t="shared" si="16"/>
        <v>0.12</v>
      </c>
      <c r="AT35" s="1">
        <f t="shared" si="20"/>
        <v>49.474833333333329</v>
      </c>
      <c r="AU35" s="1">
        <f t="shared" si="17"/>
        <v>173228.9639933866</v>
      </c>
    </row>
    <row r="36" spans="1:48" x14ac:dyDescent="0.15">
      <c r="C36" s="7">
        <v>9</v>
      </c>
      <c r="D36" s="11">
        <v>26.885866666666701</v>
      </c>
      <c r="E36" s="10">
        <f t="shared" si="18"/>
        <v>27.579935483871001</v>
      </c>
      <c r="F36" s="7" t="s">
        <v>73</v>
      </c>
      <c r="G36" s="1">
        <v>10</v>
      </c>
      <c r="H36" s="8">
        <f t="shared" si="0"/>
        <v>26.885866666666701</v>
      </c>
      <c r="I36" s="8">
        <f t="shared" si="1"/>
        <v>300.03586666666666</v>
      </c>
      <c r="J36" s="8">
        <f t="shared" si="2"/>
        <v>0.42505104778075092</v>
      </c>
      <c r="K36" s="8">
        <f t="shared" si="3"/>
        <v>108.81258333333334</v>
      </c>
      <c r="L36" s="8">
        <f t="shared" si="4"/>
        <v>1.0881258333333335</v>
      </c>
      <c r="M36" s="1" t="s">
        <v>73</v>
      </c>
      <c r="O36" s="8">
        <f t="shared" si="19"/>
        <v>2.4489057778695229</v>
      </c>
      <c r="P36" s="8">
        <f t="shared" si="5"/>
        <v>1.0409099667997757</v>
      </c>
      <c r="Q36" s="14">
        <f t="shared" si="6"/>
        <v>0.12490919601597307</v>
      </c>
      <c r="R36" s="8">
        <f t="shared" si="7"/>
        <v>0.1305751</v>
      </c>
      <c r="S36" s="15">
        <f t="shared" si="8"/>
        <v>0.95660808236771844</v>
      </c>
      <c r="T36" s="2">
        <v>0.01</v>
      </c>
      <c r="U36" s="16">
        <f t="shared" si="9"/>
        <v>9.5660808236771849E-3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3.9016080823677184E-2</v>
      </c>
      <c r="AR36" s="8">
        <f t="shared" si="15"/>
        <v>108.81258333333334</v>
      </c>
      <c r="AS36" s="1">
        <f t="shared" si="16"/>
        <v>0.12</v>
      </c>
      <c r="AT36" s="1">
        <f t="shared" si="20"/>
        <v>49.474833333333329</v>
      </c>
      <c r="AU36" s="1">
        <f t="shared" si="17"/>
        <v>168874.14060436538</v>
      </c>
    </row>
    <row r="37" spans="1:48" x14ac:dyDescent="0.15">
      <c r="C37" s="7">
        <v>10</v>
      </c>
      <c r="D37" s="11">
        <v>26.050935483871001</v>
      </c>
      <c r="E37" s="10">
        <f t="shared" si="18"/>
        <v>26.885866666666701</v>
      </c>
      <c r="F37" s="7" t="s">
        <v>73</v>
      </c>
      <c r="G37" s="1">
        <v>11</v>
      </c>
      <c r="H37" s="8">
        <f t="shared" si="0"/>
        <v>26.050935483871001</v>
      </c>
      <c r="I37" s="8">
        <f t="shared" si="1"/>
        <v>299.20093548387098</v>
      </c>
      <c r="J37" s="8">
        <f t="shared" si="2"/>
        <v>0.38825042000677384</v>
      </c>
      <c r="K37" s="8">
        <f t="shared" si="3"/>
        <v>108.81258333333334</v>
      </c>
      <c r="L37" s="8">
        <f t="shared" si="4"/>
        <v>1.0881258333333335</v>
      </c>
      <c r="M37" s="1" t="s">
        <v>75</v>
      </c>
      <c r="N37" s="8">
        <f>(O36-P36)*C22/100</f>
        <v>1.3375960205162598</v>
      </c>
      <c r="O37" s="8">
        <f t="shared" si="19"/>
        <v>1.1585256238868209</v>
      </c>
      <c r="P37" s="8">
        <f t="shared" si="5"/>
        <v>0.44979806006266793</v>
      </c>
      <c r="Q37" s="14">
        <f t="shared" si="6"/>
        <v>5.3975767207520148E-2</v>
      </c>
      <c r="R37" s="8">
        <f t="shared" si="7"/>
        <v>0.1305751</v>
      </c>
      <c r="S37" s="15">
        <f t="shared" si="8"/>
        <v>0.41336952610045979</v>
      </c>
      <c r="T37" s="2">
        <v>0.01</v>
      </c>
      <c r="U37" s="16">
        <f t="shared" si="9"/>
        <v>4.1336952610045979E-3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3.3583695261004597E-2</v>
      </c>
      <c r="AR37" s="8">
        <f t="shared" si="15"/>
        <v>108.81258333333334</v>
      </c>
      <c r="AS37" s="1">
        <f t="shared" si="16"/>
        <v>0.12</v>
      </c>
      <c r="AT37" s="1">
        <f t="shared" si="20"/>
        <v>49.474833333333329</v>
      </c>
      <c r="AU37" s="1">
        <f t="shared" si="17"/>
        <v>145361.02949836288</v>
      </c>
    </row>
    <row r="38" spans="1:48" x14ac:dyDescent="0.15">
      <c r="C38" s="7">
        <v>11</v>
      </c>
      <c r="D38" s="11">
        <v>24.171199999999999</v>
      </c>
      <c r="E38" s="10">
        <f t="shared" si="18"/>
        <v>26.050935483871001</v>
      </c>
      <c r="F38" s="7" t="s">
        <v>75</v>
      </c>
      <c r="G38" s="1">
        <v>12</v>
      </c>
      <c r="H38" s="8">
        <f t="shared" si="0"/>
        <v>24.171199999999999</v>
      </c>
      <c r="I38" s="8">
        <f t="shared" si="1"/>
        <v>297.32119999999998</v>
      </c>
      <c r="J38" s="8">
        <f t="shared" si="2"/>
        <v>0.31605245647928421</v>
      </c>
      <c r="K38" s="8">
        <f t="shared" si="3"/>
        <v>108.81258333333334</v>
      </c>
      <c r="L38" s="8">
        <f t="shared" si="4"/>
        <v>1.0881258333333335</v>
      </c>
      <c r="M38" s="1" t="s">
        <v>73</v>
      </c>
      <c r="O38" s="8">
        <f t="shared" si="19"/>
        <v>1.7968533971574863</v>
      </c>
      <c r="P38" s="8">
        <f t="shared" si="5"/>
        <v>0.56789993010477036</v>
      </c>
      <c r="Q38" s="14">
        <f t="shared" si="6"/>
        <v>6.8147991612572442E-2</v>
      </c>
      <c r="R38" s="8">
        <f t="shared" si="7"/>
        <v>0.1305751</v>
      </c>
      <c r="S38" s="15">
        <f t="shared" si="8"/>
        <v>0.52190648609553003</v>
      </c>
      <c r="T38" s="2">
        <v>0.01</v>
      </c>
      <c r="U38" s="16">
        <f t="shared" si="9"/>
        <v>5.2190648609553008E-3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3.46690648609553E-2</v>
      </c>
      <c r="AR38" s="8">
        <f t="shared" si="15"/>
        <v>108.81258333333334</v>
      </c>
      <c r="AS38" s="1">
        <f t="shared" si="16"/>
        <v>0.12</v>
      </c>
      <c r="AT38" s="1">
        <f t="shared" si="20"/>
        <v>49.474833333333329</v>
      </c>
      <c r="AU38" s="1">
        <f t="shared" si="17"/>
        <v>150058.85804906004</v>
      </c>
      <c r="AV38" s="1">
        <f>SUM(AU27:AU38)</f>
        <v>1733518.4901194333</v>
      </c>
    </row>
    <row r="39" spans="1:48" x14ac:dyDescent="0.15">
      <c r="C39" s="7">
        <v>12</v>
      </c>
      <c r="D39" s="11">
        <v>22.9951935483871</v>
      </c>
      <c r="E39" s="10">
        <f t="shared" si="18"/>
        <v>24.171199999999999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18</v>
      </c>
      <c r="E42" s="7"/>
      <c r="F42" s="7"/>
      <c r="G42" s="1">
        <v>1</v>
      </c>
      <c r="H42" s="8">
        <f t="shared" ref="H42:H53" si="21">E43</f>
        <v>18</v>
      </c>
      <c r="I42" s="8">
        <f t="shared" ref="I42:I53" si="22">H42+273.15</f>
        <v>291.14999999999998</v>
      </c>
      <c r="J42" s="8">
        <f t="shared" ref="J42:J53" si="23">EXP(($C$16*(I42-$C$14))/($C$17*I42*$C$14))</f>
        <v>0.15787051391298848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1.2170402366004274E-2</v>
      </c>
      <c r="Q42" s="14">
        <f t="shared" ref="Q42:Q53" si="27">P42*$B$44</f>
        <v>1.5821523075805557E-3</v>
      </c>
      <c r="R42" s="8">
        <f t="shared" ref="R42:R53" si="28">L42*$B$44</f>
        <v>1.0021835416666666E-2</v>
      </c>
      <c r="S42" s="15">
        <f t="shared" ref="S42:S53" si="29">Q42/R42</f>
        <v>0.15787051391298848</v>
      </c>
      <c r="T42" s="2">
        <v>0.01</v>
      </c>
      <c r="U42" s="16">
        <f t="shared" ref="U42:U53" si="30">S42*T42</f>
        <v>1.5787051391298848E-3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1.6378705139129885E-2</v>
      </c>
      <c r="AR42" s="8">
        <f t="shared" ref="AR42:AR53" si="34">$B$42/12</f>
        <v>7.7091041666666671</v>
      </c>
      <c r="AS42" s="1">
        <f t="shared" ref="AS42:AS53" si="35">$B$44</f>
        <v>0.13</v>
      </c>
      <c r="AT42" s="1">
        <f t="shared" ref="AT42:AT53" si="36">$E$5/12</f>
        <v>18.641506849315082</v>
      </c>
      <c r="AU42" s="1">
        <f t="shared" ref="AU42:AU53" si="37">AT42*10000*AS42*0.67*AR42*AQ42</f>
        <v>2050.1358887111833</v>
      </c>
    </row>
    <row r="43" spans="1:48" x14ac:dyDescent="0.15">
      <c r="A43" s="1" t="s">
        <v>74</v>
      </c>
      <c r="B43" s="1">
        <v>1</v>
      </c>
      <c r="C43" s="7">
        <v>1</v>
      </c>
      <c r="D43" s="9">
        <v>22.517161290322601</v>
      </c>
      <c r="E43" s="10">
        <f t="shared" ref="E43:E54" si="38">D42</f>
        <v>18</v>
      </c>
      <c r="F43" s="7" t="s">
        <v>73</v>
      </c>
      <c r="G43" s="1">
        <v>2</v>
      </c>
      <c r="H43" s="8">
        <f t="shared" si="21"/>
        <v>22.517161290322601</v>
      </c>
      <c r="I43" s="8">
        <f t="shared" si="22"/>
        <v>295.66716129032255</v>
      </c>
      <c r="J43" s="8">
        <f t="shared" si="23"/>
        <v>0.26314501031403076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0.14201168096732905</v>
      </c>
      <c r="P43" s="8">
        <f t="shared" si="26"/>
        <v>3.7369665252860645E-2</v>
      </c>
      <c r="Q43" s="14">
        <f t="shared" si="27"/>
        <v>4.8580564828718843E-3</v>
      </c>
      <c r="R43" s="8">
        <f t="shared" si="28"/>
        <v>1.0021835416666666E-2</v>
      </c>
      <c r="S43" s="15">
        <f t="shared" si="29"/>
        <v>0.4847471826161468</v>
      </c>
      <c r="T43" s="2">
        <v>0.01</v>
      </c>
      <c r="U43" s="16">
        <f t="shared" si="30"/>
        <v>4.8474718261614681E-3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1.9647471826161469E-2</v>
      </c>
      <c r="AR43" s="8">
        <f t="shared" si="34"/>
        <v>7.7091041666666671</v>
      </c>
      <c r="AS43" s="1">
        <f t="shared" si="35"/>
        <v>0.13</v>
      </c>
      <c r="AT43" s="1">
        <f t="shared" si="36"/>
        <v>18.641506849315082</v>
      </c>
      <c r="AU43" s="1">
        <f t="shared" si="37"/>
        <v>2459.2900825245174</v>
      </c>
    </row>
    <row r="44" spans="1:48" x14ac:dyDescent="0.15">
      <c r="A44" s="1" t="s">
        <v>36</v>
      </c>
      <c r="B44" s="1">
        <f>I5</f>
        <v>0.13</v>
      </c>
      <c r="C44" s="7">
        <v>2</v>
      </c>
      <c r="D44" s="11">
        <v>23.112142857142899</v>
      </c>
      <c r="E44" s="10">
        <f t="shared" si="38"/>
        <v>22.517161290322601</v>
      </c>
      <c r="F44" s="7" t="s">
        <v>73</v>
      </c>
      <c r="G44" s="1">
        <v>3</v>
      </c>
      <c r="H44" s="8">
        <f t="shared" si="21"/>
        <v>23.112142857142899</v>
      </c>
      <c r="I44" s="8">
        <f t="shared" si="22"/>
        <v>296.26214285714286</v>
      </c>
      <c r="J44" s="8">
        <f t="shared" si="23"/>
        <v>0.28113685239342445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0.18173305738113507</v>
      </c>
      <c r="P44" s="8">
        <f t="shared" si="26"/>
        <v>5.1091859727965906E-2</v>
      </c>
      <c r="Q44" s="14">
        <f t="shared" si="27"/>
        <v>6.6419417646355677E-3</v>
      </c>
      <c r="R44" s="8">
        <f t="shared" si="28"/>
        <v>1.0021835416666666E-2</v>
      </c>
      <c r="S44" s="15">
        <f t="shared" si="29"/>
        <v>0.6627470406857594</v>
      </c>
      <c r="T44" s="2">
        <v>0.01</v>
      </c>
      <c r="U44" s="16">
        <f t="shared" si="30"/>
        <v>6.6274704068575944E-3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2.1427470406857593E-2</v>
      </c>
      <c r="AR44" s="8">
        <f t="shared" si="34"/>
        <v>7.7091041666666671</v>
      </c>
      <c r="AS44" s="1">
        <f t="shared" si="35"/>
        <v>0.13</v>
      </c>
      <c r="AT44" s="1">
        <f t="shared" si="36"/>
        <v>18.641506849315082</v>
      </c>
      <c r="AU44" s="1">
        <f t="shared" si="37"/>
        <v>2682.093957503731</v>
      </c>
    </row>
    <row r="45" spans="1:48" x14ac:dyDescent="0.15">
      <c r="C45" s="7">
        <v>3</v>
      </c>
      <c r="D45" s="11">
        <v>22.1857419354839</v>
      </c>
      <c r="E45" s="10">
        <f t="shared" si="38"/>
        <v>23.112142857142899</v>
      </c>
      <c r="F45" s="7" t="s">
        <v>73</v>
      </c>
      <c r="G45" s="1">
        <v>4</v>
      </c>
      <c r="H45" s="8">
        <f t="shared" si="21"/>
        <v>22.1857419354839</v>
      </c>
      <c r="I45" s="8">
        <f t="shared" si="22"/>
        <v>295.3357419354839</v>
      </c>
      <c r="J45" s="8">
        <f t="shared" si="23"/>
        <v>0.25359794964034055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0.20773223931983584</v>
      </c>
      <c r="P45" s="8">
        <f t="shared" si="26"/>
        <v>5.2680469965706897E-2</v>
      </c>
      <c r="Q45" s="14">
        <f t="shared" si="27"/>
        <v>6.8484610955418966E-3</v>
      </c>
      <c r="R45" s="8">
        <f t="shared" si="28"/>
        <v>1.0021835416666666E-2</v>
      </c>
      <c r="S45" s="15">
        <f t="shared" si="29"/>
        <v>0.68335397767086292</v>
      </c>
      <c r="T45" s="2">
        <v>0.01</v>
      </c>
      <c r="U45" s="16">
        <f t="shared" si="30"/>
        <v>6.8335397767086293E-3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2.1633539776708628E-2</v>
      </c>
      <c r="AR45" s="8">
        <f t="shared" si="34"/>
        <v>7.7091041666666671</v>
      </c>
      <c r="AS45" s="1">
        <f t="shared" si="35"/>
        <v>0.13</v>
      </c>
      <c r="AT45" s="1">
        <f t="shared" si="36"/>
        <v>18.641506849315082</v>
      </c>
      <c r="AU45" s="1">
        <f t="shared" si="37"/>
        <v>2707.8878286984932</v>
      </c>
    </row>
    <row r="46" spans="1:48" x14ac:dyDescent="0.15">
      <c r="C46" s="7">
        <v>4</v>
      </c>
      <c r="D46" s="11">
        <v>23.228066666666699</v>
      </c>
      <c r="E46" s="10">
        <f t="shared" si="38"/>
        <v>22.1857419354839</v>
      </c>
      <c r="F46" s="7" t="s">
        <v>73</v>
      </c>
      <c r="G46" s="1">
        <v>5</v>
      </c>
      <c r="H46" s="8">
        <f t="shared" si="21"/>
        <v>23.228066666666699</v>
      </c>
      <c r="I46" s="8">
        <f t="shared" si="22"/>
        <v>296.37806666666665</v>
      </c>
      <c r="J46" s="8">
        <f t="shared" si="23"/>
        <v>0.28477414589760597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0.14729918088642249</v>
      </c>
      <c r="O46" s="8">
        <f t="shared" si="39"/>
        <v>8.4843630134373099E-2</v>
      </c>
      <c r="P46" s="8">
        <f t="shared" si="26"/>
        <v>2.4161272306368484E-2</v>
      </c>
      <c r="Q46" s="14">
        <f t="shared" si="27"/>
        <v>3.1409653998279029E-3</v>
      </c>
      <c r="R46" s="8">
        <f t="shared" si="28"/>
        <v>1.0021835416666666E-2</v>
      </c>
      <c r="S46" s="15">
        <f t="shared" si="29"/>
        <v>0.31341219140401833</v>
      </c>
      <c r="T46" s="2">
        <v>0.01</v>
      </c>
      <c r="U46" s="16">
        <f t="shared" si="30"/>
        <v>3.1341219140401835E-3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3.0234121914040183E-2</v>
      </c>
      <c r="AR46" s="8">
        <f t="shared" si="34"/>
        <v>7.7091041666666671</v>
      </c>
      <c r="AS46" s="1">
        <f t="shared" si="35"/>
        <v>0.13</v>
      </c>
      <c r="AT46" s="1">
        <f t="shared" si="36"/>
        <v>18.641506849315082</v>
      </c>
      <c r="AU46" s="1">
        <f t="shared" si="37"/>
        <v>3784.4297136504842</v>
      </c>
    </row>
    <row r="47" spans="1:48" x14ac:dyDescent="0.15">
      <c r="C47" s="7">
        <v>5</v>
      </c>
      <c r="D47" s="11">
        <v>24.413064516129001</v>
      </c>
      <c r="E47" s="10">
        <f t="shared" si="38"/>
        <v>23.228066666666699</v>
      </c>
      <c r="F47" s="7" t="s">
        <v>75</v>
      </c>
      <c r="G47" s="1">
        <v>6</v>
      </c>
      <c r="H47" s="8">
        <f t="shared" si="21"/>
        <v>24.413064516129001</v>
      </c>
      <c r="I47" s="8">
        <f t="shared" si="22"/>
        <v>297.56306451612897</v>
      </c>
      <c r="J47" s="8">
        <f t="shared" si="23"/>
        <v>0.32457825648040656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0.13777339949467127</v>
      </c>
      <c r="P47" s="8">
        <f t="shared" si="26"/>
        <v>4.4718249797358924E-2</v>
      </c>
      <c r="Q47" s="14">
        <f t="shared" si="27"/>
        <v>5.8133724736566606E-3</v>
      </c>
      <c r="R47" s="8">
        <f t="shared" si="28"/>
        <v>1.0021835416666666E-2</v>
      </c>
      <c r="S47" s="15">
        <f t="shared" si="29"/>
        <v>0.58007063895589595</v>
      </c>
      <c r="T47" s="2">
        <v>0.01</v>
      </c>
      <c r="U47" s="16">
        <f t="shared" si="30"/>
        <v>5.8007063895589598E-3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3.2900706389558956E-2</v>
      </c>
      <c r="AR47" s="8">
        <f t="shared" si="34"/>
        <v>7.7091041666666671</v>
      </c>
      <c r="AS47" s="1">
        <f t="shared" si="35"/>
        <v>0.13</v>
      </c>
      <c r="AT47" s="1">
        <f t="shared" si="36"/>
        <v>18.641506849315082</v>
      </c>
      <c r="AU47" s="1">
        <f t="shared" si="37"/>
        <v>4118.208268615761</v>
      </c>
    </row>
    <row r="48" spans="1:48" x14ac:dyDescent="0.15">
      <c r="C48" s="7">
        <v>6</v>
      </c>
      <c r="D48" s="11">
        <v>26.064233333333299</v>
      </c>
      <c r="E48" s="10">
        <f t="shared" si="38"/>
        <v>24.413064516129001</v>
      </c>
      <c r="F48" s="7" t="s">
        <v>73</v>
      </c>
      <c r="G48" s="1">
        <v>7</v>
      </c>
      <c r="H48" s="8">
        <f t="shared" si="21"/>
        <v>26.064233333333299</v>
      </c>
      <c r="I48" s="8">
        <f t="shared" si="22"/>
        <v>299.21423333333325</v>
      </c>
      <c r="J48" s="8">
        <f t="shared" si="23"/>
        <v>0.38881234455947949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0.17014619136397902</v>
      </c>
      <c r="P48" s="8">
        <f t="shared" si="26"/>
        <v>6.6154939582094549E-2</v>
      </c>
      <c r="Q48" s="14">
        <f t="shared" si="27"/>
        <v>8.6001421456722918E-3</v>
      </c>
      <c r="R48" s="8">
        <f t="shared" si="28"/>
        <v>1.0021835416666666E-2</v>
      </c>
      <c r="S48" s="15">
        <f t="shared" si="29"/>
        <v>0.85814042918425415</v>
      </c>
      <c r="T48" s="2">
        <v>0.01</v>
      </c>
      <c r="U48" s="16">
        <f t="shared" si="30"/>
        <v>8.5814042918425423E-3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3.5681404291842543E-2</v>
      </c>
      <c r="AR48" s="8">
        <f t="shared" si="34"/>
        <v>7.7091041666666671</v>
      </c>
      <c r="AS48" s="1">
        <f t="shared" si="35"/>
        <v>0.13</v>
      </c>
      <c r="AT48" s="1">
        <f t="shared" si="36"/>
        <v>18.641506849315082</v>
      </c>
      <c r="AU48" s="1">
        <f t="shared" si="37"/>
        <v>4466.2704943356594</v>
      </c>
    </row>
    <row r="49" spans="1:78" x14ac:dyDescent="0.15">
      <c r="C49" s="7">
        <v>7</v>
      </c>
      <c r="D49" s="11">
        <v>27.273806451612899</v>
      </c>
      <c r="E49" s="10">
        <f t="shared" si="38"/>
        <v>26.064233333333299</v>
      </c>
      <c r="F49" s="7" t="s">
        <v>73</v>
      </c>
      <c r="G49" s="1">
        <v>8</v>
      </c>
      <c r="H49" s="8">
        <f t="shared" si="21"/>
        <v>27.273806451612899</v>
      </c>
      <c r="I49" s="8">
        <f t="shared" si="22"/>
        <v>300.4238064516129</v>
      </c>
      <c r="J49" s="8">
        <f t="shared" si="23"/>
        <v>0.44324156848161611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0.18108229344855115</v>
      </c>
      <c r="P49" s="8">
        <f t="shared" si="26"/>
        <v>8.0263199772384081E-2</v>
      </c>
      <c r="Q49" s="14">
        <f t="shared" si="27"/>
        <v>1.0434215970409931E-2</v>
      </c>
      <c r="R49" s="8">
        <f t="shared" si="28"/>
        <v>1.0021835416666666E-2</v>
      </c>
      <c r="S49" s="15">
        <f t="shared" si="29"/>
        <v>1.0411482065508142</v>
      </c>
      <c r="T49" s="2">
        <v>0.01</v>
      </c>
      <c r="U49" s="16">
        <f t="shared" si="30"/>
        <v>1.0411482065508142E-2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3.7511482065508139E-2</v>
      </c>
      <c r="AR49" s="8">
        <f t="shared" si="34"/>
        <v>7.7091041666666671</v>
      </c>
      <c r="AS49" s="1">
        <f t="shared" si="35"/>
        <v>0.13</v>
      </c>
      <c r="AT49" s="1">
        <f t="shared" si="36"/>
        <v>18.641506849315082</v>
      </c>
      <c r="AU49" s="1">
        <f t="shared" si="37"/>
        <v>4695.3428227678332</v>
      </c>
    </row>
    <row r="50" spans="1:78" x14ac:dyDescent="0.15">
      <c r="C50" s="7">
        <v>8</v>
      </c>
      <c r="D50" s="11">
        <v>27.579935483871001</v>
      </c>
      <c r="E50" s="10">
        <f t="shared" si="38"/>
        <v>27.273806451612899</v>
      </c>
      <c r="F50" s="7" t="s">
        <v>73</v>
      </c>
      <c r="G50" s="1">
        <v>9</v>
      </c>
      <c r="H50" s="8">
        <f t="shared" si="21"/>
        <v>27.579935483871001</v>
      </c>
      <c r="I50" s="8">
        <f t="shared" si="22"/>
        <v>300.72993548387097</v>
      </c>
      <c r="J50" s="8">
        <f t="shared" si="23"/>
        <v>0.4581089192954339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0.1779101353428337</v>
      </c>
      <c r="P50" s="8">
        <f t="shared" si="26"/>
        <v>8.1502219833609932E-2</v>
      </c>
      <c r="Q50" s="14">
        <f t="shared" si="27"/>
        <v>1.0595288578369291E-2</v>
      </c>
      <c r="R50" s="8">
        <f t="shared" si="28"/>
        <v>1.0021835416666666E-2</v>
      </c>
      <c r="S50" s="15">
        <f t="shared" si="29"/>
        <v>1.0572203731014134</v>
      </c>
      <c r="T50" s="2">
        <v>0.01</v>
      </c>
      <c r="U50" s="16">
        <f t="shared" si="30"/>
        <v>1.0572203731014133E-2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3.7672203731014132E-2</v>
      </c>
      <c r="AR50" s="8">
        <f t="shared" si="34"/>
        <v>7.7091041666666671</v>
      </c>
      <c r="AS50" s="1">
        <f t="shared" si="35"/>
        <v>0.13</v>
      </c>
      <c r="AT50" s="1">
        <f t="shared" si="36"/>
        <v>18.641506849315082</v>
      </c>
      <c r="AU50" s="1">
        <f t="shared" si="37"/>
        <v>4715.4604848020608</v>
      </c>
    </row>
    <row r="51" spans="1:78" x14ac:dyDescent="0.15">
      <c r="C51" s="7">
        <v>9</v>
      </c>
      <c r="D51" s="11">
        <v>26.885866666666701</v>
      </c>
      <c r="E51" s="10">
        <f t="shared" si="38"/>
        <v>27.579935483871001</v>
      </c>
      <c r="F51" s="7" t="s">
        <v>73</v>
      </c>
      <c r="G51" s="1">
        <v>10</v>
      </c>
      <c r="H51" s="8">
        <f t="shared" si="21"/>
        <v>26.885866666666701</v>
      </c>
      <c r="I51" s="8">
        <f t="shared" si="22"/>
        <v>300.03586666666666</v>
      </c>
      <c r="J51" s="8">
        <f t="shared" si="23"/>
        <v>0.42505104778075092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0.17349895717589042</v>
      </c>
      <c r="P51" s="8">
        <f t="shared" si="26"/>
        <v>7.3745913536479857E-2</v>
      </c>
      <c r="Q51" s="14">
        <f t="shared" si="27"/>
        <v>9.5869687597423814E-3</v>
      </c>
      <c r="R51" s="8">
        <f t="shared" si="28"/>
        <v>1.0021835416666666E-2</v>
      </c>
      <c r="S51" s="15">
        <f t="shared" si="29"/>
        <v>0.95660808236771822</v>
      </c>
      <c r="T51" s="2">
        <v>0.01</v>
      </c>
      <c r="U51" s="16">
        <f t="shared" si="30"/>
        <v>9.5660808236771831E-3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3.6666080823677186E-2</v>
      </c>
      <c r="AR51" s="8">
        <f t="shared" si="34"/>
        <v>7.7091041666666671</v>
      </c>
      <c r="AS51" s="1">
        <f t="shared" si="35"/>
        <v>0.13</v>
      </c>
      <c r="AT51" s="1">
        <f t="shared" si="36"/>
        <v>18.641506849315082</v>
      </c>
      <c r="AU51" s="1">
        <f t="shared" si="37"/>
        <v>4589.5232594069957</v>
      </c>
    </row>
    <row r="52" spans="1:78" x14ac:dyDescent="0.15">
      <c r="C52" s="7">
        <v>10</v>
      </c>
      <c r="D52" s="11">
        <v>26.050935483871001</v>
      </c>
      <c r="E52" s="10">
        <f t="shared" si="38"/>
        <v>26.885866666666701</v>
      </c>
      <c r="F52" s="7" t="s">
        <v>73</v>
      </c>
      <c r="G52" s="1">
        <v>11</v>
      </c>
      <c r="H52" s="8">
        <f t="shared" si="21"/>
        <v>26.050935483871001</v>
      </c>
      <c r="I52" s="8">
        <f t="shared" si="22"/>
        <v>299.20093548387098</v>
      </c>
      <c r="J52" s="8">
        <f t="shared" si="23"/>
        <v>0.38825042000677384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9.4765391457440049E-2</v>
      </c>
      <c r="O52" s="8">
        <f t="shared" si="39"/>
        <v>8.2078693848637155E-2</v>
      </c>
      <c r="P52" s="8">
        <f t="shared" si="26"/>
        <v>3.186708736034078E-2</v>
      </c>
      <c r="Q52" s="14">
        <f t="shared" si="27"/>
        <v>4.1427213568443018E-3</v>
      </c>
      <c r="R52" s="8">
        <f t="shared" si="28"/>
        <v>1.0021835416666666E-2</v>
      </c>
      <c r="S52" s="15">
        <f t="shared" si="29"/>
        <v>0.41336952610045957</v>
      </c>
      <c r="T52" s="2">
        <v>0.01</v>
      </c>
      <c r="U52" s="16">
        <f t="shared" si="30"/>
        <v>4.1336952610045961E-3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3.1233695261004595E-2</v>
      </c>
      <c r="AR52" s="8">
        <f t="shared" si="34"/>
        <v>7.7091041666666671</v>
      </c>
      <c r="AS52" s="1">
        <f t="shared" si="35"/>
        <v>0.13</v>
      </c>
      <c r="AT52" s="1">
        <f t="shared" si="36"/>
        <v>18.641506849315082</v>
      </c>
      <c r="AU52" s="1">
        <f t="shared" si="37"/>
        <v>3909.5471252287089</v>
      </c>
    </row>
    <row r="53" spans="1:78" x14ac:dyDescent="0.15">
      <c r="C53" s="7">
        <v>11</v>
      </c>
      <c r="D53" s="11">
        <v>24.171199999999999</v>
      </c>
      <c r="E53" s="10">
        <f t="shared" si="38"/>
        <v>26.050935483871001</v>
      </c>
      <c r="F53" s="7" t="s">
        <v>75</v>
      </c>
      <c r="G53" s="1">
        <v>12</v>
      </c>
      <c r="H53" s="8">
        <f t="shared" si="21"/>
        <v>24.171199999999999</v>
      </c>
      <c r="I53" s="8">
        <f t="shared" si="22"/>
        <v>297.32119999999998</v>
      </c>
      <c r="J53" s="8">
        <f t="shared" si="23"/>
        <v>0.31605245647928421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0.12730264815496306</v>
      </c>
      <c r="P53" s="8">
        <f t="shared" si="26"/>
        <v>4.023431466569409E-2</v>
      </c>
      <c r="Q53" s="14">
        <f t="shared" si="27"/>
        <v>5.2304609065402319E-3</v>
      </c>
      <c r="R53" s="8">
        <f t="shared" si="28"/>
        <v>1.0021835416666666E-2</v>
      </c>
      <c r="S53" s="15">
        <f t="shared" si="29"/>
        <v>0.52190648609553003</v>
      </c>
      <c r="T53" s="2">
        <v>0.01</v>
      </c>
      <c r="U53" s="16">
        <f t="shared" si="30"/>
        <v>5.2190648609553008E-3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3.2319064860955302E-2</v>
      </c>
      <c r="AR53" s="8">
        <f t="shared" si="34"/>
        <v>7.7091041666666671</v>
      </c>
      <c r="AS53" s="1">
        <f t="shared" si="35"/>
        <v>0.13</v>
      </c>
      <c r="AT53" s="1">
        <f t="shared" si="36"/>
        <v>18.641506849315082</v>
      </c>
      <c r="AU53" s="1">
        <f t="shared" si="37"/>
        <v>4045.4037238104243</v>
      </c>
      <c r="AV53" s="1">
        <f>SUM(AU42:AU53)</f>
        <v>44223.593650055846</v>
      </c>
    </row>
    <row r="54" spans="1:78" x14ac:dyDescent="0.15">
      <c r="C54" s="7">
        <v>12</v>
      </c>
      <c r="D54" s="11">
        <v>22.9951935483871</v>
      </c>
      <c r="E54" s="10">
        <f t="shared" si="38"/>
        <v>24.171199999999999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18</v>
      </c>
      <c r="E58" s="7"/>
      <c r="F58" s="7"/>
      <c r="G58" s="1">
        <v>1</v>
      </c>
      <c r="H58" s="8">
        <f t="shared" ref="H58:H69" si="40">E59</f>
        <v>18</v>
      </c>
      <c r="I58" s="8">
        <f t="shared" ref="I58:I69" si="41">H58+273.15</f>
        <v>291.14999999999998</v>
      </c>
      <c r="J58" s="8">
        <f t="shared" ref="J58:J69" si="42">EXP(($C$16*(I58-$C$14))/($C$17*I58*$C$14))</f>
        <v>0.15787051391298848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0.43614650072970451</v>
      </c>
      <c r="Q58" s="14">
        <f t="shared" ref="Q58:Q69" si="46">P58*$B$60</f>
        <v>0.12648248521161429</v>
      </c>
      <c r="R58" s="8">
        <f t="shared" ref="R58:R69" si="47">L58*$B$60</f>
        <v>0.80117864999999977</v>
      </c>
      <c r="S58" s="15">
        <f t="shared" ref="S58:S69" si="48">Q58/R58</f>
        <v>0.15787051391298848</v>
      </c>
      <c r="T58" s="2">
        <v>0.27</v>
      </c>
      <c r="U58" s="16">
        <f t="shared" ref="U58:U69" si="49">S58*T58</f>
        <v>4.2625038756506896E-2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0.28348204503038932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214.04575342465751</v>
      </c>
      <c r="AF58" s="1">
        <f t="shared" ref="AF58:AF69" si="54">AE58*10000*AC58*AB58</f>
        <v>6208687.1780556915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22.517161290322601</v>
      </c>
      <c r="E59" s="10">
        <f t="shared" ref="E59:E70" si="55">D58</f>
        <v>18</v>
      </c>
      <c r="F59" s="7" t="s">
        <v>73</v>
      </c>
      <c r="G59" s="1">
        <v>2</v>
      </c>
      <c r="H59" s="8">
        <f t="shared" si="40"/>
        <v>22.517161290322601</v>
      </c>
      <c r="I59" s="8">
        <f t="shared" si="41"/>
        <v>295.66716129032255</v>
      </c>
      <c r="J59" s="8">
        <f t="shared" si="42"/>
        <v>0.26314501031403076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5.089223499270294</v>
      </c>
      <c r="P59" s="8">
        <f t="shared" si="45"/>
        <v>1.3392037702058892</v>
      </c>
      <c r="Q59" s="14">
        <f t="shared" si="46"/>
        <v>0.38836909335970782</v>
      </c>
      <c r="R59" s="8">
        <f t="shared" si="47"/>
        <v>0.80117864999999977</v>
      </c>
      <c r="S59" s="15">
        <f t="shared" si="48"/>
        <v>0.48474718261614674</v>
      </c>
      <c r="T59" s="2">
        <v>0.27</v>
      </c>
      <c r="U59" s="16">
        <f t="shared" si="49"/>
        <v>0.13088173930635963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0.30063032194722566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214.04575342465751</v>
      </c>
      <c r="AF59" s="1">
        <f t="shared" si="54"/>
        <v>6584260.4776200326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23.112142857142899</v>
      </c>
      <c r="E60" s="10">
        <f t="shared" si="55"/>
        <v>22.517161290322601</v>
      </c>
      <c r="F60" s="7" t="s">
        <v>73</v>
      </c>
      <c r="G60" s="1">
        <v>3</v>
      </c>
      <c r="H60" s="8">
        <f t="shared" si="40"/>
        <v>23.112142857142899</v>
      </c>
      <c r="I60" s="8">
        <f t="shared" si="41"/>
        <v>296.26214285714286</v>
      </c>
      <c r="J60" s="8">
        <f t="shared" si="42"/>
        <v>0.28113685239342445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6.5127047290644047</v>
      </c>
      <c r="P60" s="8">
        <f t="shared" si="45"/>
        <v>1.8309613080969369</v>
      </c>
      <c r="Q60" s="14">
        <f t="shared" si="46"/>
        <v>0.53097877934811166</v>
      </c>
      <c r="R60" s="8">
        <f t="shared" si="47"/>
        <v>0.80117864999999977</v>
      </c>
      <c r="S60" s="15">
        <f t="shared" si="48"/>
        <v>0.6627470406857594</v>
      </c>
      <c r="T60" s="2">
        <v>0.27</v>
      </c>
      <c r="U60" s="16">
        <f t="shared" si="49"/>
        <v>0.17894170098515505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0.30996837250141562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214.04575342465751</v>
      </c>
      <c r="AF60" s="1">
        <f t="shared" si="54"/>
        <v>6788777.9620964117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22.1857419354839</v>
      </c>
      <c r="E61" s="10">
        <f t="shared" si="55"/>
        <v>23.112142857142899</v>
      </c>
      <c r="F61" s="7" t="s">
        <v>73</v>
      </c>
      <c r="G61" s="1">
        <v>4</v>
      </c>
      <c r="H61" s="8">
        <f t="shared" si="40"/>
        <v>22.1857419354839</v>
      </c>
      <c r="I61" s="8">
        <f t="shared" si="41"/>
        <v>295.3357419354839</v>
      </c>
      <c r="J61" s="8">
        <f t="shared" si="42"/>
        <v>0.25359794964034055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7.4444284209674674</v>
      </c>
      <c r="P61" s="8">
        <f t="shared" si="45"/>
        <v>1.8878917838016276</v>
      </c>
      <c r="Q61" s="14">
        <f t="shared" si="46"/>
        <v>0.547488617302472</v>
      </c>
      <c r="R61" s="8">
        <f t="shared" si="47"/>
        <v>0.80117864999999977</v>
      </c>
      <c r="S61" s="15">
        <f t="shared" si="48"/>
        <v>0.68335397767086303</v>
      </c>
      <c r="T61" s="2">
        <v>0.27</v>
      </c>
      <c r="U61" s="16">
        <f t="shared" si="49"/>
        <v>0.18450557397113304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0.31104943302259114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214.04575342465751</v>
      </c>
      <c r="AF61" s="1">
        <f t="shared" si="54"/>
        <v>6812454.8288122742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23.228066666666699</v>
      </c>
      <c r="E62" s="10">
        <f t="shared" si="55"/>
        <v>22.1857419354839</v>
      </c>
      <c r="F62" s="7" t="s">
        <v>73</v>
      </c>
      <c r="G62" s="1">
        <v>5</v>
      </c>
      <c r="H62" s="8">
        <f t="shared" si="40"/>
        <v>23.228066666666699</v>
      </c>
      <c r="I62" s="8">
        <f t="shared" si="41"/>
        <v>296.37806666666665</v>
      </c>
      <c r="J62" s="8">
        <f t="shared" si="42"/>
        <v>0.28477414589760597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5.2787098053075479</v>
      </c>
      <c r="O62" s="8">
        <f t="shared" si="56"/>
        <v>3.0405118318582911</v>
      </c>
      <c r="P62" s="8">
        <f t="shared" si="45"/>
        <v>0.8658591600090102</v>
      </c>
      <c r="Q62" s="14">
        <f t="shared" si="46"/>
        <v>0.25109915640261293</v>
      </c>
      <c r="R62" s="8">
        <f t="shared" si="47"/>
        <v>0.80117864999999977</v>
      </c>
      <c r="S62" s="15">
        <f t="shared" si="48"/>
        <v>0.31341219140401833</v>
      </c>
      <c r="T62" s="2">
        <v>0.27</v>
      </c>
      <c r="U62" s="16">
        <f t="shared" si="49"/>
        <v>8.4621291679084956E-2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0.29164191697324621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214.04575342465751</v>
      </c>
      <c r="AF62" s="1">
        <f t="shared" si="54"/>
        <v>6387400.7621938372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24.413064516129001</v>
      </c>
      <c r="E63" s="10">
        <f t="shared" si="55"/>
        <v>23.228066666666699</v>
      </c>
      <c r="F63" s="7" t="s">
        <v>75</v>
      </c>
      <c r="G63" s="1">
        <v>6</v>
      </c>
      <c r="H63" s="8">
        <f t="shared" si="40"/>
        <v>24.413064516129001</v>
      </c>
      <c r="I63" s="8">
        <f t="shared" si="41"/>
        <v>297.56306451612897</v>
      </c>
      <c r="J63" s="8">
        <f t="shared" si="42"/>
        <v>0.32457825648040656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4.9373376718492805</v>
      </c>
      <c r="P63" s="8">
        <f t="shared" si="45"/>
        <v>1.6025524531838691</v>
      </c>
      <c r="Q63" s="14">
        <f t="shared" si="46"/>
        <v>0.464740211423322</v>
      </c>
      <c r="R63" s="8">
        <f t="shared" si="47"/>
        <v>0.80117864999999977</v>
      </c>
      <c r="S63" s="15">
        <f t="shared" si="48"/>
        <v>0.58007063895589595</v>
      </c>
      <c r="T63" s="2">
        <v>0.27</v>
      </c>
      <c r="U63" s="16">
        <f t="shared" si="49"/>
        <v>0.15661907251809193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0.32083108579026526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214.04575342465751</v>
      </c>
      <c r="AF63" s="1">
        <f t="shared" si="54"/>
        <v>7026687.8752556248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26.064233333333299</v>
      </c>
      <c r="E64" s="10">
        <f t="shared" si="55"/>
        <v>24.413064516129001</v>
      </c>
      <c r="F64" s="7" t="s">
        <v>73</v>
      </c>
      <c r="G64" s="1">
        <v>7</v>
      </c>
      <c r="H64" s="8">
        <f t="shared" si="40"/>
        <v>26.064233333333299</v>
      </c>
      <c r="I64" s="8">
        <f t="shared" si="41"/>
        <v>299.21423333333325</v>
      </c>
      <c r="J64" s="8">
        <f t="shared" si="42"/>
        <v>0.38881234455947949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6.0974702186654106</v>
      </c>
      <c r="P64" s="8">
        <f t="shared" si="45"/>
        <v>2.3707716916009005</v>
      </c>
      <c r="Q64" s="14">
        <f t="shared" si="46"/>
        <v>0.68752379056426105</v>
      </c>
      <c r="R64" s="8">
        <f t="shared" si="47"/>
        <v>0.80117864999999977</v>
      </c>
      <c r="S64" s="15">
        <f t="shared" si="48"/>
        <v>0.85814042918425404</v>
      </c>
      <c r="T64" s="2">
        <v>0.27</v>
      </c>
      <c r="U64" s="16">
        <f t="shared" si="49"/>
        <v>0.23169791587974861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0.33541890505543515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214.04575342465751</v>
      </c>
      <c r="AF64" s="1">
        <f t="shared" si="54"/>
        <v>7346183.2648763144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27.273806451612899</v>
      </c>
      <c r="E65" s="10">
        <f t="shared" si="55"/>
        <v>26.064233333333299</v>
      </c>
      <c r="F65" s="7" t="s">
        <v>73</v>
      </c>
      <c r="G65" s="1">
        <v>8</v>
      </c>
      <c r="H65" s="8">
        <f t="shared" si="40"/>
        <v>27.273806451612899</v>
      </c>
      <c r="I65" s="8">
        <f t="shared" si="41"/>
        <v>300.4238064516129</v>
      </c>
      <c r="J65" s="8">
        <f t="shared" si="42"/>
        <v>0.44324156848161611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6.4893835270645095</v>
      </c>
      <c r="P65" s="8">
        <f t="shared" si="45"/>
        <v>2.8763645330148351</v>
      </c>
      <c r="Q65" s="14">
        <f t="shared" si="46"/>
        <v>0.83414571457430209</v>
      </c>
      <c r="R65" s="8">
        <f t="shared" si="47"/>
        <v>0.80117864999999977</v>
      </c>
      <c r="S65" s="15">
        <f t="shared" si="48"/>
        <v>1.041148206550814</v>
      </c>
      <c r="T65" s="2">
        <v>0.27</v>
      </c>
      <c r="U65" s="16">
        <f t="shared" si="49"/>
        <v>0.2811100157687198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0.34501967606386225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214.04575342465751</v>
      </c>
      <c r="AF65" s="1">
        <f t="shared" si="54"/>
        <v>7556454.7261714386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27.579935483871001</v>
      </c>
      <c r="E66" s="10">
        <f t="shared" si="55"/>
        <v>27.273806451612899</v>
      </c>
      <c r="F66" s="7" t="s">
        <v>73</v>
      </c>
      <c r="G66" s="1">
        <v>9</v>
      </c>
      <c r="H66" s="8">
        <f t="shared" si="40"/>
        <v>27.579935483871001</v>
      </c>
      <c r="I66" s="8">
        <f t="shared" si="41"/>
        <v>300.72993548387097</v>
      </c>
      <c r="J66" s="8">
        <f t="shared" si="42"/>
        <v>0.4581089192954339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6.3757039940496743</v>
      </c>
      <c r="P66" s="8">
        <f t="shared" si="45"/>
        <v>2.9207668664616779</v>
      </c>
      <c r="Q66" s="14">
        <f t="shared" si="46"/>
        <v>0.84702239127388657</v>
      </c>
      <c r="R66" s="8">
        <f t="shared" si="47"/>
        <v>0.80117864999999977</v>
      </c>
      <c r="S66" s="15">
        <f t="shared" si="48"/>
        <v>1.0572203731014136</v>
      </c>
      <c r="T66" s="2">
        <v>0.27</v>
      </c>
      <c r="U66" s="16">
        <f t="shared" si="49"/>
        <v>0.28544950073738168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0.34586283799327328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214.04575342465751</v>
      </c>
      <c r="AF66" s="1">
        <f t="shared" si="54"/>
        <v>7574921.2525420869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26.885866666666701</v>
      </c>
      <c r="E67" s="10">
        <f t="shared" si="55"/>
        <v>27.579935483871001</v>
      </c>
      <c r="F67" s="7" t="s">
        <v>73</v>
      </c>
      <c r="G67" s="1">
        <v>10</v>
      </c>
      <c r="H67" s="8">
        <f t="shared" si="40"/>
        <v>26.885866666666701</v>
      </c>
      <c r="I67" s="8">
        <f t="shared" si="41"/>
        <v>300.03586666666666</v>
      </c>
      <c r="J67" s="8">
        <f t="shared" si="42"/>
        <v>0.42505104778075092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6.2176221275879957</v>
      </c>
      <c r="P67" s="8">
        <f t="shared" si="45"/>
        <v>2.6428068000360594</v>
      </c>
      <c r="Q67" s="14">
        <f t="shared" si="46"/>
        <v>0.76641397201045713</v>
      </c>
      <c r="R67" s="8">
        <f t="shared" si="47"/>
        <v>0.80117864999999977</v>
      </c>
      <c r="S67" s="15">
        <f t="shared" si="48"/>
        <v>0.95660808236771833</v>
      </c>
      <c r="T67" s="2">
        <v>0.27</v>
      </c>
      <c r="U67" s="16">
        <f t="shared" si="49"/>
        <v>0.25828418223928395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0.34058461660909289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214.04575342465751</v>
      </c>
      <c r="AF67" s="1">
        <f t="shared" si="54"/>
        <v>7459320.1906568902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26.050935483871001</v>
      </c>
      <c r="E68" s="10">
        <f t="shared" si="55"/>
        <v>26.885866666666701</v>
      </c>
      <c r="F68" s="7" t="s">
        <v>73</v>
      </c>
      <c r="G68" s="1">
        <v>11</v>
      </c>
      <c r="H68" s="8">
        <f t="shared" si="40"/>
        <v>26.050935483871001</v>
      </c>
      <c r="I68" s="8">
        <f t="shared" si="41"/>
        <v>299.20093548387098</v>
      </c>
      <c r="J68" s="8">
        <f t="shared" si="42"/>
        <v>0.38825042000677384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3.3960745611743395</v>
      </c>
      <c r="O68" s="8">
        <f t="shared" si="56"/>
        <v>2.9414257663775967</v>
      </c>
      <c r="P68" s="8">
        <f t="shared" si="45"/>
        <v>1.1420097892148486</v>
      </c>
      <c r="Q68" s="14">
        <f t="shared" si="46"/>
        <v>0.3311828388723061</v>
      </c>
      <c r="R68" s="8">
        <f t="shared" si="47"/>
        <v>0.80117864999999977</v>
      </c>
      <c r="S68" s="15">
        <f t="shared" si="48"/>
        <v>0.41336952610045985</v>
      </c>
      <c r="T68" s="2">
        <v>0.27</v>
      </c>
      <c r="U68" s="16">
        <f t="shared" si="49"/>
        <v>0.11160977204712416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0.29688577870875621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214.04575342465751</v>
      </c>
      <c r="AF68" s="1">
        <f t="shared" si="54"/>
        <v>6502249.2956071887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24.171199999999999</v>
      </c>
      <c r="E69" s="10">
        <f t="shared" si="55"/>
        <v>26.050935483871001</v>
      </c>
      <c r="F69" s="7" t="s">
        <v>75</v>
      </c>
      <c r="G69" s="1">
        <v>12</v>
      </c>
      <c r="H69" s="8">
        <f t="shared" si="40"/>
        <v>24.171199999999999</v>
      </c>
      <c r="I69" s="8">
        <f t="shared" si="41"/>
        <v>297.32119999999998</v>
      </c>
      <c r="J69" s="8">
        <f t="shared" si="42"/>
        <v>0.31605245647928421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4.5621009771627472</v>
      </c>
      <c r="P69" s="8">
        <f t="shared" si="45"/>
        <v>1.4418632205388291</v>
      </c>
      <c r="Q69" s="14">
        <f t="shared" si="46"/>
        <v>0.41814033395626043</v>
      </c>
      <c r="R69" s="8">
        <f t="shared" si="47"/>
        <v>0.80117864999999977</v>
      </c>
      <c r="S69" s="15">
        <f t="shared" si="48"/>
        <v>0.52190648609553003</v>
      </c>
      <c r="T69" s="2">
        <v>0.27</v>
      </c>
      <c r="U69" s="16">
        <f t="shared" si="49"/>
        <v>0.14091475124579311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0.30257973616705758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214.04575342465751</v>
      </c>
      <c r="AF69" s="1">
        <f t="shared" si="54"/>
        <v>6626955.6086999997</v>
      </c>
      <c r="AG69" s="1">
        <f>SUM(AF58:AF69)</f>
        <v>82874353.422587782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22.9951935483871</v>
      </c>
      <c r="E70" s="10">
        <f t="shared" si="55"/>
        <v>24.171199999999999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18</v>
      </c>
      <c r="E74" s="7"/>
      <c r="F74" s="7"/>
      <c r="G74" s="1">
        <v>1</v>
      </c>
      <c r="H74" s="8">
        <f t="shared" ref="H74:H85" si="57">E75</f>
        <v>18</v>
      </c>
      <c r="I74" s="8">
        <f t="shared" ref="I74:I85" si="58">H74+273.15</f>
        <v>291.14999999999998</v>
      </c>
      <c r="J74" s="8">
        <f t="shared" ref="J74:J85" si="59">EXP(($C$16*(I74-$C$14))/($C$17*I74*$C$14))</f>
        <v>0.15787051391298848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8.2285269261727856E-2</v>
      </c>
      <c r="Q74" s="14">
        <f t="shared" ref="Q74:Q85" si="63">P74*$B$76</f>
        <v>2.4685580778518356E-2</v>
      </c>
      <c r="R74" s="8">
        <f t="shared" ref="R74:R85" si="64">L74*$B$76</f>
        <v>0.156366</v>
      </c>
      <c r="S74" s="15">
        <f t="shared" ref="S74:S85" si="65">Q74/R74</f>
        <v>0.15787051391298848</v>
      </c>
      <c r="T74" s="2">
        <v>0.01</v>
      </c>
      <c r="U74" s="16">
        <f t="shared" ref="U74:U85" si="66">S74*T74</f>
        <v>1.5787051391298848E-3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7.0687051391298853E-3</v>
      </c>
      <c r="AU74" s="8">
        <f t="shared" ref="AU74:AU85" si="70">$B$74/12</f>
        <v>52.122000000000007</v>
      </c>
      <c r="AV74" s="1">
        <f t="shared" ref="AV74:AV85" si="71">$B$76</f>
        <v>0.3</v>
      </c>
      <c r="AW74" s="1">
        <f>$E$8/12</f>
        <v>0.99766687011773325</v>
      </c>
      <c r="AX74" s="1">
        <f t="shared" ref="AX74:AX85" si="72">AW74*10000*AV74*0.67*AU74*AT74</f>
        <v>738.82663930162812</v>
      </c>
    </row>
    <row r="75" spans="1:78" x14ac:dyDescent="0.15">
      <c r="A75" s="1" t="s">
        <v>74</v>
      </c>
      <c r="B75" s="1">
        <v>1</v>
      </c>
      <c r="C75" s="7">
        <v>1</v>
      </c>
      <c r="D75" s="9">
        <v>22.517161290322601</v>
      </c>
      <c r="E75" s="10">
        <f t="shared" ref="E75:E86" si="73">D74</f>
        <v>18</v>
      </c>
      <c r="F75" s="7" t="s">
        <v>73</v>
      </c>
      <c r="G75" s="1">
        <v>2</v>
      </c>
      <c r="H75" s="8">
        <f t="shared" si="57"/>
        <v>22.517161290322601</v>
      </c>
      <c r="I75" s="8">
        <f t="shared" si="58"/>
        <v>295.66716129032255</v>
      </c>
      <c r="J75" s="8">
        <f t="shared" si="59"/>
        <v>0.26314501031403076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0.96015473073827218</v>
      </c>
      <c r="P75" s="8">
        <f t="shared" si="62"/>
        <v>0.25265992652318808</v>
      </c>
      <c r="Q75" s="14">
        <f t="shared" si="63"/>
        <v>7.5797977956956419E-2</v>
      </c>
      <c r="R75" s="8">
        <f t="shared" si="64"/>
        <v>0.156366</v>
      </c>
      <c r="S75" s="15">
        <f t="shared" si="65"/>
        <v>0.48474718261614685</v>
      </c>
      <c r="T75" s="2">
        <v>0.01</v>
      </c>
      <c r="U75" s="16">
        <f t="shared" si="66"/>
        <v>4.847471826161469E-3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1.033747182616147E-2</v>
      </c>
      <c r="AU75" s="8">
        <f t="shared" si="70"/>
        <v>52.122000000000007</v>
      </c>
      <c r="AV75" s="1">
        <f t="shared" si="71"/>
        <v>0.3</v>
      </c>
      <c r="AW75" s="1">
        <f t="shared" ref="AW75:AW85" si="75">$E$8/12</f>
        <v>0.99766687011773325</v>
      </c>
      <c r="AX75" s="1">
        <f t="shared" si="72"/>
        <v>1080.4807129270475</v>
      </c>
    </row>
    <row r="76" spans="1:78" x14ac:dyDescent="0.15">
      <c r="A76" s="1" t="s">
        <v>36</v>
      </c>
      <c r="B76" s="1">
        <f>H8</f>
        <v>0.3</v>
      </c>
      <c r="C76" s="7">
        <v>2</v>
      </c>
      <c r="D76" s="11">
        <v>23.112142857142899</v>
      </c>
      <c r="E76" s="10">
        <f t="shared" si="73"/>
        <v>22.517161290322601</v>
      </c>
      <c r="F76" s="7" t="s">
        <v>73</v>
      </c>
      <c r="G76" s="1">
        <v>3</v>
      </c>
      <c r="H76" s="8">
        <f t="shared" si="57"/>
        <v>23.112142857142899</v>
      </c>
      <c r="I76" s="8">
        <f t="shared" si="58"/>
        <v>296.26214285714286</v>
      </c>
      <c r="J76" s="8">
        <f t="shared" si="59"/>
        <v>0.28113685239342445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1.2287148042150842</v>
      </c>
      <c r="P76" s="8">
        <f t="shared" si="62"/>
        <v>0.34543701254623155</v>
      </c>
      <c r="Q76" s="14">
        <f t="shared" si="63"/>
        <v>0.10363110376386946</v>
      </c>
      <c r="R76" s="8">
        <f t="shared" si="64"/>
        <v>0.156366</v>
      </c>
      <c r="S76" s="15">
        <f t="shared" si="65"/>
        <v>0.6627470406857594</v>
      </c>
      <c r="T76" s="2">
        <v>0.01</v>
      </c>
      <c r="U76" s="16">
        <f t="shared" si="66"/>
        <v>6.6274704068575944E-3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1.2117470406857594E-2</v>
      </c>
      <c r="AU76" s="8">
        <f t="shared" si="70"/>
        <v>52.122000000000007</v>
      </c>
      <c r="AV76" s="1">
        <f t="shared" si="71"/>
        <v>0.3</v>
      </c>
      <c r="AW76" s="1">
        <f t="shared" si="75"/>
        <v>0.99766687011773325</v>
      </c>
      <c r="AX76" s="1">
        <f t="shared" si="72"/>
        <v>1266.527569239867</v>
      </c>
    </row>
    <row r="77" spans="1:78" x14ac:dyDescent="0.15">
      <c r="C77" s="7">
        <v>3</v>
      </c>
      <c r="D77" s="11">
        <v>22.1857419354839</v>
      </c>
      <c r="E77" s="10">
        <f t="shared" si="73"/>
        <v>23.112142857142899</v>
      </c>
      <c r="F77" s="7" t="s">
        <v>73</v>
      </c>
      <c r="G77" s="1">
        <v>4</v>
      </c>
      <c r="H77" s="8">
        <f t="shared" si="57"/>
        <v>22.1857419354839</v>
      </c>
      <c r="I77" s="8">
        <f t="shared" si="58"/>
        <v>295.3357419354839</v>
      </c>
      <c r="J77" s="8">
        <f t="shared" si="59"/>
        <v>0.25359794964034055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1.4044977916688526</v>
      </c>
      <c r="P77" s="8">
        <f t="shared" si="62"/>
        <v>0.35617776024160719</v>
      </c>
      <c r="Q77" s="14">
        <f t="shared" si="63"/>
        <v>0.10685332807248216</v>
      </c>
      <c r="R77" s="8">
        <f t="shared" si="64"/>
        <v>0.156366</v>
      </c>
      <c r="S77" s="15">
        <f t="shared" si="65"/>
        <v>0.68335397767086292</v>
      </c>
      <c r="T77" s="2">
        <v>0.01</v>
      </c>
      <c r="U77" s="16">
        <f t="shared" si="66"/>
        <v>6.8335397767086293E-3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1.2323539776708629E-2</v>
      </c>
      <c r="AU77" s="8">
        <f t="shared" si="70"/>
        <v>52.122000000000007</v>
      </c>
      <c r="AV77" s="1">
        <f t="shared" si="71"/>
        <v>0.3</v>
      </c>
      <c r="AW77" s="1">
        <f t="shared" si="75"/>
        <v>0.99766687011773325</v>
      </c>
      <c r="AX77" s="1">
        <f t="shared" si="72"/>
        <v>1288.0661023931659</v>
      </c>
    </row>
    <row r="78" spans="1:78" x14ac:dyDescent="0.15">
      <c r="C78" s="7">
        <v>4</v>
      </c>
      <c r="D78" s="11">
        <v>23.228066666666699</v>
      </c>
      <c r="E78" s="10">
        <f t="shared" si="73"/>
        <v>22.1857419354839</v>
      </c>
      <c r="F78" s="7" t="s">
        <v>73</v>
      </c>
      <c r="G78" s="1">
        <v>5</v>
      </c>
      <c r="H78" s="8">
        <f t="shared" si="57"/>
        <v>23.228066666666699</v>
      </c>
      <c r="I78" s="8">
        <f t="shared" si="58"/>
        <v>296.37806666666665</v>
      </c>
      <c r="J78" s="8">
        <f t="shared" si="59"/>
        <v>0.28477414589760597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0.99590402985588311</v>
      </c>
      <c r="O78" s="8">
        <f t="shared" si="74"/>
        <v>0.5736360015713623</v>
      </c>
      <c r="P78" s="8">
        <f t="shared" si="62"/>
        <v>0.16335670240360245</v>
      </c>
      <c r="Q78" s="14">
        <f t="shared" si="63"/>
        <v>4.9007010721080733E-2</v>
      </c>
      <c r="R78" s="8">
        <f t="shared" si="64"/>
        <v>0.156366</v>
      </c>
      <c r="S78" s="15">
        <f t="shared" si="65"/>
        <v>0.31341219140401833</v>
      </c>
      <c r="T78" s="2">
        <v>0.01</v>
      </c>
      <c r="U78" s="16">
        <f t="shared" si="66"/>
        <v>3.1341219140401835E-3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1.3084121914040184E-2</v>
      </c>
      <c r="AU78" s="8">
        <f t="shared" si="70"/>
        <v>52.122000000000007</v>
      </c>
      <c r="AV78" s="1">
        <f t="shared" si="71"/>
        <v>0.3</v>
      </c>
      <c r="AW78" s="1">
        <f t="shared" si="75"/>
        <v>0.99766687011773325</v>
      </c>
      <c r="AX78" s="1">
        <f t="shared" si="72"/>
        <v>1367.5627475887377</v>
      </c>
    </row>
    <row r="79" spans="1:78" x14ac:dyDescent="0.15">
      <c r="C79" s="7">
        <v>5</v>
      </c>
      <c r="D79" s="11">
        <v>24.413064516129001</v>
      </c>
      <c r="E79" s="10">
        <f t="shared" si="73"/>
        <v>23.228066666666699</v>
      </c>
      <c r="F79" s="7" t="s">
        <v>75</v>
      </c>
      <c r="G79" s="1">
        <v>6</v>
      </c>
      <c r="H79" s="8">
        <f t="shared" si="57"/>
        <v>24.413064516129001</v>
      </c>
      <c r="I79" s="8">
        <f t="shared" si="58"/>
        <v>297.56306451612897</v>
      </c>
      <c r="J79" s="8">
        <f t="shared" si="59"/>
        <v>0.32457825648040656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0.93149929916775975</v>
      </c>
      <c r="P79" s="8">
        <f t="shared" si="62"/>
        <v>0.3023444184365921</v>
      </c>
      <c r="Q79" s="14">
        <f t="shared" si="63"/>
        <v>9.0703325530977624E-2</v>
      </c>
      <c r="R79" s="8">
        <f t="shared" si="64"/>
        <v>0.156366</v>
      </c>
      <c r="S79" s="15">
        <f t="shared" si="65"/>
        <v>0.58007063895589595</v>
      </c>
      <c r="T79" s="2">
        <v>0.01</v>
      </c>
      <c r="U79" s="16">
        <f t="shared" si="66"/>
        <v>5.8007063895589598E-3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1.5750706389558961E-2</v>
      </c>
      <c r="AU79" s="8">
        <f t="shared" si="70"/>
        <v>52.122000000000007</v>
      </c>
      <c r="AV79" s="1">
        <f t="shared" si="71"/>
        <v>0.3</v>
      </c>
      <c r="AW79" s="1">
        <f t="shared" si="75"/>
        <v>0.99766687011773325</v>
      </c>
      <c r="AX79" s="1">
        <f t="shared" si="72"/>
        <v>1646.2762612640222</v>
      </c>
    </row>
    <row r="80" spans="1:78" x14ac:dyDescent="0.15">
      <c r="C80" s="7">
        <v>6</v>
      </c>
      <c r="D80" s="11">
        <v>26.064233333333299</v>
      </c>
      <c r="E80" s="10">
        <f t="shared" si="73"/>
        <v>24.413064516129001</v>
      </c>
      <c r="F80" s="7" t="s">
        <v>73</v>
      </c>
      <c r="G80" s="1">
        <v>7</v>
      </c>
      <c r="H80" s="8">
        <f t="shared" si="57"/>
        <v>26.064233333333299</v>
      </c>
      <c r="I80" s="8">
        <f t="shared" si="58"/>
        <v>299.21423333333325</v>
      </c>
      <c r="J80" s="8">
        <f t="shared" si="59"/>
        <v>0.38881234455947949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1.1503748807311678</v>
      </c>
      <c r="P80" s="8">
        <f t="shared" si="62"/>
        <v>0.44727995449941693</v>
      </c>
      <c r="Q80" s="14">
        <f t="shared" si="63"/>
        <v>0.13418398634982506</v>
      </c>
      <c r="R80" s="8">
        <f t="shared" si="64"/>
        <v>0.156366</v>
      </c>
      <c r="S80" s="15">
        <f t="shared" si="65"/>
        <v>0.85814042918425404</v>
      </c>
      <c r="T80" s="2">
        <v>0.01</v>
      </c>
      <c r="U80" s="16">
        <f t="shared" si="66"/>
        <v>8.5814042918425405E-3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1.8531404291842541E-2</v>
      </c>
      <c r="AU80" s="8">
        <f t="shared" si="70"/>
        <v>52.122000000000007</v>
      </c>
      <c r="AV80" s="1">
        <f t="shared" si="71"/>
        <v>0.3</v>
      </c>
      <c r="AW80" s="1">
        <f t="shared" si="75"/>
        <v>0.99766687011773325</v>
      </c>
      <c r="AX80" s="1">
        <f t="shared" si="72"/>
        <v>1936.9170003556171</v>
      </c>
    </row>
    <row r="81" spans="1:53" x14ac:dyDescent="0.15">
      <c r="C81" s="7">
        <v>7</v>
      </c>
      <c r="D81" s="11">
        <v>27.273806451612899</v>
      </c>
      <c r="E81" s="10">
        <f t="shared" si="73"/>
        <v>26.064233333333299</v>
      </c>
      <c r="F81" s="7" t="s">
        <v>73</v>
      </c>
      <c r="G81" s="1">
        <v>8</v>
      </c>
      <c r="H81" s="8">
        <f t="shared" si="57"/>
        <v>27.273806451612899</v>
      </c>
      <c r="I81" s="8">
        <f t="shared" si="58"/>
        <v>300.4238064516129</v>
      </c>
      <c r="J81" s="8">
        <f t="shared" si="59"/>
        <v>0.44324156848161611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1.224314926231751</v>
      </c>
      <c r="P81" s="8">
        <f t="shared" si="62"/>
        <v>0.54266726821841538</v>
      </c>
      <c r="Q81" s="14">
        <f t="shared" si="63"/>
        <v>0.16280018046552461</v>
      </c>
      <c r="R81" s="8">
        <f t="shared" si="64"/>
        <v>0.156366</v>
      </c>
      <c r="S81" s="15">
        <f t="shared" si="65"/>
        <v>1.0411482065508142</v>
      </c>
      <c r="T81" s="2">
        <v>0.01</v>
      </c>
      <c r="U81" s="16">
        <f t="shared" si="66"/>
        <v>1.0411482065508142E-2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2.0361482065508141E-2</v>
      </c>
      <c r="AU81" s="8">
        <f t="shared" si="70"/>
        <v>52.122000000000007</v>
      </c>
      <c r="AV81" s="1">
        <f t="shared" si="71"/>
        <v>0.3</v>
      </c>
      <c r="AW81" s="1">
        <f t="shared" si="75"/>
        <v>0.99766687011773325</v>
      </c>
      <c r="AX81" s="1">
        <f t="shared" si="72"/>
        <v>2128.1981734368296</v>
      </c>
    </row>
    <row r="82" spans="1:53" x14ac:dyDescent="0.15">
      <c r="C82" s="7">
        <v>8</v>
      </c>
      <c r="D82" s="11">
        <v>27.579935483871001</v>
      </c>
      <c r="E82" s="10">
        <f t="shared" si="73"/>
        <v>27.273806451612899</v>
      </c>
      <c r="F82" s="7" t="s">
        <v>73</v>
      </c>
      <c r="G82" s="1">
        <v>9</v>
      </c>
      <c r="H82" s="8">
        <f t="shared" si="57"/>
        <v>27.579935483871001</v>
      </c>
      <c r="I82" s="8">
        <f t="shared" si="58"/>
        <v>300.72993548387097</v>
      </c>
      <c r="J82" s="8">
        <f t="shared" si="59"/>
        <v>0.4581089192954339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1.2028676580133357</v>
      </c>
      <c r="P82" s="8">
        <f t="shared" si="62"/>
        <v>0.55104440286791878</v>
      </c>
      <c r="Q82" s="14">
        <f t="shared" si="63"/>
        <v>0.16531332086037562</v>
      </c>
      <c r="R82" s="8">
        <f t="shared" si="64"/>
        <v>0.156366</v>
      </c>
      <c r="S82" s="15">
        <f t="shared" si="65"/>
        <v>1.0572203731014134</v>
      </c>
      <c r="T82" s="2">
        <v>0.01</v>
      </c>
      <c r="U82" s="16">
        <f t="shared" si="66"/>
        <v>1.0572203731014133E-2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2.0522203731014134E-2</v>
      </c>
      <c r="AU82" s="8">
        <f t="shared" si="70"/>
        <v>52.122000000000007</v>
      </c>
      <c r="AV82" s="1">
        <f t="shared" si="71"/>
        <v>0.3</v>
      </c>
      <c r="AW82" s="1">
        <f t="shared" si="75"/>
        <v>0.99766687011773325</v>
      </c>
      <c r="AX82" s="1">
        <f t="shared" si="72"/>
        <v>2144.9969287465428</v>
      </c>
    </row>
    <row r="83" spans="1:53" x14ac:dyDescent="0.15">
      <c r="C83" s="7">
        <v>9</v>
      </c>
      <c r="D83" s="11">
        <v>26.885866666666701</v>
      </c>
      <c r="E83" s="10">
        <f t="shared" si="73"/>
        <v>27.579935483871001</v>
      </c>
      <c r="F83" s="7" t="s">
        <v>73</v>
      </c>
      <c r="G83" s="1">
        <v>10</v>
      </c>
      <c r="H83" s="8">
        <f t="shared" si="57"/>
        <v>26.885866666666701</v>
      </c>
      <c r="I83" s="8">
        <f t="shared" si="58"/>
        <v>300.03586666666666</v>
      </c>
      <c r="J83" s="8">
        <f t="shared" si="59"/>
        <v>0.42505104778075092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1.1730432551454171</v>
      </c>
      <c r="P83" s="8">
        <f t="shared" si="62"/>
        <v>0.4986032646917023</v>
      </c>
      <c r="Q83" s="14">
        <f t="shared" si="63"/>
        <v>0.14958097940751069</v>
      </c>
      <c r="R83" s="8">
        <f t="shared" si="64"/>
        <v>0.156366</v>
      </c>
      <c r="S83" s="15">
        <f t="shared" si="65"/>
        <v>0.95660808236771866</v>
      </c>
      <c r="T83" s="2">
        <v>0.01</v>
      </c>
      <c r="U83" s="16">
        <f t="shared" si="66"/>
        <v>9.5660808236771866E-3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1.9516080823677187E-2</v>
      </c>
      <c r="AU83" s="8">
        <f t="shared" si="70"/>
        <v>52.122000000000007</v>
      </c>
      <c r="AV83" s="1">
        <f t="shared" si="71"/>
        <v>0.3</v>
      </c>
      <c r="AW83" s="1">
        <f t="shared" si="75"/>
        <v>0.99766687011773325</v>
      </c>
      <c r="AX83" s="1">
        <f t="shared" si="72"/>
        <v>2039.8361685052912</v>
      </c>
    </row>
    <row r="84" spans="1:53" x14ac:dyDescent="0.15">
      <c r="C84" s="7">
        <v>10</v>
      </c>
      <c r="D84" s="11">
        <v>26.050935483871001</v>
      </c>
      <c r="E84" s="10">
        <f t="shared" si="73"/>
        <v>26.885866666666701</v>
      </c>
      <c r="F84" s="7" t="s">
        <v>73</v>
      </c>
      <c r="G84" s="1">
        <v>11</v>
      </c>
      <c r="H84" s="8">
        <f t="shared" si="57"/>
        <v>26.050935483871001</v>
      </c>
      <c r="I84" s="8">
        <f t="shared" si="58"/>
        <v>299.20093548387098</v>
      </c>
      <c r="J84" s="8">
        <f t="shared" si="59"/>
        <v>0.38825042000677384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0.6407179909310291</v>
      </c>
      <c r="O84" s="8">
        <f t="shared" si="74"/>
        <v>0.55494199952268575</v>
      </c>
      <c r="P84" s="8">
        <f t="shared" si="62"/>
        <v>0.21545646439408164</v>
      </c>
      <c r="Q84" s="14">
        <f t="shared" si="63"/>
        <v>6.4636939318224493E-2</v>
      </c>
      <c r="R84" s="8">
        <f t="shared" si="64"/>
        <v>0.156366</v>
      </c>
      <c r="S84" s="15">
        <f t="shared" si="65"/>
        <v>0.41336952610045974</v>
      </c>
      <c r="T84" s="2">
        <v>0.01</v>
      </c>
      <c r="U84" s="16">
        <f t="shared" si="66"/>
        <v>4.1336952610045979E-3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1.4083695261004597E-2</v>
      </c>
      <c r="AU84" s="8">
        <f t="shared" si="70"/>
        <v>52.122000000000007</v>
      </c>
      <c r="AV84" s="1">
        <f t="shared" si="71"/>
        <v>0.3</v>
      </c>
      <c r="AW84" s="1">
        <f t="shared" si="75"/>
        <v>0.99766687011773325</v>
      </c>
      <c r="AX84" s="1">
        <f t="shared" si="72"/>
        <v>1472.038942611367</v>
      </c>
    </row>
    <row r="85" spans="1:53" x14ac:dyDescent="0.15">
      <c r="C85" s="7">
        <v>11</v>
      </c>
      <c r="D85" s="11">
        <v>24.171199999999999</v>
      </c>
      <c r="E85" s="10">
        <f t="shared" si="73"/>
        <v>26.050935483871001</v>
      </c>
      <c r="F85" s="7" t="s">
        <v>75</v>
      </c>
      <c r="G85" s="1">
        <v>12</v>
      </c>
      <c r="H85" s="8">
        <f t="shared" si="57"/>
        <v>24.171199999999999</v>
      </c>
      <c r="I85" s="8">
        <f t="shared" si="58"/>
        <v>297.32119999999998</v>
      </c>
      <c r="J85" s="8">
        <f t="shared" si="59"/>
        <v>0.31605245647928421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0.86070553512860426</v>
      </c>
      <c r="P85" s="8">
        <f t="shared" si="62"/>
        <v>0.27202809868271222</v>
      </c>
      <c r="Q85" s="14">
        <f t="shared" si="63"/>
        <v>8.1608429604813668E-2</v>
      </c>
      <c r="R85" s="8">
        <f t="shared" si="64"/>
        <v>0.156366</v>
      </c>
      <c r="S85" s="15">
        <f t="shared" si="65"/>
        <v>0.52190648609553014</v>
      </c>
      <c r="T85" s="2">
        <v>0.01</v>
      </c>
      <c r="U85" s="16">
        <f t="shared" si="66"/>
        <v>5.2190648609553017E-3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1.5169064860955303E-2</v>
      </c>
      <c r="AU85" s="8">
        <f t="shared" si="70"/>
        <v>52.122000000000007</v>
      </c>
      <c r="AV85" s="1">
        <f t="shared" si="71"/>
        <v>0.3</v>
      </c>
      <c r="AW85" s="1">
        <f t="shared" si="75"/>
        <v>0.99766687011773325</v>
      </c>
      <c r="AX85" s="1">
        <f t="shared" si="72"/>
        <v>1585.4826297009154</v>
      </c>
      <c r="AY85" s="1">
        <f>SUM(AX74:AX85)</f>
        <v>18695.209876071032</v>
      </c>
    </row>
    <row r="86" spans="1:53" x14ac:dyDescent="0.15">
      <c r="C86" s="7">
        <v>12</v>
      </c>
      <c r="D86" s="11">
        <v>22.9951935483871</v>
      </c>
      <c r="E86" s="10">
        <f t="shared" si="73"/>
        <v>24.171199999999999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18</v>
      </c>
      <c r="E90" s="7"/>
      <c r="F90" s="7"/>
      <c r="G90" s="1">
        <v>1</v>
      </c>
      <c r="H90" s="8">
        <f t="shared" ref="H90:H101" si="76">E91</f>
        <v>18</v>
      </c>
      <c r="I90" s="8">
        <f t="shared" ref="I90:I101" si="77">H90+273.15</f>
        <v>291.14999999999998</v>
      </c>
      <c r="J90" s="8">
        <f t="shared" ref="J90:J101" si="78">EXP(($C$16*(I90-$C$14))/($C$17*I90*$C$14))</f>
        <v>0.15787051391298848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4.4945735311027822E-2</v>
      </c>
      <c r="Q90" s="14">
        <f t="shared" ref="Q90:Q101" si="82">P90*$B$76</f>
        <v>1.3483720593308346E-2</v>
      </c>
      <c r="R90" s="8">
        <f t="shared" ref="R90:R101" si="83">L90*$B$76</f>
        <v>8.541E-2</v>
      </c>
      <c r="S90" s="15">
        <f t="shared" ref="S90:S101" si="84">Q90/R90</f>
        <v>0.15787051391298848</v>
      </c>
      <c r="T90" s="2">
        <v>0.01</v>
      </c>
      <c r="U90" s="16">
        <f t="shared" ref="U90:U101" si="85">S90*T90</f>
        <v>1.5787051391298848E-3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7.0687051391298853E-3</v>
      </c>
      <c r="AU90" s="8">
        <f t="shared" ref="AU90:AU101" si="89">$B$90/12</f>
        <v>28.47</v>
      </c>
      <c r="AV90" s="1">
        <f t="shared" ref="AV90:AV101" si="90">$B$76</f>
        <v>0.3</v>
      </c>
      <c r="AW90" s="1">
        <f>$E$9/12</f>
        <v>1.8333333333333333E-2</v>
      </c>
      <c r="AX90" s="1">
        <f t="shared" ref="AX90:AX101" si="91">AW90*10000*AV90*0.67*AU90*AT90</f>
        <v>7.4159164012113763</v>
      </c>
      <c r="AZ90" s="1">
        <f>$E$10/12</f>
        <v>2.9726616637303416E-2</v>
      </c>
      <c r="BA90" s="1">
        <f t="shared" ref="BA90:BA101" si="92">AZ90*10000*AV90*0.67*AU90*AT90</f>
        <v>12.024551120350983</v>
      </c>
    </row>
    <row r="91" spans="1:53" x14ac:dyDescent="0.15">
      <c r="A91" s="1" t="s">
        <v>74</v>
      </c>
      <c r="B91" s="1">
        <v>1</v>
      </c>
      <c r="C91" s="7">
        <v>1</v>
      </c>
      <c r="D91" s="9">
        <v>22.517161290322601</v>
      </c>
      <c r="E91" s="10">
        <f t="shared" ref="E91:E102" si="93">D90</f>
        <v>18</v>
      </c>
      <c r="F91" s="7" t="s">
        <v>73</v>
      </c>
      <c r="G91" s="1">
        <v>2</v>
      </c>
      <c r="H91" s="8">
        <f t="shared" si="76"/>
        <v>22.517161290322601</v>
      </c>
      <c r="I91" s="8">
        <f t="shared" si="77"/>
        <v>295.66716129032255</v>
      </c>
      <c r="J91" s="8">
        <f t="shared" si="78"/>
        <v>0.26314501031403076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0.52445426468897216</v>
      </c>
      <c r="P91" s="8">
        <f t="shared" si="81"/>
        <v>0.138007522890817</v>
      </c>
      <c r="Q91" s="14">
        <f t="shared" si="82"/>
        <v>4.1402256867245101E-2</v>
      </c>
      <c r="R91" s="8">
        <f t="shared" si="83"/>
        <v>8.541E-2</v>
      </c>
      <c r="S91" s="15">
        <f t="shared" si="84"/>
        <v>0.48474718261614685</v>
      </c>
      <c r="T91" s="2">
        <v>0.01</v>
      </c>
      <c r="U91" s="16">
        <f t="shared" si="85"/>
        <v>4.847471826161469E-3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1.033747182616147E-2</v>
      </c>
      <c r="AU91" s="8">
        <f t="shared" si="89"/>
        <v>28.47</v>
      </c>
      <c r="AV91" s="1">
        <f t="shared" si="90"/>
        <v>0.3</v>
      </c>
      <c r="AW91" s="1">
        <f t="shared" ref="AW91:AW101" si="95">$E$9/12</f>
        <v>1.8333333333333333E-2</v>
      </c>
      <c r="AX91" s="1">
        <f t="shared" si="91"/>
        <v>10.845243273526609</v>
      </c>
      <c r="AZ91" s="1">
        <f t="shared" ref="AZ91:AZ101" si="96">$E$10/12</f>
        <v>2.9726616637303416E-2</v>
      </c>
      <c r="BA91" s="1">
        <f t="shared" si="92"/>
        <v>17.585039407113765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23.112142857142899</v>
      </c>
      <c r="E92" s="10">
        <f t="shared" si="93"/>
        <v>22.517161290322601</v>
      </c>
      <c r="F92" s="7" t="s">
        <v>73</v>
      </c>
      <c r="G92" s="1">
        <v>3</v>
      </c>
      <c r="H92" s="8">
        <f t="shared" si="76"/>
        <v>23.112142857142899</v>
      </c>
      <c r="I92" s="8">
        <f t="shared" si="77"/>
        <v>296.26214285714286</v>
      </c>
      <c r="J92" s="8">
        <f t="shared" si="78"/>
        <v>0.28113685239342445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0.67114674179815526</v>
      </c>
      <c r="P92" s="8">
        <f t="shared" si="81"/>
        <v>0.18868408248323573</v>
      </c>
      <c r="Q92" s="14">
        <f t="shared" si="82"/>
        <v>5.660522474497072E-2</v>
      </c>
      <c r="R92" s="8">
        <f t="shared" si="83"/>
        <v>8.541E-2</v>
      </c>
      <c r="S92" s="15">
        <f t="shared" si="84"/>
        <v>0.66274704068575951</v>
      </c>
      <c r="T92" s="2">
        <v>0.01</v>
      </c>
      <c r="U92" s="16">
        <f t="shared" si="85"/>
        <v>6.6274704068575952E-3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1.2117470406857594E-2</v>
      </c>
      <c r="AU92" s="8">
        <f t="shared" si="89"/>
        <v>28.47</v>
      </c>
      <c r="AV92" s="1">
        <f t="shared" si="90"/>
        <v>0.3</v>
      </c>
      <c r="AW92" s="1">
        <f t="shared" si="95"/>
        <v>1.8333333333333333E-2</v>
      </c>
      <c r="AX92" s="1">
        <f t="shared" si="91"/>
        <v>12.712674494507237</v>
      </c>
      <c r="AZ92" s="1">
        <f t="shared" si="96"/>
        <v>2.9726616637303416E-2</v>
      </c>
      <c r="BA92" s="1">
        <f t="shared" si="92"/>
        <v>20.612989152711361</v>
      </c>
    </row>
    <row r="93" spans="1:53" x14ac:dyDescent="0.15">
      <c r="C93" s="7">
        <v>3</v>
      </c>
      <c r="D93" s="11">
        <v>22.1857419354839</v>
      </c>
      <c r="E93" s="10">
        <f t="shared" si="93"/>
        <v>23.112142857142899</v>
      </c>
      <c r="F93" s="7" t="s">
        <v>73</v>
      </c>
      <c r="G93" s="1">
        <v>4</v>
      </c>
      <c r="H93" s="8">
        <f t="shared" si="76"/>
        <v>22.1857419354839</v>
      </c>
      <c r="I93" s="8">
        <f t="shared" si="77"/>
        <v>295.3357419354839</v>
      </c>
      <c r="J93" s="8">
        <f t="shared" si="78"/>
        <v>0.25359794964034055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0.76716265931491956</v>
      </c>
      <c r="P93" s="8">
        <f t="shared" si="81"/>
        <v>0.1945508774428947</v>
      </c>
      <c r="Q93" s="14">
        <f t="shared" si="82"/>
        <v>5.8365263232868406E-2</v>
      </c>
      <c r="R93" s="8">
        <f t="shared" si="83"/>
        <v>8.541E-2</v>
      </c>
      <c r="S93" s="15">
        <f t="shared" si="84"/>
        <v>0.68335397767086292</v>
      </c>
      <c r="T93" s="2">
        <v>0.01</v>
      </c>
      <c r="U93" s="16">
        <f t="shared" si="85"/>
        <v>6.8335397767086293E-3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1.2323539776708629E-2</v>
      </c>
      <c r="AU93" s="8">
        <f t="shared" si="89"/>
        <v>28.47</v>
      </c>
      <c r="AV93" s="1">
        <f t="shared" si="90"/>
        <v>0.3</v>
      </c>
      <c r="AW93" s="1">
        <f t="shared" si="95"/>
        <v>1.8333333333333333E-2</v>
      </c>
      <c r="AX93" s="1">
        <f t="shared" si="91"/>
        <v>12.92886588877067</v>
      </c>
      <c r="AZ93" s="1">
        <f t="shared" si="96"/>
        <v>2.9726616637303416E-2</v>
      </c>
      <c r="BA93" s="1">
        <f t="shared" si="92"/>
        <v>20.963533081668807</v>
      </c>
    </row>
    <row r="94" spans="1:53" x14ac:dyDescent="0.15">
      <c r="C94" s="7">
        <v>4</v>
      </c>
      <c r="D94" s="11">
        <v>23.228066666666699</v>
      </c>
      <c r="E94" s="10">
        <f t="shared" si="93"/>
        <v>22.1857419354839</v>
      </c>
      <c r="F94" s="7" t="s">
        <v>73</v>
      </c>
      <c r="G94" s="1">
        <v>5</v>
      </c>
      <c r="H94" s="8">
        <f t="shared" si="76"/>
        <v>23.228066666666699</v>
      </c>
      <c r="I94" s="8">
        <f t="shared" si="77"/>
        <v>296.37806666666665</v>
      </c>
      <c r="J94" s="8">
        <f t="shared" si="78"/>
        <v>0.28477414589760597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0.54398119277842361</v>
      </c>
      <c r="O94" s="8">
        <f t="shared" si="94"/>
        <v>0.31333058909360134</v>
      </c>
      <c r="P94" s="8">
        <f t="shared" si="81"/>
        <v>8.9228450892724048E-2</v>
      </c>
      <c r="Q94" s="14">
        <f t="shared" si="82"/>
        <v>2.6768535267817212E-2</v>
      </c>
      <c r="R94" s="8">
        <f t="shared" si="83"/>
        <v>8.541E-2</v>
      </c>
      <c r="S94" s="15">
        <f t="shared" si="84"/>
        <v>0.31341219140401844</v>
      </c>
      <c r="T94" s="2">
        <v>0.01</v>
      </c>
      <c r="U94" s="16">
        <f t="shared" si="85"/>
        <v>3.1341219140401844E-3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1.3084121914040184E-2</v>
      </c>
      <c r="AU94" s="8">
        <f t="shared" si="89"/>
        <v>28.47</v>
      </c>
      <c r="AV94" s="1">
        <f t="shared" si="90"/>
        <v>0.3</v>
      </c>
      <c r="AW94" s="1">
        <f t="shared" si="95"/>
        <v>1.8333333333333333E-2</v>
      </c>
      <c r="AX94" s="1">
        <f t="shared" si="91"/>
        <v>13.726807440396881</v>
      </c>
      <c r="AZ94" s="1">
        <f t="shared" si="96"/>
        <v>2.9726616637303416E-2</v>
      </c>
      <c r="BA94" s="1">
        <f t="shared" si="92"/>
        <v>22.257356860077941</v>
      </c>
    </row>
    <row r="95" spans="1:53" x14ac:dyDescent="0.15">
      <c r="C95" s="7">
        <v>5</v>
      </c>
      <c r="D95" s="11">
        <v>24.413064516129001</v>
      </c>
      <c r="E95" s="10">
        <f t="shared" si="93"/>
        <v>23.228066666666699</v>
      </c>
      <c r="F95" s="7" t="s">
        <v>75</v>
      </c>
      <c r="G95" s="1">
        <v>6</v>
      </c>
      <c r="H95" s="8">
        <f t="shared" si="76"/>
        <v>24.413064516129001</v>
      </c>
      <c r="I95" s="8">
        <f t="shared" si="77"/>
        <v>297.56306451612897</v>
      </c>
      <c r="J95" s="8">
        <f t="shared" si="78"/>
        <v>0.32457825648040656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0.50880213820087727</v>
      </c>
      <c r="P95" s="8">
        <f t="shared" si="81"/>
        <v>0.1651461109107436</v>
      </c>
      <c r="Q95" s="14">
        <f t="shared" si="82"/>
        <v>4.9543833273223079E-2</v>
      </c>
      <c r="R95" s="8">
        <f t="shared" si="83"/>
        <v>8.541E-2</v>
      </c>
      <c r="S95" s="15">
        <f t="shared" si="84"/>
        <v>0.58007063895589606</v>
      </c>
      <c r="T95" s="2">
        <v>0.01</v>
      </c>
      <c r="U95" s="16">
        <f t="shared" si="85"/>
        <v>5.8007063895589607E-3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1.5750706389558961E-2</v>
      </c>
      <c r="AU95" s="8">
        <f t="shared" si="89"/>
        <v>28.47</v>
      </c>
      <c r="AV95" s="1">
        <f t="shared" si="90"/>
        <v>0.3</v>
      </c>
      <c r="AW95" s="1">
        <f t="shared" si="95"/>
        <v>1.8333333333333333E-2</v>
      </c>
      <c r="AX95" s="1">
        <f t="shared" si="91"/>
        <v>16.524373212060905</v>
      </c>
      <c r="AZ95" s="1">
        <f t="shared" si="96"/>
        <v>2.9726616637303416E-2</v>
      </c>
      <c r="BA95" s="1">
        <f t="shared" si="92"/>
        <v>26.793474962545119</v>
      </c>
    </row>
    <row r="96" spans="1:53" x14ac:dyDescent="0.15">
      <c r="C96" s="7">
        <v>6</v>
      </c>
      <c r="D96" s="11">
        <v>26.064233333333299</v>
      </c>
      <c r="E96" s="10">
        <f t="shared" si="93"/>
        <v>24.413064516129001</v>
      </c>
      <c r="F96" s="7" t="s">
        <v>73</v>
      </c>
      <c r="G96" s="1">
        <v>7</v>
      </c>
      <c r="H96" s="8">
        <f t="shared" si="76"/>
        <v>26.064233333333299</v>
      </c>
      <c r="I96" s="8">
        <f t="shared" si="77"/>
        <v>299.21423333333325</v>
      </c>
      <c r="J96" s="8">
        <f t="shared" si="78"/>
        <v>0.38881234455947949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0.62835602729013373</v>
      </c>
      <c r="P96" s="8">
        <f t="shared" si="81"/>
        <v>0.24431258018875718</v>
      </c>
      <c r="Q96" s="14">
        <f t="shared" si="82"/>
        <v>7.3293774056627153E-2</v>
      </c>
      <c r="R96" s="8">
        <f t="shared" si="83"/>
        <v>8.541E-2</v>
      </c>
      <c r="S96" s="15">
        <f t="shared" si="84"/>
        <v>0.85814042918425426</v>
      </c>
      <c r="T96" s="2">
        <v>0.01</v>
      </c>
      <c r="U96" s="16">
        <f t="shared" si="85"/>
        <v>8.5814042918425423E-3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1.8531404291842545E-2</v>
      </c>
      <c r="AU96" s="8">
        <f t="shared" si="89"/>
        <v>28.47</v>
      </c>
      <c r="AV96" s="1">
        <f t="shared" si="90"/>
        <v>0.3</v>
      </c>
      <c r="AW96" s="1">
        <f t="shared" si="95"/>
        <v>1.8333333333333333E-2</v>
      </c>
      <c r="AX96" s="1">
        <f t="shared" si="91"/>
        <v>19.441657604955704</v>
      </c>
      <c r="AZ96" s="1">
        <f t="shared" si="96"/>
        <v>2.9726616637303416E-2</v>
      </c>
      <c r="BA96" s="1">
        <f t="shared" si="92"/>
        <v>31.523711040885424</v>
      </c>
    </row>
    <row r="97" spans="3:54" x14ac:dyDescent="0.15">
      <c r="C97" s="7">
        <v>7</v>
      </c>
      <c r="D97" s="11">
        <v>27.273806451612899</v>
      </c>
      <c r="E97" s="10">
        <f t="shared" si="93"/>
        <v>26.064233333333299</v>
      </c>
      <c r="F97" s="7" t="s">
        <v>73</v>
      </c>
      <c r="G97" s="1">
        <v>8</v>
      </c>
      <c r="H97" s="8">
        <f t="shared" si="76"/>
        <v>27.273806451612899</v>
      </c>
      <c r="I97" s="8">
        <f t="shared" si="77"/>
        <v>300.4238064516129</v>
      </c>
      <c r="J97" s="8">
        <f t="shared" si="78"/>
        <v>0.44324156848161611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0.66874344710137668</v>
      </c>
      <c r="P97" s="8">
        <f t="shared" si="81"/>
        <v>0.29641489440501689</v>
      </c>
      <c r="Q97" s="14">
        <f t="shared" si="82"/>
        <v>8.8924468321505065E-2</v>
      </c>
      <c r="R97" s="8">
        <f t="shared" si="83"/>
        <v>8.541E-2</v>
      </c>
      <c r="S97" s="15">
        <f t="shared" si="84"/>
        <v>1.0411482065508144</v>
      </c>
      <c r="T97" s="2">
        <v>0.01</v>
      </c>
      <c r="U97" s="16">
        <f t="shared" si="85"/>
        <v>1.0411482065508144E-2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2.0361482065508144E-2</v>
      </c>
      <c r="AU97" s="8">
        <f t="shared" si="89"/>
        <v>28.47</v>
      </c>
      <c r="AV97" s="1">
        <f t="shared" si="90"/>
        <v>0.3</v>
      </c>
      <c r="AW97" s="1">
        <f t="shared" si="95"/>
        <v>1.8333333333333333E-2</v>
      </c>
      <c r="AX97" s="1">
        <f t="shared" si="91"/>
        <v>21.361627883824873</v>
      </c>
      <c r="AZ97" s="1">
        <f t="shared" si="96"/>
        <v>2.9726616637303416E-2</v>
      </c>
      <c r="BA97" s="1">
        <f t="shared" si="92"/>
        <v>34.636850337337798</v>
      </c>
    </row>
    <row r="98" spans="3:54" x14ac:dyDescent="0.15">
      <c r="C98" s="7">
        <v>8</v>
      </c>
      <c r="D98" s="11">
        <v>27.579935483871001</v>
      </c>
      <c r="E98" s="10">
        <f t="shared" si="93"/>
        <v>27.273806451612899</v>
      </c>
      <c r="F98" s="7" t="s">
        <v>73</v>
      </c>
      <c r="G98" s="1">
        <v>9</v>
      </c>
      <c r="H98" s="8">
        <f t="shared" si="76"/>
        <v>27.579935483871001</v>
      </c>
      <c r="I98" s="8">
        <f t="shared" si="77"/>
        <v>300.72993548387097</v>
      </c>
      <c r="J98" s="8">
        <f t="shared" si="78"/>
        <v>0.4581089192954339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0.65702855269635974</v>
      </c>
      <c r="P98" s="8">
        <f t="shared" si="81"/>
        <v>0.30099064022197242</v>
      </c>
      <c r="Q98" s="14">
        <f t="shared" si="82"/>
        <v>9.0297192066591717E-2</v>
      </c>
      <c r="R98" s="8">
        <f t="shared" si="83"/>
        <v>8.541E-2</v>
      </c>
      <c r="S98" s="15">
        <f t="shared" si="84"/>
        <v>1.0572203731014134</v>
      </c>
      <c r="T98" s="2">
        <v>0.01</v>
      </c>
      <c r="U98" s="16">
        <f t="shared" si="85"/>
        <v>1.0572203731014133E-2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2.0522203731014134E-2</v>
      </c>
      <c r="AU98" s="8">
        <f t="shared" si="89"/>
        <v>28.47</v>
      </c>
      <c r="AV98" s="1">
        <f t="shared" si="90"/>
        <v>0.3</v>
      </c>
      <c r="AW98" s="1">
        <f t="shared" si="95"/>
        <v>1.8333333333333333E-2</v>
      </c>
      <c r="AX98" s="1">
        <f t="shared" si="91"/>
        <v>21.530244117179684</v>
      </c>
      <c r="AZ98" s="1">
        <f t="shared" si="96"/>
        <v>2.9726616637303416E-2</v>
      </c>
      <c r="BA98" s="1">
        <f t="shared" si="92"/>
        <v>34.910253435215864</v>
      </c>
    </row>
    <row r="99" spans="3:54" x14ac:dyDescent="0.15">
      <c r="C99" s="7">
        <v>9</v>
      </c>
      <c r="D99" s="11">
        <v>26.885866666666701</v>
      </c>
      <c r="E99" s="10">
        <f t="shared" si="93"/>
        <v>27.579935483871001</v>
      </c>
      <c r="F99" s="7" t="s">
        <v>73</v>
      </c>
      <c r="G99" s="1">
        <v>10</v>
      </c>
      <c r="H99" s="8">
        <f t="shared" si="76"/>
        <v>26.885866666666701</v>
      </c>
      <c r="I99" s="8">
        <f t="shared" si="77"/>
        <v>300.03586666666666</v>
      </c>
      <c r="J99" s="8">
        <f t="shared" si="78"/>
        <v>0.42505104778075092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0.64073791247438727</v>
      </c>
      <c r="P99" s="8">
        <f t="shared" si="81"/>
        <v>0.27234632105008938</v>
      </c>
      <c r="Q99" s="14">
        <f t="shared" si="82"/>
        <v>8.1703896315026808E-2</v>
      </c>
      <c r="R99" s="8">
        <f t="shared" si="83"/>
        <v>8.541E-2</v>
      </c>
      <c r="S99" s="15">
        <f t="shared" si="84"/>
        <v>0.95660808236771822</v>
      </c>
      <c r="T99" s="2">
        <v>0.01</v>
      </c>
      <c r="U99" s="16">
        <f t="shared" si="85"/>
        <v>9.5660808236771831E-3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1.9516080823677184E-2</v>
      </c>
      <c r="AU99" s="8">
        <f t="shared" si="89"/>
        <v>28.47</v>
      </c>
      <c r="AV99" s="1">
        <f t="shared" si="90"/>
        <v>0.3</v>
      </c>
      <c r="AW99" s="1">
        <f t="shared" si="95"/>
        <v>1.8333333333333333E-2</v>
      </c>
      <c r="AX99" s="1">
        <f t="shared" si="91"/>
        <v>20.474700955695795</v>
      </c>
      <c r="AZ99" s="1">
        <f t="shared" si="96"/>
        <v>2.9726616637303416E-2</v>
      </c>
      <c r="BA99" s="1">
        <f t="shared" si="92"/>
        <v>33.198741058549025</v>
      </c>
    </row>
    <row r="100" spans="3:54" x14ac:dyDescent="0.15">
      <c r="C100" s="7">
        <v>10</v>
      </c>
      <c r="D100" s="11">
        <v>26.050935483871001</v>
      </c>
      <c r="E100" s="10">
        <f t="shared" si="93"/>
        <v>26.885866666666701</v>
      </c>
      <c r="F100" s="7" t="s">
        <v>73</v>
      </c>
      <c r="G100" s="1">
        <v>11</v>
      </c>
      <c r="H100" s="8">
        <f t="shared" si="76"/>
        <v>26.050935483871001</v>
      </c>
      <c r="I100" s="8">
        <f t="shared" si="77"/>
        <v>299.20093548387098</v>
      </c>
      <c r="J100" s="8">
        <f t="shared" si="78"/>
        <v>0.38825042000677384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0.34997201185308296</v>
      </c>
      <c r="O100" s="8">
        <f t="shared" si="94"/>
        <v>0.30311957957121488</v>
      </c>
      <c r="P100" s="8">
        <f t="shared" si="81"/>
        <v>0.11768630408080089</v>
      </c>
      <c r="Q100" s="14">
        <f t="shared" si="82"/>
        <v>3.5305891224240264E-2</v>
      </c>
      <c r="R100" s="8">
        <f t="shared" si="83"/>
        <v>8.541E-2</v>
      </c>
      <c r="S100" s="15">
        <f t="shared" si="84"/>
        <v>0.41336952610045974</v>
      </c>
      <c r="T100" s="2">
        <v>0.01</v>
      </c>
      <c r="U100" s="16">
        <f t="shared" si="85"/>
        <v>4.1336952610045979E-3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1.4083695261004597E-2</v>
      </c>
      <c r="AU100" s="8">
        <f t="shared" si="89"/>
        <v>28.47</v>
      </c>
      <c r="AV100" s="1">
        <f t="shared" si="90"/>
        <v>0.3</v>
      </c>
      <c r="AW100" s="1">
        <f t="shared" si="95"/>
        <v>1.8333333333333333E-2</v>
      </c>
      <c r="AX100" s="1">
        <f t="shared" si="91"/>
        <v>14.775479330377513</v>
      </c>
      <c r="AZ100" s="1">
        <f t="shared" si="96"/>
        <v>2.9726616637303416E-2</v>
      </c>
      <c r="BA100" s="1">
        <f t="shared" si="92"/>
        <v>23.957727801083614</v>
      </c>
    </row>
    <row r="101" spans="3:54" x14ac:dyDescent="0.15">
      <c r="C101" s="7">
        <v>11</v>
      </c>
      <c r="D101" s="11">
        <v>24.171199999999999</v>
      </c>
      <c r="E101" s="10">
        <f t="shared" si="93"/>
        <v>26.050935483871001</v>
      </c>
      <c r="F101" s="7" t="s">
        <v>75</v>
      </c>
      <c r="G101" s="1">
        <v>12</v>
      </c>
      <c r="H101" s="8">
        <f t="shared" si="76"/>
        <v>24.171199999999999</v>
      </c>
      <c r="I101" s="8">
        <f t="shared" si="77"/>
        <v>297.32119999999998</v>
      </c>
      <c r="J101" s="8">
        <f t="shared" si="78"/>
        <v>0.31605245647928421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0.470133275490414</v>
      </c>
      <c r="P101" s="8">
        <f t="shared" si="81"/>
        <v>0.14858677659139741</v>
      </c>
      <c r="Q101" s="14">
        <f t="shared" si="82"/>
        <v>4.4576032977419223E-2</v>
      </c>
      <c r="R101" s="8">
        <f t="shared" si="83"/>
        <v>8.541E-2</v>
      </c>
      <c r="S101" s="15">
        <f t="shared" si="84"/>
        <v>0.52190648609553003</v>
      </c>
      <c r="T101" s="2">
        <v>0.01</v>
      </c>
      <c r="U101" s="16">
        <f t="shared" si="85"/>
        <v>5.2190648609553008E-3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1.51690648609553E-2</v>
      </c>
      <c r="AU101" s="8">
        <f t="shared" si="89"/>
        <v>28.47</v>
      </c>
      <c r="AV101" s="1">
        <f t="shared" si="90"/>
        <v>0.3</v>
      </c>
      <c r="AW101" s="1">
        <f t="shared" si="95"/>
        <v>1.8333333333333333E-2</v>
      </c>
      <c r="AX101" s="1">
        <f t="shared" si="91"/>
        <v>15.914161742392993</v>
      </c>
      <c r="AY101" s="1">
        <f>SUM(AX90:AX101)</f>
        <v>187.65175234490025</v>
      </c>
      <c r="AZ101" s="1">
        <f t="shared" si="96"/>
        <v>2.9726616637303416E-2</v>
      </c>
      <c r="BA101" s="1">
        <f t="shared" si="92"/>
        <v>25.804046466554023</v>
      </c>
      <c r="BB101" s="1">
        <f>SUM(BA90:BA101)</f>
        <v>304.26827472409377</v>
      </c>
    </row>
    <row r="102" spans="3:54" x14ac:dyDescent="0.15">
      <c r="C102" s="7">
        <v>12</v>
      </c>
      <c r="D102" s="11">
        <v>22.9951935483871</v>
      </c>
      <c r="E102" s="10">
        <f t="shared" si="93"/>
        <v>24.171199999999999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Z102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1150.2619999999999</v>
      </c>
      <c r="F2" s="2">
        <v>734.67200000000003</v>
      </c>
      <c r="G2" s="44">
        <f>(F2+F3+F4)/3</f>
        <v>1194.134</v>
      </c>
      <c r="H2" s="2">
        <v>0.18</v>
      </c>
      <c r="I2" s="33">
        <f>(H2+H3+H4)/3</f>
        <v>0.13666666666666669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1653.82947945205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0.155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</row>
    <row r="7" spans="1:12" x14ac:dyDescent="0.15">
      <c r="A7" s="33" t="s">
        <v>11</v>
      </c>
      <c r="B7" s="34"/>
      <c r="C7" s="2"/>
      <c r="D7" s="2"/>
      <c r="E7" s="5">
        <v>5503.5991716918998</v>
      </c>
      <c r="F7" s="2">
        <v>122.786</v>
      </c>
      <c r="G7" s="2"/>
      <c r="H7" s="2">
        <v>0.45</v>
      </c>
    </row>
    <row r="8" spans="1:12" x14ac:dyDescent="0.15">
      <c r="A8" s="33" t="s">
        <v>12</v>
      </c>
      <c r="B8" s="34"/>
      <c r="C8" s="2"/>
      <c r="D8" s="2"/>
      <c r="E8" s="5">
        <v>12.891999999999999</v>
      </c>
      <c r="F8" s="2">
        <v>625.46400000000006</v>
      </c>
      <c r="G8" s="2"/>
      <c r="H8" s="2">
        <v>0.3</v>
      </c>
    </row>
    <row r="9" spans="1:12" x14ac:dyDescent="0.15">
      <c r="A9" s="33" t="s">
        <v>13</v>
      </c>
      <c r="B9" s="34"/>
      <c r="C9" s="2"/>
      <c r="D9" s="2"/>
      <c r="E9" s="5">
        <v>9.4454275269032504</v>
      </c>
      <c r="F9" s="2">
        <v>341.64</v>
      </c>
      <c r="G9" s="2"/>
      <c r="H9" s="2">
        <v>0.33</v>
      </c>
    </row>
    <row r="10" spans="1:12" x14ac:dyDescent="0.15">
      <c r="A10" s="33" t="s">
        <v>14</v>
      </c>
      <c r="B10" s="34"/>
      <c r="C10" s="2"/>
      <c r="D10" s="2"/>
      <c r="E10" s="5">
        <v>18.711357322443401</v>
      </c>
      <c r="F10" s="2">
        <v>341.64</v>
      </c>
      <c r="G10" s="2"/>
      <c r="H10" s="2">
        <v>0.33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192995549.98693016</v>
      </c>
      <c r="J14" s="6" t="s">
        <v>20</v>
      </c>
      <c r="K14" s="6">
        <f>I14/(10000*1000)</f>
        <v>19.299554998693015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90116742.379191503</v>
      </c>
      <c r="J15" s="6" t="s">
        <v>20</v>
      </c>
      <c r="K15" s="6">
        <f>I15/(10000*1000)</f>
        <v>9.0116742379191503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19.299554998693015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1194.134</v>
      </c>
      <c r="C27" s="7" t="s">
        <v>72</v>
      </c>
      <c r="D27" s="7">
        <v>17</v>
      </c>
      <c r="E27" s="7"/>
      <c r="F27" s="7"/>
      <c r="G27" s="1">
        <v>1</v>
      </c>
      <c r="H27" s="8">
        <f t="shared" ref="H27:H38" si="0">E28</f>
        <v>17</v>
      </c>
      <c r="I27" s="8">
        <f t="shared" ref="I27:I38" si="1">H27+273.15</f>
        <v>290.14999999999998</v>
      </c>
      <c r="J27" s="8">
        <f t="shared" ref="J27:J38" si="2">EXP(($C$16*(I27-$C$14))/($C$17*I27*$C$14))</f>
        <v>0.14068393155641204</v>
      </c>
      <c r="K27" s="8">
        <f t="shared" ref="K27:K38" si="3">$B$27/12</f>
        <v>99.511166666666668</v>
      </c>
      <c r="L27" s="8">
        <f t="shared" ref="L27:L38" si="4">K27*$B$28/100</f>
        <v>0.99511166666666673</v>
      </c>
      <c r="M27" s="1" t="s">
        <v>73</v>
      </c>
      <c r="O27" s="8">
        <f>L27</f>
        <v>0.99511166666666673</v>
      </c>
      <c r="P27" s="8">
        <f t="shared" ref="P27:P38" si="5">O27*J27</f>
        <v>0.13999622160432046</v>
      </c>
      <c r="Q27" s="14">
        <f t="shared" ref="Q27:Q38" si="6">P27*$B$29</f>
        <v>1.9132816952590465E-2</v>
      </c>
      <c r="R27" s="8">
        <f t="shared" ref="R27:R38" si="7">L27*$B$29</f>
        <v>0.13599859444444448</v>
      </c>
      <c r="S27" s="15">
        <f t="shared" ref="S27:S38" si="8">Q27/R27</f>
        <v>0.14068393155641204</v>
      </c>
      <c r="T27" s="2">
        <v>0.01</v>
      </c>
      <c r="U27" s="16">
        <f t="shared" ref="U27:U38" si="9">S27*T27</f>
        <v>1.4068393155641204E-3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2.3306839315564119E-2</v>
      </c>
      <c r="AR27" s="8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95.855166666666662</v>
      </c>
      <c r="AU27" s="1">
        <f t="shared" ref="AU27:AU38" si="17">AT27*10000*AS27*0.67*AR27*AQ27</f>
        <v>203567.35383541737</v>
      </c>
    </row>
    <row r="28" spans="1:47" x14ac:dyDescent="0.15">
      <c r="A28" s="1" t="s">
        <v>74</v>
      </c>
      <c r="B28" s="1">
        <v>1</v>
      </c>
      <c r="C28" s="7">
        <v>1</v>
      </c>
      <c r="D28" s="9">
        <v>21.799677419354801</v>
      </c>
      <c r="E28" s="10">
        <f t="shared" ref="E28:E39" si="18">D27</f>
        <v>17</v>
      </c>
      <c r="F28" s="7" t="s">
        <v>73</v>
      </c>
      <c r="G28" s="1">
        <v>2</v>
      </c>
      <c r="H28" s="8">
        <f t="shared" si="0"/>
        <v>21.799677419354801</v>
      </c>
      <c r="I28" s="8">
        <f t="shared" si="1"/>
        <v>294.94967741935477</v>
      </c>
      <c r="J28" s="8">
        <f t="shared" si="2"/>
        <v>0.24288718241582688</v>
      </c>
      <c r="K28" s="8">
        <f t="shared" si="3"/>
        <v>99.511166666666668</v>
      </c>
      <c r="L28" s="8">
        <f t="shared" si="4"/>
        <v>0.99511166666666673</v>
      </c>
      <c r="M28" s="1" t="s">
        <v>73</v>
      </c>
      <c r="O28" s="8">
        <f t="shared" ref="O28:O38" si="19">L28+O27-P27-N28</f>
        <v>1.850227111729013</v>
      </c>
      <c r="P28" s="8">
        <f t="shared" si="5"/>
        <v>0.44939644999723327</v>
      </c>
      <c r="Q28" s="14">
        <f t="shared" si="6"/>
        <v>6.1417514832955225E-2</v>
      </c>
      <c r="R28" s="8">
        <f t="shared" si="7"/>
        <v>0.13599859444444448</v>
      </c>
      <c r="S28" s="15">
        <f t="shared" si="8"/>
        <v>0.45160404108473579</v>
      </c>
      <c r="T28" s="2">
        <v>0.01</v>
      </c>
      <c r="U28" s="16">
        <f t="shared" si="9"/>
        <v>4.5160404108473577E-3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2.6416040410847358E-2</v>
      </c>
      <c r="AR28" s="8">
        <f t="shared" si="15"/>
        <v>99.511166666666668</v>
      </c>
      <c r="AS28" s="1">
        <f t="shared" si="16"/>
        <v>0.13666666666666669</v>
      </c>
      <c r="AT28" s="1">
        <f t="shared" ref="AT28:AT37" si="20">$E$2/12</f>
        <v>95.855166666666662</v>
      </c>
      <c r="AU28" s="1">
        <f t="shared" si="17"/>
        <v>230723.83914598986</v>
      </c>
    </row>
    <row r="29" spans="1:47" x14ac:dyDescent="0.15">
      <c r="A29" s="1" t="s">
        <v>36</v>
      </c>
      <c r="B29" s="1">
        <f>I2</f>
        <v>0.13666666666666669</v>
      </c>
      <c r="C29" s="7">
        <v>2</v>
      </c>
      <c r="D29" s="11">
        <v>23.3694285714286</v>
      </c>
      <c r="E29" s="10">
        <f t="shared" si="18"/>
        <v>21.799677419354801</v>
      </c>
      <c r="F29" s="7" t="s">
        <v>73</v>
      </c>
      <c r="G29" s="1">
        <v>3</v>
      </c>
      <c r="H29" s="8">
        <f t="shared" si="0"/>
        <v>23.3694285714286</v>
      </c>
      <c r="I29" s="8">
        <f t="shared" si="1"/>
        <v>296.51942857142859</v>
      </c>
      <c r="J29" s="8">
        <f t="shared" si="2"/>
        <v>0.28926940685242464</v>
      </c>
      <c r="K29" s="8">
        <f t="shared" si="3"/>
        <v>99.511166666666668</v>
      </c>
      <c r="L29" s="8">
        <f t="shared" si="4"/>
        <v>0.99511166666666673</v>
      </c>
      <c r="M29" s="1" t="s">
        <v>73</v>
      </c>
      <c r="O29" s="8">
        <f t="shared" si="19"/>
        <v>2.3959423283984465</v>
      </c>
      <c r="P29" s="8">
        <f t="shared" si="5"/>
        <v>0.69307281618843586</v>
      </c>
      <c r="Q29" s="14">
        <f t="shared" si="6"/>
        <v>9.4719951545752912E-2</v>
      </c>
      <c r="R29" s="8">
        <f t="shared" si="7"/>
        <v>0.13599859444444448</v>
      </c>
      <c r="S29" s="15">
        <f t="shared" si="8"/>
        <v>0.69647743002554396</v>
      </c>
      <c r="T29" s="2">
        <v>0.01</v>
      </c>
      <c r="U29" s="16">
        <f t="shared" si="9"/>
        <v>6.9647743002554394E-3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2.8864774300255438E-2</v>
      </c>
      <c r="AR29" s="8">
        <f t="shared" si="15"/>
        <v>99.511166666666668</v>
      </c>
      <c r="AS29" s="1">
        <f t="shared" si="16"/>
        <v>0.13666666666666669</v>
      </c>
      <c r="AT29" s="1">
        <f t="shared" si="20"/>
        <v>95.855166666666662</v>
      </c>
      <c r="AU29" s="1">
        <f t="shared" si="17"/>
        <v>252111.6503101158</v>
      </c>
    </row>
    <row r="30" spans="1:47" x14ac:dyDescent="0.15">
      <c r="C30" s="7">
        <v>3</v>
      </c>
      <c r="D30" s="11">
        <v>23.088967741935502</v>
      </c>
      <c r="E30" s="10">
        <f t="shared" si="18"/>
        <v>23.3694285714286</v>
      </c>
      <c r="F30" s="7" t="s">
        <v>73</v>
      </c>
      <c r="G30" s="1">
        <v>4</v>
      </c>
      <c r="H30" s="8">
        <f t="shared" si="0"/>
        <v>23.088967741935502</v>
      </c>
      <c r="I30" s="8">
        <f t="shared" si="1"/>
        <v>296.23896774193548</v>
      </c>
      <c r="J30" s="8">
        <f t="shared" si="2"/>
        <v>0.28041494928654676</v>
      </c>
      <c r="K30" s="8">
        <f t="shared" si="3"/>
        <v>99.511166666666668</v>
      </c>
      <c r="L30" s="8">
        <f t="shared" si="4"/>
        <v>0.99511166666666673</v>
      </c>
      <c r="M30" s="1" t="s">
        <v>73</v>
      </c>
      <c r="O30" s="8">
        <f t="shared" si="19"/>
        <v>2.6979811788766774</v>
      </c>
      <c r="P30" s="8">
        <f t="shared" si="5"/>
        <v>0.75655425545076116</v>
      </c>
      <c r="Q30" s="14">
        <f t="shared" si="6"/>
        <v>0.10339574824493737</v>
      </c>
      <c r="R30" s="8">
        <f t="shared" si="7"/>
        <v>0.13599859444444448</v>
      </c>
      <c r="S30" s="15">
        <f t="shared" si="8"/>
        <v>0.76027071211515063</v>
      </c>
      <c r="T30" s="2">
        <v>0.01</v>
      </c>
      <c r="U30" s="16">
        <f t="shared" si="9"/>
        <v>7.6027071211515066E-3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2.9502707121151505E-2</v>
      </c>
      <c r="AR30" s="8">
        <f t="shared" si="15"/>
        <v>99.511166666666668</v>
      </c>
      <c r="AS30" s="1">
        <f t="shared" si="16"/>
        <v>0.13666666666666669</v>
      </c>
      <c r="AT30" s="1">
        <f t="shared" si="20"/>
        <v>95.855166666666662</v>
      </c>
      <c r="AU30" s="1">
        <f t="shared" si="17"/>
        <v>257683.503898511</v>
      </c>
    </row>
    <row r="31" spans="1:47" x14ac:dyDescent="0.15">
      <c r="C31" s="7">
        <v>4</v>
      </c>
      <c r="D31" s="11">
        <v>24.465733333333301</v>
      </c>
      <c r="E31" s="10">
        <f t="shared" si="18"/>
        <v>23.088967741935502</v>
      </c>
      <c r="F31" s="7" t="s">
        <v>73</v>
      </c>
      <c r="G31" s="1">
        <v>5</v>
      </c>
      <c r="H31" s="8">
        <f t="shared" si="0"/>
        <v>24.465733333333301</v>
      </c>
      <c r="I31" s="8">
        <f t="shared" si="1"/>
        <v>297.61573333333325</v>
      </c>
      <c r="J31" s="8">
        <f t="shared" si="2"/>
        <v>0.32646325882635002</v>
      </c>
      <c r="K31" s="8">
        <f t="shared" si="3"/>
        <v>99.511166666666668</v>
      </c>
      <c r="L31" s="8">
        <f t="shared" si="4"/>
        <v>0.99511166666666673</v>
      </c>
      <c r="M31" s="1" t="s">
        <v>75</v>
      </c>
      <c r="N31" s="8">
        <f>(O30-P30)*C22/100</f>
        <v>1.8443555772546205</v>
      </c>
      <c r="O31" s="8">
        <f t="shared" si="19"/>
        <v>1.0921830128379628</v>
      </c>
      <c r="P31" s="8">
        <f t="shared" si="5"/>
        <v>0.35655762560586263</v>
      </c>
      <c r="Q31" s="14">
        <f t="shared" si="6"/>
        <v>4.8729542166134565E-2</v>
      </c>
      <c r="R31" s="8">
        <f t="shared" si="7"/>
        <v>0.13599859444444448</v>
      </c>
      <c r="S31" s="15">
        <f t="shared" si="8"/>
        <v>0.3583091602173919</v>
      </c>
      <c r="T31" s="2">
        <v>0.01</v>
      </c>
      <c r="U31" s="16">
        <f t="shared" si="9"/>
        <v>3.5830916021739189E-3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3.3033091602173915E-2</v>
      </c>
      <c r="AR31" s="8">
        <f t="shared" si="15"/>
        <v>99.511166666666668</v>
      </c>
      <c r="AS31" s="1">
        <f t="shared" si="16"/>
        <v>0.13666666666666669</v>
      </c>
      <c r="AT31" s="1">
        <f t="shared" si="20"/>
        <v>95.855166666666662</v>
      </c>
      <c r="AU31" s="1">
        <f t="shared" si="17"/>
        <v>288518.70283273252</v>
      </c>
    </row>
    <row r="32" spans="1:47" x14ac:dyDescent="0.15">
      <c r="C32" s="7">
        <v>5</v>
      </c>
      <c r="D32" s="11">
        <v>25.5227096774194</v>
      </c>
      <c r="E32" s="10">
        <f t="shared" si="18"/>
        <v>24.465733333333301</v>
      </c>
      <c r="F32" s="7" t="s">
        <v>75</v>
      </c>
      <c r="G32" s="1">
        <v>6</v>
      </c>
      <c r="H32" s="8">
        <f t="shared" si="0"/>
        <v>25.5227096774194</v>
      </c>
      <c r="I32" s="8">
        <f t="shared" si="1"/>
        <v>298.67270967741939</v>
      </c>
      <c r="J32" s="8">
        <f t="shared" si="2"/>
        <v>0.36653586008000949</v>
      </c>
      <c r="K32" s="8">
        <f t="shared" si="3"/>
        <v>99.511166666666668</v>
      </c>
      <c r="L32" s="8">
        <f t="shared" si="4"/>
        <v>0.99511166666666673</v>
      </c>
      <c r="M32" s="1" t="s">
        <v>73</v>
      </c>
      <c r="O32" s="8">
        <f t="shared" si="19"/>
        <v>1.7307370538987668</v>
      </c>
      <c r="P32" s="8">
        <f t="shared" si="5"/>
        <v>0.63437719462312625</v>
      </c>
      <c r="Q32" s="14">
        <f t="shared" si="6"/>
        <v>8.669821659849393E-2</v>
      </c>
      <c r="R32" s="8">
        <f t="shared" si="7"/>
        <v>0.13599859444444448</v>
      </c>
      <c r="S32" s="15">
        <f t="shared" si="8"/>
        <v>0.63749347522786504</v>
      </c>
      <c r="T32" s="2">
        <v>0.01</v>
      </c>
      <c r="U32" s="16">
        <f t="shared" si="9"/>
        <v>6.3749347522786505E-3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3.5824934752278645E-2</v>
      </c>
      <c r="AR32" s="8">
        <f t="shared" si="15"/>
        <v>99.511166666666668</v>
      </c>
      <c r="AS32" s="1">
        <f t="shared" si="16"/>
        <v>0.13666666666666669</v>
      </c>
      <c r="AT32" s="1">
        <f t="shared" si="20"/>
        <v>95.855166666666662</v>
      </c>
      <c r="AU32" s="1">
        <f t="shared" si="17"/>
        <v>312903.31005876814</v>
      </c>
    </row>
    <row r="33" spans="1:48" x14ac:dyDescent="0.15">
      <c r="C33" s="7">
        <v>6</v>
      </c>
      <c r="D33" s="11">
        <v>26.776433333333301</v>
      </c>
      <c r="E33" s="10">
        <f t="shared" si="18"/>
        <v>25.5227096774194</v>
      </c>
      <c r="F33" s="7" t="s">
        <v>73</v>
      </c>
      <c r="G33" s="1">
        <v>7</v>
      </c>
      <c r="H33" s="8">
        <f t="shared" si="0"/>
        <v>26.776433333333301</v>
      </c>
      <c r="I33" s="8">
        <f t="shared" si="1"/>
        <v>299.92643333333331</v>
      </c>
      <c r="J33" s="8">
        <f t="shared" si="2"/>
        <v>0.42004782400361695</v>
      </c>
      <c r="K33" s="8">
        <f t="shared" si="3"/>
        <v>99.511166666666668</v>
      </c>
      <c r="L33" s="8">
        <f t="shared" si="4"/>
        <v>0.99511166666666673</v>
      </c>
      <c r="M33" s="1" t="s">
        <v>73</v>
      </c>
      <c r="O33" s="8">
        <f t="shared" si="19"/>
        <v>2.0914715259423073</v>
      </c>
      <c r="P33" s="8">
        <f t="shared" si="5"/>
        <v>0.87851806343759054</v>
      </c>
      <c r="Q33" s="14">
        <f t="shared" si="6"/>
        <v>0.12006413533647073</v>
      </c>
      <c r="R33" s="8">
        <f t="shared" si="7"/>
        <v>0.13599859444444448</v>
      </c>
      <c r="S33" s="15">
        <f t="shared" si="8"/>
        <v>0.8828336485897802</v>
      </c>
      <c r="T33" s="2">
        <v>0.01</v>
      </c>
      <c r="U33" s="16">
        <f t="shared" si="9"/>
        <v>8.828336485897802E-3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3.8278336485897797E-2</v>
      </c>
      <c r="AR33" s="8">
        <f t="shared" si="15"/>
        <v>99.511166666666668</v>
      </c>
      <c r="AS33" s="1">
        <f t="shared" si="16"/>
        <v>0.13666666666666669</v>
      </c>
      <c r="AT33" s="1">
        <f t="shared" si="20"/>
        <v>95.855166666666662</v>
      </c>
      <c r="AU33" s="1">
        <f t="shared" si="17"/>
        <v>334331.89125959011</v>
      </c>
    </row>
    <row r="34" spans="1:48" x14ac:dyDescent="0.15">
      <c r="C34" s="7">
        <v>7</v>
      </c>
      <c r="D34" s="11">
        <v>27.788741935483898</v>
      </c>
      <c r="E34" s="10">
        <f t="shared" si="18"/>
        <v>26.776433333333301</v>
      </c>
      <c r="F34" s="7" t="s">
        <v>73</v>
      </c>
      <c r="G34" s="1">
        <v>8</v>
      </c>
      <c r="H34" s="8">
        <f t="shared" si="0"/>
        <v>27.788741935483898</v>
      </c>
      <c r="I34" s="8">
        <f t="shared" si="1"/>
        <v>300.9387419354839</v>
      </c>
      <c r="J34" s="8">
        <f t="shared" si="2"/>
        <v>0.46851676849771245</v>
      </c>
      <c r="K34" s="8">
        <f t="shared" si="3"/>
        <v>99.511166666666668</v>
      </c>
      <c r="L34" s="8">
        <f t="shared" si="4"/>
        <v>0.99511166666666673</v>
      </c>
      <c r="M34" s="1" t="s">
        <v>73</v>
      </c>
      <c r="O34" s="8">
        <f t="shared" si="19"/>
        <v>2.2080651291713838</v>
      </c>
      <c r="P34" s="8">
        <f t="shared" si="5"/>
        <v>1.0345155389518608</v>
      </c>
      <c r="Q34" s="14">
        <f t="shared" si="6"/>
        <v>0.14138379032342099</v>
      </c>
      <c r="R34" s="8">
        <f t="shared" si="7"/>
        <v>0.13599859444444448</v>
      </c>
      <c r="S34" s="15">
        <f t="shared" si="8"/>
        <v>1.0395974377601114</v>
      </c>
      <c r="T34" s="2">
        <v>0.01</v>
      </c>
      <c r="U34" s="16">
        <f t="shared" si="9"/>
        <v>1.0395974377601114E-2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3.9845974377601109E-2</v>
      </c>
      <c r="AR34" s="8">
        <f t="shared" si="15"/>
        <v>99.511166666666668</v>
      </c>
      <c r="AS34" s="1">
        <f t="shared" si="16"/>
        <v>0.13666666666666669</v>
      </c>
      <c r="AT34" s="1">
        <f t="shared" si="20"/>
        <v>95.855166666666662</v>
      </c>
      <c r="AU34" s="1">
        <f t="shared" si="17"/>
        <v>348024.00510932482</v>
      </c>
    </row>
    <row r="35" spans="1:48" x14ac:dyDescent="0.15">
      <c r="C35" s="7">
        <v>8</v>
      </c>
      <c r="D35" s="11">
        <v>28.2520967741935</v>
      </c>
      <c r="E35" s="10">
        <f t="shared" si="18"/>
        <v>27.788741935483898</v>
      </c>
      <c r="F35" s="7" t="s">
        <v>73</v>
      </c>
      <c r="G35" s="1">
        <v>9</v>
      </c>
      <c r="H35" s="8">
        <f t="shared" si="0"/>
        <v>28.2520967741935</v>
      </c>
      <c r="I35" s="8">
        <f t="shared" si="1"/>
        <v>301.40209677419347</v>
      </c>
      <c r="J35" s="8">
        <f t="shared" si="2"/>
        <v>0.49241005503867363</v>
      </c>
      <c r="K35" s="8">
        <f t="shared" si="3"/>
        <v>99.511166666666668</v>
      </c>
      <c r="L35" s="8">
        <f t="shared" si="4"/>
        <v>0.99511166666666673</v>
      </c>
      <c r="M35" s="1" t="s">
        <v>73</v>
      </c>
      <c r="O35" s="8">
        <f t="shared" si="19"/>
        <v>2.1686612568861898</v>
      </c>
      <c r="P35" s="8">
        <f t="shared" si="5"/>
        <v>1.0678706088635679</v>
      </c>
      <c r="Q35" s="14">
        <f t="shared" si="6"/>
        <v>0.14594231654468764</v>
      </c>
      <c r="R35" s="8">
        <f t="shared" si="7"/>
        <v>0.13599859444444448</v>
      </c>
      <c r="S35" s="15">
        <f t="shared" si="8"/>
        <v>1.0731163593334427</v>
      </c>
      <c r="T35" s="2">
        <v>0.01</v>
      </c>
      <c r="U35" s="16">
        <f t="shared" si="9"/>
        <v>1.0731163593334427E-2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4.0181163593334422E-2</v>
      </c>
      <c r="AR35" s="8">
        <f t="shared" si="15"/>
        <v>99.511166666666668</v>
      </c>
      <c r="AS35" s="1">
        <f t="shared" si="16"/>
        <v>0.13666666666666669</v>
      </c>
      <c r="AT35" s="1">
        <f t="shared" si="20"/>
        <v>95.855166666666662</v>
      </c>
      <c r="AU35" s="1">
        <f t="shared" si="17"/>
        <v>350951.6256569738</v>
      </c>
    </row>
    <row r="36" spans="1:48" x14ac:dyDescent="0.15">
      <c r="C36" s="7">
        <v>9</v>
      </c>
      <c r="D36" s="11">
        <v>27.2055333333333</v>
      </c>
      <c r="E36" s="10">
        <f t="shared" si="18"/>
        <v>28.2520967741935</v>
      </c>
      <c r="F36" s="7" t="s">
        <v>73</v>
      </c>
      <c r="G36" s="1">
        <v>10</v>
      </c>
      <c r="H36" s="8">
        <f t="shared" si="0"/>
        <v>27.2055333333333</v>
      </c>
      <c r="I36" s="8">
        <f t="shared" si="1"/>
        <v>300.35553333333326</v>
      </c>
      <c r="J36" s="8">
        <f t="shared" si="2"/>
        <v>0.43998817010555025</v>
      </c>
      <c r="K36" s="8">
        <f t="shared" si="3"/>
        <v>99.511166666666668</v>
      </c>
      <c r="L36" s="8">
        <f t="shared" si="4"/>
        <v>0.99511166666666673</v>
      </c>
      <c r="M36" s="1" t="s">
        <v>73</v>
      </c>
      <c r="O36" s="8">
        <f t="shared" si="19"/>
        <v>2.0959023146892886</v>
      </c>
      <c r="P36" s="8">
        <f t="shared" si="5"/>
        <v>0.92217222416012723</v>
      </c>
      <c r="Q36" s="14">
        <f t="shared" si="6"/>
        <v>0.12603020396855075</v>
      </c>
      <c r="R36" s="8">
        <f t="shared" si="7"/>
        <v>0.13599859444444448</v>
      </c>
      <c r="S36" s="15">
        <f t="shared" si="8"/>
        <v>0.92670225367685088</v>
      </c>
      <c r="T36" s="2">
        <v>0.01</v>
      </c>
      <c r="U36" s="16">
        <f t="shared" si="9"/>
        <v>9.2670225367685096E-3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3.8717022536768508E-2</v>
      </c>
      <c r="AR36" s="8">
        <f t="shared" si="15"/>
        <v>99.511166666666668</v>
      </c>
      <c r="AS36" s="1">
        <f t="shared" si="16"/>
        <v>0.13666666666666669</v>
      </c>
      <c r="AT36" s="1">
        <f t="shared" si="20"/>
        <v>95.855166666666662</v>
      </c>
      <c r="AU36" s="1">
        <f t="shared" si="17"/>
        <v>338163.47723017796</v>
      </c>
    </row>
    <row r="37" spans="1:48" x14ac:dyDescent="0.15">
      <c r="C37" s="7">
        <v>10</v>
      </c>
      <c r="D37" s="11">
        <v>26.2969677419355</v>
      </c>
      <c r="E37" s="10">
        <f t="shared" si="18"/>
        <v>27.2055333333333</v>
      </c>
      <c r="F37" s="7" t="s">
        <v>73</v>
      </c>
      <c r="G37" s="1">
        <v>11</v>
      </c>
      <c r="H37" s="8">
        <f t="shared" si="0"/>
        <v>26.2969677419355</v>
      </c>
      <c r="I37" s="8">
        <f t="shared" si="1"/>
        <v>299.44696774193545</v>
      </c>
      <c r="J37" s="8">
        <f t="shared" si="2"/>
        <v>0.39877139167369641</v>
      </c>
      <c r="K37" s="8">
        <f t="shared" si="3"/>
        <v>99.511166666666668</v>
      </c>
      <c r="L37" s="8">
        <f t="shared" si="4"/>
        <v>0.99511166666666673</v>
      </c>
      <c r="M37" s="1" t="s">
        <v>75</v>
      </c>
      <c r="N37" s="8">
        <f>(O36-P36)*C22/100</f>
        <v>1.1150435860027033</v>
      </c>
      <c r="O37" s="8">
        <f t="shared" si="19"/>
        <v>1.053798171193125</v>
      </c>
      <c r="P37" s="8">
        <f t="shared" si="5"/>
        <v>0.42022456326987861</v>
      </c>
      <c r="Q37" s="14">
        <f t="shared" si="6"/>
        <v>5.7430690313550088E-2</v>
      </c>
      <c r="R37" s="8">
        <f t="shared" si="7"/>
        <v>0.13599859444444448</v>
      </c>
      <c r="S37" s="15">
        <f t="shared" si="8"/>
        <v>0.42228885194111743</v>
      </c>
      <c r="T37" s="2">
        <v>0.01</v>
      </c>
      <c r="U37" s="16">
        <f t="shared" si="9"/>
        <v>4.222888519411174E-3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3.3672888519411172E-2</v>
      </c>
      <c r="AR37" s="8">
        <f t="shared" si="15"/>
        <v>99.511166666666668</v>
      </c>
      <c r="AS37" s="1">
        <f t="shared" si="16"/>
        <v>0.13666666666666669</v>
      </c>
      <c r="AT37" s="1">
        <f t="shared" si="20"/>
        <v>95.855166666666662</v>
      </c>
      <c r="AU37" s="1">
        <f t="shared" si="17"/>
        <v>294106.83787200711</v>
      </c>
    </row>
    <row r="38" spans="1:48" x14ac:dyDescent="0.15">
      <c r="C38" s="7">
        <v>11</v>
      </c>
      <c r="D38" s="11">
        <v>23.644166666666699</v>
      </c>
      <c r="E38" s="10">
        <f t="shared" si="18"/>
        <v>26.2969677419355</v>
      </c>
      <c r="F38" s="7" t="s">
        <v>75</v>
      </c>
      <c r="G38" s="1">
        <v>12</v>
      </c>
      <c r="H38" s="8">
        <f t="shared" si="0"/>
        <v>23.644166666666699</v>
      </c>
      <c r="I38" s="8">
        <f t="shared" si="1"/>
        <v>296.79416666666668</v>
      </c>
      <c r="J38" s="8">
        <f t="shared" si="2"/>
        <v>0.2981972368427625</v>
      </c>
      <c r="K38" s="8">
        <f t="shared" si="3"/>
        <v>99.511166666666668</v>
      </c>
      <c r="L38" s="8">
        <f t="shared" si="4"/>
        <v>0.99511166666666673</v>
      </c>
      <c r="M38" s="1" t="s">
        <v>73</v>
      </c>
      <c r="O38" s="8">
        <f t="shared" si="19"/>
        <v>1.6286852745899132</v>
      </c>
      <c r="P38" s="8">
        <f t="shared" si="5"/>
        <v>0.48566944856920802</v>
      </c>
      <c r="Q38" s="14">
        <f t="shared" si="6"/>
        <v>6.6374824637791777E-2</v>
      </c>
      <c r="R38" s="8">
        <f t="shared" si="7"/>
        <v>0.13599859444444448</v>
      </c>
      <c r="S38" s="15">
        <f t="shared" si="8"/>
        <v>0.48805522519503641</v>
      </c>
      <c r="T38" s="2">
        <v>0.01</v>
      </c>
      <c r="U38" s="16">
        <f t="shared" si="9"/>
        <v>4.880552251950364E-3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3.4330552251950364E-2</v>
      </c>
      <c r="AR38" s="8">
        <f t="shared" si="15"/>
        <v>99.511166666666668</v>
      </c>
      <c r="AS38" s="1">
        <f t="shared" si="16"/>
        <v>0.13666666666666669</v>
      </c>
      <c r="AT38" s="1">
        <f>$E$3/12</f>
        <v>0</v>
      </c>
      <c r="AU38" s="1">
        <f t="shared" si="17"/>
        <v>0</v>
      </c>
      <c r="AV38" s="1">
        <f>SUM(AU27:AU38)</f>
        <v>3211086.1972096087</v>
      </c>
    </row>
    <row r="39" spans="1:48" x14ac:dyDescent="0.15">
      <c r="C39" s="7">
        <v>12</v>
      </c>
      <c r="D39" s="11">
        <v>22.664354838709698</v>
      </c>
      <c r="E39" s="10">
        <f t="shared" si="18"/>
        <v>23.644166666666699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17</v>
      </c>
      <c r="E42" s="7"/>
      <c r="F42" s="7"/>
      <c r="G42" s="1">
        <v>1</v>
      </c>
      <c r="H42" s="8">
        <f t="shared" ref="H42:H53" si="21">E43</f>
        <v>17</v>
      </c>
      <c r="I42" s="8">
        <f t="shared" ref="I42:I53" si="22">H42+273.15</f>
        <v>290.14999999999998</v>
      </c>
      <c r="J42" s="8">
        <f t="shared" ref="J42:J53" si="23">EXP(($C$16*(I42-$C$14))/($C$17*I42*$C$14))</f>
        <v>0.14068393155641204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1.0845470829445841E-2</v>
      </c>
      <c r="Q42" s="14">
        <f t="shared" ref="Q42:Q53" si="27">P42*$B$44</f>
        <v>1.6810479785641054E-3</v>
      </c>
      <c r="R42" s="8">
        <f t="shared" ref="R42:R53" si="28">L42*$B$44</f>
        <v>1.1949111458333333E-2</v>
      </c>
      <c r="S42" s="15">
        <f t="shared" ref="S42:S53" si="29">Q42/R42</f>
        <v>0.14068393155641204</v>
      </c>
      <c r="T42" s="2">
        <v>0.01</v>
      </c>
      <c r="U42" s="16">
        <f t="shared" ref="U42:U53" si="30">S42*T42</f>
        <v>1.4068393155641204E-3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1.6206839315564121E-2</v>
      </c>
      <c r="AR42" s="8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137.81912328767083</v>
      </c>
      <c r="AU42" s="1">
        <f t="shared" ref="AU42:AU53" si="37">AT42*10000*AS42*0.67*AR42*AQ42</f>
        <v>17882.087845748723</v>
      </c>
    </row>
    <row r="43" spans="1:48" x14ac:dyDescent="0.15">
      <c r="A43" s="1" t="s">
        <v>74</v>
      </c>
      <c r="B43" s="1">
        <v>1</v>
      </c>
      <c r="C43" s="7">
        <v>1</v>
      </c>
      <c r="D43" s="9">
        <v>21.799677419354801</v>
      </c>
      <c r="E43" s="10">
        <f t="shared" ref="E43:E54" si="38">D42</f>
        <v>17</v>
      </c>
      <c r="F43" s="7" t="s">
        <v>73</v>
      </c>
      <c r="G43" s="1">
        <v>2</v>
      </c>
      <c r="H43" s="8">
        <f t="shared" si="21"/>
        <v>21.799677419354801</v>
      </c>
      <c r="I43" s="8">
        <f t="shared" si="22"/>
        <v>294.94967741935477</v>
      </c>
      <c r="J43" s="8">
        <f t="shared" si="23"/>
        <v>0.24288718241582688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0.14333661250388749</v>
      </c>
      <c r="P43" s="8">
        <f t="shared" si="26"/>
        <v>3.4814625948098414E-2</v>
      </c>
      <c r="Q43" s="14">
        <f t="shared" si="27"/>
        <v>5.3962670219552542E-3</v>
      </c>
      <c r="R43" s="8">
        <f t="shared" si="28"/>
        <v>1.1949111458333333E-2</v>
      </c>
      <c r="S43" s="15">
        <f t="shared" si="29"/>
        <v>0.45160404108473584</v>
      </c>
      <c r="T43" s="2">
        <v>0.01</v>
      </c>
      <c r="U43" s="16">
        <f t="shared" si="30"/>
        <v>4.5160404108473585E-3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1.9316040410847359E-2</v>
      </c>
      <c r="AR43" s="8">
        <f t="shared" si="34"/>
        <v>7.7091041666666671</v>
      </c>
      <c r="AS43" s="1">
        <f t="shared" si="35"/>
        <v>0.155</v>
      </c>
      <c r="AT43" s="1">
        <f t="shared" si="36"/>
        <v>137.81912328767083</v>
      </c>
      <c r="AU43" s="1">
        <f t="shared" si="37"/>
        <v>21312.676996006965</v>
      </c>
    </row>
    <row r="44" spans="1:48" x14ac:dyDescent="0.15">
      <c r="A44" s="1" t="s">
        <v>36</v>
      </c>
      <c r="B44" s="1">
        <f>I5</f>
        <v>0.155</v>
      </c>
      <c r="C44" s="7">
        <v>2</v>
      </c>
      <c r="D44" s="11">
        <v>23.3694285714286</v>
      </c>
      <c r="E44" s="10">
        <f t="shared" si="38"/>
        <v>21.799677419354801</v>
      </c>
      <c r="F44" s="7" t="s">
        <v>73</v>
      </c>
      <c r="G44" s="1">
        <v>3</v>
      </c>
      <c r="H44" s="8">
        <f t="shared" si="21"/>
        <v>23.3694285714286</v>
      </c>
      <c r="I44" s="8">
        <f t="shared" si="22"/>
        <v>296.51942857142859</v>
      </c>
      <c r="J44" s="8">
        <f t="shared" si="23"/>
        <v>0.28926940685242464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0.18561302822245573</v>
      </c>
      <c r="P44" s="8">
        <f t="shared" si="26"/>
        <v>5.3692170577992124E-2</v>
      </c>
      <c r="Q44" s="14">
        <f t="shared" si="27"/>
        <v>8.3222864395887785E-3</v>
      </c>
      <c r="R44" s="8">
        <f t="shared" si="28"/>
        <v>1.1949111458333333E-2</v>
      </c>
      <c r="S44" s="15">
        <f t="shared" si="29"/>
        <v>0.69647743002554385</v>
      </c>
      <c r="T44" s="2">
        <v>0.01</v>
      </c>
      <c r="U44" s="16">
        <f t="shared" si="30"/>
        <v>6.9647743002554385E-3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2.1764774300255439E-2</v>
      </c>
      <c r="AR44" s="8">
        <f t="shared" si="34"/>
        <v>7.7091041666666671</v>
      </c>
      <c r="AS44" s="1">
        <f t="shared" si="35"/>
        <v>0.155</v>
      </c>
      <c r="AT44" s="1">
        <f t="shared" si="36"/>
        <v>137.81912328767083</v>
      </c>
      <c r="AU44" s="1">
        <f t="shared" si="37"/>
        <v>24014.528582775354</v>
      </c>
    </row>
    <row r="45" spans="1:48" x14ac:dyDescent="0.15">
      <c r="C45" s="7">
        <v>3</v>
      </c>
      <c r="D45" s="11">
        <v>23.088967741935502</v>
      </c>
      <c r="E45" s="10">
        <f t="shared" si="38"/>
        <v>23.3694285714286</v>
      </c>
      <c r="F45" s="7" t="s">
        <v>73</v>
      </c>
      <c r="G45" s="1">
        <v>4</v>
      </c>
      <c r="H45" s="8">
        <f t="shared" si="21"/>
        <v>23.088967741935502</v>
      </c>
      <c r="I45" s="8">
        <f t="shared" si="22"/>
        <v>296.23896774193548</v>
      </c>
      <c r="J45" s="8">
        <f t="shared" si="23"/>
        <v>0.28041494928654676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0.20901189931113029</v>
      </c>
      <c r="P45" s="8">
        <f t="shared" si="26"/>
        <v>5.8610061145615414E-2</v>
      </c>
      <c r="Q45" s="14">
        <f t="shared" si="27"/>
        <v>9.0845594775703885E-3</v>
      </c>
      <c r="R45" s="8">
        <f t="shared" si="28"/>
        <v>1.1949111458333333E-2</v>
      </c>
      <c r="S45" s="15">
        <f t="shared" si="29"/>
        <v>0.76027071211515052</v>
      </c>
      <c r="T45" s="2">
        <v>0.01</v>
      </c>
      <c r="U45" s="16">
        <f t="shared" si="30"/>
        <v>7.6027071211515057E-3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2.2402707121151506E-2</v>
      </c>
      <c r="AR45" s="8">
        <f t="shared" si="34"/>
        <v>7.7091041666666671</v>
      </c>
      <c r="AS45" s="1">
        <f t="shared" si="35"/>
        <v>0.155</v>
      </c>
      <c r="AT45" s="1">
        <f t="shared" si="36"/>
        <v>137.81912328767083</v>
      </c>
      <c r="AU45" s="1">
        <f t="shared" si="37"/>
        <v>24718.4024548384</v>
      </c>
    </row>
    <row r="46" spans="1:48" x14ac:dyDescent="0.15">
      <c r="C46" s="7">
        <v>4</v>
      </c>
      <c r="D46" s="11">
        <v>24.465733333333301</v>
      </c>
      <c r="E46" s="10">
        <f t="shared" si="38"/>
        <v>23.088967741935502</v>
      </c>
      <c r="F46" s="7" t="s">
        <v>73</v>
      </c>
      <c r="G46" s="1">
        <v>5</v>
      </c>
      <c r="H46" s="8">
        <f t="shared" si="21"/>
        <v>24.465733333333301</v>
      </c>
      <c r="I46" s="8">
        <f t="shared" si="22"/>
        <v>297.61573333333325</v>
      </c>
      <c r="J46" s="8">
        <f t="shared" si="23"/>
        <v>0.32646325882635002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0.14288174625723915</v>
      </c>
      <c r="O46" s="8">
        <f t="shared" si="39"/>
        <v>8.4611133574942432E-2</v>
      </c>
      <c r="P46" s="8">
        <f t="shared" si="26"/>
        <v>2.7622426399867304E-2</v>
      </c>
      <c r="Q46" s="14">
        <f t="shared" si="27"/>
        <v>4.2814760919794321E-3</v>
      </c>
      <c r="R46" s="8">
        <f t="shared" si="28"/>
        <v>1.1949111458333333E-2</v>
      </c>
      <c r="S46" s="15">
        <f t="shared" si="29"/>
        <v>0.35830916021739195</v>
      </c>
      <c r="T46" s="2">
        <v>0.01</v>
      </c>
      <c r="U46" s="16">
        <f t="shared" si="30"/>
        <v>3.5830916021739197E-3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3.0683091602173918E-2</v>
      </c>
      <c r="AR46" s="8">
        <f t="shared" si="34"/>
        <v>7.7091041666666671</v>
      </c>
      <c r="AS46" s="1">
        <f t="shared" si="35"/>
        <v>0.155</v>
      </c>
      <c r="AT46" s="1">
        <f t="shared" si="36"/>
        <v>137.81912328767083</v>
      </c>
      <c r="AU46" s="1">
        <f t="shared" si="37"/>
        <v>33854.703482023804</v>
      </c>
    </row>
    <row r="47" spans="1:48" x14ac:dyDescent="0.15">
      <c r="C47" s="7">
        <v>5</v>
      </c>
      <c r="D47" s="11">
        <v>25.5227096774194</v>
      </c>
      <c r="E47" s="10">
        <f t="shared" si="38"/>
        <v>24.465733333333301</v>
      </c>
      <c r="F47" s="7" t="s">
        <v>75</v>
      </c>
      <c r="G47" s="1">
        <v>6</v>
      </c>
      <c r="H47" s="8">
        <f t="shared" si="21"/>
        <v>25.5227096774194</v>
      </c>
      <c r="I47" s="8">
        <f t="shared" si="22"/>
        <v>298.67270967741939</v>
      </c>
      <c r="J47" s="8">
        <f t="shared" si="23"/>
        <v>0.36653586008000949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0.13407974884174179</v>
      </c>
      <c r="P47" s="8">
        <f t="shared" si="26"/>
        <v>4.9145036061019484E-2</v>
      </c>
      <c r="Q47" s="14">
        <f t="shared" si="27"/>
        <v>7.61748058945802E-3</v>
      </c>
      <c r="R47" s="8">
        <f t="shared" si="28"/>
        <v>1.1949111458333333E-2</v>
      </c>
      <c r="S47" s="15">
        <f t="shared" si="29"/>
        <v>0.63749347522786515</v>
      </c>
      <c r="T47" s="2">
        <v>0.01</v>
      </c>
      <c r="U47" s="16">
        <f t="shared" si="30"/>
        <v>6.3749347522786513E-3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3.3474934752278654E-2</v>
      </c>
      <c r="AR47" s="8">
        <f t="shared" si="34"/>
        <v>7.7091041666666671</v>
      </c>
      <c r="AS47" s="1">
        <f t="shared" si="35"/>
        <v>0.155</v>
      </c>
      <c r="AT47" s="1">
        <f t="shared" si="36"/>
        <v>137.81912328767083</v>
      </c>
      <c r="AU47" s="1">
        <f t="shared" si="37"/>
        <v>36935.130423369519</v>
      </c>
    </row>
    <row r="48" spans="1:48" x14ac:dyDescent="0.15">
      <c r="C48" s="7">
        <v>6</v>
      </c>
      <c r="D48" s="11">
        <v>26.776433333333301</v>
      </c>
      <c r="E48" s="10">
        <f t="shared" si="38"/>
        <v>25.5227096774194</v>
      </c>
      <c r="F48" s="7" t="s">
        <v>73</v>
      </c>
      <c r="G48" s="1">
        <v>7</v>
      </c>
      <c r="H48" s="8">
        <f t="shared" si="21"/>
        <v>26.776433333333301</v>
      </c>
      <c r="I48" s="8">
        <f t="shared" si="22"/>
        <v>299.92643333333331</v>
      </c>
      <c r="J48" s="8">
        <f t="shared" si="23"/>
        <v>0.42004782400361695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0.16202575444738898</v>
      </c>
      <c r="P48" s="8">
        <f t="shared" si="26"/>
        <v>6.8058565588170097E-2</v>
      </c>
      <c r="Q48" s="14">
        <f t="shared" si="27"/>
        <v>1.0549077666166366E-2</v>
      </c>
      <c r="R48" s="8">
        <f t="shared" si="28"/>
        <v>1.1949111458333333E-2</v>
      </c>
      <c r="S48" s="15">
        <f t="shared" si="29"/>
        <v>0.8828336485897802</v>
      </c>
      <c r="T48" s="2">
        <v>0.01</v>
      </c>
      <c r="U48" s="16">
        <f t="shared" si="30"/>
        <v>8.828336485897802E-3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3.5928336485897799E-2</v>
      </c>
      <c r="AR48" s="8">
        <f t="shared" si="34"/>
        <v>7.7091041666666671</v>
      </c>
      <c r="AS48" s="1">
        <f t="shared" si="35"/>
        <v>0.155</v>
      </c>
      <c r="AT48" s="1">
        <f t="shared" si="36"/>
        <v>137.81912328767083</v>
      </c>
      <c r="AU48" s="1">
        <f t="shared" si="37"/>
        <v>39642.132354298621</v>
      </c>
    </row>
    <row r="49" spans="1:78" x14ac:dyDescent="0.15">
      <c r="C49" s="7">
        <v>7</v>
      </c>
      <c r="D49" s="11">
        <v>27.788741935483898</v>
      </c>
      <c r="E49" s="10">
        <f t="shared" si="38"/>
        <v>26.776433333333301</v>
      </c>
      <c r="F49" s="7" t="s">
        <v>73</v>
      </c>
      <c r="G49" s="1">
        <v>8</v>
      </c>
      <c r="H49" s="8">
        <f t="shared" si="21"/>
        <v>27.788741935483898</v>
      </c>
      <c r="I49" s="8">
        <f t="shared" si="22"/>
        <v>300.9387419354839</v>
      </c>
      <c r="J49" s="8">
        <f t="shared" si="23"/>
        <v>0.46851676849771245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0.17105823052588554</v>
      </c>
      <c r="P49" s="8">
        <f t="shared" si="26"/>
        <v>8.0143649390924637E-2</v>
      </c>
      <c r="Q49" s="14">
        <f t="shared" si="27"/>
        <v>1.2422265655593319E-2</v>
      </c>
      <c r="R49" s="8">
        <f t="shared" si="28"/>
        <v>1.1949111458333333E-2</v>
      </c>
      <c r="S49" s="15">
        <f t="shared" si="29"/>
        <v>1.0395974377601112</v>
      </c>
      <c r="T49" s="2">
        <v>0.01</v>
      </c>
      <c r="U49" s="16">
        <f t="shared" si="30"/>
        <v>1.0395974377601112E-2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3.7495974377601111E-2</v>
      </c>
      <c r="AR49" s="8">
        <f t="shared" si="34"/>
        <v>7.7091041666666671</v>
      </c>
      <c r="AS49" s="1">
        <f t="shared" si="35"/>
        <v>0.155</v>
      </c>
      <c r="AT49" s="1">
        <f t="shared" si="36"/>
        <v>137.81912328767083</v>
      </c>
      <c r="AU49" s="1">
        <f t="shared" si="37"/>
        <v>41371.811901552603</v>
      </c>
    </row>
    <row r="50" spans="1:78" x14ac:dyDescent="0.15">
      <c r="C50" s="7">
        <v>8</v>
      </c>
      <c r="D50" s="11">
        <v>28.2520967741935</v>
      </c>
      <c r="E50" s="10">
        <f t="shared" si="38"/>
        <v>27.788741935483898</v>
      </c>
      <c r="F50" s="7" t="s">
        <v>73</v>
      </c>
      <c r="G50" s="1">
        <v>9</v>
      </c>
      <c r="H50" s="8">
        <f t="shared" si="21"/>
        <v>28.2520967741935</v>
      </c>
      <c r="I50" s="8">
        <f t="shared" si="22"/>
        <v>301.40209677419347</v>
      </c>
      <c r="J50" s="8">
        <f t="shared" si="23"/>
        <v>0.49241005503867363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0.16800562280162756</v>
      </c>
      <c r="P50" s="8">
        <f t="shared" si="26"/>
        <v>8.2727657970556076E-2</v>
      </c>
      <c r="Q50" s="14">
        <f t="shared" si="27"/>
        <v>1.2822786985436192E-2</v>
      </c>
      <c r="R50" s="8">
        <f t="shared" si="28"/>
        <v>1.1949111458333333E-2</v>
      </c>
      <c r="S50" s="15">
        <f t="shared" si="29"/>
        <v>1.0731163593334427</v>
      </c>
      <c r="T50" s="2">
        <v>0.01</v>
      </c>
      <c r="U50" s="16">
        <f t="shared" si="30"/>
        <v>1.0731163593334427E-2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3.7831163593334424E-2</v>
      </c>
      <c r="AR50" s="8">
        <f t="shared" si="34"/>
        <v>7.7091041666666671</v>
      </c>
      <c r="AS50" s="1">
        <f t="shared" si="35"/>
        <v>0.155</v>
      </c>
      <c r="AT50" s="1">
        <f t="shared" si="36"/>
        <v>137.81912328767083</v>
      </c>
      <c r="AU50" s="1">
        <f t="shared" si="37"/>
        <v>41741.648541750212</v>
      </c>
    </row>
    <row r="51" spans="1:78" x14ac:dyDescent="0.15">
      <c r="C51" s="7">
        <v>9</v>
      </c>
      <c r="D51" s="11">
        <v>27.2055333333333</v>
      </c>
      <c r="E51" s="10">
        <f t="shared" si="38"/>
        <v>28.2520967741935</v>
      </c>
      <c r="F51" s="7" t="s">
        <v>73</v>
      </c>
      <c r="G51" s="1">
        <v>10</v>
      </c>
      <c r="H51" s="8">
        <f t="shared" si="21"/>
        <v>27.2055333333333</v>
      </c>
      <c r="I51" s="8">
        <f t="shared" si="22"/>
        <v>300.35553333333326</v>
      </c>
      <c r="J51" s="8">
        <f t="shared" si="23"/>
        <v>0.43998817010555025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0.16236900649773817</v>
      </c>
      <c r="P51" s="8">
        <f t="shared" si="26"/>
        <v>7.1440442050796013E-2</v>
      </c>
      <c r="Q51" s="14">
        <f t="shared" si="27"/>
        <v>1.1073268517873382E-2</v>
      </c>
      <c r="R51" s="8">
        <f t="shared" si="28"/>
        <v>1.1949111458333333E-2</v>
      </c>
      <c r="S51" s="15">
        <f t="shared" si="29"/>
        <v>0.92670225367685088</v>
      </c>
      <c r="T51" s="2">
        <v>0.01</v>
      </c>
      <c r="U51" s="16">
        <f t="shared" si="30"/>
        <v>9.2670225367685096E-3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3.636702253676851E-2</v>
      </c>
      <c r="AR51" s="8">
        <f t="shared" si="34"/>
        <v>7.7091041666666671</v>
      </c>
      <c r="AS51" s="1">
        <f t="shared" si="35"/>
        <v>0.155</v>
      </c>
      <c r="AT51" s="1">
        <f t="shared" si="36"/>
        <v>137.81912328767083</v>
      </c>
      <c r="AU51" s="1">
        <f t="shared" si="37"/>
        <v>40126.163962537074</v>
      </c>
    </row>
    <row r="52" spans="1:78" x14ac:dyDescent="0.15">
      <c r="C52" s="7">
        <v>10</v>
      </c>
      <c r="D52" s="11">
        <v>26.2969677419355</v>
      </c>
      <c r="E52" s="10">
        <f t="shared" si="38"/>
        <v>27.2055333333333</v>
      </c>
      <c r="F52" s="7" t="s">
        <v>73</v>
      </c>
      <c r="G52" s="1">
        <v>11</v>
      </c>
      <c r="H52" s="8">
        <f t="shared" si="21"/>
        <v>26.2969677419355</v>
      </c>
      <c r="I52" s="8">
        <f t="shared" si="22"/>
        <v>299.44696774193545</v>
      </c>
      <c r="J52" s="8">
        <f t="shared" si="23"/>
        <v>0.39877139167369641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8.6382136224595049E-2</v>
      </c>
      <c r="O52" s="8">
        <f t="shared" si="39"/>
        <v>8.1637469889013783E-2</v>
      </c>
      <c r="P52" s="8">
        <f t="shared" si="26"/>
        <v>3.2554687480361513E-2</v>
      </c>
      <c r="Q52" s="14">
        <f t="shared" si="27"/>
        <v>5.0459765594560342E-3</v>
      </c>
      <c r="R52" s="8">
        <f t="shared" si="28"/>
        <v>1.1949111458333333E-2</v>
      </c>
      <c r="S52" s="15">
        <f t="shared" si="29"/>
        <v>0.42228885194111737</v>
      </c>
      <c r="T52" s="2">
        <v>0.01</v>
      </c>
      <c r="U52" s="16">
        <f t="shared" si="30"/>
        <v>4.222888519411174E-3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3.1322888519411174E-2</v>
      </c>
      <c r="AR52" s="8">
        <f t="shared" si="34"/>
        <v>7.7091041666666671</v>
      </c>
      <c r="AS52" s="1">
        <f t="shared" si="35"/>
        <v>0.155</v>
      </c>
      <c r="AT52" s="1">
        <f t="shared" si="36"/>
        <v>137.81912328767083</v>
      </c>
      <c r="AU52" s="1">
        <f t="shared" si="37"/>
        <v>34560.634136034088</v>
      </c>
    </row>
    <row r="53" spans="1:78" x14ac:dyDescent="0.15">
      <c r="C53" s="7">
        <v>11</v>
      </c>
      <c r="D53" s="11">
        <v>23.644166666666699</v>
      </c>
      <c r="E53" s="10">
        <f t="shared" si="38"/>
        <v>26.2969677419355</v>
      </c>
      <c r="F53" s="7" t="s">
        <v>75</v>
      </c>
      <c r="G53" s="1">
        <v>12</v>
      </c>
      <c r="H53" s="8">
        <f t="shared" si="21"/>
        <v>23.644166666666699</v>
      </c>
      <c r="I53" s="8">
        <f t="shared" si="22"/>
        <v>296.79416666666668</v>
      </c>
      <c r="J53" s="8">
        <f t="shared" si="23"/>
        <v>0.2981972368427625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0.12617382407531896</v>
      </c>
      <c r="P53" s="8">
        <f t="shared" si="26"/>
        <v>3.7624685701144939E-2</v>
      </c>
      <c r="Q53" s="14">
        <f t="shared" si="27"/>
        <v>5.8318262836774652E-3</v>
      </c>
      <c r="R53" s="8">
        <f t="shared" si="28"/>
        <v>1.1949111458333333E-2</v>
      </c>
      <c r="S53" s="15">
        <f t="shared" si="29"/>
        <v>0.48805522519503641</v>
      </c>
      <c r="T53" s="2">
        <v>0.01</v>
      </c>
      <c r="U53" s="16">
        <f t="shared" si="30"/>
        <v>4.880552251950364E-3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3.1980552251950366E-2</v>
      </c>
      <c r="AR53" s="8">
        <f t="shared" si="34"/>
        <v>7.7091041666666671</v>
      </c>
      <c r="AS53" s="1">
        <f t="shared" si="35"/>
        <v>0.155</v>
      </c>
      <c r="AT53" s="1">
        <f t="shared" si="36"/>
        <v>137.81912328767083</v>
      </c>
      <c r="AU53" s="1">
        <f t="shared" si="37"/>
        <v>35286.278440222064</v>
      </c>
      <c r="AV53" s="1">
        <f>SUM(AU42:AU53)</f>
        <v>391446.19912115746</v>
      </c>
    </row>
    <row r="54" spans="1:78" x14ac:dyDescent="0.15">
      <c r="C54" s="7">
        <v>12</v>
      </c>
      <c r="D54" s="11">
        <v>22.664354838709698</v>
      </c>
      <c r="E54" s="10">
        <f t="shared" si="38"/>
        <v>23.644166666666699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17</v>
      </c>
      <c r="E58" s="7"/>
      <c r="F58" s="7"/>
      <c r="G58" s="1">
        <v>1</v>
      </c>
      <c r="H58" s="8">
        <f t="shared" ref="H58:H69" si="40">E59</f>
        <v>17</v>
      </c>
      <c r="I58" s="8">
        <f t="shared" ref="I58:I69" si="41">H58+273.15</f>
        <v>290.14999999999998</v>
      </c>
      <c r="J58" s="8">
        <f t="shared" ref="J58:J69" si="42">EXP(($C$16*(I58-$C$14))/($C$17*I58*$C$14))</f>
        <v>0.14068393155641204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0.38866538745192614</v>
      </c>
      <c r="Q58" s="14">
        <f t="shared" ref="Q58:Q69" si="46">P58*$B$60</f>
        <v>0.17489942435336678</v>
      </c>
      <c r="R58" s="8">
        <f t="shared" ref="R58:R69" si="47">L58*$B$60</f>
        <v>1.2432082499999997</v>
      </c>
      <c r="S58" s="15">
        <f t="shared" ref="S58:S69" si="48">Q58/R58</f>
        <v>0.14068393155641207</v>
      </c>
      <c r="T58" s="2">
        <v>0.27</v>
      </c>
      <c r="U58" s="16">
        <f t="shared" ref="U58:U69" si="49">S58*T58</f>
        <v>3.7984661520231264E-2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0.28665237544834971</v>
      </c>
      <c r="AC58" s="8">
        <f t="shared" ref="AC58:AC69" si="51">$B$58/12</f>
        <v>10.232166666666666</v>
      </c>
      <c r="AD58" s="1">
        <f t="shared" ref="AD58:AD69" si="52">$B$60</f>
        <v>0.45</v>
      </c>
      <c r="AE58" s="17">
        <f t="shared" ref="AE58:AE69" si="53">$E$7/12</f>
        <v>458.63326430765829</v>
      </c>
      <c r="AF58" s="1">
        <f t="shared" ref="AF58:AF69" si="54">AE58*10000*AC58*AB58</f>
        <v>13452057.071242232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21.799677419354801</v>
      </c>
      <c r="E59" s="10">
        <f t="shared" ref="E59:E70" si="55">D58</f>
        <v>17</v>
      </c>
      <c r="F59" s="7" t="s">
        <v>73</v>
      </c>
      <c r="G59" s="1">
        <v>2</v>
      </c>
      <c r="H59" s="8">
        <f t="shared" si="40"/>
        <v>21.799677419354801</v>
      </c>
      <c r="I59" s="8">
        <f t="shared" si="41"/>
        <v>294.94967741935477</v>
      </c>
      <c r="J59" s="8">
        <f t="shared" si="42"/>
        <v>0.24288718241582688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5.1367046125480726</v>
      </c>
      <c r="P59" s="8">
        <f t="shared" si="45"/>
        <v>1.247639710244183</v>
      </c>
      <c r="Q59" s="14">
        <f t="shared" si="46"/>
        <v>0.5614378696098824</v>
      </c>
      <c r="R59" s="8">
        <f t="shared" si="47"/>
        <v>1.2432082499999997</v>
      </c>
      <c r="S59" s="15">
        <f t="shared" si="48"/>
        <v>0.45160404108473584</v>
      </c>
      <c r="T59" s="2">
        <v>0.27</v>
      </c>
      <c r="U59" s="16">
        <f t="shared" si="49"/>
        <v>0.12193309109287868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0.31196282696450295</v>
      </c>
      <c r="AC59" s="8">
        <f t="shared" si="51"/>
        <v>10.232166666666666</v>
      </c>
      <c r="AD59" s="1">
        <f t="shared" si="52"/>
        <v>0.45</v>
      </c>
      <c r="AE59" s="17">
        <f t="shared" si="53"/>
        <v>458.63326430765829</v>
      </c>
      <c r="AF59" s="1">
        <f t="shared" si="54"/>
        <v>14639828.977062535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0.45</v>
      </c>
      <c r="C60" s="7">
        <v>2</v>
      </c>
      <c r="D60" s="11">
        <v>23.3694285714286</v>
      </c>
      <c r="E60" s="10">
        <f t="shared" si="55"/>
        <v>21.799677419354801</v>
      </c>
      <c r="F60" s="7" t="s">
        <v>73</v>
      </c>
      <c r="G60" s="1">
        <v>3</v>
      </c>
      <c r="H60" s="8">
        <f t="shared" si="40"/>
        <v>23.3694285714286</v>
      </c>
      <c r="I60" s="8">
        <f t="shared" si="41"/>
        <v>296.51942857142859</v>
      </c>
      <c r="J60" s="8">
        <f t="shared" si="42"/>
        <v>0.28926940685242464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6.6517499023038891</v>
      </c>
      <c r="P60" s="8">
        <f t="shared" si="45"/>
        <v>1.9241477487701195</v>
      </c>
      <c r="Q60" s="14">
        <f t="shared" si="46"/>
        <v>0.86586648694655377</v>
      </c>
      <c r="R60" s="8">
        <f t="shared" si="47"/>
        <v>1.2432082499999997</v>
      </c>
      <c r="S60" s="15">
        <f t="shared" si="48"/>
        <v>0.69647743002554396</v>
      </c>
      <c r="T60" s="2">
        <v>0.27</v>
      </c>
      <c r="U60" s="16">
        <f t="shared" si="49"/>
        <v>0.1880489061068969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0.33189674519122941</v>
      </c>
      <c r="AC60" s="8">
        <f t="shared" si="51"/>
        <v>10.232166666666666</v>
      </c>
      <c r="AD60" s="1">
        <f t="shared" si="52"/>
        <v>0.45</v>
      </c>
      <c r="AE60" s="17">
        <f t="shared" si="53"/>
        <v>458.63326430765829</v>
      </c>
      <c r="AF60" s="1">
        <f t="shared" si="54"/>
        <v>15575290.28353169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23.088967741935502</v>
      </c>
      <c r="E61" s="10">
        <f t="shared" si="55"/>
        <v>23.3694285714286</v>
      </c>
      <c r="F61" s="7" t="s">
        <v>73</v>
      </c>
      <c r="G61" s="1">
        <v>4</v>
      </c>
      <c r="H61" s="8">
        <f t="shared" si="40"/>
        <v>23.088967741935502</v>
      </c>
      <c r="I61" s="8">
        <f t="shared" si="41"/>
        <v>296.23896774193548</v>
      </c>
      <c r="J61" s="8">
        <f t="shared" si="42"/>
        <v>0.28041494928654676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7.4902871535337692</v>
      </c>
      <c r="P61" s="8">
        <f t="shared" si="45"/>
        <v>2.1003884922998446</v>
      </c>
      <c r="Q61" s="14">
        <f t="shared" si="46"/>
        <v>0.94517482153493004</v>
      </c>
      <c r="R61" s="8">
        <f t="shared" si="47"/>
        <v>1.2432082499999997</v>
      </c>
      <c r="S61" s="15">
        <f t="shared" si="48"/>
        <v>0.76027071211515074</v>
      </c>
      <c r="T61" s="2">
        <v>0.27</v>
      </c>
      <c r="U61" s="16">
        <f t="shared" si="49"/>
        <v>0.20527309227109072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0.33708983731973385</v>
      </c>
      <c r="AC61" s="8">
        <f t="shared" si="51"/>
        <v>10.232166666666666</v>
      </c>
      <c r="AD61" s="1">
        <f t="shared" si="52"/>
        <v>0.45</v>
      </c>
      <c r="AE61" s="17">
        <f t="shared" si="53"/>
        <v>458.63326430765829</v>
      </c>
      <c r="AF61" s="1">
        <f t="shared" si="54"/>
        <v>15818992.334071465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24.465733333333301</v>
      </c>
      <c r="E62" s="10">
        <f t="shared" si="55"/>
        <v>23.088967741935502</v>
      </c>
      <c r="F62" s="7" t="s">
        <v>73</v>
      </c>
      <c r="G62" s="1">
        <v>5</v>
      </c>
      <c r="H62" s="8">
        <f t="shared" si="40"/>
        <v>24.465733333333301</v>
      </c>
      <c r="I62" s="8">
        <f t="shared" si="41"/>
        <v>297.61573333333325</v>
      </c>
      <c r="J62" s="8">
        <f t="shared" si="42"/>
        <v>0.32646325882635002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5.1204037281722288</v>
      </c>
      <c r="O62" s="8">
        <f t="shared" si="56"/>
        <v>3.0321799330616956</v>
      </c>
      <c r="P62" s="8">
        <f t="shared" si="45"/>
        <v>0.98989534229518505</v>
      </c>
      <c r="Q62" s="14">
        <f t="shared" si="46"/>
        <v>0.44545290403283327</v>
      </c>
      <c r="R62" s="8">
        <f t="shared" si="47"/>
        <v>1.2432082499999997</v>
      </c>
      <c r="S62" s="15">
        <f t="shared" si="48"/>
        <v>0.3583091602173919</v>
      </c>
      <c r="T62" s="2">
        <v>0.27</v>
      </c>
      <c r="U62" s="16">
        <f t="shared" si="49"/>
        <v>9.6743473258695825E-2</v>
      </c>
      <c r="V62" s="2">
        <v>229.1</v>
      </c>
      <c r="W62" s="2">
        <v>15.1</v>
      </c>
      <c r="X62" s="2">
        <v>6</v>
      </c>
      <c r="Y62" s="2">
        <v>3</v>
      </c>
      <c r="Z62" s="2">
        <v>7</v>
      </c>
      <c r="AA62" s="2">
        <v>30.2</v>
      </c>
      <c r="AB62" s="1">
        <f t="shared" si="50"/>
        <v>0.31956815718749676</v>
      </c>
      <c r="AC62" s="8">
        <f t="shared" si="51"/>
        <v>10.232166666666666</v>
      </c>
      <c r="AD62" s="1">
        <f t="shared" si="52"/>
        <v>0.45</v>
      </c>
      <c r="AE62" s="17">
        <f t="shared" si="53"/>
        <v>458.63326430765829</v>
      </c>
      <c r="AF62" s="1">
        <f t="shared" si="54"/>
        <v>14996732.826351549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25.5227096774194</v>
      </c>
      <c r="E63" s="10">
        <f t="shared" si="55"/>
        <v>24.465733333333301</v>
      </c>
      <c r="F63" s="7" t="s">
        <v>75</v>
      </c>
      <c r="G63" s="1">
        <v>6</v>
      </c>
      <c r="H63" s="8">
        <f t="shared" si="40"/>
        <v>25.5227096774194</v>
      </c>
      <c r="I63" s="8">
        <f t="shared" si="41"/>
        <v>298.67270967741939</v>
      </c>
      <c r="J63" s="8">
        <f t="shared" si="42"/>
        <v>0.36653586008000949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4.8049695907665102</v>
      </c>
      <c r="P63" s="8">
        <f t="shared" si="45"/>
        <v>1.761193661609894</v>
      </c>
      <c r="Q63" s="14">
        <f t="shared" si="46"/>
        <v>0.79253714772445227</v>
      </c>
      <c r="R63" s="8">
        <f t="shared" si="47"/>
        <v>1.2432082499999997</v>
      </c>
      <c r="S63" s="15">
        <f t="shared" si="48"/>
        <v>0.63749347522786504</v>
      </c>
      <c r="T63" s="2">
        <v>0.27</v>
      </c>
      <c r="U63" s="16">
        <f t="shared" si="49"/>
        <v>0.17212323831152357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0.34229515635092433</v>
      </c>
      <c r="AC63" s="8">
        <f t="shared" si="51"/>
        <v>10.232166666666666</v>
      </c>
      <c r="AD63" s="1">
        <f t="shared" si="52"/>
        <v>0.45</v>
      </c>
      <c r="AE63" s="17">
        <f t="shared" si="53"/>
        <v>458.63326430765829</v>
      </c>
      <c r="AF63" s="1">
        <f t="shared" si="54"/>
        <v>16063268.170167631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26.776433333333301</v>
      </c>
      <c r="E64" s="10">
        <f t="shared" si="55"/>
        <v>25.5227096774194</v>
      </c>
      <c r="F64" s="7" t="s">
        <v>73</v>
      </c>
      <c r="G64" s="1">
        <v>7</v>
      </c>
      <c r="H64" s="8">
        <f t="shared" si="40"/>
        <v>26.776433333333301</v>
      </c>
      <c r="I64" s="8">
        <f t="shared" si="41"/>
        <v>299.92643333333331</v>
      </c>
      <c r="J64" s="8">
        <f t="shared" si="42"/>
        <v>0.42004782400361695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5.806460929156616</v>
      </c>
      <c r="P64" s="8">
        <f t="shared" si="45"/>
        <v>2.4389912784542562</v>
      </c>
      <c r="Q64" s="14">
        <f t="shared" si="46"/>
        <v>1.0975460753044153</v>
      </c>
      <c r="R64" s="8">
        <f t="shared" si="47"/>
        <v>1.2432082499999997</v>
      </c>
      <c r="S64" s="15">
        <f t="shared" si="48"/>
        <v>0.8828336485897802</v>
      </c>
      <c r="T64" s="2">
        <v>0.27</v>
      </c>
      <c r="U64" s="16">
        <f t="shared" si="49"/>
        <v>0.23836508511924068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0.36226707316345108</v>
      </c>
      <c r="AC64" s="8">
        <f t="shared" si="51"/>
        <v>10.232166666666666</v>
      </c>
      <c r="AD64" s="1">
        <f t="shared" si="52"/>
        <v>0.45</v>
      </c>
      <c r="AE64" s="17">
        <f t="shared" si="53"/>
        <v>458.63326430765829</v>
      </c>
      <c r="AF64" s="1">
        <f t="shared" si="54"/>
        <v>17000512.678830776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27.788741935483898</v>
      </c>
      <c r="E65" s="10">
        <f t="shared" si="55"/>
        <v>26.776433333333301</v>
      </c>
      <c r="F65" s="7" t="s">
        <v>73</v>
      </c>
      <c r="G65" s="1">
        <v>8</v>
      </c>
      <c r="H65" s="8">
        <f t="shared" si="40"/>
        <v>27.788741935483898</v>
      </c>
      <c r="I65" s="8">
        <f t="shared" si="41"/>
        <v>300.9387419354839</v>
      </c>
      <c r="J65" s="8">
        <f t="shared" si="42"/>
        <v>0.46851676849771245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6.1301546507023588</v>
      </c>
      <c r="P65" s="8">
        <f t="shared" si="45"/>
        <v>2.8720802473382925</v>
      </c>
      <c r="Q65" s="14">
        <f t="shared" si="46"/>
        <v>1.2924361113022316</v>
      </c>
      <c r="R65" s="8">
        <f t="shared" si="47"/>
        <v>1.2432082499999997</v>
      </c>
      <c r="S65" s="15">
        <f t="shared" si="48"/>
        <v>1.0395974377601114</v>
      </c>
      <c r="T65" s="2">
        <v>0.27</v>
      </c>
      <c r="U65" s="16">
        <f t="shared" si="49"/>
        <v>0.28069130819523008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0.3750284294208619</v>
      </c>
      <c r="AC65" s="8">
        <f t="shared" si="51"/>
        <v>10.232166666666666</v>
      </c>
      <c r="AD65" s="1">
        <f t="shared" si="52"/>
        <v>0.45</v>
      </c>
      <c r="AE65" s="17">
        <f t="shared" si="53"/>
        <v>458.63326430765829</v>
      </c>
      <c r="AF65" s="1">
        <f t="shared" si="54"/>
        <v>17599379.136548571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28.2520967741935</v>
      </c>
      <c r="E66" s="10">
        <f t="shared" si="55"/>
        <v>27.788741935483898</v>
      </c>
      <c r="F66" s="7" t="s">
        <v>73</v>
      </c>
      <c r="G66" s="1">
        <v>9</v>
      </c>
      <c r="H66" s="8">
        <f t="shared" si="40"/>
        <v>28.2520967741935</v>
      </c>
      <c r="I66" s="8">
        <f t="shared" si="41"/>
        <v>301.40209677419347</v>
      </c>
      <c r="J66" s="8">
        <f t="shared" si="42"/>
        <v>0.49241005503867363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6.0207594033640657</v>
      </c>
      <c r="P66" s="8">
        <f t="shared" si="45"/>
        <v>2.9646824691851115</v>
      </c>
      <c r="Q66" s="14">
        <f t="shared" si="46"/>
        <v>1.3341071111333003</v>
      </c>
      <c r="R66" s="8">
        <f t="shared" si="47"/>
        <v>1.2432082499999997</v>
      </c>
      <c r="S66" s="15">
        <f t="shared" si="48"/>
        <v>1.0731163593334427</v>
      </c>
      <c r="T66" s="2">
        <v>0.27</v>
      </c>
      <c r="U66" s="16">
        <f t="shared" si="49"/>
        <v>0.28974141702002953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0.37775703723153892</v>
      </c>
      <c r="AC66" s="8">
        <f t="shared" si="51"/>
        <v>10.232166666666666</v>
      </c>
      <c r="AD66" s="1">
        <f t="shared" si="52"/>
        <v>0.45</v>
      </c>
      <c r="AE66" s="17">
        <f t="shared" si="53"/>
        <v>458.63326430765829</v>
      </c>
      <c r="AF66" s="1">
        <f t="shared" si="54"/>
        <v>17727427.571301132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27.2055333333333</v>
      </c>
      <c r="E67" s="10">
        <f t="shared" si="55"/>
        <v>28.2520967741935</v>
      </c>
      <c r="F67" s="7" t="s">
        <v>73</v>
      </c>
      <c r="G67" s="1">
        <v>10</v>
      </c>
      <c r="H67" s="8">
        <f t="shared" si="40"/>
        <v>27.2055333333333</v>
      </c>
      <c r="I67" s="8">
        <f t="shared" si="41"/>
        <v>300.35553333333326</v>
      </c>
      <c r="J67" s="8">
        <f t="shared" si="42"/>
        <v>0.43998817010555025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5.8187619341789532</v>
      </c>
      <c r="P67" s="8">
        <f t="shared" si="45"/>
        <v>2.56018641569923</v>
      </c>
      <c r="Q67" s="14">
        <f t="shared" si="46"/>
        <v>1.1520838870646535</v>
      </c>
      <c r="R67" s="8">
        <f t="shared" si="47"/>
        <v>1.2432082499999997</v>
      </c>
      <c r="S67" s="15">
        <f t="shared" si="48"/>
        <v>0.92670225367685077</v>
      </c>
      <c r="T67" s="2">
        <v>0.27</v>
      </c>
      <c r="U67" s="16">
        <f t="shared" si="49"/>
        <v>0.2502096084927497</v>
      </c>
      <c r="V67" s="2">
        <v>229.1</v>
      </c>
      <c r="W67" s="2">
        <v>15.1</v>
      </c>
      <c r="X67" s="2">
        <v>6</v>
      </c>
      <c r="Y67" s="2">
        <v>3</v>
      </c>
      <c r="Z67" s="2">
        <v>7</v>
      </c>
      <c r="AA67" s="2">
        <v>30.2</v>
      </c>
      <c r="AB67" s="1">
        <f t="shared" si="50"/>
        <v>0.36583819696056402</v>
      </c>
      <c r="AC67" s="8">
        <f t="shared" si="51"/>
        <v>10.232166666666666</v>
      </c>
      <c r="AD67" s="1">
        <f t="shared" si="52"/>
        <v>0.45</v>
      </c>
      <c r="AE67" s="17">
        <f t="shared" si="53"/>
        <v>458.63326430765829</v>
      </c>
      <c r="AF67" s="1">
        <f t="shared" si="54"/>
        <v>17168098.804890599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26.2969677419355</v>
      </c>
      <c r="E68" s="10">
        <f t="shared" si="55"/>
        <v>27.2055333333333</v>
      </c>
      <c r="F68" s="7" t="s">
        <v>73</v>
      </c>
      <c r="G68" s="1">
        <v>11</v>
      </c>
      <c r="H68" s="8">
        <f t="shared" si="40"/>
        <v>26.2969677419355</v>
      </c>
      <c r="I68" s="8">
        <f t="shared" si="41"/>
        <v>299.44696774193545</v>
      </c>
      <c r="J68" s="8">
        <f t="shared" si="42"/>
        <v>0.39877139167369641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3.0956467425557372</v>
      </c>
      <c r="O68" s="8">
        <f t="shared" si="56"/>
        <v>2.9256137759239857</v>
      </c>
      <c r="P68" s="8">
        <f t="shared" si="45"/>
        <v>1.1666510769249456</v>
      </c>
      <c r="Q68" s="14">
        <f t="shared" si="46"/>
        <v>0.52499298461622557</v>
      </c>
      <c r="R68" s="8">
        <f t="shared" si="47"/>
        <v>1.2432082499999997</v>
      </c>
      <c r="S68" s="15">
        <f t="shared" si="48"/>
        <v>0.42228885194111743</v>
      </c>
      <c r="T68" s="2">
        <v>0.27</v>
      </c>
      <c r="U68" s="16">
        <f t="shared" si="49"/>
        <v>0.11401799002410171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0.30957642399226665</v>
      </c>
      <c r="AC68" s="8">
        <f t="shared" si="51"/>
        <v>10.232166666666666</v>
      </c>
      <c r="AD68" s="1">
        <f t="shared" si="52"/>
        <v>0.45</v>
      </c>
      <c r="AE68" s="17">
        <f t="shared" si="53"/>
        <v>458.63326430765829</v>
      </c>
      <c r="AF68" s="1">
        <f t="shared" si="54"/>
        <v>14527839.572030414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23.644166666666699</v>
      </c>
      <c r="E69" s="10">
        <f t="shared" si="55"/>
        <v>26.2969677419355</v>
      </c>
      <c r="F69" s="7" t="s">
        <v>75</v>
      </c>
      <c r="G69" s="1">
        <v>12</v>
      </c>
      <c r="H69" s="8">
        <f t="shared" si="40"/>
        <v>23.644166666666699</v>
      </c>
      <c r="I69" s="8">
        <f t="shared" si="41"/>
        <v>296.79416666666668</v>
      </c>
      <c r="J69" s="8">
        <f t="shared" si="42"/>
        <v>0.2981972368427625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4.5216476989990397</v>
      </c>
      <c r="P69" s="8">
        <f t="shared" si="45"/>
        <v>1.3483428498179488</v>
      </c>
      <c r="Q69" s="14">
        <f t="shared" si="46"/>
        <v>0.60675428241807694</v>
      </c>
      <c r="R69" s="8">
        <f t="shared" si="47"/>
        <v>1.2432082499999997</v>
      </c>
      <c r="S69" s="15">
        <f t="shared" si="48"/>
        <v>0.48805522519503641</v>
      </c>
      <c r="T69" s="2">
        <v>0.27</v>
      </c>
      <c r="U69" s="16">
        <f t="shared" si="49"/>
        <v>0.13177491080265985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0.31493013560700195</v>
      </c>
      <c r="AC69" s="8">
        <f t="shared" si="51"/>
        <v>10.232166666666666</v>
      </c>
      <c r="AD69" s="1">
        <f t="shared" si="52"/>
        <v>0.45</v>
      </c>
      <c r="AE69" s="17">
        <f t="shared" si="53"/>
        <v>458.63326430765829</v>
      </c>
      <c r="AF69" s="1">
        <f t="shared" si="54"/>
        <v>14779079.193093201</v>
      </c>
      <c r="AG69" s="1">
        <f>SUM(AF58:AF69)</f>
        <v>189348506.61912182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22.664354838709698</v>
      </c>
      <c r="E70" s="10">
        <f t="shared" si="55"/>
        <v>23.644166666666699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17</v>
      </c>
      <c r="E74" s="7"/>
      <c r="F74" s="7"/>
      <c r="G74" s="1">
        <v>1</v>
      </c>
      <c r="H74" s="8">
        <f t="shared" ref="H74:H85" si="57">E75</f>
        <v>17</v>
      </c>
      <c r="I74" s="8">
        <f t="shared" ref="I74:I85" si="58">H74+273.15</f>
        <v>290.14999999999998</v>
      </c>
      <c r="J74" s="8">
        <f t="shared" ref="J74:J85" si="59">EXP(($C$16*(I74-$C$14))/($C$17*I74*$C$14))</f>
        <v>0.14068393155641204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7.332727880583309E-2</v>
      </c>
      <c r="Q74" s="14">
        <f t="shared" ref="Q74:Q85" si="63">P74*$B$76</f>
        <v>2.1998183641749925E-2</v>
      </c>
      <c r="R74" s="8">
        <f t="shared" ref="R74:R85" si="64">L74*$B$76</f>
        <v>0.156366</v>
      </c>
      <c r="S74" s="15">
        <f t="shared" ref="S74:S85" si="65">Q74/R74</f>
        <v>0.14068393155641204</v>
      </c>
      <c r="T74" s="2">
        <v>0.01</v>
      </c>
      <c r="U74" s="16">
        <f t="shared" ref="U74:U85" si="66">S74*T74</f>
        <v>1.4068393155641204E-3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6.8968393155641209E-3</v>
      </c>
      <c r="AU74" s="8">
        <f t="shared" ref="AU74:AU85" si="70">$B$74/12</f>
        <v>52.122000000000007</v>
      </c>
      <c r="AV74" s="1">
        <f t="shared" ref="AV74:AV85" si="71">$B$76</f>
        <v>0.3</v>
      </c>
      <c r="AW74" s="1">
        <f>$E$8/12</f>
        <v>1.0743333333333334</v>
      </c>
      <c r="AX74" s="1">
        <f t="shared" ref="AX74:AX85" si="72">AW74*10000*AV74*0.67*AU74*AT74</f>
        <v>776.25835555590425</v>
      </c>
    </row>
    <row r="75" spans="1:78" x14ac:dyDescent="0.15">
      <c r="A75" s="1" t="s">
        <v>74</v>
      </c>
      <c r="B75" s="1">
        <v>1</v>
      </c>
      <c r="C75" s="7">
        <v>1</v>
      </c>
      <c r="D75" s="9">
        <v>21.799677419354801</v>
      </c>
      <c r="E75" s="10">
        <f t="shared" ref="E75:E86" si="73">D74</f>
        <v>17</v>
      </c>
      <c r="F75" s="7" t="s">
        <v>73</v>
      </c>
      <c r="G75" s="1">
        <v>2</v>
      </c>
      <c r="H75" s="8">
        <f t="shared" si="57"/>
        <v>21.799677419354801</v>
      </c>
      <c r="I75" s="8">
        <f t="shared" si="58"/>
        <v>294.94967741935477</v>
      </c>
      <c r="J75" s="8">
        <f t="shared" si="59"/>
        <v>0.24288718241582688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0.96911272119416692</v>
      </c>
      <c r="P75" s="8">
        <f t="shared" si="62"/>
        <v>0.23538505829418599</v>
      </c>
      <c r="Q75" s="14">
        <f t="shared" si="63"/>
        <v>7.06155174882558E-2</v>
      </c>
      <c r="R75" s="8">
        <f t="shared" si="64"/>
        <v>0.156366</v>
      </c>
      <c r="S75" s="15">
        <f t="shared" si="65"/>
        <v>0.45160404108473579</v>
      </c>
      <c r="T75" s="2">
        <v>0.01</v>
      </c>
      <c r="U75" s="16">
        <f t="shared" si="66"/>
        <v>4.5160404108473577E-3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1.0006040410847357E-2</v>
      </c>
      <c r="AU75" s="8">
        <f t="shared" si="70"/>
        <v>52.122000000000007</v>
      </c>
      <c r="AV75" s="1">
        <f t="shared" si="71"/>
        <v>0.3</v>
      </c>
      <c r="AW75" s="1">
        <f t="shared" ref="AW75:AW85" si="75">$E$8/12</f>
        <v>1.0743333333333334</v>
      </c>
      <c r="AX75" s="1">
        <f t="shared" si="72"/>
        <v>1126.2075451608484</v>
      </c>
    </row>
    <row r="76" spans="1:78" x14ac:dyDescent="0.15">
      <c r="A76" s="1" t="s">
        <v>36</v>
      </c>
      <c r="B76" s="1">
        <f>H8</f>
        <v>0.3</v>
      </c>
      <c r="C76" s="7">
        <v>2</v>
      </c>
      <c r="D76" s="11">
        <v>23.3694285714286</v>
      </c>
      <c r="E76" s="10">
        <f t="shared" si="73"/>
        <v>21.799677419354801</v>
      </c>
      <c r="F76" s="7" t="s">
        <v>73</v>
      </c>
      <c r="G76" s="1">
        <v>3</v>
      </c>
      <c r="H76" s="8">
        <f t="shared" si="57"/>
        <v>23.3694285714286</v>
      </c>
      <c r="I76" s="8">
        <f t="shared" si="58"/>
        <v>296.51942857142859</v>
      </c>
      <c r="J76" s="8">
        <f t="shared" si="59"/>
        <v>0.28926940685242464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1.2549476628999812</v>
      </c>
      <c r="P76" s="8">
        <f t="shared" si="62"/>
        <v>0.36301796607791409</v>
      </c>
      <c r="Q76" s="14">
        <f t="shared" si="63"/>
        <v>0.10890538982337422</v>
      </c>
      <c r="R76" s="8">
        <f t="shared" si="64"/>
        <v>0.156366</v>
      </c>
      <c r="S76" s="15">
        <f t="shared" si="65"/>
        <v>0.69647743002554408</v>
      </c>
      <c r="T76" s="2">
        <v>0.01</v>
      </c>
      <c r="U76" s="16">
        <f t="shared" si="66"/>
        <v>6.9647743002554411E-3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1.245477430025544E-2</v>
      </c>
      <c r="AU76" s="8">
        <f t="shared" si="70"/>
        <v>52.122000000000007</v>
      </c>
      <c r="AV76" s="1">
        <f t="shared" si="71"/>
        <v>0.3</v>
      </c>
      <c r="AW76" s="1">
        <f t="shared" si="75"/>
        <v>1.0743333333333334</v>
      </c>
      <c r="AX76" s="1">
        <f t="shared" si="72"/>
        <v>1401.8193225581088</v>
      </c>
    </row>
    <row r="77" spans="1:78" x14ac:dyDescent="0.15">
      <c r="C77" s="7">
        <v>3</v>
      </c>
      <c r="D77" s="11">
        <v>23.088967741935502</v>
      </c>
      <c r="E77" s="10">
        <f t="shared" si="73"/>
        <v>23.3694285714286</v>
      </c>
      <c r="F77" s="7" t="s">
        <v>73</v>
      </c>
      <c r="G77" s="1">
        <v>4</v>
      </c>
      <c r="H77" s="8">
        <f t="shared" si="57"/>
        <v>23.088967741935502</v>
      </c>
      <c r="I77" s="8">
        <f t="shared" si="58"/>
        <v>296.23896774193548</v>
      </c>
      <c r="J77" s="8">
        <f t="shared" si="59"/>
        <v>0.28041494928654676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1.4131496968220671</v>
      </c>
      <c r="P77" s="8">
        <f t="shared" si="62"/>
        <v>0.39626830056865886</v>
      </c>
      <c r="Q77" s="14">
        <f t="shared" si="63"/>
        <v>0.11888049017059765</v>
      </c>
      <c r="R77" s="8">
        <f t="shared" si="64"/>
        <v>0.156366</v>
      </c>
      <c r="S77" s="15">
        <f t="shared" si="65"/>
        <v>0.76027071211515063</v>
      </c>
      <c r="T77" s="2">
        <v>0.01</v>
      </c>
      <c r="U77" s="16">
        <f t="shared" si="66"/>
        <v>7.6027071211515066E-3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1.3092707121151508E-2</v>
      </c>
      <c r="AU77" s="8">
        <f t="shared" si="70"/>
        <v>52.122000000000007</v>
      </c>
      <c r="AV77" s="1">
        <f t="shared" si="71"/>
        <v>0.3</v>
      </c>
      <c r="AW77" s="1">
        <f t="shared" si="75"/>
        <v>1.0743333333333334</v>
      </c>
      <c r="AX77" s="1">
        <f t="shared" si="72"/>
        <v>1473.6204273607682</v>
      </c>
    </row>
    <row r="78" spans="1:78" x14ac:dyDescent="0.15">
      <c r="C78" s="7">
        <v>4</v>
      </c>
      <c r="D78" s="11">
        <v>24.465733333333301</v>
      </c>
      <c r="E78" s="10">
        <f t="shared" si="73"/>
        <v>23.088967741935502</v>
      </c>
      <c r="F78" s="7" t="s">
        <v>73</v>
      </c>
      <c r="G78" s="1">
        <v>5</v>
      </c>
      <c r="H78" s="8">
        <f t="shared" si="57"/>
        <v>24.465733333333301</v>
      </c>
      <c r="I78" s="8">
        <f t="shared" si="58"/>
        <v>297.61573333333325</v>
      </c>
      <c r="J78" s="8">
        <f t="shared" si="59"/>
        <v>0.32646325882635002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0.96603732644073792</v>
      </c>
      <c r="O78" s="8">
        <f t="shared" si="74"/>
        <v>0.57206406981267033</v>
      </c>
      <c r="P78" s="8">
        <f t="shared" si="62"/>
        <v>0.18675790048850896</v>
      </c>
      <c r="Q78" s="14">
        <f t="shared" si="63"/>
        <v>5.6027370146552687E-2</v>
      </c>
      <c r="R78" s="8">
        <f t="shared" si="64"/>
        <v>0.156366</v>
      </c>
      <c r="S78" s="15">
        <f t="shared" si="65"/>
        <v>0.35830916021739179</v>
      </c>
      <c r="T78" s="2">
        <v>0.01</v>
      </c>
      <c r="U78" s="16">
        <f t="shared" si="66"/>
        <v>3.583091602173918E-3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1.3533091602173919E-2</v>
      </c>
      <c r="AU78" s="8">
        <f t="shared" si="70"/>
        <v>52.122000000000007</v>
      </c>
      <c r="AV78" s="1">
        <f t="shared" si="71"/>
        <v>0.3</v>
      </c>
      <c r="AW78" s="1">
        <f t="shared" si="75"/>
        <v>1.0743333333333334</v>
      </c>
      <c r="AX78" s="1">
        <f t="shared" si="72"/>
        <v>1523.1869196928917</v>
      </c>
    </row>
    <row r="79" spans="1:78" x14ac:dyDescent="0.15">
      <c r="C79" s="7">
        <v>5</v>
      </c>
      <c r="D79" s="11">
        <v>25.5227096774194</v>
      </c>
      <c r="E79" s="10">
        <f t="shared" si="73"/>
        <v>24.465733333333301</v>
      </c>
      <c r="F79" s="7" t="s">
        <v>75</v>
      </c>
      <c r="G79" s="1">
        <v>6</v>
      </c>
      <c r="H79" s="8">
        <f t="shared" si="57"/>
        <v>25.5227096774194</v>
      </c>
      <c r="I79" s="8">
        <f t="shared" si="58"/>
        <v>298.67270967741939</v>
      </c>
      <c r="J79" s="8">
        <f t="shared" si="59"/>
        <v>0.36653586008000949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0.90652616932416152</v>
      </c>
      <c r="P79" s="8">
        <f t="shared" si="62"/>
        <v>0.33227434915826787</v>
      </c>
      <c r="Q79" s="14">
        <f t="shared" si="63"/>
        <v>9.9682304747480355E-2</v>
      </c>
      <c r="R79" s="8">
        <f t="shared" si="64"/>
        <v>0.156366</v>
      </c>
      <c r="S79" s="15">
        <f t="shared" si="65"/>
        <v>0.63749347522786504</v>
      </c>
      <c r="T79" s="2">
        <v>0.01</v>
      </c>
      <c r="U79" s="16">
        <f t="shared" si="66"/>
        <v>6.3749347522786505E-3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1.6324934752278652E-2</v>
      </c>
      <c r="AU79" s="8">
        <f t="shared" si="70"/>
        <v>52.122000000000007</v>
      </c>
      <c r="AV79" s="1">
        <f t="shared" si="71"/>
        <v>0.3</v>
      </c>
      <c r="AW79" s="1">
        <f t="shared" si="75"/>
        <v>1.0743333333333334</v>
      </c>
      <c r="AX79" s="1">
        <f t="shared" si="72"/>
        <v>1837.4165941148558</v>
      </c>
    </row>
    <row r="80" spans="1:78" x14ac:dyDescent="0.15">
      <c r="C80" s="7">
        <v>6</v>
      </c>
      <c r="D80" s="11">
        <v>26.776433333333301</v>
      </c>
      <c r="E80" s="10">
        <f t="shared" si="73"/>
        <v>25.5227096774194</v>
      </c>
      <c r="F80" s="7" t="s">
        <v>73</v>
      </c>
      <c r="G80" s="1">
        <v>7</v>
      </c>
      <c r="H80" s="8">
        <f t="shared" si="57"/>
        <v>26.776433333333301</v>
      </c>
      <c r="I80" s="8">
        <f t="shared" si="58"/>
        <v>299.92643333333331</v>
      </c>
      <c r="J80" s="8">
        <f t="shared" si="59"/>
        <v>0.42004782400361695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1.0954718201658937</v>
      </c>
      <c r="P80" s="8">
        <f t="shared" si="62"/>
        <v>0.46015055431796525</v>
      </c>
      <c r="Q80" s="14">
        <f t="shared" si="63"/>
        <v>0.13804516629538957</v>
      </c>
      <c r="R80" s="8">
        <f t="shared" si="64"/>
        <v>0.156366</v>
      </c>
      <c r="S80" s="15">
        <f t="shared" si="65"/>
        <v>0.8828336485897802</v>
      </c>
      <c r="T80" s="2">
        <v>0.01</v>
      </c>
      <c r="U80" s="16">
        <f t="shared" si="66"/>
        <v>8.828336485897802E-3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1.8778336485897801E-2</v>
      </c>
      <c r="AU80" s="8">
        <f t="shared" si="70"/>
        <v>52.122000000000007</v>
      </c>
      <c r="AV80" s="1">
        <f t="shared" si="71"/>
        <v>0.3</v>
      </c>
      <c r="AW80" s="1">
        <f t="shared" si="75"/>
        <v>1.0743333333333334</v>
      </c>
      <c r="AX80" s="1">
        <f t="shared" si="72"/>
        <v>2113.5537502987577</v>
      </c>
    </row>
    <row r="81" spans="1:53" x14ac:dyDescent="0.15">
      <c r="C81" s="7">
        <v>7</v>
      </c>
      <c r="D81" s="11">
        <v>27.788741935483898</v>
      </c>
      <c r="E81" s="10">
        <f t="shared" si="73"/>
        <v>26.776433333333301</v>
      </c>
      <c r="F81" s="7" t="s">
        <v>73</v>
      </c>
      <c r="G81" s="1">
        <v>8</v>
      </c>
      <c r="H81" s="8">
        <f t="shared" si="57"/>
        <v>27.788741935483898</v>
      </c>
      <c r="I81" s="8">
        <f t="shared" si="58"/>
        <v>300.9387419354839</v>
      </c>
      <c r="J81" s="8">
        <f t="shared" si="59"/>
        <v>0.46851676849771245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1.1565412658479284</v>
      </c>
      <c r="P81" s="8">
        <f t="shared" si="62"/>
        <v>0.54185897650932513</v>
      </c>
      <c r="Q81" s="14">
        <f t="shared" si="63"/>
        <v>0.16255769295279754</v>
      </c>
      <c r="R81" s="8">
        <f t="shared" si="64"/>
        <v>0.156366</v>
      </c>
      <c r="S81" s="15">
        <f t="shared" si="65"/>
        <v>1.0395974377601112</v>
      </c>
      <c r="T81" s="2">
        <v>0.01</v>
      </c>
      <c r="U81" s="16">
        <f t="shared" si="66"/>
        <v>1.0395974377601112E-2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2.0345974377601113E-2</v>
      </c>
      <c r="AU81" s="8">
        <f t="shared" si="70"/>
        <v>52.122000000000007</v>
      </c>
      <c r="AV81" s="1">
        <f t="shared" si="71"/>
        <v>0.3</v>
      </c>
      <c r="AW81" s="1">
        <f t="shared" si="75"/>
        <v>1.0743333333333334</v>
      </c>
      <c r="AX81" s="1">
        <f t="shared" si="72"/>
        <v>2289.9957342630028</v>
      </c>
    </row>
    <row r="82" spans="1:53" x14ac:dyDescent="0.15">
      <c r="C82" s="7">
        <v>8</v>
      </c>
      <c r="D82" s="11">
        <v>28.2520967741935</v>
      </c>
      <c r="E82" s="10">
        <f t="shared" si="73"/>
        <v>27.788741935483898</v>
      </c>
      <c r="F82" s="7" t="s">
        <v>73</v>
      </c>
      <c r="G82" s="1">
        <v>9</v>
      </c>
      <c r="H82" s="8">
        <f t="shared" si="57"/>
        <v>28.2520967741935</v>
      </c>
      <c r="I82" s="8">
        <f t="shared" si="58"/>
        <v>301.40209677419347</v>
      </c>
      <c r="J82" s="8">
        <f t="shared" si="59"/>
        <v>0.49241005503867363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1.1359022893386033</v>
      </c>
      <c r="P82" s="8">
        <f t="shared" si="62"/>
        <v>0.55932970881177702</v>
      </c>
      <c r="Q82" s="14">
        <f t="shared" si="63"/>
        <v>0.16779891264353311</v>
      </c>
      <c r="R82" s="8">
        <f t="shared" si="64"/>
        <v>0.156366</v>
      </c>
      <c r="S82" s="15">
        <f t="shared" si="65"/>
        <v>1.0731163593334427</v>
      </c>
      <c r="T82" s="2">
        <v>0.01</v>
      </c>
      <c r="U82" s="16">
        <f t="shared" si="66"/>
        <v>1.0731163593334427E-2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2.0681163593334426E-2</v>
      </c>
      <c r="AU82" s="8">
        <f t="shared" si="70"/>
        <v>52.122000000000007</v>
      </c>
      <c r="AV82" s="1">
        <f t="shared" si="71"/>
        <v>0.3</v>
      </c>
      <c r="AW82" s="1">
        <f t="shared" si="75"/>
        <v>1.0743333333333334</v>
      </c>
      <c r="AX82" s="1">
        <f t="shared" si="72"/>
        <v>2327.7222083042398</v>
      </c>
    </row>
    <row r="83" spans="1:53" x14ac:dyDescent="0.15">
      <c r="C83" s="7">
        <v>9</v>
      </c>
      <c r="D83" s="11">
        <v>27.2055333333333</v>
      </c>
      <c r="E83" s="10">
        <f t="shared" si="73"/>
        <v>28.2520967741935</v>
      </c>
      <c r="F83" s="7" t="s">
        <v>73</v>
      </c>
      <c r="G83" s="1">
        <v>10</v>
      </c>
      <c r="H83" s="8">
        <f t="shared" si="57"/>
        <v>27.2055333333333</v>
      </c>
      <c r="I83" s="8">
        <f t="shared" si="58"/>
        <v>300.35553333333326</v>
      </c>
      <c r="J83" s="8">
        <f t="shared" si="59"/>
        <v>0.43998817010555025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1.0977925805268263</v>
      </c>
      <c r="P83" s="8">
        <f t="shared" si="62"/>
        <v>0.4830157486614482</v>
      </c>
      <c r="Q83" s="14">
        <f t="shared" si="63"/>
        <v>0.14490472459843445</v>
      </c>
      <c r="R83" s="8">
        <f t="shared" si="64"/>
        <v>0.156366</v>
      </c>
      <c r="S83" s="15">
        <f t="shared" si="65"/>
        <v>0.92670225367685077</v>
      </c>
      <c r="T83" s="2">
        <v>0.01</v>
      </c>
      <c r="U83" s="16">
        <f t="shared" si="66"/>
        <v>9.2670225367685079E-3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1.9217022536768508E-2</v>
      </c>
      <c r="AU83" s="8">
        <f t="shared" si="70"/>
        <v>52.122000000000007</v>
      </c>
      <c r="AV83" s="1">
        <f t="shared" si="71"/>
        <v>0.3</v>
      </c>
      <c r="AW83" s="1">
        <f t="shared" si="75"/>
        <v>1.0743333333333334</v>
      </c>
      <c r="AX83" s="1">
        <f t="shared" si="72"/>
        <v>2162.9290796160185</v>
      </c>
    </row>
    <row r="84" spans="1:53" x14ac:dyDescent="0.15">
      <c r="C84" s="7">
        <v>10</v>
      </c>
      <c r="D84" s="11">
        <v>26.2969677419355</v>
      </c>
      <c r="E84" s="10">
        <f t="shared" si="73"/>
        <v>27.2055333333333</v>
      </c>
      <c r="F84" s="7" t="s">
        <v>73</v>
      </c>
      <c r="G84" s="1">
        <v>11</v>
      </c>
      <c r="H84" s="8">
        <f t="shared" si="57"/>
        <v>26.2969677419355</v>
      </c>
      <c r="I84" s="8">
        <f t="shared" si="58"/>
        <v>299.44696774193545</v>
      </c>
      <c r="J84" s="8">
        <f t="shared" si="59"/>
        <v>0.39877139167369641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0.58403799027210923</v>
      </c>
      <c r="O84" s="8">
        <f t="shared" si="74"/>
        <v>0.55195884159326891</v>
      </c>
      <c r="P84" s="8">
        <f t="shared" si="62"/>
        <v>0.22010539540874918</v>
      </c>
      <c r="Q84" s="14">
        <f t="shared" si="63"/>
        <v>6.6031618622624758E-2</v>
      </c>
      <c r="R84" s="8">
        <f t="shared" si="64"/>
        <v>0.156366</v>
      </c>
      <c r="S84" s="15">
        <f t="shared" si="65"/>
        <v>0.42228885194111737</v>
      </c>
      <c r="T84" s="2">
        <v>0.01</v>
      </c>
      <c r="U84" s="16">
        <f t="shared" si="66"/>
        <v>4.222888519411174E-3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1.4172888519411175E-2</v>
      </c>
      <c r="AU84" s="8">
        <f t="shared" si="70"/>
        <v>52.122000000000007</v>
      </c>
      <c r="AV84" s="1">
        <f t="shared" si="71"/>
        <v>0.3</v>
      </c>
      <c r="AW84" s="1">
        <f t="shared" si="75"/>
        <v>1.0743333333333334</v>
      </c>
      <c r="AX84" s="1">
        <f t="shared" si="72"/>
        <v>1595.1978336986078</v>
      </c>
    </row>
    <row r="85" spans="1:53" x14ac:dyDescent="0.15">
      <c r="C85" s="7">
        <v>11</v>
      </c>
      <c r="D85" s="11">
        <v>23.644166666666699</v>
      </c>
      <c r="E85" s="10">
        <f t="shared" si="73"/>
        <v>26.2969677419355</v>
      </c>
      <c r="F85" s="7" t="s">
        <v>75</v>
      </c>
      <c r="G85" s="1">
        <v>12</v>
      </c>
      <c r="H85" s="8">
        <f t="shared" si="57"/>
        <v>23.644166666666699</v>
      </c>
      <c r="I85" s="8">
        <f t="shared" si="58"/>
        <v>296.79416666666668</v>
      </c>
      <c r="J85" s="8">
        <f t="shared" si="59"/>
        <v>0.2981972368427625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0.85307344618451963</v>
      </c>
      <c r="P85" s="8">
        <f t="shared" si="62"/>
        <v>0.25438414447615681</v>
      </c>
      <c r="Q85" s="14">
        <f t="shared" si="63"/>
        <v>7.6315243342847047E-2</v>
      </c>
      <c r="R85" s="8">
        <f t="shared" si="64"/>
        <v>0.156366</v>
      </c>
      <c r="S85" s="15">
        <f t="shared" si="65"/>
        <v>0.4880552251950363</v>
      </c>
      <c r="T85" s="2">
        <v>0.01</v>
      </c>
      <c r="U85" s="16">
        <f t="shared" si="66"/>
        <v>4.8805522519503632E-3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1.4830552251950364E-2</v>
      </c>
      <c r="AU85" s="8">
        <f t="shared" si="70"/>
        <v>52.122000000000007</v>
      </c>
      <c r="AV85" s="1">
        <f t="shared" si="71"/>
        <v>0.3</v>
      </c>
      <c r="AW85" s="1">
        <f t="shared" si="75"/>
        <v>1.0743333333333334</v>
      </c>
      <c r="AX85" s="1">
        <f t="shared" si="72"/>
        <v>1669.2197072222584</v>
      </c>
      <c r="AY85" s="1">
        <f>SUM(AX74:AX85)</f>
        <v>20297.127477846261</v>
      </c>
    </row>
    <row r="86" spans="1:53" x14ac:dyDescent="0.15">
      <c r="C86" s="7">
        <v>12</v>
      </c>
      <c r="D86" s="11">
        <v>22.664354838709698</v>
      </c>
      <c r="E86" s="10">
        <f t="shared" si="73"/>
        <v>23.644166666666699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17</v>
      </c>
      <c r="E90" s="7"/>
      <c r="F90" s="7"/>
      <c r="G90" s="1">
        <v>1</v>
      </c>
      <c r="H90" s="8">
        <f t="shared" ref="H90:H101" si="76">E91</f>
        <v>17</v>
      </c>
      <c r="I90" s="8">
        <f t="shared" ref="I90:I101" si="77">H90+273.15</f>
        <v>290.14999999999998</v>
      </c>
      <c r="J90" s="8">
        <f t="shared" ref="J90:J101" si="78">EXP(($C$16*(I90-$C$14))/($C$17*I90*$C$14))</f>
        <v>0.14068393155641204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4.0052715314110511E-2</v>
      </c>
      <c r="Q90" s="14">
        <f t="shared" ref="Q90:Q101" si="82">P90*$B$76</f>
        <v>1.2015814594233154E-2</v>
      </c>
      <c r="R90" s="8">
        <f t="shared" ref="R90:R101" si="83">L90*$B$76</f>
        <v>8.541E-2</v>
      </c>
      <c r="S90" s="15">
        <f t="shared" ref="S90:S101" si="84">Q90/R90</f>
        <v>0.14068393155641207</v>
      </c>
      <c r="T90" s="2">
        <v>0.01</v>
      </c>
      <c r="U90" s="16">
        <f t="shared" ref="U90:U101" si="85">S90*T90</f>
        <v>1.4068393155641206E-3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6.8968393155641209E-3</v>
      </c>
      <c r="AU90" s="8">
        <f t="shared" ref="AU90:AU101" si="89">$B$90/12</f>
        <v>28.47</v>
      </c>
      <c r="AV90" s="1">
        <f t="shared" ref="AV90:AV101" si="90">$B$76</f>
        <v>0.3</v>
      </c>
      <c r="AW90" s="1">
        <f>$E$9/12</f>
        <v>0.78711896057527087</v>
      </c>
      <c r="AX90" s="1">
        <f t="shared" ref="AX90:AX101" si="91">AW90*10000*AV90*0.67*AU90*AT90</f>
        <v>310.65189445292447</v>
      </c>
      <c r="AZ90" s="1">
        <f>$E$10/12</f>
        <v>1.5592797768702835</v>
      </c>
      <c r="BA90" s="1">
        <f t="shared" ref="BA90:BA101" si="92">AZ90*10000*AV90*0.67*AU90*AT90</f>
        <v>615.40026467265534</v>
      </c>
    </row>
    <row r="91" spans="1:53" x14ac:dyDescent="0.15">
      <c r="A91" s="1" t="s">
        <v>74</v>
      </c>
      <c r="B91" s="1">
        <v>1</v>
      </c>
      <c r="C91" s="7">
        <v>1</v>
      </c>
      <c r="D91" s="9">
        <v>21.799677419354801</v>
      </c>
      <c r="E91" s="10">
        <f t="shared" ref="E91:E102" si="93">D90</f>
        <v>17</v>
      </c>
      <c r="F91" s="7" t="s">
        <v>73</v>
      </c>
      <c r="G91" s="1">
        <v>2</v>
      </c>
      <c r="H91" s="8">
        <f t="shared" si="76"/>
        <v>21.799677419354801</v>
      </c>
      <c r="I91" s="8">
        <f t="shared" si="77"/>
        <v>294.94967741935477</v>
      </c>
      <c r="J91" s="8">
        <f t="shared" si="78"/>
        <v>0.24288718241582688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0.52934728468588954</v>
      </c>
      <c r="P91" s="8">
        <f t="shared" si="81"/>
        <v>0.1285716704968243</v>
      </c>
      <c r="Q91" s="14">
        <f t="shared" si="82"/>
        <v>3.8571501149047289E-2</v>
      </c>
      <c r="R91" s="8">
        <f t="shared" si="83"/>
        <v>8.541E-2</v>
      </c>
      <c r="S91" s="15">
        <f t="shared" si="84"/>
        <v>0.45160404108473584</v>
      </c>
      <c r="T91" s="2">
        <v>0.01</v>
      </c>
      <c r="U91" s="16">
        <f t="shared" si="85"/>
        <v>4.5160404108473585E-3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1.000604041084736E-2</v>
      </c>
      <c r="AU91" s="8">
        <f t="shared" si="89"/>
        <v>28.47</v>
      </c>
      <c r="AV91" s="1">
        <f t="shared" si="90"/>
        <v>0.3</v>
      </c>
      <c r="AW91" s="1">
        <f t="shared" ref="AW91:AW101" si="95">$E$9/12</f>
        <v>0.78711896057527087</v>
      </c>
      <c r="AX91" s="1">
        <f t="shared" si="91"/>
        <v>450.6985399221241</v>
      </c>
      <c r="AZ91" s="1">
        <f t="shared" ref="AZ91:AZ101" si="96">$E$10/12</f>
        <v>1.5592797768702835</v>
      </c>
      <c r="BA91" s="1">
        <f t="shared" si="92"/>
        <v>892.83215621170154</v>
      </c>
    </row>
    <row r="92" spans="1:53" x14ac:dyDescent="0.15">
      <c r="A92" s="1" t="s">
        <v>36</v>
      </c>
      <c r="B92" s="1">
        <f>H9</f>
        <v>0.33</v>
      </c>
      <c r="C92" s="7">
        <v>2</v>
      </c>
      <c r="D92" s="11">
        <v>23.3694285714286</v>
      </c>
      <c r="E92" s="10">
        <f t="shared" si="93"/>
        <v>21.799677419354801</v>
      </c>
      <c r="F92" s="7" t="s">
        <v>73</v>
      </c>
      <c r="G92" s="1">
        <v>3</v>
      </c>
      <c r="H92" s="8">
        <f t="shared" si="76"/>
        <v>23.3694285714286</v>
      </c>
      <c r="I92" s="8">
        <f t="shared" si="77"/>
        <v>296.51942857142859</v>
      </c>
      <c r="J92" s="8">
        <f t="shared" si="78"/>
        <v>0.28926940685242464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0.68547561418906522</v>
      </c>
      <c r="P92" s="8">
        <f t="shared" si="81"/>
        <v>0.19828712432827236</v>
      </c>
      <c r="Q92" s="14">
        <f t="shared" si="82"/>
        <v>5.9486137298481706E-2</v>
      </c>
      <c r="R92" s="8">
        <f t="shared" si="83"/>
        <v>8.541E-2</v>
      </c>
      <c r="S92" s="15">
        <f t="shared" si="84"/>
        <v>0.69647743002554396</v>
      </c>
      <c r="T92" s="2">
        <v>0.01</v>
      </c>
      <c r="U92" s="16">
        <f t="shared" si="85"/>
        <v>6.9647743002554394E-3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1.245477430025544E-2</v>
      </c>
      <c r="AU92" s="8">
        <f t="shared" si="89"/>
        <v>28.47</v>
      </c>
      <c r="AV92" s="1">
        <f t="shared" si="90"/>
        <v>0.3</v>
      </c>
      <c r="AW92" s="1">
        <f t="shared" si="95"/>
        <v>0.78711896057527087</v>
      </c>
      <c r="AX92" s="1">
        <f t="shared" si="91"/>
        <v>560.99599458936791</v>
      </c>
      <c r="AZ92" s="1">
        <f t="shared" si="96"/>
        <v>1.5592797768702835</v>
      </c>
      <c r="BA92" s="1">
        <f t="shared" si="92"/>
        <v>1111.3310097740705</v>
      </c>
    </row>
    <row r="93" spans="1:53" x14ac:dyDescent="0.15">
      <c r="C93" s="7">
        <v>3</v>
      </c>
      <c r="D93" s="11">
        <v>23.088967741935502</v>
      </c>
      <c r="E93" s="10">
        <f t="shared" si="93"/>
        <v>23.3694285714286</v>
      </c>
      <c r="F93" s="7" t="s">
        <v>73</v>
      </c>
      <c r="G93" s="1">
        <v>4</v>
      </c>
      <c r="H93" s="8">
        <f t="shared" si="76"/>
        <v>23.088967741935502</v>
      </c>
      <c r="I93" s="8">
        <f t="shared" si="77"/>
        <v>296.23896774193548</v>
      </c>
      <c r="J93" s="8">
        <f t="shared" si="78"/>
        <v>0.28041494928654676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0.77188848986079284</v>
      </c>
      <c r="P93" s="8">
        <f t="shared" si="81"/>
        <v>0.21644907173918337</v>
      </c>
      <c r="Q93" s="14">
        <f t="shared" si="82"/>
        <v>6.4934721521755015E-2</v>
      </c>
      <c r="R93" s="8">
        <f t="shared" si="83"/>
        <v>8.541E-2</v>
      </c>
      <c r="S93" s="15">
        <f t="shared" si="84"/>
        <v>0.76027071211515063</v>
      </c>
      <c r="T93" s="2">
        <v>0.01</v>
      </c>
      <c r="U93" s="16">
        <f t="shared" si="85"/>
        <v>7.6027071211515066E-3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1.3092707121151508E-2</v>
      </c>
      <c r="AU93" s="8">
        <f t="shared" si="89"/>
        <v>28.47</v>
      </c>
      <c r="AV93" s="1">
        <f t="shared" si="90"/>
        <v>0.3</v>
      </c>
      <c r="AW93" s="1">
        <f t="shared" si="95"/>
        <v>0.78711896057527087</v>
      </c>
      <c r="AX93" s="1">
        <f t="shared" si="91"/>
        <v>589.73017705724692</v>
      </c>
      <c r="AZ93" s="1">
        <f t="shared" si="96"/>
        <v>1.5592797768702835</v>
      </c>
      <c r="BA93" s="1">
        <f t="shared" si="92"/>
        <v>1168.253319959965</v>
      </c>
    </row>
    <row r="94" spans="1:53" x14ac:dyDescent="0.15">
      <c r="C94" s="7">
        <v>4</v>
      </c>
      <c r="D94" s="11">
        <v>24.465733333333301</v>
      </c>
      <c r="E94" s="10">
        <f t="shared" si="93"/>
        <v>23.088967741935502</v>
      </c>
      <c r="F94" s="7" t="s">
        <v>73</v>
      </c>
      <c r="G94" s="1">
        <v>5</v>
      </c>
      <c r="H94" s="8">
        <f t="shared" si="76"/>
        <v>24.465733333333301</v>
      </c>
      <c r="I94" s="8">
        <f t="shared" si="77"/>
        <v>297.61573333333325</v>
      </c>
      <c r="J94" s="8">
        <f t="shared" si="78"/>
        <v>0.32646325882635002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0.52766744721552894</v>
      </c>
      <c r="O94" s="8">
        <f t="shared" si="94"/>
        <v>0.31247197090608059</v>
      </c>
      <c r="P94" s="8">
        <f t="shared" si="81"/>
        <v>0.1020106179138915</v>
      </c>
      <c r="Q94" s="14">
        <f t="shared" si="82"/>
        <v>3.0603185374167449E-2</v>
      </c>
      <c r="R94" s="8">
        <f t="shared" si="83"/>
        <v>8.541E-2</v>
      </c>
      <c r="S94" s="15">
        <f t="shared" si="84"/>
        <v>0.35830916021739195</v>
      </c>
      <c r="T94" s="2">
        <v>0.01</v>
      </c>
      <c r="U94" s="16">
        <f t="shared" si="85"/>
        <v>3.5830916021739197E-3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1.3533091602173919E-2</v>
      </c>
      <c r="AU94" s="8">
        <f t="shared" si="89"/>
        <v>28.47</v>
      </c>
      <c r="AV94" s="1">
        <f t="shared" si="90"/>
        <v>0.3</v>
      </c>
      <c r="AW94" s="1">
        <f t="shared" si="95"/>
        <v>0.78711896057527087</v>
      </c>
      <c r="AX94" s="1">
        <f t="shared" si="91"/>
        <v>609.56625950860234</v>
      </c>
      <c r="AZ94" s="1">
        <f t="shared" si="96"/>
        <v>1.5592797768702835</v>
      </c>
      <c r="BA94" s="1">
        <f t="shared" si="92"/>
        <v>1207.5485266160524</v>
      </c>
    </row>
    <row r="95" spans="1:53" x14ac:dyDescent="0.15">
      <c r="C95" s="7">
        <v>5</v>
      </c>
      <c r="D95" s="11">
        <v>25.5227096774194</v>
      </c>
      <c r="E95" s="10">
        <f t="shared" si="93"/>
        <v>24.465733333333301</v>
      </c>
      <c r="F95" s="7" t="s">
        <v>75</v>
      </c>
      <c r="G95" s="1">
        <v>6</v>
      </c>
      <c r="H95" s="8">
        <f t="shared" si="76"/>
        <v>25.5227096774194</v>
      </c>
      <c r="I95" s="8">
        <f t="shared" si="77"/>
        <v>298.67270967741939</v>
      </c>
      <c r="J95" s="8">
        <f t="shared" si="78"/>
        <v>0.36653586008000949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0.49516135299218905</v>
      </c>
      <c r="P95" s="8">
        <f t="shared" si="81"/>
        <v>0.18149439239737319</v>
      </c>
      <c r="Q95" s="14">
        <f t="shared" si="82"/>
        <v>5.4448317719211957E-2</v>
      </c>
      <c r="R95" s="8">
        <f t="shared" si="83"/>
        <v>8.541E-2</v>
      </c>
      <c r="S95" s="15">
        <f t="shared" si="84"/>
        <v>0.63749347522786504</v>
      </c>
      <c r="T95" s="2">
        <v>0.01</v>
      </c>
      <c r="U95" s="16">
        <f t="shared" si="85"/>
        <v>6.3749347522786505E-3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1.6324934752278652E-2</v>
      </c>
      <c r="AU95" s="8">
        <f t="shared" si="89"/>
        <v>28.47</v>
      </c>
      <c r="AV95" s="1">
        <f t="shared" si="90"/>
        <v>0.3</v>
      </c>
      <c r="AW95" s="1">
        <f t="shared" si="95"/>
        <v>0.78711896057527087</v>
      </c>
      <c r="AX95" s="1">
        <f t="shared" si="91"/>
        <v>735.31826327621752</v>
      </c>
      <c r="AZ95" s="1">
        <f t="shared" si="96"/>
        <v>1.5592797768702835</v>
      </c>
      <c r="BA95" s="1">
        <f t="shared" si="92"/>
        <v>1456.6627853202895</v>
      </c>
    </row>
    <row r="96" spans="1:53" x14ac:dyDescent="0.15">
      <c r="C96" s="7">
        <v>6</v>
      </c>
      <c r="D96" s="11">
        <v>26.776433333333301</v>
      </c>
      <c r="E96" s="10">
        <f t="shared" si="93"/>
        <v>25.5227096774194</v>
      </c>
      <c r="F96" s="7" t="s">
        <v>73</v>
      </c>
      <c r="G96" s="1">
        <v>7</v>
      </c>
      <c r="H96" s="8">
        <f t="shared" si="76"/>
        <v>26.776433333333301</v>
      </c>
      <c r="I96" s="8">
        <f t="shared" si="77"/>
        <v>299.92643333333331</v>
      </c>
      <c r="J96" s="8">
        <f t="shared" si="78"/>
        <v>0.42004782400361695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0.59836696059481587</v>
      </c>
      <c r="P96" s="8">
        <f t="shared" si="81"/>
        <v>0.2513427397535104</v>
      </c>
      <c r="Q96" s="14">
        <f t="shared" si="82"/>
        <v>7.5402821926053118E-2</v>
      </c>
      <c r="R96" s="8">
        <f t="shared" si="83"/>
        <v>8.541E-2</v>
      </c>
      <c r="S96" s="15">
        <f t="shared" si="84"/>
        <v>0.88283364858978008</v>
      </c>
      <c r="T96" s="2">
        <v>0.01</v>
      </c>
      <c r="U96" s="16">
        <f t="shared" si="85"/>
        <v>8.8283364858978003E-3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1.8778336485897801E-2</v>
      </c>
      <c r="AU96" s="8">
        <f t="shared" si="89"/>
        <v>28.47</v>
      </c>
      <c r="AV96" s="1">
        <f t="shared" si="90"/>
        <v>0.3</v>
      </c>
      <c r="AW96" s="1">
        <f t="shared" si="95"/>
        <v>0.78711896057527087</v>
      </c>
      <c r="AX96" s="1">
        <f t="shared" si="91"/>
        <v>845.82596999963243</v>
      </c>
      <c r="AZ96" s="1">
        <f t="shared" si="96"/>
        <v>1.5592797768702835</v>
      </c>
      <c r="BA96" s="1">
        <f t="shared" si="92"/>
        <v>1675.5781474355631</v>
      </c>
    </row>
    <row r="97" spans="3:54" x14ac:dyDescent="0.15">
      <c r="C97" s="7">
        <v>7</v>
      </c>
      <c r="D97" s="11">
        <v>27.788741935483898</v>
      </c>
      <c r="E97" s="10">
        <f t="shared" si="93"/>
        <v>26.776433333333301</v>
      </c>
      <c r="F97" s="7" t="s">
        <v>73</v>
      </c>
      <c r="G97" s="1">
        <v>8</v>
      </c>
      <c r="H97" s="8">
        <f t="shared" si="76"/>
        <v>27.788741935483898</v>
      </c>
      <c r="I97" s="8">
        <f t="shared" si="77"/>
        <v>300.9387419354839</v>
      </c>
      <c r="J97" s="8">
        <f t="shared" si="78"/>
        <v>0.46851676849771245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0.63172422084130542</v>
      </c>
      <c r="P97" s="8">
        <f t="shared" si="81"/>
        <v>0.29597339053030369</v>
      </c>
      <c r="Q97" s="14">
        <f t="shared" si="82"/>
        <v>8.8792017159091102E-2</v>
      </c>
      <c r="R97" s="8">
        <f t="shared" si="83"/>
        <v>8.541E-2</v>
      </c>
      <c r="S97" s="15">
        <f t="shared" si="84"/>
        <v>1.0395974377601112</v>
      </c>
      <c r="T97" s="2">
        <v>0.01</v>
      </c>
      <c r="U97" s="16">
        <f t="shared" si="85"/>
        <v>1.0395974377601112E-2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2.0345974377601113E-2</v>
      </c>
      <c r="AU97" s="8">
        <f t="shared" si="89"/>
        <v>28.47</v>
      </c>
      <c r="AV97" s="1">
        <f t="shared" si="90"/>
        <v>0.3</v>
      </c>
      <c r="AW97" s="1">
        <f t="shared" si="95"/>
        <v>0.78711896057527087</v>
      </c>
      <c r="AX97" s="1">
        <f t="shared" si="91"/>
        <v>916.43652921257967</v>
      </c>
      <c r="AZ97" s="1">
        <f t="shared" si="96"/>
        <v>1.5592797768702835</v>
      </c>
      <c r="BA97" s="1">
        <f t="shared" si="92"/>
        <v>1815.4574065170389</v>
      </c>
    </row>
    <row r="98" spans="3:54" x14ac:dyDescent="0.15">
      <c r="C98" s="7">
        <v>8</v>
      </c>
      <c r="D98" s="11">
        <v>28.2520967741935</v>
      </c>
      <c r="E98" s="10">
        <f t="shared" si="93"/>
        <v>27.788741935483898</v>
      </c>
      <c r="F98" s="7" t="s">
        <v>73</v>
      </c>
      <c r="G98" s="1">
        <v>9</v>
      </c>
      <c r="H98" s="8">
        <f t="shared" si="76"/>
        <v>28.2520967741935</v>
      </c>
      <c r="I98" s="8">
        <f t="shared" si="77"/>
        <v>301.40209677419347</v>
      </c>
      <c r="J98" s="8">
        <f t="shared" si="78"/>
        <v>0.49241005503867363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0.62045083031100168</v>
      </c>
      <c r="P98" s="8">
        <f t="shared" si="81"/>
        <v>0.30551622750223106</v>
      </c>
      <c r="Q98" s="14">
        <f t="shared" si="82"/>
        <v>9.1654868250669319E-2</v>
      </c>
      <c r="R98" s="8">
        <f t="shared" si="83"/>
        <v>8.541E-2</v>
      </c>
      <c r="S98" s="15">
        <f t="shared" si="84"/>
        <v>1.0731163593334425</v>
      </c>
      <c r="T98" s="2">
        <v>0.01</v>
      </c>
      <c r="U98" s="16">
        <f t="shared" si="85"/>
        <v>1.0731163593334425E-2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2.0681163593334426E-2</v>
      </c>
      <c r="AU98" s="8">
        <f t="shared" si="89"/>
        <v>28.47</v>
      </c>
      <c r="AV98" s="1">
        <f t="shared" si="90"/>
        <v>0.3</v>
      </c>
      <c r="AW98" s="1">
        <f t="shared" si="95"/>
        <v>0.78711896057527087</v>
      </c>
      <c r="AX98" s="1">
        <f t="shared" si="91"/>
        <v>931.53433852832802</v>
      </c>
      <c r="AZ98" s="1">
        <f t="shared" si="96"/>
        <v>1.5592797768702835</v>
      </c>
      <c r="BA98" s="1">
        <f t="shared" si="92"/>
        <v>1845.3661114526747</v>
      </c>
    </row>
    <row r="99" spans="3:54" x14ac:dyDescent="0.15">
      <c r="C99" s="7">
        <v>9</v>
      </c>
      <c r="D99" s="11">
        <v>27.2055333333333</v>
      </c>
      <c r="E99" s="10">
        <f t="shared" si="93"/>
        <v>28.2520967741935</v>
      </c>
      <c r="F99" s="7" t="s">
        <v>73</v>
      </c>
      <c r="G99" s="1">
        <v>10</v>
      </c>
      <c r="H99" s="8">
        <f t="shared" si="76"/>
        <v>27.2055333333333</v>
      </c>
      <c r="I99" s="8">
        <f t="shared" si="77"/>
        <v>300.35553333333326</v>
      </c>
      <c r="J99" s="8">
        <f t="shared" si="78"/>
        <v>0.43998817010555025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0.59963460280877057</v>
      </c>
      <c r="P99" s="8">
        <f t="shared" si="81"/>
        <v>0.26383213162179942</v>
      </c>
      <c r="Q99" s="14">
        <f t="shared" si="82"/>
        <v>7.9149639486539816E-2</v>
      </c>
      <c r="R99" s="8">
        <f t="shared" si="83"/>
        <v>8.541E-2</v>
      </c>
      <c r="S99" s="15">
        <f t="shared" si="84"/>
        <v>0.92670225367685066</v>
      </c>
      <c r="T99" s="2">
        <v>0.01</v>
      </c>
      <c r="U99" s="16">
        <f t="shared" si="85"/>
        <v>9.2670225367685061E-3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1.9217022536768505E-2</v>
      </c>
      <c r="AU99" s="8">
        <f t="shared" si="89"/>
        <v>28.47</v>
      </c>
      <c r="AV99" s="1">
        <f t="shared" si="90"/>
        <v>0.3</v>
      </c>
      <c r="AW99" s="1">
        <f t="shared" si="95"/>
        <v>0.78711896057527087</v>
      </c>
      <c r="AX99" s="1">
        <f t="shared" si="91"/>
        <v>865.58555066225802</v>
      </c>
      <c r="AZ99" s="1">
        <f t="shared" si="96"/>
        <v>1.5592797768702835</v>
      </c>
      <c r="BA99" s="1">
        <f t="shared" si="92"/>
        <v>1714.7218043284815</v>
      </c>
    </row>
    <row r="100" spans="3:54" x14ac:dyDescent="0.15">
      <c r="C100" s="7">
        <v>10</v>
      </c>
      <c r="D100" s="11">
        <v>26.2969677419355</v>
      </c>
      <c r="E100" s="10">
        <f t="shared" si="93"/>
        <v>27.2055333333333</v>
      </c>
      <c r="F100" s="7" t="s">
        <v>73</v>
      </c>
      <c r="G100" s="1">
        <v>11</v>
      </c>
      <c r="H100" s="8">
        <f t="shared" si="76"/>
        <v>26.2969677419355</v>
      </c>
      <c r="I100" s="8">
        <f t="shared" si="77"/>
        <v>299.44696774193545</v>
      </c>
      <c r="J100" s="8">
        <f t="shared" si="78"/>
        <v>0.39877139167369641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0.31901234762762259</v>
      </c>
      <c r="O100" s="8">
        <f t="shared" si="94"/>
        <v>0.30149012355934862</v>
      </c>
      <c r="P100" s="8">
        <f t="shared" si="81"/>
        <v>0.12022563614763614</v>
      </c>
      <c r="Q100" s="14">
        <f t="shared" si="82"/>
        <v>3.6067690844290838E-2</v>
      </c>
      <c r="R100" s="8">
        <f t="shared" si="83"/>
        <v>8.541E-2</v>
      </c>
      <c r="S100" s="15">
        <f t="shared" si="84"/>
        <v>0.42228885194111743</v>
      </c>
      <c r="T100" s="2">
        <v>0.01</v>
      </c>
      <c r="U100" s="16">
        <f t="shared" si="85"/>
        <v>4.222888519411174E-3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1.4172888519411175E-2</v>
      </c>
      <c r="AU100" s="8">
        <f t="shared" si="89"/>
        <v>28.47</v>
      </c>
      <c r="AV100" s="1">
        <f t="shared" si="90"/>
        <v>0.3</v>
      </c>
      <c r="AW100" s="1">
        <f t="shared" si="95"/>
        <v>0.78711896057527087</v>
      </c>
      <c r="AX100" s="1">
        <f t="shared" si="91"/>
        <v>638.38440580880194</v>
      </c>
      <c r="AZ100" s="1">
        <f t="shared" si="96"/>
        <v>1.5592797768702835</v>
      </c>
      <c r="BA100" s="1">
        <f t="shared" si="92"/>
        <v>1264.6371688461277</v>
      </c>
    </row>
    <row r="101" spans="3:54" x14ac:dyDescent="0.15">
      <c r="C101" s="7">
        <v>11</v>
      </c>
      <c r="D101" s="11">
        <v>23.644166666666699</v>
      </c>
      <c r="E101" s="10">
        <f t="shared" si="93"/>
        <v>26.2969677419355</v>
      </c>
      <c r="F101" s="7" t="s">
        <v>75</v>
      </c>
      <c r="G101" s="1">
        <v>12</v>
      </c>
      <c r="H101" s="8">
        <f t="shared" si="76"/>
        <v>23.644166666666699</v>
      </c>
      <c r="I101" s="8">
        <f t="shared" si="77"/>
        <v>296.79416666666668</v>
      </c>
      <c r="J101" s="8">
        <f t="shared" si="78"/>
        <v>0.2981972368427625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0.46596448741171248</v>
      </c>
      <c r="P101" s="8">
        <f t="shared" si="81"/>
        <v>0.13894932261302687</v>
      </c>
      <c r="Q101" s="14">
        <f t="shared" si="82"/>
        <v>4.168479678390806E-2</v>
      </c>
      <c r="R101" s="8">
        <f t="shared" si="83"/>
        <v>8.541E-2</v>
      </c>
      <c r="S101" s="15">
        <f t="shared" si="84"/>
        <v>0.48805522519503641</v>
      </c>
      <c r="T101" s="2">
        <v>0.01</v>
      </c>
      <c r="U101" s="16">
        <f t="shared" si="85"/>
        <v>4.880552251950364E-3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1.4830552251950364E-2</v>
      </c>
      <c r="AU101" s="8">
        <f t="shared" si="89"/>
        <v>28.47</v>
      </c>
      <c r="AV101" s="1">
        <f t="shared" si="90"/>
        <v>0.3</v>
      </c>
      <c r="AW101" s="1">
        <f t="shared" si="95"/>
        <v>0.78711896057527087</v>
      </c>
      <c r="AX101" s="1">
        <f t="shared" si="91"/>
        <v>668.00732075264079</v>
      </c>
      <c r="AY101" s="1">
        <f>SUM(AX90:AX101)</f>
        <v>8122.7352437707241</v>
      </c>
      <c r="AZ101" s="1">
        <f t="shared" si="96"/>
        <v>1.5592797768702835</v>
      </c>
      <c r="BA101" s="1">
        <f t="shared" si="92"/>
        <v>1323.3200548105542</v>
      </c>
      <c r="BB101" s="1">
        <f>SUM(BA90:BA101)</f>
        <v>16091.108755945173</v>
      </c>
    </row>
    <row r="102" spans="3:54" x14ac:dyDescent="0.15">
      <c r="C102" s="7">
        <v>12</v>
      </c>
      <c r="D102" s="11">
        <v>22.664354838709698</v>
      </c>
      <c r="E102" s="10">
        <f t="shared" si="93"/>
        <v>23.644166666666699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Z102"/>
  <sheetViews>
    <sheetView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3" width="15.625" style="1"/>
    <col min="14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729.26323398993497</v>
      </c>
      <c r="F2" s="2">
        <v>734.67200000000003</v>
      </c>
      <c r="G2" s="44">
        <f>(F2+F3+F4)/3</f>
        <v>1194.134</v>
      </c>
      <c r="H2" s="2">
        <v>0.18</v>
      </c>
      <c r="I2" s="33">
        <f>(H2+H3+H4)/3</f>
        <v>0.13666666666666669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</row>
    <row r="5" spans="1:12" x14ac:dyDescent="0.15">
      <c r="A5" s="33" t="s">
        <v>8</v>
      </c>
      <c r="B5" s="3" t="s">
        <v>9</v>
      </c>
      <c r="C5" s="2"/>
      <c r="D5" s="2"/>
      <c r="E5" s="40">
        <v>1585.7174794520499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0.185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0.19</v>
      </c>
      <c r="I6" s="33"/>
    </row>
    <row r="7" spans="1:12" x14ac:dyDescent="0.15">
      <c r="A7" s="33" t="s">
        <v>11</v>
      </c>
      <c r="B7" s="34"/>
      <c r="C7" s="2"/>
      <c r="D7" s="2"/>
      <c r="E7" s="5">
        <v>46.939726027397299</v>
      </c>
      <c r="F7" s="2">
        <v>134.75800000000001</v>
      </c>
      <c r="G7" s="2"/>
      <c r="H7" s="2">
        <v>0.28999999999999998</v>
      </c>
    </row>
    <row r="8" spans="1:12" x14ac:dyDescent="0.15">
      <c r="A8" s="33" t="s">
        <v>12</v>
      </c>
      <c r="B8" s="34"/>
      <c r="C8" s="2"/>
      <c r="D8" s="2"/>
      <c r="E8" s="5">
        <v>28.349587745053299</v>
      </c>
      <c r="F8" s="2">
        <v>625.46400000000006</v>
      </c>
      <c r="G8" s="2"/>
      <c r="H8" s="2">
        <v>0.26</v>
      </c>
    </row>
    <row r="9" spans="1:12" x14ac:dyDescent="0.15">
      <c r="A9" s="33" t="s">
        <v>13</v>
      </c>
      <c r="B9" s="34"/>
      <c r="C9" s="2"/>
      <c r="D9" s="2"/>
      <c r="E9" s="2">
        <v>7.44</v>
      </c>
      <c r="F9" s="2">
        <v>341.64</v>
      </c>
      <c r="G9" s="2"/>
      <c r="H9" s="2">
        <v>0.26</v>
      </c>
    </row>
    <row r="10" spans="1:12" x14ac:dyDescent="0.15">
      <c r="A10" s="33" t="s">
        <v>14</v>
      </c>
      <c r="B10" s="34"/>
      <c r="C10" s="2"/>
      <c r="D10" s="2"/>
      <c r="E10" s="2">
        <v>1.42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4175848.452465076</v>
      </c>
      <c r="J14" s="6" t="s">
        <v>20</v>
      </c>
      <c r="K14" s="6">
        <f>I14/(10000*1000)</f>
        <v>0.41758484524650757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14026121.9044313</v>
      </c>
      <c r="J15" s="6" t="s">
        <v>20</v>
      </c>
      <c r="K15" s="6">
        <f>I15/(10000*1000)</f>
        <v>1.4026121904431301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0.4393409613603676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1194.134</v>
      </c>
      <c r="C27" s="7" t="s">
        <v>72</v>
      </c>
      <c r="D27" s="7">
        <v>5</v>
      </c>
      <c r="E27" s="7"/>
      <c r="F27" s="7"/>
      <c r="G27" s="1">
        <v>1</v>
      </c>
      <c r="H27" s="8">
        <f t="shared" ref="H27:H38" si="0">E28</f>
        <v>5</v>
      </c>
      <c r="I27" s="8">
        <f t="shared" ref="I27:I38" si="1">H27+273.15</f>
        <v>278.14999999999998</v>
      </c>
      <c r="J27" s="8">
        <f t="shared" ref="J27:J38" si="2">EXP(($C$16*(I27-$C$14))/($C$17*I27*$C$14))</f>
        <v>3.3074406338125473E-2</v>
      </c>
      <c r="K27" s="8">
        <f t="shared" ref="K27:K38" si="3">$B$27/12</f>
        <v>99.511166666666668</v>
      </c>
      <c r="L27" s="8">
        <f t="shared" ref="L27:L38" si="4">K27*$B$28/100</f>
        <v>0.99511166666666673</v>
      </c>
      <c r="M27" s="1" t="s">
        <v>73</v>
      </c>
      <c r="O27" s="8">
        <f>L27</f>
        <v>0.99511166666666673</v>
      </c>
      <c r="P27" s="8">
        <f t="shared" ref="P27:P38" si="5">O27*J27</f>
        <v>3.2912727615142606E-2</v>
      </c>
      <c r="Q27" s="14">
        <f t="shared" ref="Q27:Q38" si="6">P27*$B$29</f>
        <v>4.4980727740694905E-3</v>
      </c>
      <c r="R27" s="8">
        <f t="shared" ref="R27:R38" si="7">L27*$B$29</f>
        <v>0.13599859444444448</v>
      </c>
      <c r="S27" s="15">
        <f t="shared" ref="S27:S38" si="8">Q27/R27</f>
        <v>3.3074406338125473E-2</v>
      </c>
      <c r="T27" s="2">
        <v>0.01</v>
      </c>
      <c r="U27" s="16">
        <f t="shared" ref="U27:U38" si="9">S27*T27</f>
        <v>3.3074406338125473E-4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2.2230744063381255E-2</v>
      </c>
      <c r="AR27" s="8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60.771936165827917</v>
      </c>
      <c r="AU27" s="1">
        <f t="shared" ref="AU27:AU38" si="17">AT27*10000*AS27*0.67*AR27*AQ27</f>
        <v>123102.33605294602</v>
      </c>
    </row>
    <row r="28" spans="1:47" x14ac:dyDescent="0.15">
      <c r="A28" s="1" t="s">
        <v>74</v>
      </c>
      <c r="B28" s="1">
        <v>1</v>
      </c>
      <c r="C28" s="7">
        <v>1</v>
      </c>
      <c r="D28" s="9">
        <v>7.5587419354838703</v>
      </c>
      <c r="E28" s="10">
        <f t="shared" ref="E28:E39" si="18">D27</f>
        <v>5</v>
      </c>
      <c r="F28" s="7" t="s">
        <v>73</v>
      </c>
      <c r="G28" s="1">
        <v>2</v>
      </c>
      <c r="H28" s="8">
        <f t="shared" si="0"/>
        <v>7.5587419354838703</v>
      </c>
      <c r="I28" s="8">
        <f t="shared" si="1"/>
        <v>280.70874193548383</v>
      </c>
      <c r="J28" s="8">
        <f t="shared" si="2"/>
        <v>4.5506054961779202E-2</v>
      </c>
      <c r="K28" s="8">
        <f t="shared" si="3"/>
        <v>99.511166666666668</v>
      </c>
      <c r="L28" s="8">
        <f t="shared" si="4"/>
        <v>0.99511166666666673</v>
      </c>
      <c r="M28" s="1" t="s">
        <v>73</v>
      </c>
      <c r="O28" s="8">
        <f t="shared" ref="O28:O38" si="19">L28+O27-P27-N28</f>
        <v>1.9573106057181908</v>
      </c>
      <c r="P28" s="8">
        <f t="shared" si="5"/>
        <v>8.9069484001085331E-2</v>
      </c>
      <c r="Q28" s="14">
        <f t="shared" si="6"/>
        <v>1.217282948014833E-2</v>
      </c>
      <c r="R28" s="8">
        <f t="shared" si="7"/>
        <v>0.13599859444444448</v>
      </c>
      <c r="S28" s="15">
        <f t="shared" si="8"/>
        <v>8.9507024170907445E-2</v>
      </c>
      <c r="T28" s="2">
        <v>0.01</v>
      </c>
      <c r="U28" s="16">
        <f t="shared" si="9"/>
        <v>8.950702417090745E-4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2.2795070241709074E-2</v>
      </c>
      <c r="AR28" s="8">
        <f t="shared" si="15"/>
        <v>99.511166666666668</v>
      </c>
      <c r="AS28" s="1">
        <f t="shared" si="16"/>
        <v>0.13666666666666669</v>
      </c>
      <c r="AT28" s="1">
        <f t="shared" ref="AT28:AT38" si="20">$E$2/12</f>
        <v>60.771936165827917</v>
      </c>
      <c r="AU28" s="1">
        <f t="shared" si="17"/>
        <v>126227.28187796757</v>
      </c>
    </row>
    <row r="29" spans="1:47" x14ac:dyDescent="0.15">
      <c r="A29" s="1" t="s">
        <v>36</v>
      </c>
      <c r="B29" s="1">
        <f>I2</f>
        <v>0.13666666666666669</v>
      </c>
      <c r="C29" s="7">
        <v>2</v>
      </c>
      <c r="D29" s="11">
        <v>10.1939642857143</v>
      </c>
      <c r="E29" s="10">
        <f t="shared" si="18"/>
        <v>7.5587419354838703</v>
      </c>
      <c r="F29" s="7" t="s">
        <v>73</v>
      </c>
      <c r="G29" s="1">
        <v>3</v>
      </c>
      <c r="H29" s="8">
        <f t="shared" si="0"/>
        <v>10.1939642857143</v>
      </c>
      <c r="I29" s="8">
        <f t="shared" si="1"/>
        <v>283.34396428571426</v>
      </c>
      <c r="J29" s="8">
        <f t="shared" si="2"/>
        <v>6.2830741899052078E-2</v>
      </c>
      <c r="K29" s="8">
        <f t="shared" si="3"/>
        <v>99.511166666666668</v>
      </c>
      <c r="L29" s="8">
        <f t="shared" si="4"/>
        <v>0.99511166666666673</v>
      </c>
      <c r="M29" s="1" t="s">
        <v>73</v>
      </c>
      <c r="O29" s="8">
        <f t="shared" si="19"/>
        <v>2.8633527883837724</v>
      </c>
      <c r="P29" s="8">
        <f t="shared" si="5"/>
        <v>0.17990658001287188</v>
      </c>
      <c r="Q29" s="14">
        <f t="shared" si="6"/>
        <v>2.458723260175916E-2</v>
      </c>
      <c r="R29" s="8">
        <f t="shared" si="7"/>
        <v>0.13599859444444448</v>
      </c>
      <c r="S29" s="15">
        <f t="shared" si="8"/>
        <v>0.1807903434752266</v>
      </c>
      <c r="T29" s="2">
        <v>0.01</v>
      </c>
      <c r="U29" s="16">
        <f t="shared" si="9"/>
        <v>1.8079034347522661E-3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2.3707903434752264E-2</v>
      </c>
      <c r="AR29" s="8">
        <f t="shared" si="15"/>
        <v>99.511166666666668</v>
      </c>
      <c r="AS29" s="1">
        <f t="shared" si="16"/>
        <v>0.13666666666666669</v>
      </c>
      <c r="AT29" s="1">
        <f t="shared" si="20"/>
        <v>60.771936165827917</v>
      </c>
      <c r="AU29" s="1">
        <f t="shared" si="17"/>
        <v>131282.07888205827</v>
      </c>
    </row>
    <row r="30" spans="1:47" x14ac:dyDescent="0.15">
      <c r="C30" s="7">
        <v>3</v>
      </c>
      <c r="D30" s="11">
        <v>13.2385161290323</v>
      </c>
      <c r="E30" s="10">
        <f t="shared" si="18"/>
        <v>10.1939642857143</v>
      </c>
      <c r="F30" s="7" t="s">
        <v>73</v>
      </c>
      <c r="G30" s="1">
        <v>4</v>
      </c>
      <c r="H30" s="8">
        <f t="shared" si="0"/>
        <v>13.2385161290323</v>
      </c>
      <c r="I30" s="8">
        <f t="shared" si="1"/>
        <v>286.38851612903227</v>
      </c>
      <c r="J30" s="8">
        <f t="shared" si="2"/>
        <v>9.053723604925587E-2</v>
      </c>
      <c r="K30" s="8">
        <f t="shared" si="3"/>
        <v>99.511166666666668</v>
      </c>
      <c r="L30" s="8">
        <f t="shared" si="4"/>
        <v>0.99511166666666673</v>
      </c>
      <c r="M30" s="1" t="s">
        <v>73</v>
      </c>
      <c r="O30" s="8">
        <f t="shared" si="19"/>
        <v>3.6785578750375674</v>
      </c>
      <c r="P30" s="8">
        <f t="shared" si="5"/>
        <v>0.33304646265312532</v>
      </c>
      <c r="Q30" s="14">
        <f t="shared" si="6"/>
        <v>4.5516349895927136E-2</v>
      </c>
      <c r="R30" s="8">
        <f t="shared" si="7"/>
        <v>0.13599859444444448</v>
      </c>
      <c r="S30" s="15">
        <f t="shared" si="8"/>
        <v>0.33468250228512908</v>
      </c>
      <c r="T30" s="2">
        <v>0.01</v>
      </c>
      <c r="U30" s="16">
        <f t="shared" si="9"/>
        <v>3.3468250228512911E-3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2.5246825022851291E-2</v>
      </c>
      <c r="AR30" s="8">
        <f t="shared" si="15"/>
        <v>99.511166666666668</v>
      </c>
      <c r="AS30" s="1">
        <f t="shared" si="16"/>
        <v>0.13666666666666669</v>
      </c>
      <c r="AT30" s="1">
        <f t="shared" si="20"/>
        <v>60.771936165827917</v>
      </c>
      <c r="AU30" s="1">
        <f t="shared" si="17"/>
        <v>139803.82884945389</v>
      </c>
    </row>
    <row r="31" spans="1:47" x14ac:dyDescent="0.15">
      <c r="C31" s="7">
        <v>4</v>
      </c>
      <c r="D31" s="11">
        <v>18.748066666666698</v>
      </c>
      <c r="E31" s="10">
        <f t="shared" si="18"/>
        <v>13.2385161290323</v>
      </c>
      <c r="F31" s="7" t="s">
        <v>73</v>
      </c>
      <c r="G31" s="1">
        <v>5</v>
      </c>
      <c r="H31" s="8">
        <f t="shared" si="0"/>
        <v>18.748066666666698</v>
      </c>
      <c r="I31" s="8">
        <f t="shared" si="1"/>
        <v>291.89806666666669</v>
      </c>
      <c r="J31" s="8">
        <f t="shared" si="2"/>
        <v>0.17199760269939116</v>
      </c>
      <c r="K31" s="8">
        <f t="shared" si="3"/>
        <v>99.511166666666668</v>
      </c>
      <c r="L31" s="8">
        <f t="shared" si="4"/>
        <v>0.99511166666666673</v>
      </c>
      <c r="M31" s="1" t="s">
        <v>75</v>
      </c>
      <c r="N31" s="8">
        <f>(O30-P30)*C22/100</f>
        <v>3.1782358417652201</v>
      </c>
      <c r="O31" s="8">
        <f t="shared" si="19"/>
        <v>1.1623872372858886</v>
      </c>
      <c r="P31" s="8">
        <f t="shared" si="5"/>
        <v>0.19992781822154118</v>
      </c>
      <c r="Q31" s="14">
        <f t="shared" si="6"/>
        <v>2.7323468490277298E-2</v>
      </c>
      <c r="R31" s="8">
        <f t="shared" si="7"/>
        <v>0.13599859444444448</v>
      </c>
      <c r="S31" s="15">
        <f t="shared" si="8"/>
        <v>0.20090993294374784</v>
      </c>
      <c r="T31" s="2">
        <v>0.01</v>
      </c>
      <c r="U31" s="16">
        <f t="shared" si="9"/>
        <v>2.0090993294374785E-3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3.1459099329437475E-2</v>
      </c>
      <c r="AR31" s="8">
        <f t="shared" si="15"/>
        <v>99.511166666666668</v>
      </c>
      <c r="AS31" s="1">
        <f t="shared" si="16"/>
        <v>0.13666666666666669</v>
      </c>
      <c r="AT31" s="1">
        <f t="shared" si="20"/>
        <v>60.771936165827917</v>
      </c>
      <c r="AU31" s="1">
        <f t="shared" si="17"/>
        <v>174204.18347375785</v>
      </c>
    </row>
    <row r="32" spans="1:47" x14ac:dyDescent="0.15">
      <c r="C32" s="7">
        <v>5</v>
      </c>
      <c r="D32" s="11">
        <v>22.504322580645201</v>
      </c>
      <c r="E32" s="10">
        <f t="shared" si="18"/>
        <v>18.748066666666698</v>
      </c>
      <c r="F32" s="7" t="s">
        <v>75</v>
      </c>
      <c r="G32" s="1">
        <v>6</v>
      </c>
      <c r="H32" s="8">
        <f t="shared" si="0"/>
        <v>22.504322580645201</v>
      </c>
      <c r="I32" s="8">
        <f t="shared" si="1"/>
        <v>295.65432258064516</v>
      </c>
      <c r="J32" s="8">
        <f t="shared" si="2"/>
        <v>0.26276896995015508</v>
      </c>
      <c r="K32" s="8">
        <f t="shared" si="3"/>
        <v>99.511166666666668</v>
      </c>
      <c r="L32" s="8">
        <f t="shared" si="4"/>
        <v>0.99511166666666673</v>
      </c>
      <c r="M32" s="1" t="s">
        <v>73</v>
      </c>
      <c r="O32" s="8">
        <f t="shared" si="19"/>
        <v>1.9575710857310142</v>
      </c>
      <c r="P32" s="8">
        <f t="shared" si="5"/>
        <v>0.51438893780174533</v>
      </c>
      <c r="Q32" s="14">
        <f t="shared" si="6"/>
        <v>7.0299821499571868E-2</v>
      </c>
      <c r="R32" s="8">
        <f t="shared" si="7"/>
        <v>0.13599859444444448</v>
      </c>
      <c r="S32" s="15">
        <f t="shared" si="8"/>
        <v>0.51691579451057779</v>
      </c>
      <c r="T32" s="2">
        <v>0.01</v>
      </c>
      <c r="U32" s="16">
        <f t="shared" si="9"/>
        <v>5.1691579451057781E-3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3.4619157945105776E-2</v>
      </c>
      <c r="AR32" s="8">
        <f t="shared" si="15"/>
        <v>99.511166666666668</v>
      </c>
      <c r="AS32" s="1">
        <f t="shared" si="16"/>
        <v>0.13666666666666669</v>
      </c>
      <c r="AT32" s="1">
        <f t="shared" si="20"/>
        <v>60.771936165827917</v>
      </c>
      <c r="AU32" s="1">
        <f t="shared" si="17"/>
        <v>191702.94989128812</v>
      </c>
    </row>
    <row r="33" spans="1:48" x14ac:dyDescent="0.15">
      <c r="C33" s="7">
        <v>6</v>
      </c>
      <c r="D33" s="11">
        <v>26.385833333333299</v>
      </c>
      <c r="E33" s="10">
        <f t="shared" si="18"/>
        <v>22.504322580645201</v>
      </c>
      <c r="F33" s="7" t="s">
        <v>73</v>
      </c>
      <c r="G33" s="1">
        <v>7</v>
      </c>
      <c r="H33" s="8">
        <f t="shared" si="0"/>
        <v>26.385833333333299</v>
      </c>
      <c r="I33" s="8">
        <f t="shared" si="1"/>
        <v>299.5358333333333</v>
      </c>
      <c r="J33" s="8">
        <f t="shared" si="2"/>
        <v>0.40263685126423482</v>
      </c>
      <c r="K33" s="8">
        <f t="shared" si="3"/>
        <v>99.511166666666668</v>
      </c>
      <c r="L33" s="8">
        <f t="shared" si="4"/>
        <v>0.99511166666666673</v>
      </c>
      <c r="M33" s="1" t="s">
        <v>73</v>
      </c>
      <c r="O33" s="8">
        <f t="shared" si="19"/>
        <v>2.4382938145959354</v>
      </c>
      <c r="P33" s="8">
        <f t="shared" si="5"/>
        <v>0.9817469439659674</v>
      </c>
      <c r="Q33" s="14">
        <f t="shared" si="6"/>
        <v>0.13417208234201555</v>
      </c>
      <c r="R33" s="8">
        <f t="shared" si="7"/>
        <v>0.13599859444444448</v>
      </c>
      <c r="S33" s="15">
        <f t="shared" si="8"/>
        <v>0.98656962515024327</v>
      </c>
      <c r="T33" s="2">
        <v>0.01</v>
      </c>
      <c r="U33" s="16">
        <f t="shared" si="9"/>
        <v>9.8656962515024337E-3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3.9315696251502427E-2</v>
      </c>
      <c r="AR33" s="8">
        <f t="shared" si="15"/>
        <v>99.511166666666668</v>
      </c>
      <c r="AS33" s="1">
        <f t="shared" si="16"/>
        <v>0.13666666666666669</v>
      </c>
      <c r="AT33" s="1">
        <f t="shared" si="20"/>
        <v>60.771936165827917</v>
      </c>
      <c r="AU33" s="1">
        <f t="shared" si="17"/>
        <v>217709.94431447156</v>
      </c>
    </row>
    <row r="34" spans="1:48" x14ac:dyDescent="0.15">
      <c r="C34" s="7">
        <v>7</v>
      </c>
      <c r="D34" s="11">
        <v>26.896677419354798</v>
      </c>
      <c r="E34" s="10">
        <f t="shared" si="18"/>
        <v>26.385833333333299</v>
      </c>
      <c r="F34" s="7" t="s">
        <v>73</v>
      </c>
      <c r="G34" s="1">
        <v>8</v>
      </c>
      <c r="H34" s="8">
        <f t="shared" si="0"/>
        <v>26.896677419354798</v>
      </c>
      <c r="I34" s="8">
        <f t="shared" si="1"/>
        <v>300.04667741935475</v>
      </c>
      <c r="J34" s="8">
        <f t="shared" si="2"/>
        <v>0.42554833204577991</v>
      </c>
      <c r="K34" s="8">
        <f t="shared" si="3"/>
        <v>99.511166666666668</v>
      </c>
      <c r="L34" s="8">
        <f t="shared" si="4"/>
        <v>0.99511166666666673</v>
      </c>
      <c r="M34" s="1" t="s">
        <v>73</v>
      </c>
      <c r="O34" s="8">
        <f t="shared" si="19"/>
        <v>2.4516585372966349</v>
      </c>
      <c r="P34" s="8">
        <f t="shared" si="5"/>
        <v>1.0432992012923794</v>
      </c>
      <c r="Q34" s="14">
        <f t="shared" si="6"/>
        <v>0.1425842241766252</v>
      </c>
      <c r="R34" s="8">
        <f t="shared" si="7"/>
        <v>0.13599859444444448</v>
      </c>
      <c r="S34" s="15">
        <f t="shared" si="8"/>
        <v>1.0484242484937663</v>
      </c>
      <c r="T34" s="2">
        <v>0.01</v>
      </c>
      <c r="U34" s="16">
        <f t="shared" si="9"/>
        <v>1.0484242484937662E-2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3.9934242484937661E-2</v>
      </c>
      <c r="AR34" s="8">
        <f t="shared" si="15"/>
        <v>99.511166666666668</v>
      </c>
      <c r="AS34" s="1">
        <f t="shared" si="16"/>
        <v>0.13666666666666669</v>
      </c>
      <c r="AT34" s="1">
        <f t="shared" si="20"/>
        <v>60.771936165827917</v>
      </c>
      <c r="AU34" s="1">
        <f t="shared" si="17"/>
        <v>221135.13269662985</v>
      </c>
    </row>
    <row r="35" spans="1:48" x14ac:dyDescent="0.15">
      <c r="C35" s="7">
        <v>8</v>
      </c>
      <c r="D35" s="11">
        <v>27.730806451612899</v>
      </c>
      <c r="E35" s="10">
        <f t="shared" si="18"/>
        <v>26.896677419354798</v>
      </c>
      <c r="F35" s="7" t="s">
        <v>73</v>
      </c>
      <c r="G35" s="1">
        <v>9</v>
      </c>
      <c r="H35" s="8">
        <f t="shared" si="0"/>
        <v>27.730806451612899</v>
      </c>
      <c r="I35" s="8">
        <f t="shared" si="1"/>
        <v>300.8808064516129</v>
      </c>
      <c r="J35" s="8">
        <f t="shared" si="2"/>
        <v>0.46560698395559924</v>
      </c>
      <c r="K35" s="8">
        <f t="shared" si="3"/>
        <v>99.511166666666668</v>
      </c>
      <c r="L35" s="8">
        <f t="shared" si="4"/>
        <v>0.99511166666666673</v>
      </c>
      <c r="M35" s="1" t="s">
        <v>73</v>
      </c>
      <c r="O35" s="8">
        <f t="shared" si="19"/>
        <v>2.4034710026709223</v>
      </c>
      <c r="P35" s="8">
        <f t="shared" si="5"/>
        <v>1.1190728845783482</v>
      </c>
      <c r="Q35" s="14">
        <f t="shared" si="6"/>
        <v>0.15293996089237427</v>
      </c>
      <c r="R35" s="8">
        <f t="shared" si="7"/>
        <v>0.13599859444444448</v>
      </c>
      <c r="S35" s="15">
        <f t="shared" si="8"/>
        <v>1.1245701583691761</v>
      </c>
      <c r="T35" s="2">
        <v>0.01</v>
      </c>
      <c r="U35" s="16">
        <f t="shared" si="9"/>
        <v>1.124570158369176E-2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4.0695701583691755E-2</v>
      </c>
      <c r="AR35" s="8">
        <f t="shared" si="15"/>
        <v>99.511166666666668</v>
      </c>
      <c r="AS35" s="1">
        <f t="shared" si="16"/>
        <v>0.13666666666666669</v>
      </c>
      <c r="AT35" s="1">
        <f t="shared" si="20"/>
        <v>60.771936165827917</v>
      </c>
      <c r="AU35" s="1">
        <f t="shared" si="17"/>
        <v>225351.69843991532</v>
      </c>
    </row>
    <row r="36" spans="1:48" x14ac:dyDescent="0.15">
      <c r="C36" s="7">
        <v>9</v>
      </c>
      <c r="D36" s="11">
        <v>25.188166666666699</v>
      </c>
      <c r="E36" s="10">
        <f t="shared" si="18"/>
        <v>27.730806451612899</v>
      </c>
      <c r="F36" s="7" t="s">
        <v>73</v>
      </c>
      <c r="G36" s="1">
        <v>10</v>
      </c>
      <c r="H36" s="8">
        <f t="shared" si="0"/>
        <v>25.188166666666699</v>
      </c>
      <c r="I36" s="8">
        <f t="shared" si="1"/>
        <v>298.33816666666667</v>
      </c>
      <c r="J36" s="8">
        <f t="shared" si="2"/>
        <v>0.35337858668473859</v>
      </c>
      <c r="K36" s="8">
        <f t="shared" si="3"/>
        <v>99.511166666666668</v>
      </c>
      <c r="L36" s="8">
        <f t="shared" si="4"/>
        <v>0.99511166666666673</v>
      </c>
      <c r="M36" s="1" t="s">
        <v>73</v>
      </c>
      <c r="O36" s="8">
        <f t="shared" si="19"/>
        <v>2.2795097847592407</v>
      </c>
      <c r="P36" s="8">
        <f t="shared" si="5"/>
        <v>0.80552994607225314</v>
      </c>
      <c r="Q36" s="14">
        <f t="shared" si="6"/>
        <v>0.11008909262987461</v>
      </c>
      <c r="R36" s="8">
        <f t="shared" si="7"/>
        <v>0.13599859444444448</v>
      </c>
      <c r="S36" s="15">
        <f t="shared" si="8"/>
        <v>0.80948698830005983</v>
      </c>
      <c r="T36" s="2">
        <v>0.01</v>
      </c>
      <c r="U36" s="16">
        <f t="shared" si="9"/>
        <v>8.0948698830005991E-3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3.7544869883000598E-2</v>
      </c>
      <c r="AR36" s="8">
        <f t="shared" si="15"/>
        <v>99.511166666666668</v>
      </c>
      <c r="AS36" s="1">
        <f t="shared" si="16"/>
        <v>0.13666666666666669</v>
      </c>
      <c r="AT36" s="1">
        <f t="shared" si="20"/>
        <v>60.771936165827917</v>
      </c>
      <c r="AU36" s="1">
        <f t="shared" si="17"/>
        <v>207904.0258942325</v>
      </c>
    </row>
    <row r="37" spans="1:48" x14ac:dyDescent="0.15">
      <c r="C37" s="7">
        <v>10</v>
      </c>
      <c r="D37" s="11">
        <v>21.094258064516101</v>
      </c>
      <c r="E37" s="10">
        <f t="shared" si="18"/>
        <v>25.188166666666699</v>
      </c>
      <c r="F37" s="7" t="s">
        <v>73</v>
      </c>
      <c r="G37" s="1">
        <v>11</v>
      </c>
      <c r="H37" s="8">
        <f t="shared" si="0"/>
        <v>21.094258064516101</v>
      </c>
      <c r="I37" s="8">
        <f t="shared" si="1"/>
        <v>294.24425806451609</v>
      </c>
      <c r="J37" s="8">
        <f t="shared" si="2"/>
        <v>0.22440557795752378</v>
      </c>
      <c r="K37" s="8">
        <f t="shared" si="3"/>
        <v>99.511166666666668</v>
      </c>
      <c r="L37" s="8">
        <f t="shared" si="4"/>
        <v>0.99511166666666673</v>
      </c>
      <c r="M37" s="1" t="s">
        <v>75</v>
      </c>
      <c r="N37" s="8">
        <f>(O36-P36)*C22/100</f>
        <v>1.4002808467526382</v>
      </c>
      <c r="O37" s="8">
        <f t="shared" si="19"/>
        <v>1.0688106586010164</v>
      </c>
      <c r="P37" s="8">
        <f t="shared" si="5"/>
        <v>0.23984707357052273</v>
      </c>
      <c r="Q37" s="14">
        <f t="shared" si="6"/>
        <v>3.2779100054638112E-2</v>
      </c>
      <c r="R37" s="8">
        <f t="shared" si="7"/>
        <v>0.13599859444444448</v>
      </c>
      <c r="S37" s="15">
        <f t="shared" si="8"/>
        <v>0.24102528550784691</v>
      </c>
      <c r="T37" s="2">
        <v>0.01</v>
      </c>
      <c r="U37" s="16">
        <f t="shared" si="9"/>
        <v>2.4102528550784693E-3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3.1860252855078465E-2</v>
      </c>
      <c r="AR37" s="8">
        <f t="shared" si="15"/>
        <v>99.511166666666668</v>
      </c>
      <c r="AS37" s="1">
        <f t="shared" si="16"/>
        <v>0.13666666666666669</v>
      </c>
      <c r="AT37" s="1">
        <f t="shared" si="20"/>
        <v>60.771936165827917</v>
      </c>
      <c r="AU37" s="1">
        <f t="shared" si="17"/>
        <v>176425.56373802104</v>
      </c>
    </row>
    <row r="38" spans="1:48" x14ac:dyDescent="0.15">
      <c r="C38" s="7">
        <v>11</v>
      </c>
      <c r="D38" s="11">
        <v>12.390933333333299</v>
      </c>
      <c r="E38" s="10">
        <f t="shared" si="18"/>
        <v>21.094258064516101</v>
      </c>
      <c r="F38" s="7" t="s">
        <v>75</v>
      </c>
      <c r="G38" s="1">
        <v>12</v>
      </c>
      <c r="H38" s="8">
        <f t="shared" si="0"/>
        <v>12.390933333333299</v>
      </c>
      <c r="I38" s="8">
        <f t="shared" si="1"/>
        <v>285.54093333333327</v>
      </c>
      <c r="J38" s="8">
        <f t="shared" si="2"/>
        <v>8.1846208915682686E-2</v>
      </c>
      <c r="K38" s="8">
        <f t="shared" si="3"/>
        <v>99.511166666666668</v>
      </c>
      <c r="L38" s="8">
        <f t="shared" si="4"/>
        <v>0.99511166666666673</v>
      </c>
      <c r="M38" s="1" t="s">
        <v>73</v>
      </c>
      <c r="O38" s="8">
        <f t="shared" si="19"/>
        <v>1.8240752516971606</v>
      </c>
      <c r="P38" s="8">
        <f t="shared" si="5"/>
        <v>0.14929364412833229</v>
      </c>
      <c r="Q38" s="14">
        <f t="shared" si="6"/>
        <v>2.0403464697538749E-2</v>
      </c>
      <c r="R38" s="8">
        <f t="shared" si="7"/>
        <v>0.13599859444444448</v>
      </c>
      <c r="S38" s="15">
        <f t="shared" si="8"/>
        <v>0.15002702624160999</v>
      </c>
      <c r="T38" s="2">
        <v>0.01</v>
      </c>
      <c r="U38" s="16">
        <f t="shared" si="9"/>
        <v>1.5002702624160999E-3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3.0950270262416098E-2</v>
      </c>
      <c r="AR38" s="8">
        <f t="shared" si="15"/>
        <v>99.511166666666668</v>
      </c>
      <c r="AS38" s="1">
        <f t="shared" si="16"/>
        <v>0.13666666666666669</v>
      </c>
      <c r="AT38" s="1">
        <f t="shared" si="20"/>
        <v>60.771936165827917</v>
      </c>
      <c r="AU38" s="1">
        <f t="shared" si="17"/>
        <v>171386.55188106856</v>
      </c>
      <c r="AV38" s="1">
        <f>SUM(AU27:AU38)</f>
        <v>2106235.5759918103</v>
      </c>
    </row>
    <row r="39" spans="1:48" x14ac:dyDescent="0.15">
      <c r="C39" s="7">
        <v>12</v>
      </c>
      <c r="D39" s="11">
        <v>12.1324838709677</v>
      </c>
      <c r="E39" s="10">
        <f t="shared" si="18"/>
        <v>12.390933333333299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9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5</v>
      </c>
      <c r="E42" s="7"/>
      <c r="F42" s="7"/>
      <c r="G42" s="1">
        <v>1</v>
      </c>
      <c r="H42" s="8">
        <f t="shared" ref="H42:H53" si="21">E43</f>
        <v>5</v>
      </c>
      <c r="I42" s="8">
        <f t="shared" ref="I42:I53" si="22">H42+273.15</f>
        <v>278.14999999999998</v>
      </c>
      <c r="J42" s="8">
        <f t="shared" ref="J42:J53" si="23">EXP(($C$16*(I42-$C$14))/($C$17*I42*$C$14))</f>
        <v>3.3074406338125473E-2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2.549740437112695E-3</v>
      </c>
      <c r="Q42" s="14">
        <f t="shared" ref="Q42:Q53" si="27">P42*$B$44</f>
        <v>4.7170198086584855E-4</v>
      </c>
      <c r="R42" s="8">
        <f t="shared" ref="R42:R53" si="28">L42*$B$44</f>
        <v>1.4261842708333333E-2</v>
      </c>
      <c r="S42" s="15">
        <f t="shared" ref="S42:S53" si="29">Q42/R42</f>
        <v>3.3074406338125473E-2</v>
      </c>
      <c r="T42" s="2">
        <v>0.01</v>
      </c>
      <c r="U42" s="16">
        <f t="shared" ref="U42:U53" si="30">S42*T42</f>
        <v>3.3074406338125473E-4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1.5130744063381255E-2</v>
      </c>
      <c r="AR42" s="8">
        <f t="shared" ref="AR42:AR53" si="34">$B$42/12</f>
        <v>7.7091041666666671</v>
      </c>
      <c r="AS42" s="1">
        <f t="shared" ref="AS42:AS53" si="35">$B$44</f>
        <v>0.185</v>
      </c>
      <c r="AT42" s="1">
        <f t="shared" ref="AT42:AT53" si="36">$E$5/12</f>
        <v>132.14312328767082</v>
      </c>
      <c r="AU42" s="1">
        <f t="shared" ref="AU42:AU53" si="37">AT42*10000*AS42*0.67*AR42*AQ42</f>
        <v>19105.363179448392</v>
      </c>
    </row>
    <row r="43" spans="1:48" x14ac:dyDescent="0.15">
      <c r="A43" s="1" t="s">
        <v>74</v>
      </c>
      <c r="B43" s="1">
        <v>1</v>
      </c>
      <c r="C43" s="7">
        <v>1</v>
      </c>
      <c r="D43" s="9">
        <v>7.5587419354838703</v>
      </c>
      <c r="E43" s="10">
        <f t="shared" ref="E43:E54" si="38">D42</f>
        <v>5</v>
      </c>
      <c r="F43" s="7" t="s">
        <v>73</v>
      </c>
      <c r="G43" s="1">
        <v>2</v>
      </c>
      <c r="H43" s="8">
        <f t="shared" si="21"/>
        <v>7.5587419354838703</v>
      </c>
      <c r="I43" s="8">
        <f t="shared" si="22"/>
        <v>280.70874193548383</v>
      </c>
      <c r="J43" s="8">
        <f t="shared" si="23"/>
        <v>4.5506054961779202E-2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0.15163234289622063</v>
      </c>
      <c r="P43" s="8">
        <f t="shared" si="26"/>
        <v>6.9001897298187663E-3</v>
      </c>
      <c r="Q43" s="14">
        <f t="shared" si="27"/>
        <v>1.2765351000164718E-3</v>
      </c>
      <c r="R43" s="8">
        <f t="shared" si="28"/>
        <v>1.4261842708333333E-2</v>
      </c>
      <c r="S43" s="15">
        <f t="shared" si="29"/>
        <v>8.9507024170907445E-2</v>
      </c>
      <c r="T43" s="2">
        <v>0.01</v>
      </c>
      <c r="U43" s="16">
        <f t="shared" si="30"/>
        <v>8.950702417090745E-4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1.5695070241709075E-2</v>
      </c>
      <c r="AR43" s="8">
        <f t="shared" si="34"/>
        <v>7.7091041666666671</v>
      </c>
      <c r="AS43" s="1">
        <f t="shared" si="35"/>
        <v>0.185</v>
      </c>
      <c r="AT43" s="1">
        <f t="shared" si="36"/>
        <v>132.14312328767082</v>
      </c>
      <c r="AU43" s="1">
        <f t="shared" si="37"/>
        <v>19817.929365450866</v>
      </c>
    </row>
    <row r="44" spans="1:48" x14ac:dyDescent="0.15">
      <c r="A44" s="1" t="s">
        <v>36</v>
      </c>
      <c r="B44" s="1">
        <f>I5</f>
        <v>0.185</v>
      </c>
      <c r="C44" s="7">
        <v>2</v>
      </c>
      <c r="D44" s="11">
        <v>10.1939642857143</v>
      </c>
      <c r="E44" s="10">
        <f t="shared" si="38"/>
        <v>7.5587419354838703</v>
      </c>
      <c r="F44" s="7" t="s">
        <v>73</v>
      </c>
      <c r="G44" s="1">
        <v>3</v>
      </c>
      <c r="H44" s="8">
        <f t="shared" si="21"/>
        <v>10.1939642857143</v>
      </c>
      <c r="I44" s="8">
        <f t="shared" si="22"/>
        <v>283.34396428571426</v>
      </c>
      <c r="J44" s="8">
        <f t="shared" si="23"/>
        <v>6.2830741899052078E-2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0.22182319483306853</v>
      </c>
      <c r="P44" s="8">
        <f t="shared" si="26"/>
        <v>1.3937315901779672E-2</v>
      </c>
      <c r="Q44" s="14">
        <f t="shared" si="27"/>
        <v>2.5784034418292394E-3</v>
      </c>
      <c r="R44" s="8">
        <f t="shared" si="28"/>
        <v>1.4261842708333333E-2</v>
      </c>
      <c r="S44" s="15">
        <f t="shared" si="29"/>
        <v>0.1807903434752266</v>
      </c>
      <c r="T44" s="2">
        <v>0.01</v>
      </c>
      <c r="U44" s="16">
        <f t="shared" si="30"/>
        <v>1.8079034347522661E-3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1.6607903434752266E-2</v>
      </c>
      <c r="AR44" s="8">
        <f t="shared" si="34"/>
        <v>7.7091041666666671</v>
      </c>
      <c r="AS44" s="1">
        <f t="shared" si="35"/>
        <v>0.185</v>
      </c>
      <c r="AT44" s="1">
        <f t="shared" si="36"/>
        <v>132.14312328767082</v>
      </c>
      <c r="AU44" s="1">
        <f t="shared" si="37"/>
        <v>20970.550122387282</v>
      </c>
    </row>
    <row r="45" spans="1:48" x14ac:dyDescent="0.15">
      <c r="C45" s="7">
        <v>3</v>
      </c>
      <c r="D45" s="11">
        <v>13.2385161290323</v>
      </c>
      <c r="E45" s="10">
        <f t="shared" si="38"/>
        <v>10.1939642857143</v>
      </c>
      <c r="F45" s="7" t="s">
        <v>73</v>
      </c>
      <c r="G45" s="1">
        <v>4</v>
      </c>
      <c r="H45" s="8">
        <f t="shared" si="21"/>
        <v>13.2385161290323</v>
      </c>
      <c r="I45" s="8">
        <f t="shared" si="22"/>
        <v>286.38851612903227</v>
      </c>
      <c r="J45" s="8">
        <f t="shared" si="23"/>
        <v>9.053723604925587E-2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0.28497692059795554</v>
      </c>
      <c r="P45" s="8">
        <f t="shared" si="26"/>
        <v>2.5801022728767147E-2</v>
      </c>
      <c r="Q45" s="14">
        <f t="shared" si="27"/>
        <v>4.7731892048219222E-3</v>
      </c>
      <c r="R45" s="8">
        <f t="shared" si="28"/>
        <v>1.4261842708333333E-2</v>
      </c>
      <c r="S45" s="15">
        <f t="shared" si="29"/>
        <v>0.33468250228512908</v>
      </c>
      <c r="T45" s="2">
        <v>0.01</v>
      </c>
      <c r="U45" s="16">
        <f t="shared" si="30"/>
        <v>3.3468250228512911E-3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1.8146825022851292E-2</v>
      </c>
      <c r="AR45" s="8">
        <f t="shared" si="34"/>
        <v>7.7091041666666671</v>
      </c>
      <c r="AS45" s="1">
        <f t="shared" si="35"/>
        <v>0.185</v>
      </c>
      <c r="AT45" s="1">
        <f t="shared" si="36"/>
        <v>132.14312328767082</v>
      </c>
      <c r="AU45" s="1">
        <f t="shared" si="37"/>
        <v>22913.7232883707</v>
      </c>
    </row>
    <row r="46" spans="1:48" x14ac:dyDescent="0.15">
      <c r="C46" s="7">
        <v>4</v>
      </c>
      <c r="D46" s="11">
        <v>18.748066666666698</v>
      </c>
      <c r="E46" s="10">
        <f t="shared" si="38"/>
        <v>13.2385161290323</v>
      </c>
      <c r="F46" s="7" t="s">
        <v>73</v>
      </c>
      <c r="G46" s="1">
        <v>5</v>
      </c>
      <c r="H46" s="8">
        <f t="shared" si="21"/>
        <v>18.748066666666698</v>
      </c>
      <c r="I46" s="8">
        <f t="shared" si="22"/>
        <v>291.89806666666669</v>
      </c>
      <c r="J46" s="8">
        <f t="shared" si="23"/>
        <v>0.17199760269939116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0.24621710297572896</v>
      </c>
      <c r="O46" s="8">
        <f t="shared" si="39"/>
        <v>9.0049836560126106E-2</v>
      </c>
      <c r="P46" s="8">
        <f t="shared" si="26"/>
        <v>1.5488356011813679E-2</v>
      </c>
      <c r="Q46" s="14">
        <f t="shared" si="27"/>
        <v>2.8653458621855305E-3</v>
      </c>
      <c r="R46" s="8">
        <f t="shared" si="28"/>
        <v>1.4261842708333333E-2</v>
      </c>
      <c r="S46" s="15">
        <f t="shared" si="29"/>
        <v>0.20090993294374793</v>
      </c>
      <c r="T46" s="2">
        <v>0.01</v>
      </c>
      <c r="U46" s="16">
        <f t="shared" si="30"/>
        <v>2.0090993294374793E-3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2.9109099329437477E-2</v>
      </c>
      <c r="AR46" s="8">
        <f t="shared" si="34"/>
        <v>7.7091041666666671</v>
      </c>
      <c r="AS46" s="1">
        <f t="shared" si="35"/>
        <v>0.185</v>
      </c>
      <c r="AT46" s="1">
        <f t="shared" si="36"/>
        <v>132.14312328767082</v>
      </c>
      <c r="AU46" s="1">
        <f t="shared" si="37"/>
        <v>36755.622339914225</v>
      </c>
    </row>
    <row r="47" spans="1:48" x14ac:dyDescent="0.15">
      <c r="C47" s="7">
        <v>5</v>
      </c>
      <c r="D47" s="11">
        <v>22.504322580645201</v>
      </c>
      <c r="E47" s="10">
        <f t="shared" si="38"/>
        <v>18.748066666666698</v>
      </c>
      <c r="F47" s="7" t="s">
        <v>75</v>
      </c>
      <c r="G47" s="1">
        <v>6</v>
      </c>
      <c r="H47" s="8">
        <f t="shared" si="21"/>
        <v>22.504322580645201</v>
      </c>
      <c r="I47" s="8">
        <f t="shared" si="22"/>
        <v>295.65432258064516</v>
      </c>
      <c r="J47" s="8">
        <f t="shared" si="23"/>
        <v>0.26276896995015508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0.1516525222149791</v>
      </c>
      <c r="P47" s="8">
        <f t="shared" si="26"/>
        <v>3.9849577052773068E-2</v>
      </c>
      <c r="Q47" s="14">
        <f t="shared" si="27"/>
        <v>7.3721717547630171E-3</v>
      </c>
      <c r="R47" s="8">
        <f t="shared" si="28"/>
        <v>1.4261842708333333E-2</v>
      </c>
      <c r="S47" s="15">
        <f t="shared" si="29"/>
        <v>0.5169157945105779</v>
      </c>
      <c r="T47" s="2">
        <v>0.01</v>
      </c>
      <c r="U47" s="16">
        <f t="shared" si="30"/>
        <v>5.169157945105779E-3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3.2269157945105778E-2</v>
      </c>
      <c r="AR47" s="8">
        <f t="shared" si="34"/>
        <v>7.7091041666666671</v>
      </c>
      <c r="AS47" s="1">
        <f t="shared" si="35"/>
        <v>0.185</v>
      </c>
      <c r="AT47" s="1">
        <f t="shared" si="36"/>
        <v>132.14312328767082</v>
      </c>
      <c r="AU47" s="1">
        <f t="shared" si="37"/>
        <v>40745.780871959083</v>
      </c>
    </row>
    <row r="48" spans="1:48" x14ac:dyDescent="0.15">
      <c r="C48" s="7">
        <v>6</v>
      </c>
      <c r="D48" s="11">
        <v>26.385833333333299</v>
      </c>
      <c r="E48" s="10">
        <f t="shared" si="38"/>
        <v>22.504322580645201</v>
      </c>
      <c r="F48" s="7" t="s">
        <v>73</v>
      </c>
      <c r="G48" s="1">
        <v>7</v>
      </c>
      <c r="H48" s="8">
        <f t="shared" si="21"/>
        <v>26.385833333333299</v>
      </c>
      <c r="I48" s="8">
        <f t="shared" si="22"/>
        <v>299.5358333333333</v>
      </c>
      <c r="J48" s="8">
        <f t="shared" si="23"/>
        <v>0.40263685126423482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0.18889398682887271</v>
      </c>
      <c r="P48" s="8">
        <f t="shared" si="26"/>
        <v>7.6055680079525151E-2</v>
      </c>
      <c r="Q48" s="14">
        <f t="shared" si="27"/>
        <v>1.4070300814712153E-2</v>
      </c>
      <c r="R48" s="8">
        <f t="shared" si="28"/>
        <v>1.4261842708333333E-2</v>
      </c>
      <c r="S48" s="15">
        <f t="shared" si="29"/>
        <v>0.98656962515024371</v>
      </c>
      <c r="T48" s="2">
        <v>0.01</v>
      </c>
      <c r="U48" s="16">
        <f t="shared" si="30"/>
        <v>9.8656962515024371E-3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3.6965696251502436E-2</v>
      </c>
      <c r="AR48" s="8">
        <f t="shared" si="34"/>
        <v>7.7091041666666671</v>
      </c>
      <c r="AS48" s="1">
        <f t="shared" si="35"/>
        <v>0.185</v>
      </c>
      <c r="AT48" s="1">
        <f t="shared" si="36"/>
        <v>132.14312328767082</v>
      </c>
      <c r="AU48" s="1">
        <f t="shared" si="37"/>
        <v>46676.029222868536</v>
      </c>
    </row>
    <row r="49" spans="1:78" x14ac:dyDescent="0.15">
      <c r="C49" s="7">
        <v>7</v>
      </c>
      <c r="D49" s="11">
        <v>26.896677419354798</v>
      </c>
      <c r="E49" s="10">
        <f t="shared" si="38"/>
        <v>26.385833333333299</v>
      </c>
      <c r="F49" s="7" t="s">
        <v>73</v>
      </c>
      <c r="G49" s="1">
        <v>8</v>
      </c>
      <c r="H49" s="8">
        <f t="shared" si="21"/>
        <v>26.896677419354798</v>
      </c>
      <c r="I49" s="8">
        <f t="shared" si="22"/>
        <v>300.04667741935475</v>
      </c>
      <c r="J49" s="8">
        <f t="shared" si="23"/>
        <v>0.42554833204577991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0.18992934841601425</v>
      </c>
      <c r="P49" s="8">
        <f t="shared" si="26"/>
        <v>8.0824117424976652E-2</v>
      </c>
      <c r="Q49" s="14">
        <f t="shared" si="27"/>
        <v>1.4952461723620681E-2</v>
      </c>
      <c r="R49" s="8">
        <f t="shared" si="28"/>
        <v>1.4261842708333333E-2</v>
      </c>
      <c r="S49" s="15">
        <f t="shared" si="29"/>
        <v>1.0484242484937667</v>
      </c>
      <c r="T49" s="2">
        <v>0.01</v>
      </c>
      <c r="U49" s="16">
        <f t="shared" si="30"/>
        <v>1.0484242484937668E-2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3.7584242484937663E-2</v>
      </c>
      <c r="AR49" s="8">
        <f t="shared" si="34"/>
        <v>7.7091041666666671</v>
      </c>
      <c r="AS49" s="1">
        <f t="shared" si="35"/>
        <v>0.185</v>
      </c>
      <c r="AT49" s="1">
        <f t="shared" si="36"/>
        <v>132.14312328767082</v>
      </c>
      <c r="AU49" s="1">
        <f t="shared" si="37"/>
        <v>47457.058257763136</v>
      </c>
    </row>
    <row r="50" spans="1:78" x14ac:dyDescent="0.15">
      <c r="C50" s="7">
        <v>8</v>
      </c>
      <c r="D50" s="11">
        <v>27.730806451612899</v>
      </c>
      <c r="E50" s="10">
        <f t="shared" si="38"/>
        <v>26.896677419354798</v>
      </c>
      <c r="F50" s="7" t="s">
        <v>73</v>
      </c>
      <c r="G50" s="1">
        <v>9</v>
      </c>
      <c r="H50" s="8">
        <f t="shared" si="21"/>
        <v>27.730806451612899</v>
      </c>
      <c r="I50" s="8">
        <f t="shared" si="22"/>
        <v>300.8808064516129</v>
      </c>
      <c r="J50" s="8">
        <f t="shared" si="23"/>
        <v>0.46560698395559924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0.18619627265770428</v>
      </c>
      <c r="P50" s="8">
        <f t="shared" si="26"/>
        <v>8.6694284935928095E-2</v>
      </c>
      <c r="Q50" s="14">
        <f t="shared" si="27"/>
        <v>1.6038442713146698E-2</v>
      </c>
      <c r="R50" s="8">
        <f t="shared" si="28"/>
        <v>1.4261842708333333E-2</v>
      </c>
      <c r="S50" s="15">
        <f t="shared" si="29"/>
        <v>1.1245701583691763</v>
      </c>
      <c r="T50" s="2">
        <v>0.01</v>
      </c>
      <c r="U50" s="16">
        <f t="shared" si="30"/>
        <v>1.1245701583691764E-2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3.8345701583691764E-2</v>
      </c>
      <c r="AR50" s="8">
        <f t="shared" si="34"/>
        <v>7.7091041666666671</v>
      </c>
      <c r="AS50" s="1">
        <f t="shared" si="35"/>
        <v>0.185</v>
      </c>
      <c r="AT50" s="1">
        <f t="shared" si="36"/>
        <v>132.14312328767082</v>
      </c>
      <c r="AU50" s="1">
        <f t="shared" si="37"/>
        <v>48418.541220336061</v>
      </c>
    </row>
    <row r="51" spans="1:78" x14ac:dyDescent="0.15">
      <c r="C51" s="7">
        <v>9</v>
      </c>
      <c r="D51" s="11">
        <v>25.188166666666699</v>
      </c>
      <c r="E51" s="10">
        <f t="shared" si="38"/>
        <v>27.730806451612899</v>
      </c>
      <c r="F51" s="7" t="s">
        <v>73</v>
      </c>
      <c r="G51" s="1">
        <v>10</v>
      </c>
      <c r="H51" s="8">
        <f t="shared" si="21"/>
        <v>25.188166666666699</v>
      </c>
      <c r="I51" s="8">
        <f t="shared" si="22"/>
        <v>298.33816666666667</v>
      </c>
      <c r="J51" s="8">
        <f t="shared" si="23"/>
        <v>0.35337858668473859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0.17659302938844282</v>
      </c>
      <c r="P51" s="8">
        <f t="shared" si="26"/>
        <v>6.240419514366443E-2</v>
      </c>
      <c r="Q51" s="14">
        <f t="shared" si="27"/>
        <v>1.1544776101577919E-2</v>
      </c>
      <c r="R51" s="8">
        <f t="shared" si="28"/>
        <v>1.4261842708333333E-2</v>
      </c>
      <c r="S51" s="15">
        <f t="shared" si="29"/>
        <v>0.80948698830005994</v>
      </c>
      <c r="T51" s="2">
        <v>0.01</v>
      </c>
      <c r="U51" s="16">
        <f t="shared" si="30"/>
        <v>8.0948698830005991E-3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3.51948698830006E-2</v>
      </c>
      <c r="AR51" s="8">
        <f t="shared" si="34"/>
        <v>7.7091041666666671</v>
      </c>
      <c r="AS51" s="1">
        <f t="shared" si="35"/>
        <v>0.185</v>
      </c>
      <c r="AT51" s="1">
        <f t="shared" si="36"/>
        <v>132.14312328767082</v>
      </c>
      <c r="AU51" s="1">
        <f t="shared" si="37"/>
        <v>44440.033375192368</v>
      </c>
    </row>
    <row r="52" spans="1:78" x14ac:dyDescent="0.15">
      <c r="C52" s="7">
        <v>10</v>
      </c>
      <c r="D52" s="11">
        <v>21.094258064516101</v>
      </c>
      <c r="E52" s="10">
        <f t="shared" si="38"/>
        <v>25.188166666666699</v>
      </c>
      <c r="F52" s="7" t="s">
        <v>73</v>
      </c>
      <c r="G52" s="1">
        <v>11</v>
      </c>
      <c r="H52" s="8">
        <f t="shared" si="21"/>
        <v>21.094258064516101</v>
      </c>
      <c r="I52" s="8">
        <f t="shared" si="22"/>
        <v>294.24425806451609</v>
      </c>
      <c r="J52" s="8">
        <f t="shared" si="23"/>
        <v>0.22440557795752378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0.10847939253253946</v>
      </c>
      <c r="O52" s="8">
        <f t="shared" si="39"/>
        <v>8.2800483378905582E-2</v>
      </c>
      <c r="P52" s="8">
        <f t="shared" si="26"/>
        <v>1.858089032780565E-2</v>
      </c>
      <c r="Q52" s="14">
        <f t="shared" si="27"/>
        <v>3.4374647106440452E-3</v>
      </c>
      <c r="R52" s="8">
        <f t="shared" si="28"/>
        <v>1.4261842708333333E-2</v>
      </c>
      <c r="S52" s="15">
        <f t="shared" si="29"/>
        <v>0.24102528550784683</v>
      </c>
      <c r="T52" s="2">
        <v>0.01</v>
      </c>
      <c r="U52" s="16">
        <f t="shared" si="30"/>
        <v>2.4102528550784684E-3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2.9510252855078467E-2</v>
      </c>
      <c r="AR52" s="8">
        <f t="shared" si="34"/>
        <v>7.7091041666666671</v>
      </c>
      <c r="AS52" s="1">
        <f t="shared" si="35"/>
        <v>0.185</v>
      </c>
      <c r="AT52" s="1">
        <f t="shared" si="36"/>
        <v>132.14312328767082</v>
      </c>
      <c r="AU52" s="1">
        <f t="shared" si="37"/>
        <v>37262.152869145488</v>
      </c>
    </row>
    <row r="53" spans="1:78" x14ac:dyDescent="0.15">
      <c r="C53" s="7">
        <v>11</v>
      </c>
      <c r="D53" s="11">
        <v>12.390933333333299</v>
      </c>
      <c r="E53" s="10">
        <f t="shared" si="38"/>
        <v>21.094258064516101</v>
      </c>
      <c r="F53" s="7" t="s">
        <v>75</v>
      </c>
      <c r="G53" s="1">
        <v>12</v>
      </c>
      <c r="H53" s="8">
        <f t="shared" si="21"/>
        <v>12.390933333333299</v>
      </c>
      <c r="I53" s="8">
        <f t="shared" si="22"/>
        <v>285.54093333333327</v>
      </c>
      <c r="J53" s="8">
        <f t="shared" si="23"/>
        <v>8.1846208915682686E-2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0.14131063471776659</v>
      </c>
      <c r="P53" s="8">
        <f t="shared" si="26"/>
        <v>1.1565739731118047E-2</v>
      </c>
      <c r="Q53" s="14">
        <f t="shared" si="27"/>
        <v>2.1396618502568386E-3</v>
      </c>
      <c r="R53" s="8">
        <f t="shared" si="28"/>
        <v>1.4261842708333333E-2</v>
      </c>
      <c r="S53" s="15">
        <f t="shared" si="29"/>
        <v>0.15002702624160996</v>
      </c>
      <c r="T53" s="2">
        <v>0.01</v>
      </c>
      <c r="U53" s="16">
        <f t="shared" si="30"/>
        <v>1.5002702624160996E-3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2.86002702624161E-2</v>
      </c>
      <c r="AR53" s="8">
        <f t="shared" si="34"/>
        <v>7.7091041666666671</v>
      </c>
      <c r="AS53" s="1">
        <f t="shared" si="35"/>
        <v>0.185</v>
      </c>
      <c r="AT53" s="1">
        <f t="shared" si="36"/>
        <v>132.14312328767082</v>
      </c>
      <c r="AU53" s="1">
        <f t="shared" si="37"/>
        <v>36113.131522477794</v>
      </c>
      <c r="AV53" s="1">
        <f>SUM(AU42:AU53)</f>
        <v>420675.91563531396</v>
      </c>
    </row>
    <row r="54" spans="1:78" x14ac:dyDescent="0.15">
      <c r="C54" s="7">
        <v>12</v>
      </c>
      <c r="D54" s="11">
        <v>12.1324838709677</v>
      </c>
      <c r="E54" s="10">
        <f t="shared" si="38"/>
        <v>12.390933333333299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134.75800000000001</v>
      </c>
      <c r="C58" s="7" t="s">
        <v>72</v>
      </c>
      <c r="D58" s="7">
        <v>5</v>
      </c>
      <c r="E58" s="7"/>
      <c r="F58" s="7"/>
      <c r="G58" s="1">
        <v>1</v>
      </c>
      <c r="H58" s="8">
        <f t="shared" ref="H58:H69" si="40">E59</f>
        <v>5</v>
      </c>
      <c r="I58" s="8">
        <f t="shared" ref="I58:I69" si="41">H58+273.15</f>
        <v>278.14999999999998</v>
      </c>
      <c r="J58" s="8">
        <f t="shared" ref="J58:J69" si="42">EXP(($C$16*(I58-$C$14))/($C$17*I58*$C$14))</f>
        <v>3.3074406338125473E-2</v>
      </c>
      <c r="K58" s="8">
        <f t="shared" ref="K58:K69" si="43">$B$58/12</f>
        <v>11.229833333333334</v>
      </c>
      <c r="L58" s="8">
        <f t="shared" ref="L58:L69" si="44">K58*$B$59/100</f>
        <v>3.0320550000000002</v>
      </c>
      <c r="M58" s="1" t="s">
        <v>73</v>
      </c>
      <c r="O58" s="8">
        <f>L58</f>
        <v>3.0320550000000002</v>
      </c>
      <c r="P58" s="8">
        <f t="shared" ref="P58:P69" si="45">O58*J58</f>
        <v>0.10028341910954504</v>
      </c>
      <c r="Q58" s="14">
        <f t="shared" ref="Q58:Q69" si="46">P58*$B$60</f>
        <v>2.9082191541768058E-2</v>
      </c>
      <c r="R58" s="8">
        <f t="shared" ref="R58:R69" si="47">L58*$B$60</f>
        <v>0.87929594999999994</v>
      </c>
      <c r="S58" s="15">
        <f t="shared" ref="S58:S69" si="48">Q58/R58</f>
        <v>3.3074406338125473E-2</v>
      </c>
      <c r="T58" s="2">
        <v>0.27</v>
      </c>
      <c r="U58" s="16">
        <f t="shared" ref="U58:U69" si="49">S58*T58</f>
        <v>8.9300897112938784E-3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0.2769351164309044</v>
      </c>
      <c r="AC58" s="8">
        <f t="shared" ref="AC58:AC69" si="51">$B$58/12</f>
        <v>11.229833333333334</v>
      </c>
      <c r="AD58" s="1">
        <f t="shared" ref="AD58:AD69" si="52">$B$60</f>
        <v>0.28999999999999998</v>
      </c>
      <c r="AE58" s="17">
        <f t="shared" ref="AE58:AE69" si="53">$E$7/12</f>
        <v>3.9116438356164416</v>
      </c>
      <c r="AF58" s="1">
        <f t="shared" ref="AF58:AF69" si="54">AE58*10000*AC58*AB58</f>
        <v>121649.58860764626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7.5587419354838703</v>
      </c>
      <c r="E59" s="10">
        <f t="shared" ref="E59:E70" si="55">D58</f>
        <v>5</v>
      </c>
      <c r="F59" s="7" t="s">
        <v>73</v>
      </c>
      <c r="G59" s="1">
        <v>2</v>
      </c>
      <c r="H59" s="8">
        <f t="shared" si="40"/>
        <v>7.5587419354838703</v>
      </c>
      <c r="I59" s="8">
        <f t="shared" si="41"/>
        <v>280.70874193548383</v>
      </c>
      <c r="J59" s="8">
        <f t="shared" si="42"/>
        <v>4.5506054961779202E-2</v>
      </c>
      <c r="K59" s="8">
        <f t="shared" si="43"/>
        <v>11.229833333333334</v>
      </c>
      <c r="L59" s="8">
        <f t="shared" si="44"/>
        <v>3.0320550000000002</v>
      </c>
      <c r="M59" s="1" t="s">
        <v>73</v>
      </c>
      <c r="O59" s="8">
        <f t="shared" ref="O59:O69" si="56">L59+O58-P58-N59</f>
        <v>5.9638265808904549</v>
      </c>
      <c r="P59" s="8">
        <f t="shared" si="45"/>
        <v>0.27139022017252079</v>
      </c>
      <c r="Q59" s="14">
        <f t="shared" si="46"/>
        <v>7.8703163850031024E-2</v>
      </c>
      <c r="R59" s="8">
        <f t="shared" si="47"/>
        <v>0.87929594999999994</v>
      </c>
      <c r="S59" s="15">
        <f t="shared" si="48"/>
        <v>8.9507024170907445E-2</v>
      </c>
      <c r="T59" s="2">
        <v>0.27</v>
      </c>
      <c r="U59" s="16">
        <f t="shared" si="49"/>
        <v>2.4166896526145013E-2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0.27989562799502998</v>
      </c>
      <c r="AC59" s="8">
        <f t="shared" si="51"/>
        <v>11.229833333333334</v>
      </c>
      <c r="AD59" s="1">
        <f t="shared" si="52"/>
        <v>0.28999999999999998</v>
      </c>
      <c r="AE59" s="17">
        <f t="shared" si="53"/>
        <v>3.9116438356164416</v>
      </c>
      <c r="AF59" s="1">
        <f t="shared" si="54"/>
        <v>122950.05572964058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10.1939642857143</v>
      </c>
      <c r="E60" s="10">
        <f t="shared" si="55"/>
        <v>7.5587419354838703</v>
      </c>
      <c r="F60" s="7" t="s">
        <v>73</v>
      </c>
      <c r="G60" s="1">
        <v>3</v>
      </c>
      <c r="H60" s="8">
        <f t="shared" si="40"/>
        <v>10.1939642857143</v>
      </c>
      <c r="I60" s="8">
        <f t="shared" si="41"/>
        <v>283.34396428571426</v>
      </c>
      <c r="J60" s="8">
        <f t="shared" si="42"/>
        <v>6.2830741899052078E-2</v>
      </c>
      <c r="K60" s="8">
        <f t="shared" si="43"/>
        <v>11.229833333333334</v>
      </c>
      <c r="L60" s="8">
        <f t="shared" si="44"/>
        <v>3.0320550000000002</v>
      </c>
      <c r="M60" s="1" t="s">
        <v>73</v>
      </c>
      <c r="O60" s="8">
        <f t="shared" si="56"/>
        <v>8.7244913607179342</v>
      </c>
      <c r="P60" s="8">
        <f t="shared" si="45"/>
        <v>0.54816626488577813</v>
      </c>
      <c r="Q60" s="14">
        <f t="shared" si="46"/>
        <v>0.15896821681687565</v>
      </c>
      <c r="R60" s="8">
        <f t="shared" si="47"/>
        <v>0.87929594999999994</v>
      </c>
      <c r="S60" s="15">
        <f t="shared" si="48"/>
        <v>0.18079034347522657</v>
      </c>
      <c r="T60" s="2">
        <v>0.27</v>
      </c>
      <c r="U60" s="16">
        <f t="shared" si="49"/>
        <v>4.881339273831118E-2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0.28468444220905387</v>
      </c>
      <c r="AC60" s="8">
        <f t="shared" si="51"/>
        <v>11.229833333333334</v>
      </c>
      <c r="AD60" s="1">
        <f t="shared" si="52"/>
        <v>0.28999999999999998</v>
      </c>
      <c r="AE60" s="17">
        <f t="shared" si="53"/>
        <v>3.9116438356164416</v>
      </c>
      <c r="AF60" s="1">
        <f t="shared" si="54"/>
        <v>125053.64333731691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13.2385161290323</v>
      </c>
      <c r="E61" s="10">
        <f t="shared" si="55"/>
        <v>10.1939642857143</v>
      </c>
      <c r="F61" s="7" t="s">
        <v>73</v>
      </c>
      <c r="G61" s="1">
        <v>4</v>
      </c>
      <c r="H61" s="8">
        <f t="shared" si="40"/>
        <v>13.2385161290323</v>
      </c>
      <c r="I61" s="8">
        <f t="shared" si="41"/>
        <v>286.38851612903227</v>
      </c>
      <c r="J61" s="8">
        <f t="shared" si="42"/>
        <v>9.053723604925587E-2</v>
      </c>
      <c r="K61" s="8">
        <f t="shared" si="43"/>
        <v>11.229833333333334</v>
      </c>
      <c r="L61" s="8">
        <f t="shared" si="44"/>
        <v>3.0320550000000002</v>
      </c>
      <c r="M61" s="1" t="s">
        <v>73</v>
      </c>
      <c r="O61" s="8">
        <f t="shared" si="56"/>
        <v>11.208380095832156</v>
      </c>
      <c r="P61" s="8">
        <f t="shared" si="45"/>
        <v>1.0147757544661371</v>
      </c>
      <c r="Q61" s="14">
        <f t="shared" si="46"/>
        <v>0.29428496879517974</v>
      </c>
      <c r="R61" s="8">
        <f t="shared" si="47"/>
        <v>0.87929594999999994</v>
      </c>
      <c r="S61" s="15">
        <f t="shared" si="48"/>
        <v>0.33468250228512908</v>
      </c>
      <c r="T61" s="2">
        <v>0.27</v>
      </c>
      <c r="U61" s="16">
        <f t="shared" si="49"/>
        <v>9.036427561698486E-2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0.29275777875238018</v>
      </c>
      <c r="AC61" s="8">
        <f t="shared" si="51"/>
        <v>11.229833333333334</v>
      </c>
      <c r="AD61" s="1">
        <f t="shared" si="52"/>
        <v>0.28999999999999998</v>
      </c>
      <c r="AE61" s="17">
        <f t="shared" si="53"/>
        <v>3.9116438356164416</v>
      </c>
      <c r="AF61" s="1">
        <f t="shared" si="54"/>
        <v>128600.02662681845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18.748066666666698</v>
      </c>
      <c r="E62" s="10">
        <f t="shared" si="55"/>
        <v>13.2385161290323</v>
      </c>
      <c r="F62" s="7" t="s">
        <v>73</v>
      </c>
      <c r="G62" s="1">
        <v>5</v>
      </c>
      <c r="H62" s="8">
        <f t="shared" si="40"/>
        <v>18.748066666666698</v>
      </c>
      <c r="I62" s="8">
        <f t="shared" si="41"/>
        <v>291.89806666666669</v>
      </c>
      <c r="J62" s="8">
        <f t="shared" si="42"/>
        <v>0.17199760269939116</v>
      </c>
      <c r="K62" s="8">
        <f t="shared" si="43"/>
        <v>11.229833333333334</v>
      </c>
      <c r="L62" s="8">
        <f t="shared" si="44"/>
        <v>3.0320550000000002</v>
      </c>
      <c r="M62" s="1" t="s">
        <v>75</v>
      </c>
      <c r="N62" s="8">
        <f>(O61-P61)*$C$22/100</f>
        <v>9.6839241242977181</v>
      </c>
      <c r="O62" s="8">
        <f t="shared" si="56"/>
        <v>3.5417352170683003</v>
      </c>
      <c r="P62" s="8">
        <f t="shared" si="45"/>
        <v>0.60916996673175539</v>
      </c>
      <c r="Q62" s="14">
        <f t="shared" si="46"/>
        <v>0.17665929035220904</v>
      </c>
      <c r="R62" s="8">
        <f t="shared" si="47"/>
        <v>0.87929594999999994</v>
      </c>
      <c r="S62" s="15">
        <f t="shared" si="48"/>
        <v>0.20090993294374784</v>
      </c>
      <c r="T62" s="2">
        <v>0.27</v>
      </c>
      <c r="U62" s="16">
        <f t="shared" si="49"/>
        <v>5.4245681894811923E-2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0.28573993599216196</v>
      </c>
      <c r="AC62" s="8">
        <f t="shared" si="51"/>
        <v>11.229833333333334</v>
      </c>
      <c r="AD62" s="1">
        <f t="shared" si="52"/>
        <v>0.28999999999999998</v>
      </c>
      <c r="AE62" s="17">
        <f t="shared" si="53"/>
        <v>3.9116438356164416</v>
      </c>
      <c r="AF62" s="1">
        <f t="shared" si="54"/>
        <v>125517.2912348744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22.504322580645201</v>
      </c>
      <c r="E63" s="10">
        <f t="shared" si="55"/>
        <v>18.748066666666698</v>
      </c>
      <c r="F63" s="7" t="s">
        <v>75</v>
      </c>
      <c r="G63" s="1">
        <v>6</v>
      </c>
      <c r="H63" s="8">
        <f t="shared" si="40"/>
        <v>22.504322580645201</v>
      </c>
      <c r="I63" s="8">
        <f t="shared" si="41"/>
        <v>295.65432258064516</v>
      </c>
      <c r="J63" s="8">
        <f t="shared" si="42"/>
        <v>0.26276896995015508</v>
      </c>
      <c r="K63" s="8">
        <f t="shared" si="43"/>
        <v>11.229833333333334</v>
      </c>
      <c r="L63" s="8">
        <f t="shared" si="44"/>
        <v>3.0320550000000002</v>
      </c>
      <c r="M63" s="1" t="s">
        <v>73</v>
      </c>
      <c r="O63" s="8">
        <f t="shared" si="56"/>
        <v>5.9646202503365444</v>
      </c>
      <c r="P63" s="8">
        <f t="shared" si="45"/>
        <v>1.5673171193247699</v>
      </c>
      <c r="Q63" s="14">
        <f t="shared" si="46"/>
        <v>0.45452196460418326</v>
      </c>
      <c r="R63" s="8">
        <f t="shared" si="47"/>
        <v>0.87929594999999994</v>
      </c>
      <c r="S63" s="15">
        <f t="shared" si="48"/>
        <v>0.51691579451057779</v>
      </c>
      <c r="T63" s="2">
        <v>0.27</v>
      </c>
      <c r="U63" s="16">
        <f t="shared" si="49"/>
        <v>0.139567264517856</v>
      </c>
      <c r="V63" s="2">
        <v>229.1</v>
      </c>
      <c r="W63" s="2">
        <v>15.1</v>
      </c>
      <c r="X63" s="2">
        <v>6</v>
      </c>
      <c r="Y63" s="2">
        <v>3</v>
      </c>
      <c r="Z63" s="2">
        <v>7</v>
      </c>
      <c r="AA63" s="2">
        <v>30.2</v>
      </c>
      <c r="AB63" s="1">
        <f t="shared" si="50"/>
        <v>0.31751791949581942</v>
      </c>
      <c r="AC63" s="8">
        <f t="shared" si="51"/>
        <v>11.229833333333334</v>
      </c>
      <c r="AD63" s="1">
        <f t="shared" si="52"/>
        <v>0.28999999999999998</v>
      </c>
      <c r="AE63" s="17">
        <f t="shared" si="53"/>
        <v>3.9116438356164416</v>
      </c>
      <c r="AF63" s="1">
        <f t="shared" si="54"/>
        <v>139476.44047467483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26.385833333333299</v>
      </c>
      <c r="E64" s="10">
        <f t="shared" si="55"/>
        <v>22.504322580645201</v>
      </c>
      <c r="F64" s="7" t="s">
        <v>73</v>
      </c>
      <c r="G64" s="1">
        <v>7</v>
      </c>
      <c r="H64" s="8">
        <f t="shared" si="40"/>
        <v>26.385833333333299</v>
      </c>
      <c r="I64" s="8">
        <f t="shared" si="41"/>
        <v>299.5358333333333</v>
      </c>
      <c r="J64" s="8">
        <f t="shared" si="42"/>
        <v>0.40263685126423482</v>
      </c>
      <c r="K64" s="8">
        <f t="shared" si="43"/>
        <v>11.229833333333334</v>
      </c>
      <c r="L64" s="8">
        <f t="shared" si="44"/>
        <v>3.0320550000000002</v>
      </c>
      <c r="M64" s="1" t="s">
        <v>73</v>
      </c>
      <c r="O64" s="8">
        <f t="shared" si="56"/>
        <v>7.4293581310117744</v>
      </c>
      <c r="P64" s="8">
        <f t="shared" si="45"/>
        <v>2.9913333647849214</v>
      </c>
      <c r="Q64" s="14">
        <f t="shared" si="46"/>
        <v>0.86748667578762717</v>
      </c>
      <c r="R64" s="8">
        <f t="shared" si="47"/>
        <v>0.87929594999999994</v>
      </c>
      <c r="S64" s="15">
        <f t="shared" si="48"/>
        <v>0.98656962515024349</v>
      </c>
      <c r="T64" s="2">
        <v>0.27</v>
      </c>
      <c r="U64" s="16">
        <f t="shared" si="49"/>
        <v>0.26637379879056577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0.34215642910500693</v>
      </c>
      <c r="AC64" s="8">
        <f t="shared" si="51"/>
        <v>11.229833333333334</v>
      </c>
      <c r="AD64" s="1">
        <f t="shared" si="52"/>
        <v>0.28999999999999998</v>
      </c>
      <c r="AE64" s="17">
        <f t="shared" si="53"/>
        <v>3.9116438356164416</v>
      </c>
      <c r="AF64" s="1">
        <f t="shared" si="54"/>
        <v>150299.42528242138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26.896677419354798</v>
      </c>
      <c r="E65" s="10">
        <f t="shared" si="55"/>
        <v>26.385833333333299</v>
      </c>
      <c r="F65" s="7" t="s">
        <v>73</v>
      </c>
      <c r="G65" s="1">
        <v>8</v>
      </c>
      <c r="H65" s="8">
        <f t="shared" si="40"/>
        <v>26.896677419354798</v>
      </c>
      <c r="I65" s="8">
        <f t="shared" si="41"/>
        <v>300.04667741935475</v>
      </c>
      <c r="J65" s="8">
        <f t="shared" si="42"/>
        <v>0.42554833204577991</v>
      </c>
      <c r="K65" s="8">
        <f t="shared" si="43"/>
        <v>11.229833333333334</v>
      </c>
      <c r="L65" s="8">
        <f t="shared" si="44"/>
        <v>3.0320550000000002</v>
      </c>
      <c r="M65" s="1" t="s">
        <v>73</v>
      </c>
      <c r="O65" s="8">
        <f t="shared" si="56"/>
        <v>7.4700797662268528</v>
      </c>
      <c r="P65" s="8">
        <f t="shared" si="45"/>
        <v>3.1788799847667666</v>
      </c>
      <c r="Q65" s="14">
        <f t="shared" si="46"/>
        <v>0.92187519558236219</v>
      </c>
      <c r="R65" s="8">
        <f t="shared" si="47"/>
        <v>0.87929594999999994</v>
      </c>
      <c r="S65" s="15">
        <f t="shared" si="48"/>
        <v>1.0484242484937663</v>
      </c>
      <c r="T65" s="2">
        <v>0.27</v>
      </c>
      <c r="U65" s="16">
        <f t="shared" si="49"/>
        <v>0.28307454709331692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0.3454013845002315</v>
      </c>
      <c r="AC65" s="8">
        <f t="shared" si="51"/>
        <v>11.229833333333334</v>
      </c>
      <c r="AD65" s="1">
        <f t="shared" si="52"/>
        <v>0.28999999999999998</v>
      </c>
      <c r="AE65" s="17">
        <f t="shared" si="53"/>
        <v>3.9116438356164416</v>
      </c>
      <c r="AF65" s="1">
        <f t="shared" si="54"/>
        <v>151724.84035425002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27.730806451612899</v>
      </c>
      <c r="E66" s="10">
        <f t="shared" si="55"/>
        <v>26.896677419354798</v>
      </c>
      <c r="F66" s="7" t="s">
        <v>73</v>
      </c>
      <c r="G66" s="1">
        <v>9</v>
      </c>
      <c r="H66" s="8">
        <f t="shared" si="40"/>
        <v>27.730806451612899</v>
      </c>
      <c r="I66" s="8">
        <f t="shared" si="41"/>
        <v>300.8808064516129</v>
      </c>
      <c r="J66" s="8">
        <f t="shared" si="42"/>
        <v>0.46560698395559924</v>
      </c>
      <c r="K66" s="8">
        <f t="shared" si="43"/>
        <v>11.229833333333334</v>
      </c>
      <c r="L66" s="8">
        <f t="shared" si="44"/>
        <v>3.0320550000000002</v>
      </c>
      <c r="M66" s="1" t="s">
        <v>73</v>
      </c>
      <c r="O66" s="8">
        <f t="shared" si="56"/>
        <v>7.3232547814600863</v>
      </c>
      <c r="P66" s="8">
        <f t="shared" si="45"/>
        <v>3.4097585715340517</v>
      </c>
      <c r="Q66" s="14">
        <f t="shared" si="46"/>
        <v>0.98882998574487491</v>
      </c>
      <c r="R66" s="8">
        <f t="shared" si="47"/>
        <v>0.87929594999999994</v>
      </c>
      <c r="S66" s="15">
        <f t="shared" si="48"/>
        <v>1.1245701583691758</v>
      </c>
      <c r="T66" s="2">
        <v>0.27</v>
      </c>
      <c r="U66" s="16">
        <f t="shared" si="49"/>
        <v>0.30363394275967748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0.3493960750782053</v>
      </c>
      <c r="AC66" s="8">
        <f t="shared" si="51"/>
        <v>11.229833333333334</v>
      </c>
      <c r="AD66" s="1">
        <f t="shared" si="52"/>
        <v>0.28999999999999998</v>
      </c>
      <c r="AE66" s="17">
        <f t="shared" si="53"/>
        <v>3.9116438356164416</v>
      </c>
      <c r="AF66" s="1">
        <f t="shared" si="54"/>
        <v>153479.59241201801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25.188166666666699</v>
      </c>
      <c r="E67" s="10">
        <f t="shared" si="55"/>
        <v>27.730806451612899</v>
      </c>
      <c r="F67" s="7" t="s">
        <v>73</v>
      </c>
      <c r="G67" s="1">
        <v>10</v>
      </c>
      <c r="H67" s="8">
        <f t="shared" si="40"/>
        <v>25.188166666666699</v>
      </c>
      <c r="I67" s="8">
        <f t="shared" si="41"/>
        <v>298.33816666666667</v>
      </c>
      <c r="J67" s="8">
        <f t="shared" si="42"/>
        <v>0.35337858668473859</v>
      </c>
      <c r="K67" s="8">
        <f t="shared" si="43"/>
        <v>11.229833333333334</v>
      </c>
      <c r="L67" s="8">
        <f t="shared" si="44"/>
        <v>3.0320550000000002</v>
      </c>
      <c r="M67" s="1" t="s">
        <v>73</v>
      </c>
      <c r="O67" s="8">
        <f t="shared" si="56"/>
        <v>6.9455512099260339</v>
      </c>
      <c r="P67" s="8">
        <f t="shared" si="45"/>
        <v>2.4544090703101382</v>
      </c>
      <c r="Q67" s="14">
        <f t="shared" si="46"/>
        <v>0.71177863038994005</v>
      </c>
      <c r="R67" s="8">
        <f t="shared" si="47"/>
        <v>0.87929594999999994</v>
      </c>
      <c r="S67" s="15">
        <f t="shared" si="48"/>
        <v>0.80948698830005994</v>
      </c>
      <c r="T67" s="2">
        <v>0.27</v>
      </c>
      <c r="U67" s="16">
        <f t="shared" si="49"/>
        <v>0.2185614868410162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0.31766649689320947</v>
      </c>
      <c r="AC67" s="8">
        <f t="shared" si="51"/>
        <v>11.229833333333334</v>
      </c>
      <c r="AD67" s="1">
        <f t="shared" si="52"/>
        <v>0.28999999999999998</v>
      </c>
      <c r="AE67" s="17">
        <f t="shared" si="53"/>
        <v>3.9116438356164416</v>
      </c>
      <c r="AF67" s="1">
        <f t="shared" si="54"/>
        <v>139541.70622898519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21.094258064516101</v>
      </c>
      <c r="E68" s="10">
        <f t="shared" si="55"/>
        <v>25.188166666666699</v>
      </c>
      <c r="F68" s="7" t="s">
        <v>73</v>
      </c>
      <c r="G68" s="1">
        <v>11</v>
      </c>
      <c r="H68" s="8">
        <f t="shared" si="40"/>
        <v>21.094258064516101</v>
      </c>
      <c r="I68" s="8">
        <f t="shared" si="41"/>
        <v>294.24425806451609</v>
      </c>
      <c r="J68" s="8">
        <f t="shared" si="42"/>
        <v>0.22440557795752378</v>
      </c>
      <c r="K68" s="8">
        <f t="shared" si="43"/>
        <v>11.229833333333334</v>
      </c>
      <c r="L68" s="8">
        <f t="shared" si="44"/>
        <v>3.0320550000000002</v>
      </c>
      <c r="M68" s="1" t="s">
        <v>75</v>
      </c>
      <c r="N68" s="8">
        <f>(O67-P67)*$C$22/100</f>
        <v>4.2665850326351009</v>
      </c>
      <c r="O68" s="8">
        <f t="shared" si="56"/>
        <v>3.2566121069807945</v>
      </c>
      <c r="P68" s="8">
        <f t="shared" si="45"/>
        <v>0.73080192205049443</v>
      </c>
      <c r="Q68" s="14">
        <f t="shared" si="46"/>
        <v>0.21193255739464337</v>
      </c>
      <c r="R68" s="8">
        <f t="shared" si="47"/>
        <v>0.87929594999999994</v>
      </c>
      <c r="S68" s="15">
        <f t="shared" si="48"/>
        <v>0.2410252855078468</v>
      </c>
      <c r="T68" s="2">
        <v>0.27</v>
      </c>
      <c r="U68" s="16">
        <f t="shared" si="49"/>
        <v>6.5076827087118636E-2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0.28784442750302713</v>
      </c>
      <c r="AC68" s="8">
        <f t="shared" si="51"/>
        <v>11.229833333333334</v>
      </c>
      <c r="AD68" s="1">
        <f t="shared" si="52"/>
        <v>0.28999999999999998</v>
      </c>
      <c r="AE68" s="17">
        <f t="shared" si="53"/>
        <v>3.9116438356164416</v>
      </c>
      <c r="AF68" s="1">
        <f t="shared" si="54"/>
        <v>126441.73350071795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12.390933333333299</v>
      </c>
      <c r="E69" s="10">
        <f t="shared" si="55"/>
        <v>21.094258064516101</v>
      </c>
      <c r="F69" s="7" t="s">
        <v>75</v>
      </c>
      <c r="G69" s="1">
        <v>12</v>
      </c>
      <c r="H69" s="8">
        <f t="shared" si="40"/>
        <v>12.390933333333299</v>
      </c>
      <c r="I69" s="8">
        <f t="shared" si="41"/>
        <v>285.54093333333327</v>
      </c>
      <c r="J69" s="8">
        <f t="shared" si="42"/>
        <v>8.1846208915682686E-2</v>
      </c>
      <c r="K69" s="8">
        <f t="shared" si="43"/>
        <v>11.229833333333334</v>
      </c>
      <c r="L69" s="8">
        <f t="shared" si="44"/>
        <v>3.0320550000000002</v>
      </c>
      <c r="M69" s="1" t="s">
        <v>73</v>
      </c>
      <c r="O69" s="8">
        <f t="shared" si="56"/>
        <v>5.5578651849303</v>
      </c>
      <c r="P69" s="8">
        <f t="shared" si="45"/>
        <v>0.4548901950510047</v>
      </c>
      <c r="Q69" s="14">
        <f t="shared" si="46"/>
        <v>0.13191815656479136</v>
      </c>
      <c r="R69" s="8">
        <f t="shared" si="47"/>
        <v>0.87929594999999994</v>
      </c>
      <c r="S69" s="15">
        <f t="shared" si="48"/>
        <v>0.15002702624160996</v>
      </c>
      <c r="T69" s="2">
        <v>0.27</v>
      </c>
      <c r="U69" s="16">
        <f t="shared" si="49"/>
        <v>4.0507297085234692E-2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0.28307056782366108</v>
      </c>
      <c r="AC69" s="8">
        <f t="shared" si="51"/>
        <v>11.229833333333334</v>
      </c>
      <c r="AD69" s="1">
        <f t="shared" si="52"/>
        <v>0.28999999999999998</v>
      </c>
      <c r="AE69" s="17">
        <f t="shared" si="53"/>
        <v>3.9116438356164416</v>
      </c>
      <c r="AF69" s="1">
        <f t="shared" si="54"/>
        <v>124344.71498768151</v>
      </c>
      <c r="AG69" s="1">
        <f>SUM(AF58:AF69)</f>
        <v>1609079.0587770455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12.1324838709677</v>
      </c>
      <c r="E70" s="10">
        <f t="shared" si="55"/>
        <v>12.390933333333299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5</v>
      </c>
      <c r="E74" s="7"/>
      <c r="F74" s="7"/>
      <c r="G74" s="1">
        <v>1</v>
      </c>
      <c r="H74" s="8">
        <f t="shared" ref="H74:H85" si="57">E75</f>
        <v>5</v>
      </c>
      <c r="I74" s="8">
        <f t="shared" ref="I74:I85" si="58">H74+273.15</f>
        <v>278.14999999999998</v>
      </c>
      <c r="J74" s="8">
        <f t="shared" ref="J74:J85" si="59">EXP(($C$16*(I74-$C$14))/($C$17*I74*$C$14))</f>
        <v>3.3074406338125473E-2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1.7239042071557759E-2</v>
      </c>
      <c r="Q74" s="14">
        <f t="shared" ref="Q74:Q85" si="63">P74*$B$76</f>
        <v>4.4821509386050173E-3</v>
      </c>
      <c r="R74" s="8">
        <f t="shared" ref="R74:R85" si="64">L74*$B$76</f>
        <v>0.1355172</v>
      </c>
      <c r="S74" s="15">
        <f t="shared" ref="S74:S85" si="65">Q74/R74</f>
        <v>3.3074406338125473E-2</v>
      </c>
      <c r="T74" s="2">
        <v>0.01</v>
      </c>
      <c r="U74" s="16">
        <f t="shared" ref="U74:U85" si="66">S74*T74</f>
        <v>3.3074406338125473E-4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5.8207440633812552E-3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2.3624656454211084</v>
      </c>
      <c r="AX74" s="1">
        <f t="shared" ref="AX74:AX85" si="72">AW74*10000*AV74*0.67*AU74*AT74</f>
        <v>1248.5709560056666</v>
      </c>
    </row>
    <row r="75" spans="1:78" x14ac:dyDescent="0.15">
      <c r="A75" s="1" t="s">
        <v>74</v>
      </c>
      <c r="B75" s="1">
        <v>1</v>
      </c>
      <c r="C75" s="7">
        <v>1</v>
      </c>
      <c r="D75" s="9">
        <v>7.5587419354838703</v>
      </c>
      <c r="E75" s="10">
        <f t="shared" ref="E75:E86" si="73">D74</f>
        <v>5</v>
      </c>
      <c r="F75" s="7" t="s">
        <v>73</v>
      </c>
      <c r="G75" s="1">
        <v>2</v>
      </c>
      <c r="H75" s="8">
        <f t="shared" si="57"/>
        <v>7.5587419354838703</v>
      </c>
      <c r="I75" s="8">
        <f t="shared" si="58"/>
        <v>280.70874193548383</v>
      </c>
      <c r="J75" s="8">
        <f t="shared" si="59"/>
        <v>4.5506054961779202E-2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1.0252009579284422</v>
      </c>
      <c r="P75" s="8">
        <f t="shared" si="62"/>
        <v>4.6652851138360381E-2</v>
      </c>
      <c r="Q75" s="14">
        <f t="shared" si="63"/>
        <v>1.21297412959737E-2</v>
      </c>
      <c r="R75" s="8">
        <f t="shared" si="64"/>
        <v>0.1355172</v>
      </c>
      <c r="S75" s="15">
        <f t="shared" si="65"/>
        <v>8.9507024170907459E-2</v>
      </c>
      <c r="T75" s="2">
        <v>0.01</v>
      </c>
      <c r="U75" s="16">
        <f t="shared" si="66"/>
        <v>8.9507024170907461E-4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6.3850702417090751E-3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2.3624656454211084</v>
      </c>
      <c r="AX75" s="1">
        <f t="shared" si="72"/>
        <v>1369.6209915855663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10.1939642857143</v>
      </c>
      <c r="E76" s="10">
        <f t="shared" si="73"/>
        <v>7.5587419354838703</v>
      </c>
      <c r="F76" s="7" t="s">
        <v>73</v>
      </c>
      <c r="G76" s="1">
        <v>3</v>
      </c>
      <c r="H76" s="8">
        <f t="shared" si="57"/>
        <v>10.1939642857143</v>
      </c>
      <c r="I76" s="8">
        <f t="shared" si="58"/>
        <v>283.34396428571426</v>
      </c>
      <c r="J76" s="8">
        <f t="shared" si="59"/>
        <v>6.2830741899052078E-2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1.4997681067900819</v>
      </c>
      <c r="P76" s="8">
        <f t="shared" si="62"/>
        <v>9.4231542826157616E-2</v>
      </c>
      <c r="Q76" s="14">
        <f t="shared" si="63"/>
        <v>2.4500201134800982E-2</v>
      </c>
      <c r="R76" s="8">
        <f t="shared" si="64"/>
        <v>0.1355172</v>
      </c>
      <c r="S76" s="15">
        <f t="shared" si="65"/>
        <v>0.18079034347522663</v>
      </c>
      <c r="T76" s="2">
        <v>0.01</v>
      </c>
      <c r="U76" s="16">
        <f t="shared" si="66"/>
        <v>1.8079034347522663E-3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7.297903434752266E-3</v>
      </c>
      <c r="AU76" s="8">
        <f t="shared" si="70"/>
        <v>52.122000000000007</v>
      </c>
      <c r="AV76" s="1">
        <f t="shared" si="71"/>
        <v>0.26</v>
      </c>
      <c r="AW76" s="1">
        <f t="shared" si="75"/>
        <v>2.3624656454211084</v>
      </c>
      <c r="AX76" s="1">
        <f t="shared" si="72"/>
        <v>1565.4270603804159</v>
      </c>
    </row>
    <row r="77" spans="1:78" x14ac:dyDescent="0.15">
      <c r="C77" s="7">
        <v>3</v>
      </c>
      <c r="D77" s="11">
        <v>13.2385161290323</v>
      </c>
      <c r="E77" s="10">
        <f t="shared" si="73"/>
        <v>10.1939642857143</v>
      </c>
      <c r="F77" s="7" t="s">
        <v>73</v>
      </c>
      <c r="G77" s="1">
        <v>4</v>
      </c>
      <c r="H77" s="8">
        <f t="shared" si="57"/>
        <v>13.2385161290323</v>
      </c>
      <c r="I77" s="8">
        <f t="shared" si="58"/>
        <v>286.38851612903227</v>
      </c>
      <c r="J77" s="8">
        <f t="shared" si="59"/>
        <v>9.053723604925587E-2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1.9267565639639241</v>
      </c>
      <c r="P77" s="8">
        <f t="shared" si="62"/>
        <v>0.17444321384105496</v>
      </c>
      <c r="Q77" s="14">
        <f t="shared" si="63"/>
        <v>4.5355235598674291E-2</v>
      </c>
      <c r="R77" s="8">
        <f t="shared" si="64"/>
        <v>0.1355172</v>
      </c>
      <c r="S77" s="15">
        <f t="shared" si="65"/>
        <v>0.33468250228512902</v>
      </c>
      <c r="T77" s="2">
        <v>0.01</v>
      </c>
      <c r="U77" s="16">
        <f t="shared" si="66"/>
        <v>3.3468250228512902E-3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8.8368250228512898E-3</v>
      </c>
      <c r="AU77" s="8">
        <f t="shared" si="70"/>
        <v>52.122000000000007</v>
      </c>
      <c r="AV77" s="1">
        <f t="shared" si="71"/>
        <v>0.26</v>
      </c>
      <c r="AW77" s="1">
        <f t="shared" si="75"/>
        <v>2.3624656454211084</v>
      </c>
      <c r="AX77" s="1">
        <f t="shared" si="72"/>
        <v>1895.531386828741</v>
      </c>
    </row>
    <row r="78" spans="1:78" x14ac:dyDescent="0.15">
      <c r="C78" s="7">
        <v>4</v>
      </c>
      <c r="D78" s="11">
        <v>18.748066666666698</v>
      </c>
      <c r="E78" s="10">
        <f t="shared" si="73"/>
        <v>13.2385161290323</v>
      </c>
      <c r="F78" s="7" t="s">
        <v>73</v>
      </c>
      <c r="G78" s="1">
        <v>5</v>
      </c>
      <c r="H78" s="8">
        <f t="shared" si="57"/>
        <v>18.748066666666698</v>
      </c>
      <c r="I78" s="8">
        <f t="shared" si="58"/>
        <v>291.89806666666669</v>
      </c>
      <c r="J78" s="8">
        <f t="shared" si="59"/>
        <v>0.17199760269939116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1.6646976826167255</v>
      </c>
      <c r="O78" s="8">
        <f t="shared" si="74"/>
        <v>0.60883566750614393</v>
      </c>
      <c r="P78" s="8">
        <f t="shared" si="62"/>
        <v>0.10471827524894035</v>
      </c>
      <c r="Q78" s="14">
        <f t="shared" si="63"/>
        <v>2.7226751564724493E-2</v>
      </c>
      <c r="R78" s="8">
        <f t="shared" si="64"/>
        <v>0.1355172</v>
      </c>
      <c r="S78" s="15">
        <f t="shared" si="65"/>
        <v>0.20090993294374804</v>
      </c>
      <c r="T78" s="2">
        <v>0.01</v>
      </c>
      <c r="U78" s="16">
        <f t="shared" si="66"/>
        <v>2.0090993294374802E-3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1.1959099329437482E-2</v>
      </c>
      <c r="AU78" s="8">
        <f t="shared" si="70"/>
        <v>52.122000000000007</v>
      </c>
      <c r="AV78" s="1">
        <f t="shared" si="71"/>
        <v>0.26</v>
      </c>
      <c r="AW78" s="1">
        <f t="shared" si="75"/>
        <v>2.3624656454211084</v>
      </c>
      <c r="AX78" s="1">
        <f t="shared" si="72"/>
        <v>2565.2706801969657</v>
      </c>
    </row>
    <row r="79" spans="1:78" x14ac:dyDescent="0.15">
      <c r="C79" s="7">
        <v>5</v>
      </c>
      <c r="D79" s="11">
        <v>22.504322580645201</v>
      </c>
      <c r="E79" s="10">
        <f t="shared" si="73"/>
        <v>18.748066666666698</v>
      </c>
      <c r="F79" s="7" t="s">
        <v>75</v>
      </c>
      <c r="G79" s="1">
        <v>6</v>
      </c>
      <c r="H79" s="8">
        <f t="shared" si="57"/>
        <v>22.504322580645201</v>
      </c>
      <c r="I79" s="8">
        <f t="shared" si="58"/>
        <v>295.65432258064516</v>
      </c>
      <c r="J79" s="8">
        <f t="shared" si="59"/>
        <v>0.26276896995015508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1.0253373922572036</v>
      </c>
      <c r="P79" s="8">
        <f t="shared" si="62"/>
        <v>0.26942685041480352</v>
      </c>
      <c r="Q79" s="14">
        <f t="shared" si="63"/>
        <v>7.0050981107848923E-2</v>
      </c>
      <c r="R79" s="8">
        <f t="shared" si="64"/>
        <v>0.1355172</v>
      </c>
      <c r="S79" s="15">
        <f t="shared" si="65"/>
        <v>0.51691579451057812</v>
      </c>
      <c r="T79" s="2">
        <v>0.01</v>
      </c>
      <c r="U79" s="16">
        <f t="shared" si="66"/>
        <v>5.1691579451057816E-3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1.5119157945105783E-2</v>
      </c>
      <c r="AU79" s="8">
        <f t="shared" si="70"/>
        <v>52.122000000000007</v>
      </c>
      <c r="AV79" s="1">
        <f t="shared" si="71"/>
        <v>0.26</v>
      </c>
      <c r="AW79" s="1">
        <f t="shared" si="75"/>
        <v>2.3624656454211084</v>
      </c>
      <c r="AX79" s="1">
        <f t="shared" si="72"/>
        <v>3243.1148464816024</v>
      </c>
    </row>
    <row r="80" spans="1:78" x14ac:dyDescent="0.15">
      <c r="C80" s="7">
        <v>6</v>
      </c>
      <c r="D80" s="11">
        <v>26.385833333333299</v>
      </c>
      <c r="E80" s="10">
        <f t="shared" si="73"/>
        <v>22.504322580645201</v>
      </c>
      <c r="F80" s="7" t="s">
        <v>73</v>
      </c>
      <c r="G80" s="1">
        <v>7</v>
      </c>
      <c r="H80" s="8">
        <f t="shared" si="57"/>
        <v>26.385833333333299</v>
      </c>
      <c r="I80" s="8">
        <f t="shared" si="58"/>
        <v>299.5358333333333</v>
      </c>
      <c r="J80" s="8">
        <f t="shared" si="59"/>
        <v>0.40263685126423482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1.2771305418423999</v>
      </c>
      <c r="P80" s="8">
        <f t="shared" si="62"/>
        <v>0.51421982002081001</v>
      </c>
      <c r="Q80" s="14">
        <f t="shared" si="63"/>
        <v>0.13369715320541062</v>
      </c>
      <c r="R80" s="8">
        <f t="shared" si="64"/>
        <v>0.1355172</v>
      </c>
      <c r="S80" s="15">
        <f t="shared" si="65"/>
        <v>0.98656962515024371</v>
      </c>
      <c r="T80" s="2">
        <v>0.01</v>
      </c>
      <c r="U80" s="16">
        <f t="shared" si="66"/>
        <v>9.8656962515024371E-3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1.9815696251502438E-2</v>
      </c>
      <c r="AU80" s="8">
        <f t="shared" si="70"/>
        <v>52.122000000000007</v>
      </c>
      <c r="AV80" s="1">
        <f t="shared" si="71"/>
        <v>0.26</v>
      </c>
      <c r="AW80" s="1">
        <f t="shared" si="75"/>
        <v>2.3624656454211084</v>
      </c>
      <c r="AX80" s="1">
        <f t="shared" si="72"/>
        <v>4250.5395432700307</v>
      </c>
    </row>
    <row r="81" spans="1:53" x14ac:dyDescent="0.15">
      <c r="C81" s="7">
        <v>7</v>
      </c>
      <c r="D81" s="11">
        <v>26.896677419354798</v>
      </c>
      <c r="E81" s="10">
        <f t="shared" si="73"/>
        <v>26.385833333333299</v>
      </c>
      <c r="F81" s="7" t="s">
        <v>73</v>
      </c>
      <c r="G81" s="1">
        <v>8</v>
      </c>
      <c r="H81" s="8">
        <f t="shared" si="57"/>
        <v>26.896677419354798</v>
      </c>
      <c r="I81" s="8">
        <f t="shared" si="58"/>
        <v>300.04667741935475</v>
      </c>
      <c r="J81" s="8">
        <f t="shared" si="59"/>
        <v>0.42554833204577991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1.2841307218215898</v>
      </c>
      <c r="P81" s="8">
        <f t="shared" si="62"/>
        <v>0.54645968679992096</v>
      </c>
      <c r="Q81" s="14">
        <f t="shared" si="63"/>
        <v>0.14207951856797946</v>
      </c>
      <c r="R81" s="8">
        <f t="shared" si="64"/>
        <v>0.1355172</v>
      </c>
      <c r="S81" s="15">
        <f t="shared" si="65"/>
        <v>1.0484242484937665</v>
      </c>
      <c r="T81" s="2">
        <v>0.01</v>
      </c>
      <c r="U81" s="16">
        <f t="shared" si="66"/>
        <v>1.0484242484937664E-2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2.0434242484937665E-2</v>
      </c>
      <c r="AU81" s="8">
        <f t="shared" si="70"/>
        <v>52.122000000000007</v>
      </c>
      <c r="AV81" s="1">
        <f t="shared" si="71"/>
        <v>0.26</v>
      </c>
      <c r="AW81" s="1">
        <f t="shared" si="75"/>
        <v>2.3624656454211084</v>
      </c>
      <c r="AX81" s="1">
        <f t="shared" si="72"/>
        <v>4383.219979586157</v>
      </c>
    </row>
    <row r="82" spans="1:53" x14ac:dyDescent="0.15">
      <c r="C82" s="7">
        <v>8</v>
      </c>
      <c r="D82" s="11">
        <v>27.730806451612899</v>
      </c>
      <c r="E82" s="10">
        <f t="shared" si="73"/>
        <v>26.896677419354798</v>
      </c>
      <c r="F82" s="7" t="s">
        <v>73</v>
      </c>
      <c r="G82" s="1">
        <v>9</v>
      </c>
      <c r="H82" s="8">
        <f t="shared" si="57"/>
        <v>27.730806451612899</v>
      </c>
      <c r="I82" s="8">
        <f t="shared" si="58"/>
        <v>300.8808064516129</v>
      </c>
      <c r="J82" s="8">
        <f t="shared" si="59"/>
        <v>0.46560698395559924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1.2588910350216689</v>
      </c>
      <c r="P82" s="8">
        <f t="shared" si="62"/>
        <v>0.58614845794518189</v>
      </c>
      <c r="Q82" s="14">
        <f t="shared" si="63"/>
        <v>0.15239859906574729</v>
      </c>
      <c r="R82" s="8">
        <f t="shared" si="64"/>
        <v>0.1355172</v>
      </c>
      <c r="S82" s="15">
        <f t="shared" si="65"/>
        <v>1.1245701583691758</v>
      </c>
      <c r="T82" s="2">
        <v>0.01</v>
      </c>
      <c r="U82" s="16">
        <f t="shared" si="66"/>
        <v>1.1245701583691758E-2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2.1195701583691759E-2</v>
      </c>
      <c r="AU82" s="8">
        <f t="shared" si="70"/>
        <v>52.122000000000007</v>
      </c>
      <c r="AV82" s="1">
        <f t="shared" si="71"/>
        <v>0.26</v>
      </c>
      <c r="AW82" s="1">
        <f t="shared" si="75"/>
        <v>2.3624656454211084</v>
      </c>
      <c r="AX82" s="1">
        <f t="shared" si="72"/>
        <v>4546.5557498138442</v>
      </c>
    </row>
    <row r="83" spans="1:53" x14ac:dyDescent="0.15">
      <c r="C83" s="7">
        <v>9</v>
      </c>
      <c r="D83" s="11">
        <v>25.188166666666699</v>
      </c>
      <c r="E83" s="10">
        <f t="shared" si="73"/>
        <v>27.730806451612899</v>
      </c>
      <c r="F83" s="7" t="s">
        <v>73</v>
      </c>
      <c r="G83" s="1">
        <v>10</v>
      </c>
      <c r="H83" s="8">
        <f t="shared" si="57"/>
        <v>25.188166666666699</v>
      </c>
      <c r="I83" s="8">
        <f t="shared" si="58"/>
        <v>298.33816666666667</v>
      </c>
      <c r="J83" s="8">
        <f t="shared" si="59"/>
        <v>0.35337858668473859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1.193962577076487</v>
      </c>
      <c r="P83" s="8">
        <f t="shared" si="62"/>
        <v>0.42192080804175724</v>
      </c>
      <c r="Q83" s="14">
        <f t="shared" si="63"/>
        <v>0.10969941009085689</v>
      </c>
      <c r="R83" s="8">
        <f t="shared" si="64"/>
        <v>0.1355172</v>
      </c>
      <c r="S83" s="15">
        <f t="shared" si="65"/>
        <v>0.80948698830005994</v>
      </c>
      <c r="T83" s="2">
        <v>0.01</v>
      </c>
      <c r="U83" s="16">
        <f t="shared" si="66"/>
        <v>8.0948698830005991E-3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1.8044869883000598E-2</v>
      </c>
      <c r="AU83" s="8">
        <f t="shared" si="70"/>
        <v>52.122000000000007</v>
      </c>
      <c r="AV83" s="1">
        <f t="shared" si="71"/>
        <v>0.26</v>
      </c>
      <c r="AW83" s="1">
        <f t="shared" si="75"/>
        <v>2.3624656454211084</v>
      </c>
      <c r="AX83" s="1">
        <f t="shared" si="72"/>
        <v>3870.6907906423435</v>
      </c>
    </row>
    <row r="84" spans="1:53" x14ac:dyDescent="0.15">
      <c r="C84" s="7">
        <v>10</v>
      </c>
      <c r="D84" s="11">
        <v>21.094258064516101</v>
      </c>
      <c r="E84" s="10">
        <f t="shared" si="73"/>
        <v>25.188166666666699</v>
      </c>
      <c r="F84" s="7" t="s">
        <v>73</v>
      </c>
      <c r="G84" s="1">
        <v>11</v>
      </c>
      <c r="H84" s="8">
        <f t="shared" si="57"/>
        <v>21.094258064516101</v>
      </c>
      <c r="I84" s="8">
        <f t="shared" si="58"/>
        <v>294.24425806451609</v>
      </c>
      <c r="J84" s="8">
        <f t="shared" si="59"/>
        <v>0.22440557795752378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0.73343968058299325</v>
      </c>
      <c r="O84" s="8">
        <f t="shared" si="74"/>
        <v>0.55982208845173664</v>
      </c>
      <c r="P84" s="8">
        <f t="shared" si="62"/>
        <v>0.12562719931239996</v>
      </c>
      <c r="Q84" s="14">
        <f t="shared" si="63"/>
        <v>3.2663071821223993E-2</v>
      </c>
      <c r="R84" s="8">
        <f t="shared" si="64"/>
        <v>0.1355172</v>
      </c>
      <c r="S84" s="15">
        <f t="shared" si="65"/>
        <v>0.24102528550784691</v>
      </c>
      <c r="T84" s="2">
        <v>0.01</v>
      </c>
      <c r="U84" s="16">
        <f t="shared" si="66"/>
        <v>2.4102528550784693E-3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1.2360252855078468E-2</v>
      </c>
      <c r="AU84" s="8">
        <f t="shared" si="70"/>
        <v>52.122000000000007</v>
      </c>
      <c r="AV84" s="1">
        <f t="shared" si="71"/>
        <v>0.26</v>
      </c>
      <c r="AW84" s="1">
        <f t="shared" si="75"/>
        <v>2.3624656454211084</v>
      </c>
      <c r="AX84" s="1">
        <f t="shared" si="72"/>
        <v>2651.3195831483281</v>
      </c>
    </row>
    <row r="85" spans="1:53" x14ac:dyDescent="0.15">
      <c r="C85" s="7">
        <v>11</v>
      </c>
      <c r="D85" s="11">
        <v>12.390933333333299</v>
      </c>
      <c r="E85" s="10">
        <f t="shared" si="73"/>
        <v>21.094258064516101</v>
      </c>
      <c r="F85" s="7" t="s">
        <v>75</v>
      </c>
      <c r="G85" s="1">
        <v>12</v>
      </c>
      <c r="H85" s="8">
        <f t="shared" si="57"/>
        <v>12.390933333333299</v>
      </c>
      <c r="I85" s="8">
        <f t="shared" si="58"/>
        <v>285.54093333333327</v>
      </c>
      <c r="J85" s="8">
        <f t="shared" si="59"/>
        <v>8.1846208915682686E-2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0.9554148891393367</v>
      </c>
      <c r="P85" s="8">
        <f t="shared" si="62"/>
        <v>7.819708661765197E-2</v>
      </c>
      <c r="Q85" s="14">
        <f t="shared" si="63"/>
        <v>2.0331242520589512E-2</v>
      </c>
      <c r="R85" s="8">
        <f t="shared" si="64"/>
        <v>0.1355172</v>
      </c>
      <c r="S85" s="15">
        <f t="shared" si="65"/>
        <v>0.15002702624161002</v>
      </c>
      <c r="T85" s="2">
        <v>0.01</v>
      </c>
      <c r="U85" s="16">
        <f t="shared" si="66"/>
        <v>1.5002702624161003E-3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1.1450270262416101E-2</v>
      </c>
      <c r="AU85" s="8">
        <f t="shared" si="70"/>
        <v>52.122000000000007</v>
      </c>
      <c r="AV85" s="1">
        <f t="shared" si="71"/>
        <v>0.26</v>
      </c>
      <c r="AW85" s="1">
        <f t="shared" si="75"/>
        <v>2.3624656454211084</v>
      </c>
      <c r="AX85" s="1">
        <f t="shared" si="72"/>
        <v>2456.1249785930877</v>
      </c>
      <c r="AY85" s="1">
        <f>SUM(AX74:AX85)</f>
        <v>34045.986546532746</v>
      </c>
    </row>
    <row r="86" spans="1:53" x14ac:dyDescent="0.15">
      <c r="C86" s="7">
        <v>12</v>
      </c>
      <c r="D86" s="11">
        <v>12.1324838709677</v>
      </c>
      <c r="E86" s="10">
        <f t="shared" si="73"/>
        <v>12.390933333333299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5</v>
      </c>
      <c r="E90" s="7"/>
      <c r="F90" s="7"/>
      <c r="G90" s="1">
        <v>1</v>
      </c>
      <c r="H90" s="8">
        <f t="shared" ref="H90:H101" si="76">E91</f>
        <v>5</v>
      </c>
      <c r="I90" s="8">
        <f t="shared" ref="I90:I101" si="77">H90+273.15</f>
        <v>278.14999999999998</v>
      </c>
      <c r="J90" s="8">
        <f t="shared" ref="J90:J101" si="78">EXP(($C$16*(I90-$C$14))/($C$17*I90*$C$14))</f>
        <v>3.3074406338125473E-2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9.4162834844643221E-3</v>
      </c>
      <c r="Q90" s="14">
        <f t="shared" ref="Q90:Q101" si="82">P90*$B$76</f>
        <v>2.4482337059607237E-3</v>
      </c>
      <c r="R90" s="8">
        <f t="shared" ref="R90:R101" si="83">L90*$B$76</f>
        <v>7.4022000000000004E-2</v>
      </c>
      <c r="S90" s="15">
        <f t="shared" ref="S90:S101" si="84">Q90/R90</f>
        <v>3.3074406338125473E-2</v>
      </c>
      <c r="T90" s="2">
        <v>0.01</v>
      </c>
      <c r="U90" s="16">
        <f t="shared" ref="U90:U101" si="85">S90*T90</f>
        <v>3.3074406338125473E-4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5.8207440633812552E-3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0.62</v>
      </c>
      <c r="AX90" s="1">
        <f t="shared" ref="AX90:AX101" si="91">AW90*10000*AV90*0.67*AU90*AT90</f>
        <v>178.98053882656086</v>
      </c>
      <c r="AZ90" s="1">
        <f>$E$10/12</f>
        <v>0.11833333333333333</v>
      </c>
      <c r="BA90" s="1">
        <f t="shared" ref="BA90:BA101" si="92">AZ90*10000*AV90*0.67*AU90*AT90</f>
        <v>34.160264130875866</v>
      </c>
    </row>
    <row r="91" spans="1:53" x14ac:dyDescent="0.15">
      <c r="A91" s="1" t="s">
        <v>74</v>
      </c>
      <c r="B91" s="1">
        <v>1</v>
      </c>
      <c r="C91" s="7">
        <v>1</v>
      </c>
      <c r="D91" s="9">
        <v>7.5587419354838703</v>
      </c>
      <c r="E91" s="10">
        <f t="shared" ref="E91:E102" si="93">D90</f>
        <v>5</v>
      </c>
      <c r="F91" s="7" t="s">
        <v>73</v>
      </c>
      <c r="G91" s="1">
        <v>2</v>
      </c>
      <c r="H91" s="8">
        <f t="shared" si="76"/>
        <v>7.5587419354838703</v>
      </c>
      <c r="I91" s="8">
        <f t="shared" si="77"/>
        <v>280.70874193548383</v>
      </c>
      <c r="J91" s="8">
        <f t="shared" si="78"/>
        <v>4.5506054961779202E-2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0.55998371651553569</v>
      </c>
      <c r="P91" s="8">
        <f t="shared" si="81"/>
        <v>2.548264978145735E-2</v>
      </c>
      <c r="Q91" s="14">
        <f t="shared" si="82"/>
        <v>6.6254889431789114E-3</v>
      </c>
      <c r="R91" s="8">
        <f t="shared" si="83"/>
        <v>7.4022000000000004E-2</v>
      </c>
      <c r="S91" s="15">
        <f t="shared" si="84"/>
        <v>8.9507024170907445E-2</v>
      </c>
      <c r="T91" s="2">
        <v>0.01</v>
      </c>
      <c r="U91" s="16">
        <f t="shared" si="85"/>
        <v>8.950702417090745E-4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6.3850702417090743E-3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0.62</v>
      </c>
      <c r="AX91" s="1">
        <f t="shared" si="91"/>
        <v>196.33285708196519</v>
      </c>
      <c r="AZ91" s="1">
        <f t="shared" ref="AZ91:AZ101" si="96">$E$10/12</f>
        <v>0.11833333333333333</v>
      </c>
      <c r="BA91" s="1">
        <f t="shared" si="92"/>
        <v>37.472131324783682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10.1939642857143</v>
      </c>
      <c r="E92" s="10">
        <f t="shared" si="93"/>
        <v>7.5587419354838703</v>
      </c>
      <c r="F92" s="7" t="s">
        <v>73</v>
      </c>
      <c r="G92" s="1">
        <v>3</v>
      </c>
      <c r="H92" s="8">
        <f t="shared" si="76"/>
        <v>10.1939642857143</v>
      </c>
      <c r="I92" s="8">
        <f t="shared" si="77"/>
        <v>283.34396428571426</v>
      </c>
      <c r="J92" s="8">
        <f t="shared" si="78"/>
        <v>6.2830741899052078E-2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0.81920106673407833</v>
      </c>
      <c r="P92" s="8">
        <f t="shared" si="81"/>
        <v>5.1471010787397013E-2</v>
      </c>
      <c r="Q92" s="14">
        <f t="shared" si="82"/>
        <v>1.3382462804723223E-2</v>
      </c>
      <c r="R92" s="8">
        <f t="shared" si="83"/>
        <v>7.4022000000000004E-2</v>
      </c>
      <c r="S92" s="15">
        <f t="shared" si="84"/>
        <v>0.1807903434752266</v>
      </c>
      <c r="T92" s="2">
        <v>0.01</v>
      </c>
      <c r="U92" s="16">
        <f t="shared" si="85"/>
        <v>1.8079034347522661E-3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7.297903434752266E-3</v>
      </c>
      <c r="AU92" s="8">
        <f t="shared" si="89"/>
        <v>28.47</v>
      </c>
      <c r="AV92" s="1">
        <f t="shared" si="90"/>
        <v>0.26</v>
      </c>
      <c r="AW92" s="1">
        <f t="shared" si="95"/>
        <v>0.62</v>
      </c>
      <c r="AX92" s="1">
        <f t="shared" si="91"/>
        <v>224.40132650282027</v>
      </c>
      <c r="AZ92" s="1">
        <f t="shared" si="96"/>
        <v>0.11833333333333333</v>
      </c>
      <c r="BA92" s="1">
        <f t="shared" si="92"/>
        <v>42.829285434678063</v>
      </c>
    </row>
    <row r="93" spans="1:53" x14ac:dyDescent="0.15">
      <c r="C93" s="7">
        <v>3</v>
      </c>
      <c r="D93" s="11">
        <v>13.2385161290323</v>
      </c>
      <c r="E93" s="10">
        <f t="shared" si="93"/>
        <v>10.1939642857143</v>
      </c>
      <c r="F93" s="7" t="s">
        <v>73</v>
      </c>
      <c r="G93" s="1">
        <v>4</v>
      </c>
      <c r="H93" s="8">
        <f t="shared" si="76"/>
        <v>13.2385161290323</v>
      </c>
      <c r="I93" s="8">
        <f t="shared" si="77"/>
        <v>286.38851612903227</v>
      </c>
      <c r="J93" s="8">
        <f t="shared" si="78"/>
        <v>9.053723604925587E-2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1.0524300559466813</v>
      </c>
      <c r="P93" s="8">
        <f t="shared" si="81"/>
        <v>9.5284108400576245E-2</v>
      </c>
      <c r="Q93" s="14">
        <f t="shared" si="82"/>
        <v>2.4773868184149825E-2</v>
      </c>
      <c r="R93" s="8">
        <f t="shared" si="83"/>
        <v>7.4022000000000004E-2</v>
      </c>
      <c r="S93" s="15">
        <f t="shared" si="84"/>
        <v>0.33468250228512908</v>
      </c>
      <c r="T93" s="2">
        <v>0.01</v>
      </c>
      <c r="U93" s="16">
        <f t="shared" si="85"/>
        <v>3.3468250228512911E-3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8.8368250228512898E-3</v>
      </c>
      <c r="AU93" s="8">
        <f t="shared" si="89"/>
        <v>28.47</v>
      </c>
      <c r="AV93" s="1">
        <f t="shared" si="90"/>
        <v>0.26</v>
      </c>
      <c r="AW93" s="1">
        <f t="shared" si="95"/>
        <v>0.62</v>
      </c>
      <c r="AX93" s="1">
        <f t="shared" si="91"/>
        <v>271.72122444895831</v>
      </c>
      <c r="AZ93" s="1">
        <f t="shared" si="96"/>
        <v>0.11833333333333333</v>
      </c>
      <c r="BA93" s="1">
        <f t="shared" si="92"/>
        <v>51.860771333000116</v>
      </c>
    </row>
    <row r="94" spans="1:53" x14ac:dyDescent="0.15">
      <c r="C94" s="7">
        <v>4</v>
      </c>
      <c r="D94" s="11">
        <v>18.748066666666698</v>
      </c>
      <c r="E94" s="10">
        <f t="shared" si="93"/>
        <v>13.2385161290323</v>
      </c>
      <c r="F94" s="7" t="s">
        <v>73</v>
      </c>
      <c r="G94" s="1">
        <v>5</v>
      </c>
      <c r="H94" s="8">
        <f t="shared" si="76"/>
        <v>18.748066666666698</v>
      </c>
      <c r="I94" s="8">
        <f t="shared" si="77"/>
        <v>291.89806666666669</v>
      </c>
      <c r="J94" s="8">
        <f t="shared" si="78"/>
        <v>0.17199760269939116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0.90928865016879978</v>
      </c>
      <c r="O94" s="8">
        <f t="shared" si="94"/>
        <v>0.33255729737730522</v>
      </c>
      <c r="P94" s="8">
        <f t="shared" si="81"/>
        <v>5.719905790908502E-2</v>
      </c>
      <c r="Q94" s="14">
        <f t="shared" si="82"/>
        <v>1.4871755056362106E-2</v>
      </c>
      <c r="R94" s="8">
        <f t="shared" si="83"/>
        <v>7.4022000000000004E-2</v>
      </c>
      <c r="S94" s="15">
        <f t="shared" si="84"/>
        <v>0.20090993294374787</v>
      </c>
      <c r="T94" s="2">
        <v>0.01</v>
      </c>
      <c r="U94" s="16">
        <f t="shared" si="85"/>
        <v>2.0090993294374789E-3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1.1959099329437478E-2</v>
      </c>
      <c r="AU94" s="8">
        <f t="shared" si="89"/>
        <v>28.47</v>
      </c>
      <c r="AV94" s="1">
        <f t="shared" si="90"/>
        <v>0.26</v>
      </c>
      <c r="AW94" s="1">
        <f t="shared" si="95"/>
        <v>0.62</v>
      </c>
      <c r="AX94" s="1">
        <f t="shared" si="91"/>
        <v>367.72722156412817</v>
      </c>
      <c r="AZ94" s="1">
        <f t="shared" si="96"/>
        <v>0.11833333333333333</v>
      </c>
      <c r="BA94" s="1">
        <f t="shared" si="92"/>
        <v>70.184496588852426</v>
      </c>
    </row>
    <row r="95" spans="1:53" x14ac:dyDescent="0.15">
      <c r="C95" s="7">
        <v>5</v>
      </c>
      <c r="D95" s="11">
        <v>22.504322580645201</v>
      </c>
      <c r="E95" s="10">
        <f t="shared" si="93"/>
        <v>18.748066666666698</v>
      </c>
      <c r="F95" s="7" t="s">
        <v>75</v>
      </c>
      <c r="G95" s="1">
        <v>6</v>
      </c>
      <c r="H95" s="8">
        <f t="shared" si="76"/>
        <v>22.504322580645201</v>
      </c>
      <c r="I95" s="8">
        <f t="shared" si="77"/>
        <v>295.65432258064516</v>
      </c>
      <c r="J95" s="8">
        <f t="shared" si="78"/>
        <v>0.26276896995015508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0.5600582394682202</v>
      </c>
      <c r="P95" s="8">
        <f t="shared" si="81"/>
        <v>0.14716592669716153</v>
      </c>
      <c r="Q95" s="14">
        <f t="shared" si="82"/>
        <v>3.8263140941262E-2</v>
      </c>
      <c r="R95" s="8">
        <f t="shared" si="83"/>
        <v>7.4022000000000004E-2</v>
      </c>
      <c r="S95" s="15">
        <f t="shared" si="84"/>
        <v>0.5169157945105779</v>
      </c>
      <c r="T95" s="2">
        <v>0.01</v>
      </c>
      <c r="U95" s="16">
        <f t="shared" si="85"/>
        <v>5.169157945105779E-3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1.5119157945105779E-2</v>
      </c>
      <c r="AU95" s="8">
        <f t="shared" si="89"/>
        <v>28.47</v>
      </c>
      <c r="AV95" s="1">
        <f t="shared" si="90"/>
        <v>0.26</v>
      </c>
      <c r="AW95" s="1">
        <f t="shared" si="95"/>
        <v>0.62</v>
      </c>
      <c r="AX95" s="1">
        <f t="shared" si="91"/>
        <v>464.89503853000235</v>
      </c>
      <c r="AZ95" s="1">
        <f t="shared" si="96"/>
        <v>0.11833333333333333</v>
      </c>
      <c r="BA95" s="1">
        <f t="shared" si="92"/>
        <v>88.729967031263897</v>
      </c>
    </row>
    <row r="96" spans="1:53" x14ac:dyDescent="0.15">
      <c r="C96" s="7">
        <v>6</v>
      </c>
      <c r="D96" s="11">
        <v>26.385833333333299</v>
      </c>
      <c r="E96" s="10">
        <f t="shared" si="93"/>
        <v>22.504322580645201</v>
      </c>
      <c r="F96" s="7" t="s">
        <v>73</v>
      </c>
      <c r="G96" s="1">
        <v>7</v>
      </c>
      <c r="H96" s="8">
        <f t="shared" si="76"/>
        <v>26.385833333333299</v>
      </c>
      <c r="I96" s="8">
        <f t="shared" si="77"/>
        <v>299.5358333333333</v>
      </c>
      <c r="J96" s="8">
        <f t="shared" si="78"/>
        <v>0.40263685126423482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0.69759231277105871</v>
      </c>
      <c r="P96" s="8">
        <f t="shared" si="81"/>
        <v>0.28087637228027434</v>
      </c>
      <c r="Q96" s="14">
        <f t="shared" si="82"/>
        <v>7.3027856792871326E-2</v>
      </c>
      <c r="R96" s="8">
        <f t="shared" si="83"/>
        <v>7.4022000000000004E-2</v>
      </c>
      <c r="S96" s="15">
        <f t="shared" si="84"/>
        <v>0.98656962515024349</v>
      </c>
      <c r="T96" s="2">
        <v>0.01</v>
      </c>
      <c r="U96" s="16">
        <f t="shared" si="85"/>
        <v>9.8656962515024354E-3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1.9815696251502438E-2</v>
      </c>
      <c r="AU96" s="8">
        <f t="shared" si="89"/>
        <v>28.47</v>
      </c>
      <c r="AV96" s="1">
        <f t="shared" si="90"/>
        <v>0.26</v>
      </c>
      <c r="AW96" s="1">
        <f t="shared" si="95"/>
        <v>0.62</v>
      </c>
      <c r="AX96" s="1">
        <f t="shared" si="91"/>
        <v>609.30766817758752</v>
      </c>
      <c r="AZ96" s="1">
        <f t="shared" si="96"/>
        <v>0.11833333333333333</v>
      </c>
      <c r="BA96" s="1">
        <f t="shared" si="92"/>
        <v>116.2925925822815</v>
      </c>
    </row>
    <row r="97" spans="3:54" x14ac:dyDescent="0.15">
      <c r="C97" s="7">
        <v>7</v>
      </c>
      <c r="D97" s="11">
        <v>26.896677419354798</v>
      </c>
      <c r="E97" s="10">
        <f t="shared" si="93"/>
        <v>26.385833333333299</v>
      </c>
      <c r="F97" s="7" t="s">
        <v>73</v>
      </c>
      <c r="G97" s="1">
        <v>8</v>
      </c>
      <c r="H97" s="8">
        <f t="shared" si="76"/>
        <v>26.896677419354798</v>
      </c>
      <c r="I97" s="8">
        <f t="shared" si="77"/>
        <v>300.04667741935475</v>
      </c>
      <c r="J97" s="8">
        <f t="shared" si="78"/>
        <v>0.42554833204577991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0.70141594049078448</v>
      </c>
      <c r="P97" s="8">
        <f t="shared" si="81"/>
        <v>0.29848638354617535</v>
      </c>
      <c r="Q97" s="14">
        <f t="shared" si="82"/>
        <v>7.7606459722005597E-2</v>
      </c>
      <c r="R97" s="8">
        <f t="shared" si="83"/>
        <v>7.4022000000000004E-2</v>
      </c>
      <c r="S97" s="15">
        <f t="shared" si="84"/>
        <v>1.0484242484937667</v>
      </c>
      <c r="T97" s="2">
        <v>0.01</v>
      </c>
      <c r="U97" s="16">
        <f t="shared" si="85"/>
        <v>1.0484242484937668E-2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2.0434242484937668E-2</v>
      </c>
      <c r="AU97" s="8">
        <f t="shared" si="89"/>
        <v>28.47</v>
      </c>
      <c r="AV97" s="1">
        <f t="shared" si="90"/>
        <v>0.26</v>
      </c>
      <c r="AW97" s="1">
        <f t="shared" si="95"/>
        <v>0.62</v>
      </c>
      <c r="AX97" s="1">
        <f t="shared" si="91"/>
        <v>628.3271847452113</v>
      </c>
      <c r="AZ97" s="1">
        <f t="shared" si="96"/>
        <v>0.11833333333333333</v>
      </c>
      <c r="BA97" s="1">
        <f t="shared" si="92"/>
        <v>119.92266160459678</v>
      </c>
    </row>
    <row r="98" spans="3:54" x14ac:dyDescent="0.15">
      <c r="C98" s="7">
        <v>8</v>
      </c>
      <c r="D98" s="11">
        <v>27.730806451612899</v>
      </c>
      <c r="E98" s="10">
        <f t="shared" si="93"/>
        <v>26.896677419354798</v>
      </c>
      <c r="F98" s="7" t="s">
        <v>73</v>
      </c>
      <c r="G98" s="1">
        <v>9</v>
      </c>
      <c r="H98" s="8">
        <f t="shared" si="76"/>
        <v>27.730806451612899</v>
      </c>
      <c r="I98" s="8">
        <f t="shared" si="77"/>
        <v>300.8808064516129</v>
      </c>
      <c r="J98" s="8">
        <f t="shared" si="78"/>
        <v>0.46560698395559924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0.68762955694460914</v>
      </c>
      <c r="P98" s="8">
        <f t="shared" si="81"/>
        <v>0.32016512408770442</v>
      </c>
      <c r="Q98" s="14">
        <f t="shared" si="82"/>
        <v>8.3242932262803146E-2</v>
      </c>
      <c r="R98" s="8">
        <f t="shared" si="83"/>
        <v>7.4022000000000004E-2</v>
      </c>
      <c r="S98" s="15">
        <f t="shared" si="84"/>
        <v>1.1245701583691758</v>
      </c>
      <c r="T98" s="2">
        <v>0.01</v>
      </c>
      <c r="U98" s="16">
        <f t="shared" si="85"/>
        <v>1.1245701583691758E-2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2.1195701583691759E-2</v>
      </c>
      <c r="AU98" s="8">
        <f t="shared" si="89"/>
        <v>28.47</v>
      </c>
      <c r="AV98" s="1">
        <f t="shared" si="90"/>
        <v>0.26</v>
      </c>
      <c r="AW98" s="1">
        <f t="shared" si="95"/>
        <v>0.62</v>
      </c>
      <c r="AX98" s="1">
        <f t="shared" si="91"/>
        <v>651.74109167968425</v>
      </c>
      <c r="AZ98" s="1">
        <f t="shared" si="96"/>
        <v>0.11833333333333333</v>
      </c>
      <c r="BA98" s="1">
        <f t="shared" si="92"/>
        <v>124.3914449173591</v>
      </c>
    </row>
    <row r="99" spans="3:54" x14ac:dyDescent="0.15">
      <c r="C99" s="7">
        <v>9</v>
      </c>
      <c r="D99" s="11">
        <v>25.188166666666699</v>
      </c>
      <c r="E99" s="10">
        <f t="shared" si="93"/>
        <v>27.730806451612899</v>
      </c>
      <c r="F99" s="7" t="s">
        <v>73</v>
      </c>
      <c r="G99" s="1">
        <v>10</v>
      </c>
      <c r="H99" s="8">
        <f t="shared" si="76"/>
        <v>25.188166666666699</v>
      </c>
      <c r="I99" s="8">
        <f t="shared" si="77"/>
        <v>298.33816666666667</v>
      </c>
      <c r="J99" s="8">
        <f t="shared" si="78"/>
        <v>0.35337858668473859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0.65216443285690473</v>
      </c>
      <c r="P99" s="8">
        <f t="shared" si="81"/>
        <v>0.2304609455690271</v>
      </c>
      <c r="Q99" s="14">
        <f t="shared" si="82"/>
        <v>5.9919845847947052E-2</v>
      </c>
      <c r="R99" s="8">
        <f t="shared" si="83"/>
        <v>7.4022000000000004E-2</v>
      </c>
      <c r="S99" s="15">
        <f t="shared" si="84"/>
        <v>0.80948698830006005</v>
      </c>
      <c r="T99" s="2">
        <v>0.01</v>
      </c>
      <c r="U99" s="16">
        <f t="shared" si="85"/>
        <v>8.0948698830006008E-3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1.8044869883000601E-2</v>
      </c>
      <c r="AU99" s="8">
        <f t="shared" si="89"/>
        <v>28.47</v>
      </c>
      <c r="AV99" s="1">
        <f t="shared" si="90"/>
        <v>0.26</v>
      </c>
      <c r="AW99" s="1">
        <f t="shared" si="95"/>
        <v>0.62</v>
      </c>
      <c r="AX99" s="1">
        <f t="shared" si="91"/>
        <v>554.85699071237207</v>
      </c>
      <c r="AZ99" s="1">
        <f t="shared" si="96"/>
        <v>0.11833333333333333</v>
      </c>
      <c r="BA99" s="1">
        <f t="shared" si="92"/>
        <v>105.90012457144735</v>
      </c>
    </row>
    <row r="100" spans="3:54" x14ac:dyDescent="0.15">
      <c r="C100" s="7">
        <v>10</v>
      </c>
      <c r="D100" s="11">
        <v>21.094258064516101</v>
      </c>
      <c r="E100" s="10">
        <f t="shared" si="93"/>
        <v>25.188166666666699</v>
      </c>
      <c r="F100" s="7" t="s">
        <v>73</v>
      </c>
      <c r="G100" s="1">
        <v>11</v>
      </c>
      <c r="H100" s="8">
        <f t="shared" si="76"/>
        <v>21.094258064516101</v>
      </c>
      <c r="I100" s="8">
        <f t="shared" si="77"/>
        <v>294.24425806451609</v>
      </c>
      <c r="J100" s="8">
        <f t="shared" si="78"/>
        <v>0.22440557795752378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0.40061831292348382</v>
      </c>
      <c r="O100" s="8">
        <f t="shared" si="94"/>
        <v>0.30578517436439379</v>
      </c>
      <c r="P100" s="8">
        <f t="shared" si="81"/>
        <v>6.8619898784083977E-2</v>
      </c>
      <c r="Q100" s="14">
        <f t="shared" si="82"/>
        <v>1.7841173683861834E-2</v>
      </c>
      <c r="R100" s="8">
        <f t="shared" si="83"/>
        <v>7.4022000000000004E-2</v>
      </c>
      <c r="S100" s="15">
        <f t="shared" si="84"/>
        <v>0.24102528550784674</v>
      </c>
      <c r="T100" s="2">
        <v>0.01</v>
      </c>
      <c r="U100" s="16">
        <f t="shared" si="85"/>
        <v>2.4102528550784675E-3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1.2360252855078468E-2</v>
      </c>
      <c r="AU100" s="8">
        <f t="shared" si="89"/>
        <v>28.47</v>
      </c>
      <c r="AV100" s="1">
        <f t="shared" si="90"/>
        <v>0.26</v>
      </c>
      <c r="AW100" s="1">
        <f t="shared" si="95"/>
        <v>0.62</v>
      </c>
      <c r="AX100" s="1">
        <f t="shared" si="91"/>
        <v>380.06218654276205</v>
      </c>
      <c r="AZ100" s="1">
        <f t="shared" si="96"/>
        <v>0.11833333333333333</v>
      </c>
      <c r="BA100" s="1">
        <f t="shared" si="92"/>
        <v>72.538750657355124</v>
      </c>
    </row>
    <row r="101" spans="3:54" x14ac:dyDescent="0.15">
      <c r="C101" s="7">
        <v>11</v>
      </c>
      <c r="D101" s="11">
        <v>12.390933333333299</v>
      </c>
      <c r="E101" s="10">
        <f t="shared" si="93"/>
        <v>21.094258064516101</v>
      </c>
      <c r="F101" s="7" t="s">
        <v>75</v>
      </c>
      <c r="G101" s="1">
        <v>12</v>
      </c>
      <c r="H101" s="8">
        <f t="shared" si="76"/>
        <v>12.390933333333299</v>
      </c>
      <c r="I101" s="8">
        <f t="shared" si="77"/>
        <v>285.54093333333327</v>
      </c>
      <c r="J101" s="8">
        <f t="shared" si="78"/>
        <v>8.1846208915682686E-2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0.52186527558030971</v>
      </c>
      <c r="P101" s="8">
        <f t="shared" si="81"/>
        <v>4.2712694370986348E-2</v>
      </c>
      <c r="Q101" s="14">
        <f t="shared" si="82"/>
        <v>1.1105300536456451E-2</v>
      </c>
      <c r="R101" s="8">
        <f t="shared" si="83"/>
        <v>7.4022000000000004E-2</v>
      </c>
      <c r="S101" s="15">
        <f t="shared" si="84"/>
        <v>0.15002702624160993</v>
      </c>
      <c r="T101" s="2">
        <v>0.01</v>
      </c>
      <c r="U101" s="16">
        <f t="shared" si="85"/>
        <v>1.5002702624160994E-3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1.1450270262416098E-2</v>
      </c>
      <c r="AU101" s="8">
        <f t="shared" si="89"/>
        <v>28.47</v>
      </c>
      <c r="AV101" s="1">
        <f t="shared" si="90"/>
        <v>0.26</v>
      </c>
      <c r="AW101" s="1">
        <f t="shared" si="95"/>
        <v>0.62</v>
      </c>
      <c r="AX101" s="1">
        <f t="shared" si="91"/>
        <v>352.08136948844003</v>
      </c>
      <c r="AY101" s="1">
        <f>SUM(AX90:AX101)</f>
        <v>4880.4346983004925</v>
      </c>
      <c r="AZ101" s="1">
        <f t="shared" si="96"/>
        <v>0.11833333333333333</v>
      </c>
      <c r="BA101" s="1">
        <f t="shared" si="92"/>
        <v>67.198325896987214</v>
      </c>
      <c r="BB101" s="1">
        <f>SUM(BA90:BA101)</f>
        <v>931.48081607348104</v>
      </c>
    </row>
    <row r="102" spans="3:54" x14ac:dyDescent="0.15">
      <c r="C102" s="7">
        <v>12</v>
      </c>
      <c r="D102" s="11">
        <v>12.1324838709677</v>
      </c>
      <c r="E102" s="10">
        <f t="shared" si="93"/>
        <v>12.390933333333299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Z102"/>
  <sheetViews>
    <sheetView topLeftCell="A3"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/>
    <col min="29" max="29" width="8.875" style="1"/>
    <col min="30" max="30" width="10.25" style="1" customWidth="1"/>
    <col min="31" max="31" width="10" style="1"/>
    <col min="32" max="32" width="23.125" style="1" customWidth="1"/>
    <col min="33" max="33" width="14.375" style="1" customWidth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12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</row>
    <row r="2" spans="1:12" x14ac:dyDescent="0.15">
      <c r="A2" s="33" t="s">
        <v>4</v>
      </c>
      <c r="B2" s="3" t="s">
        <v>5</v>
      </c>
      <c r="C2" s="2"/>
      <c r="D2" s="2"/>
      <c r="E2" s="40">
        <v>203.72</v>
      </c>
      <c r="F2" s="2">
        <v>1069.5229999999999</v>
      </c>
      <c r="G2" s="44">
        <f>(F2+F3+F4)/3</f>
        <v>1305.751</v>
      </c>
      <c r="H2" s="2">
        <v>0.13</v>
      </c>
      <c r="I2" s="33">
        <f>(H2+H3+H4)/3</f>
        <v>0.12</v>
      </c>
    </row>
    <row r="3" spans="1:12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  <c r="L3" s="1">
        <v>203.72</v>
      </c>
    </row>
    <row r="4" spans="1:12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  <c r="L4" s="1">
        <v>1449.62465753425</v>
      </c>
    </row>
    <row r="5" spans="1:12" x14ac:dyDescent="0.15">
      <c r="A5" s="33" t="s">
        <v>8</v>
      </c>
      <c r="B5" s="3" t="s">
        <v>9</v>
      </c>
      <c r="C5" s="2"/>
      <c r="D5" s="2"/>
      <c r="E5" s="40">
        <v>1449.62465753425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0.155</v>
      </c>
      <c r="L5" s="1">
        <v>1679.30835083437</v>
      </c>
    </row>
    <row r="6" spans="1:12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0.13</v>
      </c>
      <c r="I6" s="33"/>
      <c r="L6" s="1">
        <v>2.0752000000000002</v>
      </c>
    </row>
    <row r="7" spans="1:12" x14ac:dyDescent="0.15">
      <c r="A7" s="33" t="s">
        <v>11</v>
      </c>
      <c r="B7" s="34"/>
      <c r="C7" s="2"/>
      <c r="D7" s="2"/>
      <c r="E7" s="5">
        <v>1679.30835083437</v>
      </c>
      <c r="F7" s="2">
        <v>122.786</v>
      </c>
      <c r="G7" s="2"/>
      <c r="H7" s="2">
        <v>0.28999999999999998</v>
      </c>
      <c r="L7" s="1">
        <v>2.3340000000000001</v>
      </c>
    </row>
    <row r="8" spans="1:12" x14ac:dyDescent="0.15">
      <c r="A8" s="33" t="s">
        <v>12</v>
      </c>
      <c r="B8" s="34"/>
      <c r="C8" s="2"/>
      <c r="D8" s="2"/>
      <c r="E8" s="5">
        <v>2.0752000000000002</v>
      </c>
      <c r="F8" s="2">
        <v>625.46400000000006</v>
      </c>
      <c r="G8" s="2"/>
      <c r="H8" s="2">
        <v>0.26</v>
      </c>
      <c r="L8" s="1">
        <v>0.39040991999644797</v>
      </c>
    </row>
    <row r="9" spans="1:12" x14ac:dyDescent="0.15">
      <c r="A9" s="33" t="s">
        <v>13</v>
      </c>
      <c r="B9" s="34"/>
      <c r="C9" s="2"/>
      <c r="D9" s="2"/>
      <c r="E9" s="5">
        <v>2.3340000000000001</v>
      </c>
      <c r="F9" s="2">
        <v>341.64</v>
      </c>
      <c r="G9" s="2"/>
      <c r="H9" s="2">
        <v>0.26</v>
      </c>
      <c r="L9" s="1">
        <v>0</v>
      </c>
    </row>
    <row r="10" spans="1:12" x14ac:dyDescent="0.15">
      <c r="A10" s="33" t="s">
        <v>14</v>
      </c>
      <c r="B10" s="34"/>
      <c r="C10" s="2"/>
      <c r="D10" s="2"/>
      <c r="E10" s="5">
        <v>0.39040991999644797</v>
      </c>
      <c r="F10" s="2">
        <v>341.64</v>
      </c>
      <c r="G10" s="2"/>
      <c r="H10" s="2">
        <v>0.26</v>
      </c>
    </row>
    <row r="11" spans="1:12" x14ac:dyDescent="0.15">
      <c r="A11" s="33" t="s">
        <v>15</v>
      </c>
      <c r="B11" s="34"/>
      <c r="C11" s="2"/>
      <c r="D11" s="2"/>
      <c r="E11" s="2">
        <v>0</v>
      </c>
      <c r="F11" s="2">
        <v>910.85749999999996</v>
      </c>
      <c r="G11" s="2"/>
      <c r="H11" s="2">
        <v>0.21</v>
      </c>
    </row>
    <row r="14" spans="1:12" x14ac:dyDescent="0.15">
      <c r="A14" s="2" t="s">
        <v>16</v>
      </c>
      <c r="B14" s="2" t="s">
        <v>17</v>
      </c>
      <c r="C14" s="2">
        <v>308.16000000000003</v>
      </c>
      <c r="G14" s="43" t="s">
        <v>18</v>
      </c>
      <c r="H14" s="6" t="s">
        <v>19</v>
      </c>
      <c r="I14" s="6">
        <f>(AV38+AV53+AY85+AY101+BB101+AG69)</f>
        <v>53246260.561749257</v>
      </c>
      <c r="J14" s="6" t="s">
        <v>20</v>
      </c>
      <c r="K14" s="6">
        <f>I14/(10000*1000)</f>
        <v>5.3246260561749255</v>
      </c>
      <c r="L14" s="6" t="s">
        <v>21</v>
      </c>
    </row>
    <row r="15" spans="1:12" x14ac:dyDescent="0.15">
      <c r="A15" s="2" t="s">
        <v>22</v>
      </c>
      <c r="B15" s="2" t="s">
        <v>17</v>
      </c>
      <c r="C15" s="2"/>
      <c r="G15" s="43"/>
      <c r="H15" s="6" t="s">
        <v>23</v>
      </c>
      <c r="I15" s="6">
        <v>33010438.178862799</v>
      </c>
      <c r="J15" s="6" t="s">
        <v>20</v>
      </c>
      <c r="K15" s="6">
        <f>I15/(10000*1000)</f>
        <v>3.30104381788628</v>
      </c>
      <c r="L15" s="6" t="s">
        <v>21</v>
      </c>
    </row>
    <row r="16" spans="1:12" x14ac:dyDescent="0.15">
      <c r="A16" s="2" t="s">
        <v>24</v>
      </c>
      <c r="B16" s="2" t="s">
        <v>25</v>
      </c>
      <c r="C16" s="2">
        <v>19347</v>
      </c>
      <c r="K16" s="1">
        <v>5.3246260561749255</v>
      </c>
    </row>
    <row r="17" spans="1:47" x14ac:dyDescent="0.15">
      <c r="A17" s="2" t="s">
        <v>26</v>
      </c>
      <c r="B17" s="2" t="s">
        <v>27</v>
      </c>
      <c r="C17" s="2">
        <v>1.9870000000000001</v>
      </c>
      <c r="AF17" s="1" t="s">
        <v>29</v>
      </c>
    </row>
    <row r="18" spans="1:47" x14ac:dyDescent="0.15">
      <c r="A18" s="2" t="s">
        <v>30</v>
      </c>
      <c r="B18" s="2" t="s">
        <v>31</v>
      </c>
      <c r="C18" s="2">
        <v>1</v>
      </c>
    </row>
    <row r="19" spans="1:47" x14ac:dyDescent="0.15">
      <c r="A19" s="2" t="s">
        <v>33</v>
      </c>
      <c r="B19" s="2" t="s">
        <v>31</v>
      </c>
      <c r="C19" s="2">
        <v>3</v>
      </c>
    </row>
    <row r="20" spans="1:47" x14ac:dyDescent="0.15">
      <c r="A20" s="2" t="s">
        <v>36</v>
      </c>
      <c r="B20" s="2" t="s">
        <v>37</v>
      </c>
      <c r="C20" s="2">
        <v>0.13</v>
      </c>
    </row>
    <row r="21" spans="1:47" x14ac:dyDescent="0.15">
      <c r="A21" s="2" t="s">
        <v>38</v>
      </c>
      <c r="B21" s="2" t="s">
        <v>39</v>
      </c>
      <c r="C21" s="2">
        <v>1</v>
      </c>
    </row>
    <row r="22" spans="1:47" x14ac:dyDescent="0.15">
      <c r="A22" s="2" t="s">
        <v>40</v>
      </c>
      <c r="B22" s="2" t="s">
        <v>35</v>
      </c>
      <c r="C22" s="2">
        <v>95</v>
      </c>
    </row>
    <row r="23" spans="1:47" x14ac:dyDescent="0.15">
      <c r="A23" s="2" t="s">
        <v>41</v>
      </c>
      <c r="B23" s="2" t="s">
        <v>42</v>
      </c>
      <c r="C23" s="2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1305.751</v>
      </c>
      <c r="C27" s="7" t="s">
        <v>72</v>
      </c>
      <c r="D27" s="7">
        <v>12</v>
      </c>
      <c r="E27" s="7"/>
      <c r="F27" s="7"/>
      <c r="G27" s="1">
        <v>1</v>
      </c>
      <c r="H27" s="8">
        <f t="shared" ref="H27:H38" si="0">E28</f>
        <v>12</v>
      </c>
      <c r="I27" s="8">
        <f t="shared" ref="I27:I38" si="1">H27+273.15</f>
        <v>285.14999999999998</v>
      </c>
      <c r="J27" s="8">
        <f t="shared" ref="J27:J38" si="2">EXP(($C$16*(I27-$C$14))/($C$17*I27*$C$14))</f>
        <v>7.8108002205014626E-2</v>
      </c>
      <c r="K27" s="8">
        <f t="shared" ref="K27:K38" si="3">$B$27/12</f>
        <v>108.81258333333334</v>
      </c>
      <c r="L27" s="8">
        <f t="shared" ref="L27:L38" si="4">K27*$B$28/100</f>
        <v>1.0881258333333335</v>
      </c>
      <c r="M27" s="1" t="s">
        <v>73</v>
      </c>
      <c r="O27" s="8">
        <f>L27</f>
        <v>1.0881258333333335</v>
      </c>
      <c r="P27" s="8">
        <f t="shared" ref="P27:P38" si="5">O27*J27</f>
        <v>8.4991334989333381E-2</v>
      </c>
      <c r="Q27" s="14">
        <f t="shared" ref="Q27:Q38" si="6">P27*$B$29</f>
        <v>1.0198960198720006E-2</v>
      </c>
      <c r="R27" s="8">
        <f t="shared" ref="R27:R38" si="7">L27*$B$29</f>
        <v>0.1305751</v>
      </c>
      <c r="S27" s="15">
        <f t="shared" ref="S27:S38" si="8">Q27/R27</f>
        <v>7.8108002205014626E-2</v>
      </c>
      <c r="T27" s="2">
        <v>0.01</v>
      </c>
      <c r="U27" s="16">
        <f t="shared" ref="U27:U38" si="9">S27*T27</f>
        <v>7.8108002205014629E-4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2.2681080022050146E-2</v>
      </c>
      <c r="AR27" s="8">
        <f t="shared" ref="AR27:AR38" si="15">$B$27/12</f>
        <v>108.81258333333334</v>
      </c>
      <c r="AS27" s="1">
        <f t="shared" ref="AS27:AS38" si="16">$B$29</f>
        <v>0.12</v>
      </c>
      <c r="AT27" s="1">
        <f>$E$2/12</f>
        <v>16.976666666666667</v>
      </c>
      <c r="AU27" s="1">
        <f t="shared" ref="AU27:AU38" si="17">AT27*10000*AS27*0.67*AR27*AQ27</f>
        <v>33686.145651302802</v>
      </c>
    </row>
    <row r="28" spans="1:47" x14ac:dyDescent="0.15">
      <c r="A28" s="1" t="s">
        <v>74</v>
      </c>
      <c r="B28" s="1">
        <v>1</v>
      </c>
      <c r="C28" s="7">
        <v>1</v>
      </c>
      <c r="D28" s="9">
        <v>14.4377741935484</v>
      </c>
      <c r="E28" s="10">
        <f t="shared" ref="E28:E39" si="18">D27</f>
        <v>12</v>
      </c>
      <c r="F28" s="7" t="s">
        <v>73</v>
      </c>
      <c r="G28" s="1">
        <v>2</v>
      </c>
      <c r="H28" s="8">
        <f t="shared" si="0"/>
        <v>14.4377741935484</v>
      </c>
      <c r="I28" s="8">
        <f t="shared" si="1"/>
        <v>287.5877741935484</v>
      </c>
      <c r="J28" s="8">
        <f t="shared" si="2"/>
        <v>0.104327720965259</v>
      </c>
      <c r="K28" s="8">
        <f t="shared" si="3"/>
        <v>108.81258333333334</v>
      </c>
      <c r="L28" s="8">
        <f t="shared" si="4"/>
        <v>1.0881258333333335</v>
      </c>
      <c r="M28" s="1" t="s">
        <v>73</v>
      </c>
      <c r="O28" s="8">
        <f t="shared" ref="O28:O38" si="19">L28+O27-P27-N28</f>
        <v>2.0912603316773337</v>
      </c>
      <c r="P28" s="8">
        <f t="shared" si="5"/>
        <v>0.21817642434894785</v>
      </c>
      <c r="Q28" s="14">
        <f t="shared" si="6"/>
        <v>2.6181170921873741E-2</v>
      </c>
      <c r="R28" s="8">
        <f t="shared" si="7"/>
        <v>0.1305751</v>
      </c>
      <c r="S28" s="15">
        <f t="shared" si="8"/>
        <v>0.20050661207131942</v>
      </c>
      <c r="T28" s="2">
        <v>0.01</v>
      </c>
      <c r="U28" s="16">
        <f t="shared" si="9"/>
        <v>2.0050661207131944E-3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2.3905066120713192E-2</v>
      </c>
      <c r="AR28" s="8">
        <f t="shared" si="15"/>
        <v>108.81258333333334</v>
      </c>
      <c r="AS28" s="1">
        <f t="shared" si="16"/>
        <v>0.12</v>
      </c>
      <c r="AT28" s="1">
        <f t="shared" ref="AT28:AT38" si="20">$E$2/12</f>
        <v>16.976666666666667</v>
      </c>
      <c r="AU28" s="1">
        <f t="shared" si="17"/>
        <v>35504.020900393625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15.0491071428571</v>
      </c>
      <c r="E29" s="10">
        <f t="shared" si="18"/>
        <v>14.4377741935484</v>
      </c>
      <c r="F29" s="7" t="s">
        <v>73</v>
      </c>
      <c r="G29" s="1">
        <v>3</v>
      </c>
      <c r="H29" s="8">
        <f t="shared" si="0"/>
        <v>15.0491071428571</v>
      </c>
      <c r="I29" s="8">
        <f t="shared" si="1"/>
        <v>288.19910714285709</v>
      </c>
      <c r="J29" s="8">
        <f t="shared" si="2"/>
        <v>0.11209588785446516</v>
      </c>
      <c r="K29" s="8">
        <f t="shared" si="3"/>
        <v>108.81258333333334</v>
      </c>
      <c r="L29" s="8">
        <f t="shared" si="4"/>
        <v>1.0881258333333335</v>
      </c>
      <c r="M29" s="1" t="s">
        <v>73</v>
      </c>
      <c r="O29" s="8">
        <f t="shared" si="19"/>
        <v>2.9612097406617197</v>
      </c>
      <c r="P29" s="8">
        <f t="shared" si="5"/>
        <v>0.33193943500276596</v>
      </c>
      <c r="Q29" s="14">
        <f t="shared" si="6"/>
        <v>3.9832732200331913E-2</v>
      </c>
      <c r="R29" s="8">
        <f t="shared" si="7"/>
        <v>0.1305751</v>
      </c>
      <c r="S29" s="15">
        <f t="shared" si="8"/>
        <v>0.30505611100686053</v>
      </c>
      <c r="T29" s="2">
        <v>0.01</v>
      </c>
      <c r="U29" s="16">
        <f t="shared" si="9"/>
        <v>3.0505611100686055E-3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2.4950561110068603E-2</v>
      </c>
      <c r="AR29" s="8">
        <f t="shared" si="15"/>
        <v>108.81258333333334</v>
      </c>
      <c r="AS29" s="1">
        <f t="shared" si="16"/>
        <v>0.12</v>
      </c>
      <c r="AT29" s="1">
        <f t="shared" si="20"/>
        <v>16.976666666666667</v>
      </c>
      <c r="AU29" s="1">
        <f t="shared" si="17"/>
        <v>37056.799535930149</v>
      </c>
    </row>
    <row r="30" spans="1:47" x14ac:dyDescent="0.15">
      <c r="C30" s="7">
        <v>3</v>
      </c>
      <c r="D30" s="11">
        <v>14.919483870967699</v>
      </c>
      <c r="E30" s="10">
        <f t="shared" si="18"/>
        <v>15.0491071428571</v>
      </c>
      <c r="F30" s="7" t="s">
        <v>73</v>
      </c>
      <c r="G30" s="1">
        <v>4</v>
      </c>
      <c r="H30" s="8">
        <f t="shared" si="0"/>
        <v>14.919483870967699</v>
      </c>
      <c r="I30" s="8">
        <f t="shared" si="1"/>
        <v>288.0694838709677</v>
      </c>
      <c r="J30" s="8">
        <f t="shared" si="2"/>
        <v>0.11040466208433145</v>
      </c>
      <c r="K30" s="8">
        <f t="shared" si="3"/>
        <v>108.81258333333334</v>
      </c>
      <c r="L30" s="8">
        <f t="shared" si="4"/>
        <v>1.0881258333333335</v>
      </c>
      <c r="M30" s="1" t="s">
        <v>73</v>
      </c>
      <c r="O30" s="8">
        <f t="shared" si="19"/>
        <v>3.7173961389922874</v>
      </c>
      <c r="P30" s="8">
        <f t="shared" si="5"/>
        <v>0.41041786455904189</v>
      </c>
      <c r="Q30" s="14">
        <f t="shared" si="6"/>
        <v>4.9250143747085022E-2</v>
      </c>
      <c r="R30" s="8">
        <f t="shared" si="7"/>
        <v>0.1305751</v>
      </c>
      <c r="S30" s="15">
        <f t="shared" si="8"/>
        <v>0.37717867914391812</v>
      </c>
      <c r="T30" s="2">
        <v>0.01</v>
      </c>
      <c r="U30" s="16">
        <f t="shared" si="9"/>
        <v>3.7717867914391812E-3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2.567178679143918E-2</v>
      </c>
      <c r="AR30" s="8">
        <f t="shared" si="15"/>
        <v>108.81258333333334</v>
      </c>
      <c r="AS30" s="1">
        <f t="shared" si="16"/>
        <v>0.12</v>
      </c>
      <c r="AT30" s="1">
        <f t="shared" si="20"/>
        <v>16.976666666666667</v>
      </c>
      <c r="AU30" s="1">
        <f t="shared" si="17"/>
        <v>38127.970455766852</v>
      </c>
    </row>
    <row r="31" spans="1:47" x14ac:dyDescent="0.15">
      <c r="C31" s="7">
        <v>4</v>
      </c>
      <c r="D31" s="11">
        <v>17.774933333333301</v>
      </c>
      <c r="E31" s="10">
        <f t="shared" si="18"/>
        <v>14.919483870967699</v>
      </c>
      <c r="F31" s="7" t="s">
        <v>73</v>
      </c>
      <c r="G31" s="1">
        <v>5</v>
      </c>
      <c r="H31" s="8">
        <f t="shared" si="0"/>
        <v>17.774933333333301</v>
      </c>
      <c r="I31" s="8">
        <f t="shared" si="1"/>
        <v>290.92493333333329</v>
      </c>
      <c r="J31" s="8">
        <f t="shared" si="2"/>
        <v>0.15383847868856701</v>
      </c>
      <c r="K31" s="8">
        <f t="shared" si="3"/>
        <v>108.81258333333334</v>
      </c>
      <c r="L31" s="8">
        <f t="shared" si="4"/>
        <v>1.0881258333333335</v>
      </c>
      <c r="M31" s="1" t="s">
        <v>75</v>
      </c>
      <c r="N31" s="8">
        <f>(O30-P30)*C22/100</f>
        <v>3.1416293607115828</v>
      </c>
      <c r="O31" s="8">
        <f t="shared" si="19"/>
        <v>1.2534747470549958</v>
      </c>
      <c r="P31" s="8">
        <f t="shared" si="5"/>
        <v>0.19283264816147691</v>
      </c>
      <c r="Q31" s="14">
        <f t="shared" si="6"/>
        <v>2.3139917779377229E-2</v>
      </c>
      <c r="R31" s="8">
        <f t="shared" si="7"/>
        <v>0.1305751</v>
      </c>
      <c r="S31" s="15">
        <f t="shared" si="8"/>
        <v>0.17721539389498633</v>
      </c>
      <c r="T31" s="2">
        <v>0.01</v>
      </c>
      <c r="U31" s="16">
        <f t="shared" si="9"/>
        <v>1.7721539389498634E-3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3.1222153938949861E-2</v>
      </c>
      <c r="AR31" s="8">
        <f t="shared" si="15"/>
        <v>108.81258333333334</v>
      </c>
      <c r="AS31" s="1">
        <f t="shared" si="16"/>
        <v>0.12</v>
      </c>
      <c r="AT31" s="1">
        <f t="shared" si="20"/>
        <v>16.976666666666667</v>
      </c>
      <c r="AU31" s="1">
        <f t="shared" si="17"/>
        <v>46371.426056976386</v>
      </c>
    </row>
    <row r="32" spans="1:47" x14ac:dyDescent="0.15">
      <c r="C32" s="7">
        <v>5</v>
      </c>
      <c r="D32" s="11">
        <v>20.559903225806501</v>
      </c>
      <c r="E32" s="10">
        <f t="shared" si="18"/>
        <v>17.774933333333301</v>
      </c>
      <c r="F32" s="7" t="s">
        <v>75</v>
      </c>
      <c r="G32" s="1">
        <v>6</v>
      </c>
      <c r="H32" s="8">
        <f t="shared" si="0"/>
        <v>20.559903225806501</v>
      </c>
      <c r="I32" s="8">
        <f t="shared" si="1"/>
        <v>293.7099032258065</v>
      </c>
      <c r="J32" s="8">
        <f t="shared" si="2"/>
        <v>0.21129429419741974</v>
      </c>
      <c r="K32" s="8">
        <f t="shared" si="3"/>
        <v>108.81258333333334</v>
      </c>
      <c r="L32" s="8">
        <f t="shared" si="4"/>
        <v>1.0881258333333335</v>
      </c>
      <c r="M32" s="1" t="s">
        <v>73</v>
      </c>
      <c r="O32" s="8">
        <f t="shared" si="19"/>
        <v>2.148767932226852</v>
      </c>
      <c r="P32" s="8">
        <f t="shared" si="5"/>
        <v>0.45402240363392177</v>
      </c>
      <c r="Q32" s="14">
        <f t="shared" si="6"/>
        <v>5.4482688436070612E-2</v>
      </c>
      <c r="R32" s="8">
        <f t="shared" si="7"/>
        <v>0.1305751</v>
      </c>
      <c r="S32" s="15">
        <f t="shared" si="8"/>
        <v>0.41725174582344271</v>
      </c>
      <c r="T32" s="2">
        <v>0.01</v>
      </c>
      <c r="U32" s="16">
        <f t="shared" si="9"/>
        <v>4.1725174582344276E-3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3.3622517458234427E-2</v>
      </c>
      <c r="AR32" s="8">
        <f t="shared" si="15"/>
        <v>108.81258333333334</v>
      </c>
      <c r="AS32" s="1">
        <f t="shared" si="16"/>
        <v>0.12</v>
      </c>
      <c r="AT32" s="1">
        <f t="shared" si="20"/>
        <v>16.976666666666667</v>
      </c>
      <c r="AU32" s="1">
        <f t="shared" si="17"/>
        <v>49936.467714961102</v>
      </c>
    </row>
    <row r="33" spans="1:48" x14ac:dyDescent="0.15">
      <c r="C33" s="7">
        <v>6</v>
      </c>
      <c r="D33" s="11">
        <v>23.281400000000001</v>
      </c>
      <c r="E33" s="10">
        <f t="shared" si="18"/>
        <v>20.559903225806501</v>
      </c>
      <c r="F33" s="7" t="s">
        <v>73</v>
      </c>
      <c r="G33" s="1">
        <v>7</v>
      </c>
      <c r="H33" s="8">
        <f t="shared" si="0"/>
        <v>23.281400000000001</v>
      </c>
      <c r="I33" s="8">
        <f t="shared" si="1"/>
        <v>296.4314</v>
      </c>
      <c r="J33" s="8">
        <f t="shared" si="2"/>
        <v>0.28646236544575965</v>
      </c>
      <c r="K33" s="8">
        <f t="shared" si="3"/>
        <v>108.81258333333334</v>
      </c>
      <c r="L33" s="8">
        <f t="shared" si="4"/>
        <v>1.0881258333333335</v>
      </c>
      <c r="M33" s="1" t="s">
        <v>73</v>
      </c>
      <c r="O33" s="8">
        <f t="shared" si="19"/>
        <v>2.7828713619262633</v>
      </c>
      <c r="P33" s="8">
        <f t="shared" si="5"/>
        <v>0.7971879130686601</v>
      </c>
      <c r="Q33" s="14">
        <f t="shared" si="6"/>
        <v>9.5662549568239205E-2</v>
      </c>
      <c r="R33" s="8">
        <f t="shared" si="7"/>
        <v>0.1305751</v>
      </c>
      <c r="S33" s="15">
        <f t="shared" si="8"/>
        <v>0.73262474674144773</v>
      </c>
      <c r="T33" s="2">
        <v>0.01</v>
      </c>
      <c r="U33" s="16">
        <f t="shared" si="9"/>
        <v>7.3262474674144771E-3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3.6776247467414473E-2</v>
      </c>
      <c r="AR33" s="8">
        <f t="shared" si="15"/>
        <v>108.81258333333334</v>
      </c>
      <c r="AS33" s="1">
        <f t="shared" si="16"/>
        <v>0.12</v>
      </c>
      <c r="AT33" s="1">
        <f t="shared" si="20"/>
        <v>16.976666666666667</v>
      </c>
      <c r="AU33" s="1">
        <f t="shared" si="17"/>
        <v>54620.416112958097</v>
      </c>
    </row>
    <row r="34" spans="1:48" x14ac:dyDescent="0.15">
      <c r="C34" s="7">
        <v>7</v>
      </c>
      <c r="D34" s="11">
        <v>25.442548387096799</v>
      </c>
      <c r="E34" s="10">
        <f t="shared" si="18"/>
        <v>23.281400000000001</v>
      </c>
      <c r="F34" s="7" t="s">
        <v>73</v>
      </c>
      <c r="G34" s="1">
        <v>8</v>
      </c>
      <c r="H34" s="8">
        <f t="shared" si="0"/>
        <v>25.442548387096799</v>
      </c>
      <c r="I34" s="8">
        <f t="shared" si="1"/>
        <v>298.59254838709677</v>
      </c>
      <c r="J34" s="8">
        <f t="shared" si="2"/>
        <v>0.36334194513905876</v>
      </c>
      <c r="K34" s="8">
        <f t="shared" si="3"/>
        <v>108.81258333333334</v>
      </c>
      <c r="L34" s="8">
        <f t="shared" si="4"/>
        <v>1.0881258333333335</v>
      </c>
      <c r="M34" s="1" t="s">
        <v>73</v>
      </c>
      <c r="O34" s="8">
        <f t="shared" si="19"/>
        <v>3.0738092821909371</v>
      </c>
      <c r="P34" s="8">
        <f t="shared" si="5"/>
        <v>1.116843843577749</v>
      </c>
      <c r="Q34" s="14">
        <f t="shared" si="6"/>
        <v>0.13402126122932989</v>
      </c>
      <c r="R34" s="8">
        <f t="shared" si="7"/>
        <v>0.1305751</v>
      </c>
      <c r="S34" s="15">
        <f t="shared" si="8"/>
        <v>1.0263921775999398</v>
      </c>
      <c r="T34" s="2">
        <v>0.01</v>
      </c>
      <c r="U34" s="16">
        <f t="shared" si="9"/>
        <v>1.0263921775999399E-2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3.9713921775999396E-2</v>
      </c>
      <c r="AR34" s="8">
        <f t="shared" si="15"/>
        <v>108.81258333333334</v>
      </c>
      <c r="AS34" s="1">
        <f t="shared" si="16"/>
        <v>0.12</v>
      </c>
      <c r="AT34" s="1">
        <f t="shared" si="20"/>
        <v>16.976666666666667</v>
      </c>
      <c r="AU34" s="1">
        <f t="shared" si="17"/>
        <v>58983.476625899981</v>
      </c>
    </row>
    <row r="35" spans="1:48" x14ac:dyDescent="0.15">
      <c r="C35" s="7">
        <v>8</v>
      </c>
      <c r="D35" s="11">
        <v>25.424709677419401</v>
      </c>
      <c r="E35" s="10">
        <f t="shared" si="18"/>
        <v>25.442548387096799</v>
      </c>
      <c r="F35" s="7" t="s">
        <v>73</v>
      </c>
      <c r="G35" s="1">
        <v>9</v>
      </c>
      <c r="H35" s="8">
        <f t="shared" si="0"/>
        <v>25.424709677419401</v>
      </c>
      <c r="I35" s="8">
        <f t="shared" si="1"/>
        <v>298.57470967741938</v>
      </c>
      <c r="J35" s="8">
        <f t="shared" si="2"/>
        <v>0.36263474919061983</v>
      </c>
      <c r="K35" s="8">
        <f t="shared" si="3"/>
        <v>108.81258333333334</v>
      </c>
      <c r="L35" s="8">
        <f t="shared" si="4"/>
        <v>1.0881258333333335</v>
      </c>
      <c r="M35" s="1" t="s">
        <v>73</v>
      </c>
      <c r="O35" s="8">
        <f t="shared" si="19"/>
        <v>3.0450912719465215</v>
      </c>
      <c r="P35" s="8">
        <f t="shared" si="5"/>
        <v>1.1042559096648723</v>
      </c>
      <c r="Q35" s="14">
        <f t="shared" si="6"/>
        <v>0.13251070915978466</v>
      </c>
      <c r="R35" s="8">
        <f t="shared" si="7"/>
        <v>0.1305751</v>
      </c>
      <c r="S35" s="15">
        <f t="shared" si="8"/>
        <v>1.0148237233575519</v>
      </c>
      <c r="T35" s="2">
        <v>0.01</v>
      </c>
      <c r="U35" s="16">
        <f t="shared" si="9"/>
        <v>1.0148237233575519E-2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3.9598237233575515E-2</v>
      </c>
      <c r="AR35" s="8">
        <f t="shared" si="15"/>
        <v>108.81258333333334</v>
      </c>
      <c r="AS35" s="1">
        <f t="shared" si="16"/>
        <v>0.12</v>
      </c>
      <c r="AT35" s="1">
        <f t="shared" si="20"/>
        <v>16.976666666666667</v>
      </c>
      <c r="AU35" s="1">
        <f t="shared" si="17"/>
        <v>58811.660894818982</v>
      </c>
    </row>
    <row r="36" spans="1:48" x14ac:dyDescent="0.15">
      <c r="C36" s="7">
        <v>9</v>
      </c>
      <c r="D36" s="11">
        <v>25.0747</v>
      </c>
      <c r="E36" s="10">
        <f t="shared" si="18"/>
        <v>25.424709677419401</v>
      </c>
      <c r="F36" s="7" t="s">
        <v>73</v>
      </c>
      <c r="G36" s="1">
        <v>10</v>
      </c>
      <c r="H36" s="8">
        <f t="shared" si="0"/>
        <v>25.0747</v>
      </c>
      <c r="I36" s="8">
        <f t="shared" si="1"/>
        <v>298.22469999999998</v>
      </c>
      <c r="J36" s="8">
        <f t="shared" si="2"/>
        <v>0.34901766543862739</v>
      </c>
      <c r="K36" s="8">
        <f t="shared" si="3"/>
        <v>108.81258333333334</v>
      </c>
      <c r="L36" s="8">
        <f t="shared" si="4"/>
        <v>1.0881258333333335</v>
      </c>
      <c r="M36" s="1" t="s">
        <v>73</v>
      </c>
      <c r="O36" s="8">
        <f t="shared" si="19"/>
        <v>3.0289611956149827</v>
      </c>
      <c r="P36" s="8">
        <f t="shared" si="5"/>
        <v>1.0571609651977347</v>
      </c>
      <c r="Q36" s="14">
        <f t="shared" si="6"/>
        <v>0.12685931582372817</v>
      </c>
      <c r="R36" s="8">
        <f t="shared" si="7"/>
        <v>0.1305751</v>
      </c>
      <c r="S36" s="15">
        <f t="shared" si="8"/>
        <v>0.97154293447776929</v>
      </c>
      <c r="T36" s="2">
        <v>0.01</v>
      </c>
      <c r="U36" s="16">
        <f t="shared" si="9"/>
        <v>9.7154293447776936E-3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3.9165429344777694E-2</v>
      </c>
      <c r="AR36" s="8">
        <f t="shared" si="15"/>
        <v>108.81258333333334</v>
      </c>
      <c r="AS36" s="1">
        <f t="shared" si="16"/>
        <v>0.12</v>
      </c>
      <c r="AT36" s="1">
        <f t="shared" si="20"/>
        <v>16.976666666666667</v>
      </c>
      <c r="AU36" s="1">
        <f t="shared" si="17"/>
        <v>58168.850695000358</v>
      </c>
    </row>
    <row r="37" spans="1:48" x14ac:dyDescent="0.15">
      <c r="C37" s="7">
        <v>10</v>
      </c>
      <c r="D37" s="11">
        <v>22.296129032258101</v>
      </c>
      <c r="E37" s="10">
        <f t="shared" si="18"/>
        <v>25.0747</v>
      </c>
      <c r="F37" s="7" t="s">
        <v>73</v>
      </c>
      <c r="G37" s="1">
        <v>11</v>
      </c>
      <c r="H37" s="8">
        <f t="shared" si="0"/>
        <v>22.296129032258101</v>
      </c>
      <c r="I37" s="8">
        <f t="shared" si="1"/>
        <v>295.44612903225806</v>
      </c>
      <c r="J37" s="8">
        <f t="shared" si="2"/>
        <v>0.25674108484750102</v>
      </c>
      <c r="K37" s="8">
        <f t="shared" si="3"/>
        <v>108.81258333333334</v>
      </c>
      <c r="L37" s="8">
        <f t="shared" si="4"/>
        <v>1.0881258333333335</v>
      </c>
      <c r="M37" s="1" t="s">
        <v>75</v>
      </c>
      <c r="N37" s="8">
        <f>(O36-P36)*C22/100</f>
        <v>1.8732102188963855</v>
      </c>
      <c r="O37" s="8">
        <f t="shared" si="19"/>
        <v>1.1867158448541961</v>
      </c>
      <c r="P37" s="8">
        <f t="shared" si="5"/>
        <v>0.30467871341358505</v>
      </c>
      <c r="Q37" s="14">
        <f t="shared" si="6"/>
        <v>3.6561445609630205E-2</v>
      </c>
      <c r="R37" s="8">
        <f t="shared" si="7"/>
        <v>0.1305751</v>
      </c>
      <c r="S37" s="15">
        <f t="shared" si="8"/>
        <v>0.28000319823327885</v>
      </c>
      <c r="T37" s="2">
        <v>0.01</v>
      </c>
      <c r="U37" s="16">
        <f t="shared" si="9"/>
        <v>2.8000319823327886E-3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3.2250031982332783E-2</v>
      </c>
      <c r="AR37" s="8">
        <f t="shared" si="15"/>
        <v>108.81258333333334</v>
      </c>
      <c r="AS37" s="1">
        <f t="shared" si="16"/>
        <v>0.12</v>
      </c>
      <c r="AT37" s="1">
        <f t="shared" si="20"/>
        <v>16.976666666666667</v>
      </c>
      <c r="AU37" s="1">
        <f t="shared" si="17"/>
        <v>47898.039844658066</v>
      </c>
    </row>
    <row r="38" spans="1:48" x14ac:dyDescent="0.15">
      <c r="C38" s="7">
        <v>11</v>
      </c>
      <c r="D38" s="11">
        <v>18.145399999999999</v>
      </c>
      <c r="E38" s="10">
        <f t="shared" si="18"/>
        <v>22.296129032258101</v>
      </c>
      <c r="F38" s="7" t="s">
        <v>75</v>
      </c>
      <c r="G38" s="1">
        <v>12</v>
      </c>
      <c r="H38" s="8">
        <f t="shared" si="0"/>
        <v>18.145399999999999</v>
      </c>
      <c r="I38" s="8">
        <f t="shared" si="1"/>
        <v>291.29539999999997</v>
      </c>
      <c r="J38" s="8">
        <f t="shared" si="2"/>
        <v>0.16052793645900737</v>
      </c>
      <c r="K38" s="8">
        <f t="shared" si="3"/>
        <v>108.81258333333334</v>
      </c>
      <c r="L38" s="8">
        <f t="shared" si="4"/>
        <v>1.0881258333333335</v>
      </c>
      <c r="M38" s="1" t="s">
        <v>73</v>
      </c>
      <c r="O38" s="8">
        <f t="shared" si="19"/>
        <v>1.9701629647739445</v>
      </c>
      <c r="P38" s="8">
        <f t="shared" si="5"/>
        <v>0.31626619522312133</v>
      </c>
      <c r="Q38" s="14">
        <f t="shared" si="6"/>
        <v>3.7951943426774555E-2</v>
      </c>
      <c r="R38" s="8">
        <f t="shared" si="7"/>
        <v>0.1305751</v>
      </c>
      <c r="S38" s="15">
        <f t="shared" si="8"/>
        <v>0.29065222562934706</v>
      </c>
      <c r="T38" s="2">
        <v>0.01</v>
      </c>
      <c r="U38" s="16">
        <f t="shared" si="9"/>
        <v>2.9065222562934707E-3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3.2356522256293471E-2</v>
      </c>
      <c r="AR38" s="8">
        <f t="shared" si="15"/>
        <v>108.81258333333334</v>
      </c>
      <c r="AS38" s="1">
        <f t="shared" si="16"/>
        <v>0.12</v>
      </c>
      <c r="AT38" s="1">
        <f t="shared" si="20"/>
        <v>16.976666666666667</v>
      </c>
      <c r="AU38" s="1">
        <f t="shared" si="17"/>
        <v>48056.200164872069</v>
      </c>
      <c r="AV38" s="1">
        <f>SUM(AU27:AU38)</f>
        <v>567221.47465353843</v>
      </c>
    </row>
    <row r="39" spans="1:48" x14ac:dyDescent="0.15">
      <c r="C39" s="7">
        <v>12</v>
      </c>
      <c r="D39" s="11">
        <v>17.048193548387101</v>
      </c>
      <c r="E39" s="10">
        <f t="shared" si="18"/>
        <v>18.145399999999999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12</v>
      </c>
      <c r="E42" s="7"/>
      <c r="F42" s="7"/>
      <c r="G42" s="1">
        <v>1</v>
      </c>
      <c r="H42" s="8">
        <f t="shared" ref="H42:H53" si="21">E43</f>
        <v>12</v>
      </c>
      <c r="I42" s="8">
        <f t="shared" ref="I42:I53" si="22">H42+273.15</f>
        <v>285.14999999999998</v>
      </c>
      <c r="J42" s="8">
        <f t="shared" ref="J42:J53" si="23">EXP(($C$16*(I42-$C$14))/($C$17*I42*$C$14))</f>
        <v>7.8108002205014626E-2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6.0214272524868745E-3</v>
      </c>
      <c r="Q42" s="14">
        <f t="shared" ref="Q42:Q53" si="27">P42*$B$44</f>
        <v>9.3332122413546559E-4</v>
      </c>
      <c r="R42" s="8">
        <f t="shared" ref="R42:R53" si="28">L42*$B$44</f>
        <v>1.1949111458333333E-2</v>
      </c>
      <c r="S42" s="15">
        <f t="shared" ref="S42:S53" si="29">Q42/R42</f>
        <v>7.8108002205014626E-2</v>
      </c>
      <c r="T42" s="2">
        <v>0.01</v>
      </c>
      <c r="U42" s="16">
        <f t="shared" ref="U42:U53" si="30">S42*T42</f>
        <v>7.8108002205014629E-4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1.5581080022050147E-2</v>
      </c>
      <c r="AR42" s="8">
        <f t="shared" ref="AR42:AR53" si="34">$B$42/12</f>
        <v>7.7091041666666671</v>
      </c>
      <c r="AS42" s="1">
        <f t="shared" ref="AS42:AS53" si="35">$B$44</f>
        <v>0.155</v>
      </c>
      <c r="AT42" s="1">
        <f t="shared" ref="AT42:AT53" si="36">$E$5/12</f>
        <v>120.80205479452083</v>
      </c>
      <c r="AU42" s="1">
        <f t="shared" ref="AU42:AU53" si="37">AT42*10000*AS42*0.67*AR42*AQ42</f>
        <v>15068.92580022947</v>
      </c>
    </row>
    <row r="43" spans="1:48" x14ac:dyDescent="0.15">
      <c r="A43" s="1" t="s">
        <v>74</v>
      </c>
      <c r="B43" s="1">
        <v>1</v>
      </c>
      <c r="C43" s="7">
        <v>1</v>
      </c>
      <c r="D43" s="9">
        <v>14.4377741935484</v>
      </c>
      <c r="E43" s="10">
        <f t="shared" ref="E43:E54" si="38">D42</f>
        <v>12</v>
      </c>
      <c r="F43" s="7" t="s">
        <v>73</v>
      </c>
      <c r="G43" s="1">
        <v>2</v>
      </c>
      <c r="H43" s="8">
        <f t="shared" si="21"/>
        <v>14.4377741935484</v>
      </c>
      <c r="I43" s="8">
        <f t="shared" si="22"/>
        <v>287.5877741935484</v>
      </c>
      <c r="J43" s="8">
        <f t="shared" si="23"/>
        <v>0.104327720965259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0.14816065608084644</v>
      </c>
      <c r="P43" s="8">
        <f t="shared" si="26"/>
        <v>1.5457263585632252E-2</v>
      </c>
      <c r="Q43" s="14">
        <f t="shared" si="27"/>
        <v>2.3958758557729989E-3</v>
      </c>
      <c r="R43" s="8">
        <f t="shared" si="28"/>
        <v>1.1949111458333333E-2</v>
      </c>
      <c r="S43" s="15">
        <f t="shared" si="29"/>
        <v>0.20050661207131937</v>
      </c>
      <c r="T43" s="2">
        <v>0.01</v>
      </c>
      <c r="U43" s="16">
        <f t="shared" si="30"/>
        <v>2.0050661207131936E-3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1.6805066120713193E-2</v>
      </c>
      <c r="AR43" s="8">
        <f t="shared" si="34"/>
        <v>7.7091041666666671</v>
      </c>
      <c r="AS43" s="1">
        <f t="shared" si="35"/>
        <v>0.155</v>
      </c>
      <c r="AT43" s="1">
        <f t="shared" si="36"/>
        <v>120.80205479452083</v>
      </c>
      <c r="AU43" s="1">
        <f t="shared" si="37"/>
        <v>16252.679152061555</v>
      </c>
    </row>
    <row r="44" spans="1:48" x14ac:dyDescent="0.15">
      <c r="A44" s="1" t="s">
        <v>36</v>
      </c>
      <c r="B44" s="1">
        <f>I5</f>
        <v>0.155</v>
      </c>
      <c r="C44" s="7">
        <v>2</v>
      </c>
      <c r="D44" s="11">
        <v>15.0491071428571</v>
      </c>
      <c r="E44" s="10">
        <f t="shared" si="38"/>
        <v>14.4377741935484</v>
      </c>
      <c r="F44" s="7" t="s">
        <v>73</v>
      </c>
      <c r="G44" s="1">
        <v>3</v>
      </c>
      <c r="H44" s="8">
        <f t="shared" si="21"/>
        <v>15.0491071428571</v>
      </c>
      <c r="I44" s="8">
        <f t="shared" si="22"/>
        <v>288.19910714285709</v>
      </c>
      <c r="J44" s="8">
        <f t="shared" si="23"/>
        <v>0.11209588785446516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0.20979443416188084</v>
      </c>
      <c r="P44" s="8">
        <f t="shared" si="26"/>
        <v>2.3517093364301168E-2</v>
      </c>
      <c r="Q44" s="14">
        <f t="shared" si="27"/>
        <v>3.6451494714666811E-3</v>
      </c>
      <c r="R44" s="8">
        <f t="shared" si="28"/>
        <v>1.1949111458333333E-2</v>
      </c>
      <c r="S44" s="15">
        <f t="shared" si="29"/>
        <v>0.30505611100686042</v>
      </c>
      <c r="T44" s="2">
        <v>0.01</v>
      </c>
      <c r="U44" s="16">
        <f t="shared" si="30"/>
        <v>3.0505611100686042E-3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1.7850561110068604E-2</v>
      </c>
      <c r="AR44" s="8">
        <f t="shared" si="34"/>
        <v>7.7091041666666671</v>
      </c>
      <c r="AS44" s="1">
        <f t="shared" si="35"/>
        <v>0.155</v>
      </c>
      <c r="AT44" s="1">
        <f t="shared" si="36"/>
        <v>120.80205479452083</v>
      </c>
      <c r="AU44" s="1">
        <f t="shared" si="37"/>
        <v>17263.808444563285</v>
      </c>
    </row>
    <row r="45" spans="1:48" x14ac:dyDescent="0.15">
      <c r="C45" s="7">
        <v>3</v>
      </c>
      <c r="D45" s="11">
        <v>14.919483870967699</v>
      </c>
      <c r="E45" s="10">
        <f t="shared" si="38"/>
        <v>15.0491071428571</v>
      </c>
      <c r="F45" s="7" t="s">
        <v>73</v>
      </c>
      <c r="G45" s="1">
        <v>4</v>
      </c>
      <c r="H45" s="8">
        <f t="shared" si="21"/>
        <v>14.919483870967699</v>
      </c>
      <c r="I45" s="8">
        <f t="shared" si="22"/>
        <v>288.0694838709677</v>
      </c>
      <c r="J45" s="8">
        <f t="shared" si="23"/>
        <v>0.11040466208433145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0.26336838246424632</v>
      </c>
      <c r="P45" s="8">
        <f t="shared" si="26"/>
        <v>2.9077097269662077E-2</v>
      </c>
      <c r="Q45" s="14">
        <f t="shared" si="27"/>
        <v>4.5069500767976221E-3</v>
      </c>
      <c r="R45" s="8">
        <f t="shared" si="28"/>
        <v>1.1949111458333333E-2</v>
      </c>
      <c r="S45" s="15">
        <f t="shared" si="29"/>
        <v>0.37717867914391795</v>
      </c>
      <c r="T45" s="2">
        <v>0.01</v>
      </c>
      <c r="U45" s="16">
        <f t="shared" si="30"/>
        <v>3.7717867914391794E-3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1.8571786791439181E-2</v>
      </c>
      <c r="AR45" s="8">
        <f t="shared" si="34"/>
        <v>7.7091041666666671</v>
      </c>
      <c r="AS45" s="1">
        <f t="shared" si="35"/>
        <v>0.155</v>
      </c>
      <c r="AT45" s="1">
        <f t="shared" si="36"/>
        <v>120.80205479452083</v>
      </c>
      <c r="AU45" s="1">
        <f t="shared" si="37"/>
        <v>17961.327247009121</v>
      </c>
    </row>
    <row r="46" spans="1:48" x14ac:dyDescent="0.15">
      <c r="C46" s="7">
        <v>4</v>
      </c>
      <c r="D46" s="11">
        <v>17.774933333333301</v>
      </c>
      <c r="E46" s="10">
        <f t="shared" si="38"/>
        <v>14.919483870967699</v>
      </c>
      <c r="F46" s="7" t="s">
        <v>73</v>
      </c>
      <c r="G46" s="1">
        <v>5</v>
      </c>
      <c r="H46" s="8">
        <f t="shared" si="21"/>
        <v>17.774933333333301</v>
      </c>
      <c r="I46" s="8">
        <f t="shared" si="22"/>
        <v>290.92493333333329</v>
      </c>
      <c r="J46" s="8">
        <f t="shared" si="23"/>
        <v>0.15383847868856701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0.22257672093485503</v>
      </c>
      <c r="O46" s="8">
        <f t="shared" si="39"/>
        <v>8.8805605926395914E-2</v>
      </c>
      <c r="P46" s="8">
        <f t="shared" si="26"/>
        <v>1.3661719314733138E-2</v>
      </c>
      <c r="Q46" s="14">
        <f t="shared" si="27"/>
        <v>2.1175664937836364E-3</v>
      </c>
      <c r="R46" s="8">
        <f t="shared" si="28"/>
        <v>1.1949111458333333E-2</v>
      </c>
      <c r="S46" s="15">
        <f t="shared" si="29"/>
        <v>0.17721539389498633</v>
      </c>
      <c r="T46" s="2">
        <v>0.01</v>
      </c>
      <c r="U46" s="16">
        <f t="shared" si="30"/>
        <v>1.7721539389498634E-3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2.8872153938949863E-2</v>
      </c>
      <c r="AR46" s="8">
        <f t="shared" si="34"/>
        <v>7.7091041666666671</v>
      </c>
      <c r="AS46" s="1">
        <f t="shared" si="35"/>
        <v>0.155</v>
      </c>
      <c r="AT46" s="1">
        <f t="shared" si="36"/>
        <v>120.80205479452083</v>
      </c>
      <c r="AU46" s="1">
        <f t="shared" si="37"/>
        <v>27923.118601735543</v>
      </c>
    </row>
    <row r="47" spans="1:48" x14ac:dyDescent="0.15">
      <c r="C47" s="7">
        <v>5</v>
      </c>
      <c r="D47" s="11">
        <v>20.559903225806501</v>
      </c>
      <c r="E47" s="10">
        <f t="shared" si="38"/>
        <v>17.774933333333301</v>
      </c>
      <c r="F47" s="7" t="s">
        <v>75</v>
      </c>
      <c r="G47" s="1">
        <v>6</v>
      </c>
      <c r="H47" s="8">
        <f t="shared" si="21"/>
        <v>20.559903225806501</v>
      </c>
      <c r="I47" s="8">
        <f t="shared" si="22"/>
        <v>293.7099032258065</v>
      </c>
      <c r="J47" s="8">
        <f t="shared" si="23"/>
        <v>0.21129429419741974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0.15223492827832943</v>
      </c>
      <c r="P47" s="8">
        <f t="shared" si="26"/>
        <v>3.2166371722764431E-2</v>
      </c>
      <c r="Q47" s="14">
        <f t="shared" si="27"/>
        <v>4.9857876170284867E-3</v>
      </c>
      <c r="R47" s="8">
        <f t="shared" si="28"/>
        <v>1.1949111458333333E-2</v>
      </c>
      <c r="S47" s="15">
        <f t="shared" si="29"/>
        <v>0.41725174582344271</v>
      </c>
      <c r="T47" s="2">
        <v>0.01</v>
      </c>
      <c r="U47" s="16">
        <f t="shared" si="30"/>
        <v>4.1725174582344276E-3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3.1272517458234429E-2</v>
      </c>
      <c r="AR47" s="8">
        <f t="shared" si="34"/>
        <v>7.7091041666666671</v>
      </c>
      <c r="AS47" s="1">
        <f t="shared" si="35"/>
        <v>0.155</v>
      </c>
      <c r="AT47" s="1">
        <f t="shared" si="36"/>
        <v>120.80205479452083</v>
      </c>
      <c r="AU47" s="1">
        <f t="shared" si="37"/>
        <v>30244.581537198825</v>
      </c>
    </row>
    <row r="48" spans="1:48" x14ac:dyDescent="0.15">
      <c r="C48" s="7">
        <v>6</v>
      </c>
      <c r="D48" s="11">
        <v>23.281400000000001</v>
      </c>
      <c r="E48" s="10">
        <f t="shared" si="38"/>
        <v>20.559903225806501</v>
      </c>
      <c r="F48" s="7" t="s">
        <v>73</v>
      </c>
      <c r="G48" s="1">
        <v>7</v>
      </c>
      <c r="H48" s="8">
        <f t="shared" si="21"/>
        <v>23.281400000000001</v>
      </c>
      <c r="I48" s="8">
        <f t="shared" si="22"/>
        <v>296.4314</v>
      </c>
      <c r="J48" s="8">
        <f t="shared" si="23"/>
        <v>0.28646236544575965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0.19715959822223167</v>
      </c>
      <c r="P48" s="8">
        <f t="shared" si="26"/>
        <v>5.6478804877076072E-2</v>
      </c>
      <c r="Q48" s="14">
        <f t="shared" si="27"/>
        <v>8.754214755946791E-3</v>
      </c>
      <c r="R48" s="8">
        <f t="shared" si="28"/>
        <v>1.1949111458333333E-2</v>
      </c>
      <c r="S48" s="15">
        <f t="shared" si="29"/>
        <v>0.73262474674144784</v>
      </c>
      <c r="T48" s="2">
        <v>0.01</v>
      </c>
      <c r="U48" s="16">
        <f t="shared" si="30"/>
        <v>7.3262474674144788E-3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3.4426247467414475E-2</v>
      </c>
      <c r="AR48" s="8">
        <f t="shared" si="34"/>
        <v>7.7091041666666671</v>
      </c>
      <c r="AS48" s="1">
        <f t="shared" si="35"/>
        <v>0.155</v>
      </c>
      <c r="AT48" s="1">
        <f t="shared" si="36"/>
        <v>120.80205479452083</v>
      </c>
      <c r="AU48" s="1">
        <f t="shared" si="37"/>
        <v>33294.64760675477</v>
      </c>
    </row>
    <row r="49" spans="1:78" x14ac:dyDescent="0.15">
      <c r="C49" s="7">
        <v>7</v>
      </c>
      <c r="D49" s="11">
        <v>25.442548387096799</v>
      </c>
      <c r="E49" s="10">
        <f t="shared" si="38"/>
        <v>23.281400000000001</v>
      </c>
      <c r="F49" s="7" t="s">
        <v>73</v>
      </c>
      <c r="G49" s="1">
        <v>8</v>
      </c>
      <c r="H49" s="8">
        <f t="shared" si="21"/>
        <v>25.442548387096799</v>
      </c>
      <c r="I49" s="8">
        <f t="shared" si="22"/>
        <v>298.59254838709677</v>
      </c>
      <c r="J49" s="8">
        <f t="shared" si="23"/>
        <v>0.36334194513905876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0.21777183501182223</v>
      </c>
      <c r="P49" s="8">
        <f t="shared" si="26"/>
        <v>7.9125642129697665E-2</v>
      </c>
      <c r="Q49" s="14">
        <f t="shared" si="27"/>
        <v>1.2264474530103138E-2</v>
      </c>
      <c r="R49" s="8">
        <f t="shared" si="28"/>
        <v>1.1949111458333333E-2</v>
      </c>
      <c r="S49" s="15">
        <f t="shared" si="29"/>
        <v>1.0263921775999394</v>
      </c>
      <c r="T49" s="2">
        <v>0.01</v>
      </c>
      <c r="U49" s="16">
        <f t="shared" si="30"/>
        <v>1.0263921775999394E-2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3.7363921775999391E-2</v>
      </c>
      <c r="AR49" s="8">
        <f t="shared" si="34"/>
        <v>7.7091041666666671</v>
      </c>
      <c r="AS49" s="1">
        <f t="shared" si="35"/>
        <v>0.155</v>
      </c>
      <c r="AT49" s="1">
        <f t="shared" si="36"/>
        <v>120.80205479452083</v>
      </c>
      <c r="AU49" s="1">
        <f t="shared" si="37"/>
        <v>36135.759783745038</v>
      </c>
    </row>
    <row r="50" spans="1:78" x14ac:dyDescent="0.15">
      <c r="C50" s="7">
        <v>8</v>
      </c>
      <c r="D50" s="11">
        <v>25.424709677419401</v>
      </c>
      <c r="E50" s="10">
        <f t="shared" si="38"/>
        <v>25.442548387096799</v>
      </c>
      <c r="F50" s="7" t="s">
        <v>73</v>
      </c>
      <c r="G50" s="1">
        <v>9</v>
      </c>
      <c r="H50" s="8">
        <f t="shared" si="21"/>
        <v>25.424709677419401</v>
      </c>
      <c r="I50" s="8">
        <f t="shared" si="22"/>
        <v>298.57470967741938</v>
      </c>
      <c r="J50" s="8">
        <f t="shared" si="23"/>
        <v>0.36263474919061983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0.21573723454879121</v>
      </c>
      <c r="P50" s="8">
        <f t="shared" si="26"/>
        <v>7.8233817941678829E-2</v>
      </c>
      <c r="Q50" s="14">
        <f t="shared" si="27"/>
        <v>1.2126241780960218E-2</v>
      </c>
      <c r="R50" s="8">
        <f t="shared" si="28"/>
        <v>1.1949111458333333E-2</v>
      </c>
      <c r="S50" s="15">
        <f t="shared" si="29"/>
        <v>1.0148237233575517</v>
      </c>
      <c r="T50" s="2">
        <v>0.01</v>
      </c>
      <c r="U50" s="16">
        <f t="shared" si="30"/>
        <v>1.0148237233575517E-2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3.7248237233575517E-2</v>
      </c>
      <c r="AR50" s="8">
        <f t="shared" si="34"/>
        <v>7.7091041666666671</v>
      </c>
      <c r="AS50" s="1">
        <f t="shared" si="35"/>
        <v>0.155</v>
      </c>
      <c r="AT50" s="1">
        <f t="shared" si="36"/>
        <v>120.80205479452083</v>
      </c>
      <c r="AU50" s="1">
        <f t="shared" si="37"/>
        <v>36023.877822831426</v>
      </c>
    </row>
    <row r="51" spans="1:78" x14ac:dyDescent="0.15">
      <c r="C51" s="7">
        <v>9</v>
      </c>
      <c r="D51" s="11">
        <v>25.0747</v>
      </c>
      <c r="E51" s="10">
        <f t="shared" si="38"/>
        <v>25.424709677419401</v>
      </c>
      <c r="F51" s="7" t="s">
        <v>73</v>
      </c>
      <c r="G51" s="1">
        <v>10</v>
      </c>
      <c r="H51" s="8">
        <f t="shared" si="21"/>
        <v>25.0747</v>
      </c>
      <c r="I51" s="8">
        <f t="shared" si="22"/>
        <v>298.22469999999998</v>
      </c>
      <c r="J51" s="8">
        <f t="shared" si="23"/>
        <v>0.34901766543862739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0.21459445827377904</v>
      </c>
      <c r="P51" s="8">
        <f t="shared" si="26"/>
        <v>7.4897256842781298E-2</v>
      </c>
      <c r="Q51" s="14">
        <f t="shared" si="27"/>
        <v>1.1609074810631101E-2</v>
      </c>
      <c r="R51" s="8">
        <f t="shared" si="28"/>
        <v>1.1949111458333333E-2</v>
      </c>
      <c r="S51" s="15">
        <f t="shared" si="29"/>
        <v>0.97154293447776907</v>
      </c>
      <c r="T51" s="2">
        <v>0.01</v>
      </c>
      <c r="U51" s="16">
        <f t="shared" si="30"/>
        <v>9.7154293447776902E-3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3.6815429344777689E-2</v>
      </c>
      <c r="AR51" s="8">
        <f t="shared" si="34"/>
        <v>7.7091041666666671</v>
      </c>
      <c r="AS51" s="1">
        <f t="shared" si="35"/>
        <v>0.155</v>
      </c>
      <c r="AT51" s="1">
        <f t="shared" si="36"/>
        <v>120.80205479452083</v>
      </c>
      <c r="AU51" s="1">
        <f t="shared" si="37"/>
        <v>35605.296443824409</v>
      </c>
    </row>
    <row r="52" spans="1:78" x14ac:dyDescent="0.15">
      <c r="C52" s="7">
        <v>10</v>
      </c>
      <c r="D52" s="11">
        <v>22.296129032258101</v>
      </c>
      <c r="E52" s="10">
        <f t="shared" si="38"/>
        <v>25.0747</v>
      </c>
      <c r="F52" s="7" t="s">
        <v>73</v>
      </c>
      <c r="G52" s="1">
        <v>11</v>
      </c>
      <c r="H52" s="8">
        <f t="shared" si="21"/>
        <v>22.296129032258101</v>
      </c>
      <c r="I52" s="8">
        <f t="shared" si="22"/>
        <v>295.44612903225806</v>
      </c>
      <c r="J52" s="8">
        <f t="shared" si="23"/>
        <v>0.25674108484750102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0.13271234135944784</v>
      </c>
      <c r="O52" s="8">
        <f t="shared" si="39"/>
        <v>8.4075901738216524E-2</v>
      </c>
      <c r="P52" s="8">
        <f t="shared" si="26"/>
        <v>2.1585738221801608E-2</v>
      </c>
      <c r="Q52" s="14">
        <f t="shared" si="27"/>
        <v>3.3457894243792492E-3</v>
      </c>
      <c r="R52" s="8">
        <f t="shared" si="28"/>
        <v>1.1949111458333333E-2</v>
      </c>
      <c r="S52" s="15">
        <f t="shared" si="29"/>
        <v>0.28000319823327863</v>
      </c>
      <c r="T52" s="2">
        <v>0.01</v>
      </c>
      <c r="U52" s="16">
        <f t="shared" si="30"/>
        <v>2.8000319823327864E-3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2.9900031982332785E-2</v>
      </c>
      <c r="AR52" s="8">
        <f t="shared" si="34"/>
        <v>7.7091041666666671</v>
      </c>
      <c r="AS52" s="1">
        <f t="shared" si="35"/>
        <v>0.155</v>
      </c>
      <c r="AT52" s="1">
        <f t="shared" si="36"/>
        <v>120.80205479452083</v>
      </c>
      <c r="AU52" s="1">
        <f t="shared" si="37"/>
        <v>28917.210021938921</v>
      </c>
    </row>
    <row r="53" spans="1:78" x14ac:dyDescent="0.15">
      <c r="C53" s="7">
        <v>11</v>
      </c>
      <c r="D53" s="11">
        <v>18.145399999999999</v>
      </c>
      <c r="E53" s="10">
        <f t="shared" si="38"/>
        <v>22.296129032258101</v>
      </c>
      <c r="F53" s="7" t="s">
        <v>75</v>
      </c>
      <c r="G53" s="1">
        <v>12</v>
      </c>
      <c r="H53" s="8">
        <f t="shared" si="21"/>
        <v>18.145399999999999</v>
      </c>
      <c r="I53" s="8">
        <f t="shared" si="22"/>
        <v>291.29539999999997</v>
      </c>
      <c r="J53" s="8">
        <f t="shared" si="23"/>
        <v>0.16052793645900737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0.13958120518308159</v>
      </c>
      <c r="P53" s="8">
        <f t="shared" si="26"/>
        <v>2.2406682836501393E-2</v>
      </c>
      <c r="Q53" s="14">
        <f t="shared" si="27"/>
        <v>3.4730358396577159E-3</v>
      </c>
      <c r="R53" s="8">
        <f t="shared" si="28"/>
        <v>1.1949111458333333E-2</v>
      </c>
      <c r="S53" s="15">
        <f t="shared" si="29"/>
        <v>0.29065222562934706</v>
      </c>
      <c r="T53" s="2">
        <v>0.01</v>
      </c>
      <c r="U53" s="16">
        <f t="shared" si="30"/>
        <v>2.9065222562934707E-3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3.000652225629347E-2</v>
      </c>
      <c r="AR53" s="8">
        <f t="shared" si="34"/>
        <v>7.7091041666666671</v>
      </c>
      <c r="AS53" s="1">
        <f t="shared" si="35"/>
        <v>0.155</v>
      </c>
      <c r="AT53" s="1">
        <f t="shared" si="36"/>
        <v>120.80205479452083</v>
      </c>
      <c r="AU53" s="1">
        <f t="shared" si="37"/>
        <v>29020.199932425789</v>
      </c>
      <c r="AV53" s="1">
        <f>SUM(AU42:AU53)</f>
        <v>323711.43239431817</v>
      </c>
    </row>
    <row r="54" spans="1:78" x14ac:dyDescent="0.15">
      <c r="C54" s="7">
        <v>12</v>
      </c>
      <c r="D54" s="11">
        <v>17.048193548387101</v>
      </c>
      <c r="E54" s="10">
        <f t="shared" si="38"/>
        <v>18.145399999999999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12</v>
      </c>
      <c r="E58" s="7"/>
      <c r="F58" s="7"/>
      <c r="G58" s="1">
        <v>1</v>
      </c>
      <c r="H58" s="8">
        <f t="shared" ref="H58:H69" si="40">E59</f>
        <v>12</v>
      </c>
      <c r="I58" s="8">
        <f t="shared" ref="I58:I69" si="41">H58+273.15</f>
        <v>285.14999999999998</v>
      </c>
      <c r="J58" s="8">
        <f t="shared" ref="J58:J69" si="42">EXP(($C$16*(I58-$C$14))/($C$17*I58*$C$14))</f>
        <v>7.8108002205014626E-2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0.21578780607176079</v>
      </c>
      <c r="Q58" s="14">
        <f t="shared" ref="Q58:Q69" si="46">P58*$B$60</f>
        <v>6.2578463760810624E-2</v>
      </c>
      <c r="R58" s="8">
        <f t="shared" ref="R58:R69" si="47">L58*$B$60</f>
        <v>0.80117864999999977</v>
      </c>
      <c r="S58" s="15">
        <f t="shared" ref="S58:S69" si="48">Q58/R58</f>
        <v>7.8108002205014626E-2</v>
      </c>
      <c r="T58" s="2">
        <v>0.27</v>
      </c>
      <c r="U58" s="16">
        <f t="shared" ref="U58:U69" si="49">S58*T58</f>
        <v>2.1089160595353949E-2</v>
      </c>
      <c r="V58" s="2">
        <v>220.1</v>
      </c>
      <c r="W58" s="2">
        <v>12.1</v>
      </c>
      <c r="X58" s="2">
        <v>4.5</v>
      </c>
      <c r="Y58" s="2">
        <v>1.5</v>
      </c>
      <c r="Z58" s="2">
        <v>6.8</v>
      </c>
      <c r="AA58" s="2">
        <v>30.2</v>
      </c>
      <c r="AB58" s="1">
        <f t="shared" ref="AB58:AB69" si="50">U58*0.67*AD58+(V58+W58+X58+Y58+Z58+AA58)/1000</f>
        <v>0.27929762390367729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139.94236256953084</v>
      </c>
      <c r="AF58" s="1">
        <f t="shared" ref="AF58:AF69" si="54">AE58*10000*AC58*AB58</f>
        <v>3999300.5984192663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14.4377741935484</v>
      </c>
      <c r="E59" s="10">
        <f t="shared" ref="E59:E70" si="55">D58</f>
        <v>12</v>
      </c>
      <c r="F59" s="7" t="s">
        <v>73</v>
      </c>
      <c r="G59" s="1">
        <v>2</v>
      </c>
      <c r="H59" s="8">
        <f t="shared" si="40"/>
        <v>14.4377741935484</v>
      </c>
      <c r="I59" s="8">
        <f t="shared" si="41"/>
        <v>287.5877741935484</v>
      </c>
      <c r="J59" s="8">
        <f t="shared" si="42"/>
        <v>0.104327720965259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5.3095821939282377</v>
      </c>
      <c r="P59" s="8">
        <f t="shared" si="45"/>
        <v>0.55393660957025281</v>
      </c>
      <c r="Q59" s="14">
        <f t="shared" si="46"/>
        <v>0.16064161677537331</v>
      </c>
      <c r="R59" s="8">
        <f t="shared" si="47"/>
        <v>0.80117864999999977</v>
      </c>
      <c r="S59" s="15">
        <f t="shared" si="48"/>
        <v>0.20050661207131937</v>
      </c>
      <c r="T59" s="2">
        <v>0.27</v>
      </c>
      <c r="U59" s="16">
        <f t="shared" si="49"/>
        <v>5.4136785259256234E-2</v>
      </c>
      <c r="V59" s="2">
        <v>220.1</v>
      </c>
      <c r="W59" s="2">
        <v>12.1</v>
      </c>
      <c r="X59" s="2">
        <v>4.5</v>
      </c>
      <c r="Y59" s="2">
        <v>1.5</v>
      </c>
      <c r="Z59" s="2">
        <v>6.8</v>
      </c>
      <c r="AA59" s="2">
        <v>30.2</v>
      </c>
      <c r="AB59" s="1">
        <f t="shared" si="50"/>
        <v>0.28571877737587348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139.94236256953084</v>
      </c>
      <c r="AF59" s="1">
        <f t="shared" si="54"/>
        <v>4091245.9668222307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15.0491071428571</v>
      </c>
      <c r="E60" s="10">
        <f t="shared" si="55"/>
        <v>14.4377741935484</v>
      </c>
      <c r="F60" s="7" t="s">
        <v>73</v>
      </c>
      <c r="G60" s="1">
        <v>3</v>
      </c>
      <c r="H60" s="8">
        <f t="shared" si="40"/>
        <v>15.0491071428571</v>
      </c>
      <c r="I60" s="8">
        <f t="shared" si="41"/>
        <v>288.19910714285709</v>
      </c>
      <c r="J60" s="8">
        <f t="shared" si="42"/>
        <v>0.11209588785446516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7.518330584357984</v>
      </c>
      <c r="P60" s="8">
        <f t="shared" si="45"/>
        <v>0.84277394203698808</v>
      </c>
      <c r="Q60" s="14">
        <f t="shared" si="46"/>
        <v>0.24440444319072652</v>
      </c>
      <c r="R60" s="8">
        <f t="shared" si="47"/>
        <v>0.80117864999999977</v>
      </c>
      <c r="S60" s="15">
        <f t="shared" si="48"/>
        <v>0.30505611100686042</v>
      </c>
      <c r="T60" s="2">
        <v>0.27</v>
      </c>
      <c r="U60" s="16">
        <f t="shared" si="49"/>
        <v>8.2365149971852319E-2</v>
      </c>
      <c r="V60" s="2">
        <v>220.1</v>
      </c>
      <c r="W60" s="2">
        <v>12.1</v>
      </c>
      <c r="X60" s="2">
        <v>4.5</v>
      </c>
      <c r="Y60" s="2">
        <v>1.5</v>
      </c>
      <c r="Z60" s="2">
        <v>6.8</v>
      </c>
      <c r="AA60" s="2">
        <v>30.2</v>
      </c>
      <c r="AB60" s="1">
        <f t="shared" si="50"/>
        <v>0.29120354863953091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139.94236256953084</v>
      </c>
      <c r="AF60" s="1">
        <f t="shared" si="54"/>
        <v>4169783.1512434734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14.919483870967699</v>
      </c>
      <c r="E61" s="10">
        <f t="shared" si="55"/>
        <v>15.0491071428571</v>
      </c>
      <c r="F61" s="7" t="s">
        <v>73</v>
      </c>
      <c r="G61" s="1">
        <v>4</v>
      </c>
      <c r="H61" s="8">
        <f t="shared" si="40"/>
        <v>14.919483870967699</v>
      </c>
      <c r="I61" s="8">
        <f t="shared" si="41"/>
        <v>288.0694838709677</v>
      </c>
      <c r="J61" s="8">
        <f t="shared" si="42"/>
        <v>0.11040466208433145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9.438241642320996</v>
      </c>
      <c r="P61" s="8">
        <f t="shared" si="45"/>
        <v>1.0420258791907151</v>
      </c>
      <c r="Q61" s="14">
        <f t="shared" si="46"/>
        <v>0.30218750496530739</v>
      </c>
      <c r="R61" s="8">
        <f t="shared" si="47"/>
        <v>0.80117864999999977</v>
      </c>
      <c r="S61" s="15">
        <f t="shared" si="48"/>
        <v>0.37717867914391812</v>
      </c>
      <c r="T61" s="2">
        <v>0.27</v>
      </c>
      <c r="U61" s="16">
        <f t="shared" si="49"/>
        <v>0.1018382433688579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0.2949871706865691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139.94236256953084</v>
      </c>
      <c r="AF61" s="1">
        <f t="shared" si="54"/>
        <v>4223961.3490577545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17.774933333333301</v>
      </c>
      <c r="E62" s="10">
        <f t="shared" si="55"/>
        <v>14.919483870967699</v>
      </c>
      <c r="F62" s="7" t="s">
        <v>73</v>
      </c>
      <c r="G62" s="1">
        <v>5</v>
      </c>
      <c r="H62" s="8">
        <f t="shared" si="40"/>
        <v>17.774933333333301</v>
      </c>
      <c r="I62" s="8">
        <f t="shared" si="41"/>
        <v>290.92493333333329</v>
      </c>
      <c r="J62" s="8">
        <f t="shared" si="42"/>
        <v>0.15383847868856701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7.9764049749737662</v>
      </c>
      <c r="O62" s="8">
        <f t="shared" si="56"/>
        <v>3.1824957881565137</v>
      </c>
      <c r="P62" s="8">
        <f t="shared" si="45"/>
        <v>0.48959031048277007</v>
      </c>
      <c r="Q62" s="14">
        <f t="shared" si="46"/>
        <v>0.14198119004000331</v>
      </c>
      <c r="R62" s="8">
        <f t="shared" si="47"/>
        <v>0.80117864999999977</v>
      </c>
      <c r="S62" s="15">
        <f t="shared" si="48"/>
        <v>0.17721539389498628</v>
      </c>
      <c r="T62" s="2">
        <v>0.27</v>
      </c>
      <c r="U62" s="16">
        <f t="shared" si="49"/>
        <v>4.7848156351646298E-2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0.28449689677912487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139.94236256953084</v>
      </c>
      <c r="AF62" s="1">
        <f t="shared" si="54"/>
        <v>4073749.6926560784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20.559903225806501</v>
      </c>
      <c r="E63" s="10">
        <f t="shared" si="55"/>
        <v>17.774933333333301</v>
      </c>
      <c r="F63" s="7" t="s">
        <v>75</v>
      </c>
      <c r="G63" s="1">
        <v>6</v>
      </c>
      <c r="H63" s="8">
        <f t="shared" si="40"/>
        <v>20.559903225806501</v>
      </c>
      <c r="I63" s="8">
        <f t="shared" si="41"/>
        <v>293.7099032258065</v>
      </c>
      <c r="J63" s="8">
        <f t="shared" si="42"/>
        <v>0.21129429419741974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5.4555904776737432</v>
      </c>
      <c r="P63" s="8">
        <f t="shared" si="45"/>
        <v>1.1527351394102376</v>
      </c>
      <c r="Q63" s="14">
        <f t="shared" si="46"/>
        <v>0.33429319042896888</v>
      </c>
      <c r="R63" s="8">
        <f t="shared" si="47"/>
        <v>0.80117864999999977</v>
      </c>
      <c r="S63" s="15">
        <f t="shared" si="48"/>
        <v>0.41725174582344271</v>
      </c>
      <c r="T63" s="2">
        <v>0.27</v>
      </c>
      <c r="U63" s="16">
        <f t="shared" si="49"/>
        <v>0.11265797137232954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0.29708944383764363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139.94236256953084</v>
      </c>
      <c r="AF63" s="1">
        <f t="shared" si="54"/>
        <v>4254064.0837449376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23.281400000000001</v>
      </c>
      <c r="E64" s="10">
        <f t="shared" si="55"/>
        <v>20.559903225806501</v>
      </c>
      <c r="F64" s="7" t="s">
        <v>73</v>
      </c>
      <c r="G64" s="1">
        <v>7</v>
      </c>
      <c r="H64" s="8">
        <f t="shared" si="40"/>
        <v>23.281400000000001</v>
      </c>
      <c r="I64" s="8">
        <f t="shared" si="41"/>
        <v>296.4314</v>
      </c>
      <c r="J64" s="8">
        <f t="shared" si="42"/>
        <v>0.28646236544575965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7.0655403382635047</v>
      </c>
      <c r="P64" s="8">
        <f t="shared" si="45"/>
        <v>2.0240113984513961</v>
      </c>
      <c r="Q64" s="14">
        <f t="shared" si="46"/>
        <v>0.58696330555090481</v>
      </c>
      <c r="R64" s="8">
        <f t="shared" si="47"/>
        <v>0.80117864999999977</v>
      </c>
      <c r="S64" s="15">
        <f t="shared" si="48"/>
        <v>0.73262474674144773</v>
      </c>
      <c r="T64" s="2">
        <v>0.27</v>
      </c>
      <c r="U64" s="16">
        <f t="shared" si="49"/>
        <v>0.19780868162019091</v>
      </c>
      <c r="V64" s="2">
        <v>229.1</v>
      </c>
      <c r="W64" s="2">
        <v>15.1</v>
      </c>
      <c r="X64" s="2">
        <v>6</v>
      </c>
      <c r="Y64" s="2">
        <v>3</v>
      </c>
      <c r="Z64" s="2">
        <v>7</v>
      </c>
      <c r="AA64" s="2">
        <v>30.2</v>
      </c>
      <c r="AB64" s="1">
        <f t="shared" si="50"/>
        <v>0.32883422683880309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139.94236256953084</v>
      </c>
      <c r="AF64" s="1">
        <f t="shared" si="54"/>
        <v>4708621.9416986853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25.442548387096799</v>
      </c>
      <c r="E65" s="10">
        <f t="shared" si="55"/>
        <v>23.281400000000001</v>
      </c>
      <c r="F65" s="7" t="s">
        <v>73</v>
      </c>
      <c r="G65" s="1">
        <v>8</v>
      </c>
      <c r="H65" s="8">
        <f t="shared" si="40"/>
        <v>25.442548387096799</v>
      </c>
      <c r="I65" s="8">
        <f t="shared" si="41"/>
        <v>298.59254838709677</v>
      </c>
      <c r="J65" s="8">
        <f t="shared" si="42"/>
        <v>0.36334194513905876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7.804213939812108</v>
      </c>
      <c r="P65" s="8">
        <f t="shared" si="45"/>
        <v>2.8355982731726885</v>
      </c>
      <c r="Q65" s="14">
        <f t="shared" si="46"/>
        <v>0.82232349922007963</v>
      </c>
      <c r="R65" s="8">
        <f t="shared" si="47"/>
        <v>0.80117864999999977</v>
      </c>
      <c r="S65" s="15">
        <f t="shared" si="48"/>
        <v>1.0263921775999396</v>
      </c>
      <c r="T65" s="2">
        <v>0.27</v>
      </c>
      <c r="U65" s="16">
        <f t="shared" si="49"/>
        <v>0.27712588795198373</v>
      </c>
      <c r="V65" s="2">
        <v>229.1</v>
      </c>
      <c r="W65" s="2">
        <v>15.1</v>
      </c>
      <c r="X65" s="2">
        <v>6</v>
      </c>
      <c r="Y65" s="2">
        <v>3</v>
      </c>
      <c r="Z65" s="2">
        <v>7</v>
      </c>
      <c r="AA65" s="2">
        <v>30.2</v>
      </c>
      <c r="AB65" s="1">
        <f t="shared" si="50"/>
        <v>0.34424556002907042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139.94236256953084</v>
      </c>
      <c r="AF65" s="1">
        <f t="shared" si="54"/>
        <v>4929298.9141298253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25.424709677419401</v>
      </c>
      <c r="E66" s="10">
        <f t="shared" si="55"/>
        <v>25.442548387096799</v>
      </c>
      <c r="F66" s="7" t="s">
        <v>73</v>
      </c>
      <c r="G66" s="1">
        <v>9</v>
      </c>
      <c r="H66" s="8">
        <f t="shared" si="40"/>
        <v>25.424709677419401</v>
      </c>
      <c r="I66" s="8">
        <f t="shared" si="41"/>
        <v>298.57470967741938</v>
      </c>
      <c r="J66" s="8">
        <f t="shared" si="42"/>
        <v>0.36263474919061983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7.7313006666394184</v>
      </c>
      <c r="P66" s="8">
        <f t="shared" si="45"/>
        <v>2.8036382781640574</v>
      </c>
      <c r="Q66" s="14">
        <f t="shared" si="46"/>
        <v>0.81305510066757658</v>
      </c>
      <c r="R66" s="8">
        <f t="shared" si="47"/>
        <v>0.80117864999999977</v>
      </c>
      <c r="S66" s="15">
        <f t="shared" si="48"/>
        <v>1.0148237233575519</v>
      </c>
      <c r="T66" s="2">
        <v>0.27</v>
      </c>
      <c r="U66" s="16">
        <f t="shared" si="49"/>
        <v>0.27400240530653902</v>
      </c>
      <c r="V66" s="2">
        <v>229.1</v>
      </c>
      <c r="W66" s="2">
        <v>15.1</v>
      </c>
      <c r="X66" s="2">
        <v>6</v>
      </c>
      <c r="Y66" s="2">
        <v>3</v>
      </c>
      <c r="Z66" s="2">
        <v>7</v>
      </c>
      <c r="AA66" s="2">
        <v>30.2</v>
      </c>
      <c r="AB66" s="1">
        <f t="shared" si="50"/>
        <v>0.34363866735106052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139.94236256953084</v>
      </c>
      <c r="AF66" s="1">
        <f t="shared" si="54"/>
        <v>4920608.7354723141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25.0747</v>
      </c>
      <c r="E67" s="10">
        <f t="shared" si="55"/>
        <v>25.424709677419401</v>
      </c>
      <c r="F67" s="7" t="s">
        <v>73</v>
      </c>
      <c r="G67" s="1">
        <v>10</v>
      </c>
      <c r="H67" s="8">
        <f t="shared" si="40"/>
        <v>25.0747</v>
      </c>
      <c r="I67" s="8">
        <f t="shared" si="41"/>
        <v>298.22469999999998</v>
      </c>
      <c r="J67" s="8">
        <f t="shared" si="42"/>
        <v>0.34901766543862739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7.6903473884753604</v>
      </c>
      <c r="P67" s="8">
        <f t="shared" si="45"/>
        <v>2.684067091937715</v>
      </c>
      <c r="Q67" s="14">
        <f t="shared" si="46"/>
        <v>0.77837945666193731</v>
      </c>
      <c r="R67" s="8">
        <f t="shared" si="47"/>
        <v>0.80117864999999977</v>
      </c>
      <c r="S67" s="15">
        <f t="shared" si="48"/>
        <v>0.97154293447776918</v>
      </c>
      <c r="T67" s="2">
        <v>0.27</v>
      </c>
      <c r="U67" s="16">
        <f t="shared" si="49"/>
        <v>0.26231659230899768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0.32616811388563827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139.94236256953084</v>
      </c>
      <c r="AF67" s="1">
        <f t="shared" si="54"/>
        <v>4670445.5083298041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22.296129032258101</v>
      </c>
      <c r="E68" s="10">
        <f t="shared" si="55"/>
        <v>25.0747</v>
      </c>
      <c r="F68" s="7" t="s">
        <v>73</v>
      </c>
      <c r="G68" s="1">
        <v>11</v>
      </c>
      <c r="H68" s="8">
        <f t="shared" si="40"/>
        <v>22.296129032258101</v>
      </c>
      <c r="I68" s="8">
        <f t="shared" si="41"/>
        <v>295.44612903225806</v>
      </c>
      <c r="J68" s="8">
        <f t="shared" si="42"/>
        <v>0.25674108484750102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4.7559662817107631</v>
      </c>
      <c r="O68" s="8">
        <f t="shared" si="56"/>
        <v>3.0129990148268826</v>
      </c>
      <c r="P68" s="8">
        <f t="shared" si="45"/>
        <v>0.77356063571110567</v>
      </c>
      <c r="Q68" s="14">
        <f t="shared" si="46"/>
        <v>0.22433258435622064</v>
      </c>
      <c r="R68" s="8">
        <f t="shared" si="47"/>
        <v>0.80117864999999977</v>
      </c>
      <c r="S68" s="15">
        <f t="shared" si="48"/>
        <v>0.28000319823327879</v>
      </c>
      <c r="T68" s="2">
        <v>0.27</v>
      </c>
      <c r="U68" s="16">
        <f t="shared" si="49"/>
        <v>7.5600863522985284E-2</v>
      </c>
      <c r="V68" s="2">
        <v>220.1</v>
      </c>
      <c r="W68" s="2">
        <v>12.1</v>
      </c>
      <c r="X68" s="2">
        <v>4.5</v>
      </c>
      <c r="Y68" s="2">
        <v>1.5</v>
      </c>
      <c r="Z68" s="2">
        <v>6.8</v>
      </c>
      <c r="AA68" s="2">
        <v>30.2</v>
      </c>
      <c r="AB68" s="1">
        <f t="shared" si="50"/>
        <v>0.28988924778251607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139.94236256953084</v>
      </c>
      <c r="AF68" s="1">
        <f t="shared" si="54"/>
        <v>4150963.4988221726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18.145399999999999</v>
      </c>
      <c r="E69" s="10">
        <f t="shared" si="55"/>
        <v>22.296129032258101</v>
      </c>
      <c r="F69" s="7" t="s">
        <v>75</v>
      </c>
      <c r="G69" s="1">
        <v>12</v>
      </c>
      <c r="H69" s="8">
        <f t="shared" si="40"/>
        <v>18.145399999999999</v>
      </c>
      <c r="I69" s="8">
        <f t="shared" si="41"/>
        <v>291.29539999999997</v>
      </c>
      <c r="J69" s="8">
        <f t="shared" si="42"/>
        <v>0.16052793645900737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5.0021233791157762</v>
      </c>
      <c r="P69" s="8">
        <f t="shared" si="45"/>
        <v>0.8029805439628126</v>
      </c>
      <c r="Q69" s="14">
        <f t="shared" si="46"/>
        <v>0.23286435774921563</v>
      </c>
      <c r="R69" s="8">
        <f t="shared" si="47"/>
        <v>0.80117864999999977</v>
      </c>
      <c r="S69" s="15">
        <f t="shared" si="48"/>
        <v>0.29065222562934706</v>
      </c>
      <c r="T69" s="2">
        <v>0.27</v>
      </c>
      <c r="U69" s="16">
        <f t="shared" si="49"/>
        <v>7.8476100919923714E-2</v>
      </c>
      <c r="V69" s="2">
        <v>220.1</v>
      </c>
      <c r="W69" s="2">
        <v>12.1</v>
      </c>
      <c r="X69" s="2">
        <v>4.5</v>
      </c>
      <c r="Y69" s="2">
        <v>1.5</v>
      </c>
      <c r="Z69" s="2">
        <v>6.8</v>
      </c>
      <c r="AA69" s="2">
        <v>30.2</v>
      </c>
      <c r="AB69" s="1">
        <f t="shared" si="50"/>
        <v>0.29044790640874119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139.94236256953084</v>
      </c>
      <c r="AF69" s="1">
        <f t="shared" si="54"/>
        <v>4158963.0075431801</v>
      </c>
      <c r="AG69" s="1">
        <f>SUM(AF58:AF69)</f>
        <v>52351006.447939724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17.048193548387101</v>
      </c>
      <c r="E70" s="10">
        <f t="shared" si="55"/>
        <v>18.145399999999999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12</v>
      </c>
      <c r="E74" s="7"/>
      <c r="F74" s="7"/>
      <c r="G74" s="1">
        <v>1</v>
      </c>
      <c r="H74" s="8">
        <f t="shared" ref="H74:H85" si="57">E75</f>
        <v>12</v>
      </c>
      <c r="I74" s="8">
        <f t="shared" ref="I74:I85" si="58">H74+273.15</f>
        <v>285.14999999999998</v>
      </c>
      <c r="J74" s="8">
        <f t="shared" ref="J74:J85" si="59">EXP(($C$16*(I74-$C$14))/($C$17*I74*$C$14))</f>
        <v>7.8108002205014626E-2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4.0711452909297723E-2</v>
      </c>
      <c r="Q74" s="14">
        <f t="shared" ref="Q74:Q85" si="63">P74*$B$76</f>
        <v>1.0584977756417408E-2</v>
      </c>
      <c r="R74" s="8">
        <f t="shared" ref="R74:R85" si="64">L74*$B$76</f>
        <v>0.1355172</v>
      </c>
      <c r="S74" s="15">
        <f t="shared" ref="S74:S85" si="65">Q74/R74</f>
        <v>7.8108002205014626E-2</v>
      </c>
      <c r="T74" s="2">
        <v>0.01</v>
      </c>
      <c r="U74" s="16">
        <f t="shared" ref="U74:U85" si="66">S74*T74</f>
        <v>7.8108002205014629E-4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6.2710800220501465E-3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0.17293333333333336</v>
      </c>
      <c r="AX74" s="1">
        <f t="shared" ref="AX74:AX85" si="72">AW74*10000*AV74*0.67*AU74*AT74</f>
        <v>98.466902832428246</v>
      </c>
    </row>
    <row r="75" spans="1:78" x14ac:dyDescent="0.15">
      <c r="A75" s="1" t="s">
        <v>74</v>
      </c>
      <c r="B75" s="1">
        <v>1</v>
      </c>
      <c r="C75" s="7">
        <v>1</v>
      </c>
      <c r="D75" s="9">
        <v>14.4377741935484</v>
      </c>
      <c r="E75" s="10">
        <f t="shared" ref="E75:E86" si="73">D74</f>
        <v>12</v>
      </c>
      <c r="F75" s="7" t="s">
        <v>73</v>
      </c>
      <c r="G75" s="1">
        <v>2</v>
      </c>
      <c r="H75" s="8">
        <f t="shared" si="57"/>
        <v>14.4377741935484</v>
      </c>
      <c r="I75" s="8">
        <f t="shared" si="58"/>
        <v>287.5877741935484</v>
      </c>
      <c r="J75" s="8">
        <f t="shared" si="59"/>
        <v>0.104327720965259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1.0017285470907022</v>
      </c>
      <c r="P75" s="8">
        <f t="shared" si="62"/>
        <v>0.10450805634381309</v>
      </c>
      <c r="Q75" s="14">
        <f t="shared" si="63"/>
        <v>2.7172094649391406E-2</v>
      </c>
      <c r="R75" s="8">
        <f t="shared" si="64"/>
        <v>0.1355172</v>
      </c>
      <c r="S75" s="15">
        <f t="shared" si="65"/>
        <v>0.2005066120713194</v>
      </c>
      <c r="T75" s="2">
        <v>0.01</v>
      </c>
      <c r="U75" s="16">
        <f t="shared" si="66"/>
        <v>2.005066120713194E-3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7.4950661207131937E-3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0.17293333333333336</v>
      </c>
      <c r="AX75" s="1">
        <f t="shared" si="72"/>
        <v>117.68562111086221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15.0491071428571</v>
      </c>
      <c r="E76" s="10">
        <f t="shared" si="73"/>
        <v>14.4377741935484</v>
      </c>
      <c r="F76" s="7" t="s">
        <v>73</v>
      </c>
      <c r="G76" s="1">
        <v>3</v>
      </c>
      <c r="H76" s="8">
        <f t="shared" si="57"/>
        <v>15.0491071428571</v>
      </c>
      <c r="I76" s="8">
        <f t="shared" si="58"/>
        <v>288.19910714285709</v>
      </c>
      <c r="J76" s="8">
        <f t="shared" si="59"/>
        <v>0.11209588785446516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1.4184404907468893</v>
      </c>
      <c r="P76" s="8">
        <f t="shared" si="62"/>
        <v>0.15900134617899583</v>
      </c>
      <c r="Q76" s="14">
        <f t="shared" si="63"/>
        <v>4.134035000653892E-2</v>
      </c>
      <c r="R76" s="8">
        <f t="shared" si="64"/>
        <v>0.1355172</v>
      </c>
      <c r="S76" s="15">
        <f t="shared" si="65"/>
        <v>0.30505611100686053</v>
      </c>
      <c r="T76" s="2">
        <v>0.01</v>
      </c>
      <c r="U76" s="16">
        <f t="shared" si="66"/>
        <v>3.0505611100686055E-3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8.5405611100686056E-3</v>
      </c>
      <c r="AU76" s="8">
        <f t="shared" si="70"/>
        <v>52.122000000000007</v>
      </c>
      <c r="AV76" s="1">
        <f t="shared" si="71"/>
        <v>0.26</v>
      </c>
      <c r="AW76" s="1">
        <f t="shared" si="75"/>
        <v>0.17293333333333336</v>
      </c>
      <c r="AX76" s="1">
        <f t="shared" si="72"/>
        <v>134.10171740793905</v>
      </c>
    </row>
    <row r="77" spans="1:78" x14ac:dyDescent="0.15">
      <c r="C77" s="7">
        <v>3</v>
      </c>
      <c r="D77" s="11">
        <v>14.919483870967699</v>
      </c>
      <c r="E77" s="10">
        <f t="shared" si="73"/>
        <v>15.0491071428571</v>
      </c>
      <c r="F77" s="7" t="s">
        <v>73</v>
      </c>
      <c r="G77" s="1">
        <v>4</v>
      </c>
      <c r="H77" s="8">
        <f t="shared" si="57"/>
        <v>14.919483870967699</v>
      </c>
      <c r="I77" s="8">
        <f t="shared" si="58"/>
        <v>288.0694838709677</v>
      </c>
      <c r="J77" s="8">
        <f t="shared" si="59"/>
        <v>0.11040466208433145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1.7806591445678934</v>
      </c>
      <c r="P77" s="8">
        <f t="shared" si="62"/>
        <v>0.19659307114339297</v>
      </c>
      <c r="Q77" s="14">
        <f t="shared" si="63"/>
        <v>5.1114198497282173E-2</v>
      </c>
      <c r="R77" s="8">
        <f t="shared" si="64"/>
        <v>0.1355172</v>
      </c>
      <c r="S77" s="15">
        <f t="shared" si="65"/>
        <v>0.37717867914391806</v>
      </c>
      <c r="T77" s="2">
        <v>0.01</v>
      </c>
      <c r="U77" s="16">
        <f t="shared" si="66"/>
        <v>3.7717867914391807E-3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9.2617867914391826E-3</v>
      </c>
      <c r="AU77" s="8">
        <f t="shared" si="70"/>
        <v>52.122000000000007</v>
      </c>
      <c r="AV77" s="1">
        <f t="shared" si="71"/>
        <v>0.26</v>
      </c>
      <c r="AW77" s="1">
        <f t="shared" si="75"/>
        <v>0.17293333333333336</v>
      </c>
      <c r="AX77" s="1">
        <f t="shared" si="72"/>
        <v>145.42621954123371</v>
      </c>
    </row>
    <row r="78" spans="1:78" x14ac:dyDescent="0.15">
      <c r="C78" s="7">
        <v>4</v>
      </c>
      <c r="D78" s="11">
        <v>17.774933333333301</v>
      </c>
      <c r="E78" s="10">
        <f t="shared" si="73"/>
        <v>14.919483870967699</v>
      </c>
      <c r="F78" s="7" t="s">
        <v>73</v>
      </c>
      <c r="G78" s="1">
        <v>5</v>
      </c>
      <c r="H78" s="8">
        <f t="shared" si="57"/>
        <v>17.774933333333301</v>
      </c>
      <c r="I78" s="8">
        <f t="shared" si="58"/>
        <v>290.92493333333329</v>
      </c>
      <c r="J78" s="8">
        <f t="shared" si="59"/>
        <v>0.15383847868856701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1.5048627697532755</v>
      </c>
      <c r="O78" s="8">
        <f t="shared" si="74"/>
        <v>0.60042330367122476</v>
      </c>
      <c r="P78" s="8">
        <f t="shared" si="62"/>
        <v>9.2368207605944705E-2</v>
      </c>
      <c r="Q78" s="14">
        <f t="shared" si="63"/>
        <v>2.4015733977545625E-2</v>
      </c>
      <c r="R78" s="8">
        <f t="shared" si="64"/>
        <v>0.1355172</v>
      </c>
      <c r="S78" s="15">
        <f t="shared" si="65"/>
        <v>0.1772153938949862</v>
      </c>
      <c r="T78" s="2">
        <v>0.01</v>
      </c>
      <c r="U78" s="16">
        <f t="shared" si="66"/>
        <v>1.7721539389498619E-3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1.1722153938949861E-2</v>
      </c>
      <c r="AU78" s="8">
        <f t="shared" si="70"/>
        <v>52.122000000000007</v>
      </c>
      <c r="AV78" s="1">
        <f t="shared" si="71"/>
        <v>0.26</v>
      </c>
      <c r="AW78" s="1">
        <f t="shared" si="75"/>
        <v>0.17293333333333336</v>
      </c>
      <c r="AX78" s="1">
        <f t="shared" si="72"/>
        <v>184.05827845200986</v>
      </c>
    </row>
    <row r="79" spans="1:78" x14ac:dyDescent="0.15">
      <c r="C79" s="7">
        <v>5</v>
      </c>
      <c r="D79" s="11">
        <v>20.559903225806501</v>
      </c>
      <c r="E79" s="10">
        <f t="shared" si="73"/>
        <v>17.774933333333301</v>
      </c>
      <c r="F79" s="7" t="s">
        <v>75</v>
      </c>
      <c r="G79" s="1">
        <v>6</v>
      </c>
      <c r="H79" s="8">
        <f t="shared" si="57"/>
        <v>20.559903225806501</v>
      </c>
      <c r="I79" s="8">
        <f t="shared" si="58"/>
        <v>293.7099032258065</v>
      </c>
      <c r="J79" s="8">
        <f t="shared" si="59"/>
        <v>0.21129429419741974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1.0292750960652801</v>
      </c>
      <c r="P79" s="8">
        <f t="shared" si="62"/>
        <v>0.21747995495809477</v>
      </c>
      <c r="Q79" s="14">
        <f t="shared" si="63"/>
        <v>5.6544788289104642E-2</v>
      </c>
      <c r="R79" s="8">
        <f t="shared" si="64"/>
        <v>0.1355172</v>
      </c>
      <c r="S79" s="15">
        <f t="shared" si="65"/>
        <v>0.41725174582344265</v>
      </c>
      <c r="T79" s="2">
        <v>0.01</v>
      </c>
      <c r="U79" s="16">
        <f t="shared" si="66"/>
        <v>4.1725174582344267E-3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1.4122517458234427E-2</v>
      </c>
      <c r="AU79" s="8">
        <f t="shared" si="70"/>
        <v>52.122000000000007</v>
      </c>
      <c r="AV79" s="1">
        <f t="shared" si="71"/>
        <v>0.26</v>
      </c>
      <c r="AW79" s="1">
        <f t="shared" si="75"/>
        <v>0.17293333333333336</v>
      </c>
      <c r="AX79" s="1">
        <f t="shared" si="72"/>
        <v>221.7481756602788</v>
      </c>
    </row>
    <row r="80" spans="1:78" x14ac:dyDescent="0.15">
      <c r="C80" s="7">
        <v>6</v>
      </c>
      <c r="D80" s="11">
        <v>23.281400000000001</v>
      </c>
      <c r="E80" s="10">
        <f t="shared" si="73"/>
        <v>20.559903225806501</v>
      </c>
      <c r="F80" s="7" t="s">
        <v>73</v>
      </c>
      <c r="G80" s="1">
        <v>7</v>
      </c>
      <c r="H80" s="8">
        <f t="shared" si="57"/>
        <v>23.281400000000001</v>
      </c>
      <c r="I80" s="8">
        <f t="shared" si="58"/>
        <v>296.4314</v>
      </c>
      <c r="J80" s="8">
        <f t="shared" si="59"/>
        <v>0.28646236544575965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1.3330151411071853</v>
      </c>
      <c r="P80" s="8">
        <f t="shared" si="62"/>
        <v>0.3818586704965774</v>
      </c>
      <c r="Q80" s="14">
        <f t="shared" si="63"/>
        <v>9.9283254329110129E-2</v>
      </c>
      <c r="R80" s="8">
        <f t="shared" si="64"/>
        <v>0.1355172</v>
      </c>
      <c r="S80" s="15">
        <f t="shared" si="65"/>
        <v>0.73262474674144773</v>
      </c>
      <c r="T80" s="2">
        <v>0.01</v>
      </c>
      <c r="U80" s="16">
        <f t="shared" si="66"/>
        <v>7.3262474674144771E-3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1.7276247467414477E-2</v>
      </c>
      <c r="AU80" s="8">
        <f t="shared" si="70"/>
        <v>52.122000000000007</v>
      </c>
      <c r="AV80" s="1">
        <f t="shared" si="71"/>
        <v>0.26</v>
      </c>
      <c r="AW80" s="1">
        <f t="shared" si="75"/>
        <v>0.17293333333333336</v>
      </c>
      <c r="AX80" s="1">
        <f t="shared" si="72"/>
        <v>271.26724179908462</v>
      </c>
    </row>
    <row r="81" spans="1:53" x14ac:dyDescent="0.15">
      <c r="C81" s="7">
        <v>7</v>
      </c>
      <c r="D81" s="11">
        <v>25.442548387096799</v>
      </c>
      <c r="E81" s="10">
        <f t="shared" si="73"/>
        <v>23.281400000000001</v>
      </c>
      <c r="F81" s="7" t="s">
        <v>73</v>
      </c>
      <c r="G81" s="1">
        <v>8</v>
      </c>
      <c r="H81" s="8">
        <f t="shared" si="57"/>
        <v>25.442548387096799</v>
      </c>
      <c r="I81" s="8">
        <f t="shared" si="58"/>
        <v>298.59254838709677</v>
      </c>
      <c r="J81" s="8">
        <f t="shared" si="59"/>
        <v>0.36334194513905876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1.4723764706106079</v>
      </c>
      <c r="P81" s="8">
        <f t="shared" si="62"/>
        <v>0.53497613080864048</v>
      </c>
      <c r="Q81" s="14">
        <f t="shared" si="63"/>
        <v>0.13909379401024652</v>
      </c>
      <c r="R81" s="8">
        <f t="shared" si="64"/>
        <v>0.1355172</v>
      </c>
      <c r="S81" s="15">
        <f t="shared" si="65"/>
        <v>1.0263921775999394</v>
      </c>
      <c r="T81" s="2">
        <v>0.01</v>
      </c>
      <c r="U81" s="16">
        <f t="shared" si="66"/>
        <v>1.0263921775999394E-2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2.0213921775999392E-2</v>
      </c>
      <c r="AU81" s="8">
        <f t="shared" si="70"/>
        <v>52.122000000000007</v>
      </c>
      <c r="AV81" s="1">
        <f t="shared" si="71"/>
        <v>0.26</v>
      </c>
      <c r="AW81" s="1">
        <f t="shared" si="75"/>
        <v>0.17293333333333336</v>
      </c>
      <c r="AX81" s="1">
        <f t="shared" si="72"/>
        <v>317.3938563024322</v>
      </c>
    </row>
    <row r="82" spans="1:53" x14ac:dyDescent="0.15">
      <c r="C82" s="7">
        <v>8</v>
      </c>
      <c r="D82" s="11">
        <v>25.424709677419401</v>
      </c>
      <c r="E82" s="10">
        <f t="shared" si="73"/>
        <v>25.442548387096799</v>
      </c>
      <c r="F82" s="7" t="s">
        <v>73</v>
      </c>
      <c r="G82" s="1">
        <v>9</v>
      </c>
      <c r="H82" s="8">
        <f t="shared" si="57"/>
        <v>25.424709677419401</v>
      </c>
      <c r="I82" s="8">
        <f t="shared" si="58"/>
        <v>298.57470967741938</v>
      </c>
      <c r="J82" s="8">
        <f t="shared" si="59"/>
        <v>0.36263474919061983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1.4586203398019675</v>
      </c>
      <c r="P82" s="8">
        <f t="shared" si="62"/>
        <v>0.52894642108842316</v>
      </c>
      <c r="Q82" s="14">
        <f t="shared" si="63"/>
        <v>0.13752606948299004</v>
      </c>
      <c r="R82" s="8">
        <f t="shared" si="64"/>
        <v>0.1355172</v>
      </c>
      <c r="S82" s="15">
        <f t="shared" si="65"/>
        <v>1.0148237233575519</v>
      </c>
      <c r="T82" s="2">
        <v>0.01</v>
      </c>
      <c r="U82" s="16">
        <f t="shared" si="66"/>
        <v>1.0148237233575519E-2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2.0098237233575518E-2</v>
      </c>
      <c r="AU82" s="8">
        <f t="shared" si="70"/>
        <v>52.122000000000007</v>
      </c>
      <c r="AV82" s="1">
        <f t="shared" si="71"/>
        <v>0.26</v>
      </c>
      <c r="AW82" s="1">
        <f t="shared" si="75"/>
        <v>0.17293333333333336</v>
      </c>
      <c r="AX82" s="1">
        <f t="shared" si="72"/>
        <v>315.57740705317809</v>
      </c>
    </row>
    <row r="83" spans="1:53" x14ac:dyDescent="0.15">
      <c r="C83" s="7">
        <v>9</v>
      </c>
      <c r="D83" s="11">
        <v>25.0747</v>
      </c>
      <c r="E83" s="10">
        <f t="shared" si="73"/>
        <v>25.424709677419401</v>
      </c>
      <c r="F83" s="7" t="s">
        <v>73</v>
      </c>
      <c r="G83" s="1">
        <v>10</v>
      </c>
      <c r="H83" s="8">
        <f t="shared" si="57"/>
        <v>25.0747</v>
      </c>
      <c r="I83" s="8">
        <f t="shared" si="58"/>
        <v>298.22469999999998</v>
      </c>
      <c r="J83" s="8">
        <f t="shared" si="59"/>
        <v>0.34901766543862739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1.4508939187135443</v>
      </c>
      <c r="P83" s="8">
        <f t="shared" si="62"/>
        <v>0.50638760830850282</v>
      </c>
      <c r="Q83" s="14">
        <f t="shared" si="63"/>
        <v>0.13166077816021074</v>
      </c>
      <c r="R83" s="8">
        <f t="shared" si="64"/>
        <v>0.1355172</v>
      </c>
      <c r="S83" s="15">
        <f t="shared" si="65"/>
        <v>0.97154293447776918</v>
      </c>
      <c r="T83" s="2">
        <v>0.01</v>
      </c>
      <c r="U83" s="16">
        <f t="shared" si="66"/>
        <v>9.7154293447776919E-3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1.9665429344777691E-2</v>
      </c>
      <c r="AU83" s="8">
        <f t="shared" si="70"/>
        <v>52.122000000000007</v>
      </c>
      <c r="AV83" s="1">
        <f t="shared" si="71"/>
        <v>0.26</v>
      </c>
      <c r="AW83" s="1">
        <f t="shared" si="75"/>
        <v>0.17293333333333336</v>
      </c>
      <c r="AX83" s="1">
        <f t="shared" si="72"/>
        <v>308.78156771106876</v>
      </c>
    </row>
    <row r="84" spans="1:53" x14ac:dyDescent="0.15">
      <c r="C84" s="7">
        <v>10</v>
      </c>
      <c r="D84" s="11">
        <v>22.296129032258101</v>
      </c>
      <c r="E84" s="10">
        <f t="shared" si="73"/>
        <v>25.0747</v>
      </c>
      <c r="F84" s="7" t="s">
        <v>73</v>
      </c>
      <c r="G84" s="1">
        <v>11</v>
      </c>
      <c r="H84" s="8">
        <f t="shared" si="57"/>
        <v>22.296129032258101</v>
      </c>
      <c r="I84" s="8">
        <f t="shared" si="58"/>
        <v>295.44612903225806</v>
      </c>
      <c r="J84" s="8">
        <f t="shared" si="59"/>
        <v>0.25674108484750102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0.89728099488478952</v>
      </c>
      <c r="O84" s="8">
        <f t="shared" si="74"/>
        <v>0.56844531552025201</v>
      </c>
      <c r="P84" s="8">
        <f t="shared" si="62"/>
        <v>0.14594326698314952</v>
      </c>
      <c r="Q84" s="14">
        <f t="shared" si="63"/>
        <v>3.794524941561888E-2</v>
      </c>
      <c r="R84" s="8">
        <f t="shared" si="64"/>
        <v>0.1355172</v>
      </c>
      <c r="S84" s="15">
        <f t="shared" si="65"/>
        <v>0.28000319823327874</v>
      </c>
      <c r="T84" s="2">
        <v>0.01</v>
      </c>
      <c r="U84" s="16">
        <f t="shared" si="66"/>
        <v>2.8000319823327873E-3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1.2750031982332787E-2</v>
      </c>
      <c r="AU84" s="8">
        <f t="shared" si="70"/>
        <v>52.122000000000007</v>
      </c>
      <c r="AV84" s="1">
        <f t="shared" si="71"/>
        <v>0.26</v>
      </c>
      <c r="AW84" s="1">
        <f t="shared" si="75"/>
        <v>0.17293333333333336</v>
      </c>
      <c r="AX84" s="1">
        <f t="shared" si="72"/>
        <v>200.19775794605158</v>
      </c>
    </row>
    <row r="85" spans="1:53" x14ac:dyDescent="0.15">
      <c r="C85" s="7">
        <v>11</v>
      </c>
      <c r="D85" s="11">
        <v>18.145399999999999</v>
      </c>
      <c r="E85" s="10">
        <f t="shared" si="73"/>
        <v>22.296129032258101</v>
      </c>
      <c r="F85" s="7" t="s">
        <v>75</v>
      </c>
      <c r="G85" s="1">
        <v>12</v>
      </c>
      <c r="H85" s="8">
        <f t="shared" si="57"/>
        <v>18.145399999999999</v>
      </c>
      <c r="I85" s="8">
        <f t="shared" si="58"/>
        <v>291.29539999999997</v>
      </c>
      <c r="J85" s="8">
        <f t="shared" si="59"/>
        <v>0.16052793645900737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0.94372204853710251</v>
      </c>
      <c r="P85" s="8">
        <f t="shared" si="62"/>
        <v>0.15149375304252827</v>
      </c>
      <c r="Q85" s="14">
        <f t="shared" si="63"/>
        <v>3.9388375791057348E-2</v>
      </c>
      <c r="R85" s="8">
        <f t="shared" si="64"/>
        <v>0.1355172</v>
      </c>
      <c r="S85" s="15">
        <f t="shared" si="65"/>
        <v>0.29065222562934701</v>
      </c>
      <c r="T85" s="2">
        <v>0.01</v>
      </c>
      <c r="U85" s="16">
        <f t="shared" si="66"/>
        <v>2.9065222562934703E-3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1.2856522256293471E-2</v>
      </c>
      <c r="AU85" s="8">
        <f t="shared" si="70"/>
        <v>52.122000000000007</v>
      </c>
      <c r="AV85" s="1">
        <f t="shared" si="71"/>
        <v>0.26</v>
      </c>
      <c r="AW85" s="1">
        <f t="shared" si="75"/>
        <v>0.17293333333333336</v>
      </c>
      <c r="AX85" s="1">
        <f t="shared" si="72"/>
        <v>201.86984113137464</v>
      </c>
      <c r="AY85" s="1">
        <f>SUM(AX74:AX85)</f>
        <v>2516.5745869479415</v>
      </c>
    </row>
    <row r="86" spans="1:53" x14ac:dyDescent="0.15">
      <c r="C86" s="7">
        <v>12</v>
      </c>
      <c r="D86" s="11">
        <v>17.048193548387101</v>
      </c>
      <c r="E86" s="10">
        <f t="shared" si="73"/>
        <v>18.145399999999999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12</v>
      </c>
      <c r="E90" s="7"/>
      <c r="F90" s="7"/>
      <c r="G90" s="1">
        <v>1</v>
      </c>
      <c r="H90" s="8">
        <f t="shared" ref="H90:H101" si="76">E91</f>
        <v>12</v>
      </c>
      <c r="I90" s="8">
        <f t="shared" ref="I90:I101" si="77">H90+273.15</f>
        <v>285.14999999999998</v>
      </c>
      <c r="J90" s="8">
        <f t="shared" ref="J90:J101" si="78">EXP(($C$16*(I90-$C$14))/($C$17*I90*$C$14))</f>
        <v>7.8108002205014626E-2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2.2237348227767666E-2</v>
      </c>
      <c r="Q90" s="14">
        <f t="shared" ref="Q90:Q101" si="82">P90*$B$76</f>
        <v>5.7817105392195933E-3</v>
      </c>
      <c r="R90" s="8">
        <f t="shared" ref="R90:R101" si="83">L90*$B$76</f>
        <v>7.4022000000000004E-2</v>
      </c>
      <c r="S90" s="15">
        <f t="shared" ref="S90:S101" si="84">Q90/R90</f>
        <v>7.8108002205014626E-2</v>
      </c>
      <c r="T90" s="2">
        <v>0.01</v>
      </c>
      <c r="U90" s="16">
        <f t="shared" ref="U90:U101" si="85">S90*T90</f>
        <v>7.8108002205014629E-4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6.2710800220501465E-3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0.19450000000000001</v>
      </c>
      <c r="AX90" s="1">
        <f t="shared" ref="AX90:AX101" si="91">AW90*10000*AV90*0.67*AU90*AT90</f>
        <v>60.491947434884025</v>
      </c>
      <c r="AZ90" s="1">
        <f>$E$10/12</f>
        <v>3.2534159999704E-2</v>
      </c>
      <c r="BA90" s="1">
        <f t="shared" ref="BA90:BA101" si="92">AZ90*10000*AV90*0.67*AU90*AT90</f>
        <v>10.118533144165557</v>
      </c>
    </row>
    <row r="91" spans="1:53" x14ac:dyDescent="0.15">
      <c r="A91" s="1" t="s">
        <v>74</v>
      </c>
      <c r="B91" s="1">
        <v>1</v>
      </c>
      <c r="C91" s="7">
        <v>1</v>
      </c>
      <c r="D91" s="9">
        <v>14.4377741935484</v>
      </c>
      <c r="E91" s="10">
        <f t="shared" ref="E91:E102" si="93">D90</f>
        <v>12</v>
      </c>
      <c r="F91" s="7" t="s">
        <v>73</v>
      </c>
      <c r="G91" s="1">
        <v>2</v>
      </c>
      <c r="H91" s="8">
        <f t="shared" si="76"/>
        <v>14.4377741935484</v>
      </c>
      <c r="I91" s="8">
        <f t="shared" si="77"/>
        <v>287.5877741935484</v>
      </c>
      <c r="J91" s="8">
        <f t="shared" si="78"/>
        <v>0.104327720965259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0.54716265177223233</v>
      </c>
      <c r="P91" s="8">
        <f t="shared" si="81"/>
        <v>5.7084232456704631E-2</v>
      </c>
      <c r="Q91" s="14">
        <f t="shared" si="82"/>
        <v>1.4841900438743205E-2</v>
      </c>
      <c r="R91" s="8">
        <f t="shared" si="83"/>
        <v>7.4022000000000004E-2</v>
      </c>
      <c r="S91" s="15">
        <f t="shared" si="84"/>
        <v>0.2005066120713194</v>
      </c>
      <c r="T91" s="2">
        <v>0.01</v>
      </c>
      <c r="U91" s="16">
        <f t="shared" si="85"/>
        <v>2.005066120713194E-3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7.4950661207131937E-3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0.19450000000000001</v>
      </c>
      <c r="AX91" s="1">
        <f t="shared" si="91"/>
        <v>72.29873390244822</v>
      </c>
      <c r="AZ91" s="1">
        <f t="shared" ref="AZ91:AZ101" si="96">$E$10/12</f>
        <v>3.2534159999704E-2</v>
      </c>
      <c r="BA91" s="1">
        <f t="shared" si="92"/>
        <v>12.093463118551538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15.0491071428571</v>
      </c>
      <c r="E92" s="10">
        <f t="shared" si="93"/>
        <v>14.4377741935484</v>
      </c>
      <c r="F92" s="7" t="s">
        <v>73</v>
      </c>
      <c r="G92" s="1">
        <v>3</v>
      </c>
      <c r="H92" s="8">
        <f t="shared" si="76"/>
        <v>15.0491071428571</v>
      </c>
      <c r="I92" s="8">
        <f t="shared" si="77"/>
        <v>288.19910714285709</v>
      </c>
      <c r="J92" s="8">
        <f t="shared" si="78"/>
        <v>0.11209588785446516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0.7747784193155276</v>
      </c>
      <c r="P92" s="8">
        <f t="shared" si="81"/>
        <v>8.6849474803653168E-2</v>
      </c>
      <c r="Q92" s="14">
        <f t="shared" si="82"/>
        <v>2.2580863448949825E-2</v>
      </c>
      <c r="R92" s="8">
        <f t="shared" si="83"/>
        <v>7.4022000000000004E-2</v>
      </c>
      <c r="S92" s="15">
        <f t="shared" si="84"/>
        <v>0.30505611100686042</v>
      </c>
      <c r="T92" s="2">
        <v>0.01</v>
      </c>
      <c r="U92" s="16">
        <f t="shared" si="85"/>
        <v>3.0505611100686042E-3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8.5405611100686056E-3</v>
      </c>
      <c r="AU92" s="8">
        <f t="shared" si="89"/>
        <v>28.47</v>
      </c>
      <c r="AV92" s="1">
        <f t="shared" si="90"/>
        <v>0.26</v>
      </c>
      <c r="AW92" s="1">
        <f t="shared" si="95"/>
        <v>0.19450000000000001</v>
      </c>
      <c r="AX92" s="1">
        <f t="shared" si="91"/>
        <v>82.383763549198989</v>
      </c>
      <c r="AZ92" s="1">
        <f t="shared" si="96"/>
        <v>3.2534159999704E-2</v>
      </c>
      <c r="BA92" s="1">
        <f t="shared" si="92"/>
        <v>13.780393545950757</v>
      </c>
    </row>
    <row r="93" spans="1:53" x14ac:dyDescent="0.15">
      <c r="C93" s="7">
        <v>3</v>
      </c>
      <c r="D93" s="11">
        <v>14.919483870967699</v>
      </c>
      <c r="E93" s="10">
        <f t="shared" si="93"/>
        <v>15.0491071428571</v>
      </c>
      <c r="F93" s="7" t="s">
        <v>73</v>
      </c>
      <c r="G93" s="1">
        <v>4</v>
      </c>
      <c r="H93" s="8">
        <f t="shared" si="76"/>
        <v>14.919483870967699</v>
      </c>
      <c r="I93" s="8">
        <f t="shared" si="77"/>
        <v>288.0694838709677</v>
      </c>
      <c r="J93" s="8">
        <f t="shared" si="78"/>
        <v>0.11040466208433145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0.97262894451187443</v>
      </c>
      <c r="P93" s="8">
        <f t="shared" si="81"/>
        <v>0.10738276995227346</v>
      </c>
      <c r="Q93" s="14">
        <f t="shared" si="82"/>
        <v>2.7919520187591099E-2</v>
      </c>
      <c r="R93" s="8">
        <f t="shared" si="83"/>
        <v>7.4022000000000004E-2</v>
      </c>
      <c r="S93" s="15">
        <f t="shared" si="84"/>
        <v>0.37717867914391801</v>
      </c>
      <c r="T93" s="2">
        <v>0.01</v>
      </c>
      <c r="U93" s="16">
        <f t="shared" si="85"/>
        <v>3.7717867914391803E-3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9.2617867914391791E-3</v>
      </c>
      <c r="AU93" s="8">
        <f t="shared" si="89"/>
        <v>28.47</v>
      </c>
      <c r="AV93" s="1">
        <f t="shared" si="90"/>
        <v>0.26</v>
      </c>
      <c r="AW93" s="1">
        <f t="shared" si="95"/>
        <v>0.19450000000000001</v>
      </c>
      <c r="AX93" s="1">
        <f t="shared" si="91"/>
        <v>89.340834078159347</v>
      </c>
      <c r="AZ93" s="1">
        <f t="shared" si="96"/>
        <v>3.2534159999704E-2</v>
      </c>
      <c r="BA93" s="1">
        <f t="shared" si="92"/>
        <v>14.944107919824388</v>
      </c>
    </row>
    <row r="94" spans="1:53" x14ac:dyDescent="0.15">
      <c r="C94" s="7">
        <v>4</v>
      </c>
      <c r="D94" s="11">
        <v>17.774933333333301</v>
      </c>
      <c r="E94" s="10">
        <f t="shared" si="93"/>
        <v>14.919483870967699</v>
      </c>
      <c r="F94" s="7" t="s">
        <v>73</v>
      </c>
      <c r="G94" s="1">
        <v>5</v>
      </c>
      <c r="H94" s="8">
        <f t="shared" si="76"/>
        <v>17.774933333333301</v>
      </c>
      <c r="I94" s="8">
        <f t="shared" si="77"/>
        <v>290.92493333333329</v>
      </c>
      <c r="J94" s="8">
        <f t="shared" si="78"/>
        <v>0.15383847868856701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0.82198386583162086</v>
      </c>
      <c r="O94" s="8">
        <f t="shared" si="94"/>
        <v>0.32796230872798027</v>
      </c>
      <c r="P94" s="8">
        <f t="shared" si="81"/>
        <v>5.0453222641902627E-2</v>
      </c>
      <c r="Q94" s="14">
        <f t="shared" si="82"/>
        <v>1.3117837886894683E-2</v>
      </c>
      <c r="R94" s="8">
        <f t="shared" si="83"/>
        <v>7.4022000000000004E-2</v>
      </c>
      <c r="S94" s="15">
        <f t="shared" si="84"/>
        <v>0.17721539389498639</v>
      </c>
      <c r="T94" s="2">
        <v>0.01</v>
      </c>
      <c r="U94" s="16">
        <f t="shared" si="85"/>
        <v>1.7721539389498639E-3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1.1722153938949865E-2</v>
      </c>
      <c r="AU94" s="8">
        <f t="shared" si="89"/>
        <v>28.47</v>
      </c>
      <c r="AV94" s="1">
        <f t="shared" si="90"/>
        <v>0.26</v>
      </c>
      <c r="AW94" s="1">
        <f t="shared" si="95"/>
        <v>0.19450000000000001</v>
      </c>
      <c r="AX94" s="1">
        <f t="shared" si="91"/>
        <v>113.07397089580684</v>
      </c>
      <c r="AZ94" s="1">
        <f t="shared" si="96"/>
        <v>3.2534159999704E-2</v>
      </c>
      <c r="BA94" s="1">
        <f t="shared" si="92"/>
        <v>18.913967408360168</v>
      </c>
    </row>
    <row r="95" spans="1:53" x14ac:dyDescent="0.15">
      <c r="C95" s="7">
        <v>5</v>
      </c>
      <c r="D95" s="11">
        <v>20.559903225806501</v>
      </c>
      <c r="E95" s="10">
        <f t="shared" si="93"/>
        <v>17.774933333333301</v>
      </c>
      <c r="F95" s="7" t="s">
        <v>75</v>
      </c>
      <c r="G95" s="1">
        <v>6</v>
      </c>
      <c r="H95" s="8">
        <f t="shared" si="76"/>
        <v>20.559903225806501</v>
      </c>
      <c r="I95" s="8">
        <f t="shared" si="77"/>
        <v>293.7099032258065</v>
      </c>
      <c r="J95" s="8">
        <f t="shared" si="78"/>
        <v>0.21129429419741974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0.56220908608607767</v>
      </c>
      <c r="P95" s="8">
        <f t="shared" si="81"/>
        <v>0.11879157203593417</v>
      </c>
      <c r="Q95" s="14">
        <f t="shared" si="82"/>
        <v>3.0885808729342885E-2</v>
      </c>
      <c r="R95" s="8">
        <f t="shared" si="83"/>
        <v>7.4022000000000004E-2</v>
      </c>
      <c r="S95" s="15">
        <f t="shared" si="84"/>
        <v>0.41725174582344282</v>
      </c>
      <c r="T95" s="2">
        <v>0.01</v>
      </c>
      <c r="U95" s="16">
        <f t="shared" si="85"/>
        <v>4.1725174582344284E-3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1.4122517458234427E-2</v>
      </c>
      <c r="AU95" s="8">
        <f t="shared" si="89"/>
        <v>28.47</v>
      </c>
      <c r="AV95" s="1">
        <f t="shared" si="90"/>
        <v>0.26</v>
      </c>
      <c r="AW95" s="1">
        <f t="shared" si="95"/>
        <v>0.19450000000000001</v>
      </c>
      <c r="AX95" s="1">
        <f t="shared" si="91"/>
        <v>136.22830209914318</v>
      </c>
      <c r="AZ95" s="1">
        <f t="shared" si="96"/>
        <v>3.2534159999704E-2</v>
      </c>
      <c r="BA95" s="1">
        <f t="shared" si="92"/>
        <v>22.787009650290678</v>
      </c>
    </row>
    <row r="96" spans="1:53" x14ac:dyDescent="0.15">
      <c r="C96" s="7">
        <v>6</v>
      </c>
      <c r="D96" s="11">
        <v>23.281400000000001</v>
      </c>
      <c r="E96" s="10">
        <f t="shared" si="93"/>
        <v>20.559903225806501</v>
      </c>
      <c r="F96" s="7" t="s">
        <v>73</v>
      </c>
      <c r="G96" s="1">
        <v>7</v>
      </c>
      <c r="H96" s="8">
        <f t="shared" si="76"/>
        <v>23.281400000000001</v>
      </c>
      <c r="I96" s="8">
        <f t="shared" si="77"/>
        <v>296.4314</v>
      </c>
      <c r="J96" s="8">
        <f t="shared" si="78"/>
        <v>0.28646236544575965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0.72811751405014358</v>
      </c>
      <c r="P96" s="8">
        <f t="shared" si="81"/>
        <v>0.20857826539729027</v>
      </c>
      <c r="Q96" s="14">
        <f t="shared" si="82"/>
        <v>5.4230349003295472E-2</v>
      </c>
      <c r="R96" s="8">
        <f t="shared" si="83"/>
        <v>7.4022000000000004E-2</v>
      </c>
      <c r="S96" s="15">
        <f t="shared" si="84"/>
        <v>0.73262474674144806</v>
      </c>
      <c r="T96" s="2">
        <v>0.01</v>
      </c>
      <c r="U96" s="16">
        <f t="shared" si="85"/>
        <v>7.3262474674144805E-3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1.727624746741448E-2</v>
      </c>
      <c r="AU96" s="8">
        <f t="shared" si="89"/>
        <v>28.47</v>
      </c>
      <c r="AV96" s="1">
        <f t="shared" si="90"/>
        <v>0.26</v>
      </c>
      <c r="AW96" s="1">
        <f t="shared" si="95"/>
        <v>0.19450000000000001</v>
      </c>
      <c r="AX96" s="1">
        <f t="shared" si="91"/>
        <v>166.64973975714452</v>
      </c>
      <c r="AZ96" s="1">
        <f t="shared" si="96"/>
        <v>3.2534159999704E-2</v>
      </c>
      <c r="BA96" s="1">
        <f t="shared" si="92"/>
        <v>27.875626206519136</v>
      </c>
    </row>
    <row r="97" spans="3:54" x14ac:dyDescent="0.15">
      <c r="C97" s="7">
        <v>7</v>
      </c>
      <c r="D97" s="11">
        <v>25.442548387096799</v>
      </c>
      <c r="E97" s="10">
        <f t="shared" si="93"/>
        <v>23.281400000000001</v>
      </c>
      <c r="F97" s="7" t="s">
        <v>73</v>
      </c>
      <c r="G97" s="1">
        <v>8</v>
      </c>
      <c r="H97" s="8">
        <f t="shared" si="76"/>
        <v>25.442548387096799</v>
      </c>
      <c r="I97" s="8">
        <f t="shared" si="77"/>
        <v>298.59254838709677</v>
      </c>
      <c r="J97" s="8">
        <f t="shared" si="78"/>
        <v>0.36334194513905876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0.80423924865285334</v>
      </c>
      <c r="P97" s="8">
        <f t="shared" si="81"/>
        <v>0.29221385296270286</v>
      </c>
      <c r="Q97" s="14">
        <f t="shared" si="82"/>
        <v>7.5975601770302742E-2</v>
      </c>
      <c r="R97" s="8">
        <f t="shared" si="83"/>
        <v>7.4022000000000004E-2</v>
      </c>
      <c r="S97" s="15">
        <f t="shared" si="84"/>
        <v>1.0263921775999396</v>
      </c>
      <c r="T97" s="2">
        <v>0.01</v>
      </c>
      <c r="U97" s="16">
        <f t="shared" si="85"/>
        <v>1.0263921775999397E-2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2.0213921775999399E-2</v>
      </c>
      <c r="AU97" s="8">
        <f t="shared" si="89"/>
        <v>28.47</v>
      </c>
      <c r="AV97" s="1">
        <f t="shared" si="90"/>
        <v>0.26</v>
      </c>
      <c r="AW97" s="1">
        <f t="shared" si="95"/>
        <v>0.19450000000000001</v>
      </c>
      <c r="AX97" s="1">
        <f t="shared" si="91"/>
        <v>194.98706590047007</v>
      </c>
      <c r="AZ97" s="1">
        <f t="shared" si="96"/>
        <v>3.2534159999704E-2</v>
      </c>
      <c r="BA97" s="1">
        <f t="shared" si="92"/>
        <v>32.615631875983141</v>
      </c>
    </row>
    <row r="98" spans="3:54" x14ac:dyDescent="0.15">
      <c r="C98" s="7">
        <v>8</v>
      </c>
      <c r="D98" s="11">
        <v>25.424709677419401</v>
      </c>
      <c r="E98" s="10">
        <f t="shared" si="93"/>
        <v>25.442548387096799</v>
      </c>
      <c r="F98" s="7" t="s">
        <v>73</v>
      </c>
      <c r="G98" s="1">
        <v>9</v>
      </c>
      <c r="H98" s="8">
        <f t="shared" si="76"/>
        <v>25.424709677419401</v>
      </c>
      <c r="I98" s="8">
        <f t="shared" si="77"/>
        <v>298.57470967741938</v>
      </c>
      <c r="J98" s="8">
        <f t="shared" si="78"/>
        <v>0.36263474919061983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0.79672539569015044</v>
      </c>
      <c r="P98" s="8">
        <f t="shared" si="81"/>
        <v>0.28892031403989504</v>
      </c>
      <c r="Q98" s="14">
        <f t="shared" si="82"/>
        <v>7.511928165037271E-2</v>
      </c>
      <c r="R98" s="8">
        <f t="shared" si="83"/>
        <v>7.4022000000000004E-2</v>
      </c>
      <c r="S98" s="15">
        <f t="shared" si="84"/>
        <v>1.0148237233575519</v>
      </c>
      <c r="T98" s="2">
        <v>0.01</v>
      </c>
      <c r="U98" s="16">
        <f t="shared" si="85"/>
        <v>1.0148237233575519E-2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2.0098237233575518E-2</v>
      </c>
      <c r="AU98" s="8">
        <f t="shared" si="89"/>
        <v>28.47</v>
      </c>
      <c r="AV98" s="1">
        <f t="shared" si="90"/>
        <v>0.26</v>
      </c>
      <c r="AW98" s="1">
        <f t="shared" si="95"/>
        <v>0.19450000000000001</v>
      </c>
      <c r="AX98" s="1">
        <f t="shared" si="91"/>
        <v>193.8711523361832</v>
      </c>
      <c r="AZ98" s="1">
        <f t="shared" si="96"/>
        <v>3.2534159999704E-2</v>
      </c>
      <c r="BA98" s="1">
        <f t="shared" si="92"/>
        <v>32.428972182171577</v>
      </c>
    </row>
    <row r="99" spans="3:54" x14ac:dyDescent="0.15">
      <c r="C99" s="7">
        <v>9</v>
      </c>
      <c r="D99" s="11">
        <v>25.0747</v>
      </c>
      <c r="E99" s="10">
        <f t="shared" si="93"/>
        <v>25.424709677419401</v>
      </c>
      <c r="F99" s="7" t="s">
        <v>73</v>
      </c>
      <c r="G99" s="1">
        <v>10</v>
      </c>
      <c r="H99" s="8">
        <f t="shared" si="76"/>
        <v>25.0747</v>
      </c>
      <c r="I99" s="8">
        <f t="shared" si="77"/>
        <v>298.22469999999998</v>
      </c>
      <c r="J99" s="8">
        <f t="shared" si="78"/>
        <v>0.34901766543862739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0.79250508165025546</v>
      </c>
      <c r="P99" s="8">
        <f t="shared" si="81"/>
        <v>0.27659827344582094</v>
      </c>
      <c r="Q99" s="14">
        <f t="shared" si="82"/>
        <v>7.1915551095913452E-2</v>
      </c>
      <c r="R99" s="8">
        <f t="shared" si="83"/>
        <v>7.4022000000000004E-2</v>
      </c>
      <c r="S99" s="15">
        <f t="shared" si="84"/>
        <v>0.9715429344777694</v>
      </c>
      <c r="T99" s="2">
        <v>0.01</v>
      </c>
      <c r="U99" s="16">
        <f t="shared" si="85"/>
        <v>9.7154293447776936E-3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1.9665429344777694E-2</v>
      </c>
      <c r="AU99" s="8">
        <f t="shared" si="89"/>
        <v>28.47</v>
      </c>
      <c r="AV99" s="1">
        <f t="shared" si="90"/>
        <v>0.26</v>
      </c>
      <c r="AW99" s="1">
        <f t="shared" si="95"/>
        <v>0.19450000000000001</v>
      </c>
      <c r="AX99" s="1">
        <f t="shared" si="91"/>
        <v>189.69621086413963</v>
      </c>
      <c r="AZ99" s="1">
        <f t="shared" si="96"/>
        <v>3.2534159999704E-2</v>
      </c>
      <c r="BA99" s="1">
        <f t="shared" si="92"/>
        <v>31.730626609724972</v>
      </c>
    </row>
    <row r="100" spans="3:54" x14ac:dyDescent="0.15">
      <c r="C100" s="7">
        <v>10</v>
      </c>
      <c r="D100" s="11">
        <v>22.296129032258101</v>
      </c>
      <c r="E100" s="10">
        <f t="shared" si="93"/>
        <v>25.0747</v>
      </c>
      <c r="F100" s="7" t="s">
        <v>73</v>
      </c>
      <c r="G100" s="1">
        <v>11</v>
      </c>
      <c r="H100" s="8">
        <f t="shared" si="76"/>
        <v>22.296129032258101</v>
      </c>
      <c r="I100" s="8">
        <f t="shared" si="77"/>
        <v>295.44612903225806</v>
      </c>
      <c r="J100" s="8">
        <f t="shared" si="78"/>
        <v>0.25674108484750102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0.49011146779421272</v>
      </c>
      <c r="O100" s="8">
        <f t="shared" si="94"/>
        <v>0.3104953404102217</v>
      </c>
      <c r="P100" s="8">
        <f t="shared" si="81"/>
        <v>7.9716910537014449E-2</v>
      </c>
      <c r="Q100" s="14">
        <f t="shared" si="82"/>
        <v>2.0726396739623756E-2</v>
      </c>
      <c r="R100" s="8">
        <f t="shared" si="83"/>
        <v>7.4022000000000004E-2</v>
      </c>
      <c r="S100" s="15">
        <f t="shared" si="84"/>
        <v>0.28000319823327868</v>
      </c>
      <c r="T100" s="2">
        <v>0.01</v>
      </c>
      <c r="U100" s="16">
        <f t="shared" si="85"/>
        <v>2.8000319823327869E-3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1.2750031982332787E-2</v>
      </c>
      <c r="AU100" s="8">
        <f t="shared" si="89"/>
        <v>28.47</v>
      </c>
      <c r="AV100" s="1">
        <f t="shared" si="90"/>
        <v>0.26</v>
      </c>
      <c r="AW100" s="1">
        <f t="shared" si="95"/>
        <v>0.19450000000000001</v>
      </c>
      <c r="AX100" s="1">
        <f t="shared" si="91"/>
        <v>122.98906436474071</v>
      </c>
      <c r="AZ100" s="1">
        <f t="shared" si="96"/>
        <v>3.2534159999704E-2</v>
      </c>
      <c r="BA100" s="1">
        <f t="shared" si="92"/>
        <v>20.572472484608575</v>
      </c>
    </row>
    <row r="101" spans="3:54" x14ac:dyDescent="0.15">
      <c r="C101" s="7">
        <v>11</v>
      </c>
      <c r="D101" s="11">
        <v>18.145399999999999</v>
      </c>
      <c r="E101" s="10">
        <f t="shared" si="93"/>
        <v>22.296129032258101</v>
      </c>
      <c r="F101" s="7" t="s">
        <v>75</v>
      </c>
      <c r="G101" s="1">
        <v>12</v>
      </c>
      <c r="H101" s="8">
        <f t="shared" si="76"/>
        <v>18.145399999999999</v>
      </c>
      <c r="I101" s="8">
        <f t="shared" si="77"/>
        <v>291.29539999999997</v>
      </c>
      <c r="J101" s="8">
        <f t="shared" si="78"/>
        <v>0.16052793645900737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0.51547842987320724</v>
      </c>
      <c r="P101" s="8">
        <f t="shared" si="81"/>
        <v>8.2748688636675102E-2</v>
      </c>
      <c r="Q101" s="14">
        <f t="shared" si="82"/>
        <v>2.1514659045535529E-2</v>
      </c>
      <c r="R101" s="8">
        <f t="shared" si="83"/>
        <v>7.4022000000000004E-2</v>
      </c>
      <c r="S101" s="15">
        <f t="shared" si="84"/>
        <v>0.29065222562934706</v>
      </c>
      <c r="T101" s="2">
        <v>0.01</v>
      </c>
      <c r="U101" s="16">
        <f t="shared" si="85"/>
        <v>2.9065222562934707E-3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1.2856522256293471E-2</v>
      </c>
      <c r="AU101" s="8">
        <f t="shared" si="89"/>
        <v>28.47</v>
      </c>
      <c r="AV101" s="1">
        <f t="shared" si="90"/>
        <v>0.26</v>
      </c>
      <c r="AW101" s="1">
        <f t="shared" si="95"/>
        <v>0.19450000000000001</v>
      </c>
      <c r="AX101" s="1">
        <f t="shared" si="91"/>
        <v>124.01628838868965</v>
      </c>
      <c r="AY101" s="1">
        <f>SUM(AX90:AX101)</f>
        <v>1546.0270735710083</v>
      </c>
      <c r="AZ101" s="1">
        <f t="shared" si="96"/>
        <v>3.2534159999704E-2</v>
      </c>
      <c r="BA101" s="1">
        <f t="shared" si="92"/>
        <v>20.744297012889781</v>
      </c>
      <c r="BB101" s="1">
        <f>SUM(BA90:BA101)</f>
        <v>258.60510115904026</v>
      </c>
    </row>
    <row r="102" spans="3:54" x14ac:dyDescent="0.15">
      <c r="C102" s="7">
        <v>12</v>
      </c>
      <c r="D102" s="11">
        <v>17.048193548387101</v>
      </c>
      <c r="E102" s="10">
        <f t="shared" si="93"/>
        <v>18.145399999999999</v>
      </c>
      <c r="F102" s="7" t="s">
        <v>73</v>
      </c>
    </row>
  </sheetData>
  <mergeCells count="54">
    <mergeCell ref="G2:G4"/>
    <mergeCell ref="G5:G6"/>
    <mergeCell ref="G14:G15"/>
    <mergeCell ref="I2:I4"/>
    <mergeCell ref="I5:I6"/>
    <mergeCell ref="A89:B89"/>
    <mergeCell ref="A2:A4"/>
    <mergeCell ref="A5:A6"/>
    <mergeCell ref="E2:E4"/>
    <mergeCell ref="E5:E6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Z117"/>
  <sheetViews>
    <sheetView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4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15">
      <c r="A2" s="33" t="s">
        <v>4</v>
      </c>
      <c r="B2" s="3" t="s">
        <v>5</v>
      </c>
      <c r="C2" s="2"/>
      <c r="D2" s="2"/>
      <c r="E2" s="40">
        <v>573.91600000000005</v>
      </c>
      <c r="F2" s="2">
        <v>734.67200000000003</v>
      </c>
      <c r="G2" s="44">
        <f>(F2+F3+F4)/3</f>
        <v>1194.134</v>
      </c>
      <c r="H2" s="2">
        <v>0.18</v>
      </c>
      <c r="I2" s="33">
        <f>(H2+H3+H4)/3</f>
        <v>0.13666666666666669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15">
      <c r="A5" s="33" t="s">
        <v>8</v>
      </c>
      <c r="B5" s="3" t="s">
        <v>9</v>
      </c>
      <c r="C5" s="2"/>
      <c r="D5" s="2"/>
      <c r="E5" s="40">
        <v>2735.1434892451398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0.19</v>
      </c>
      <c r="I6" s="33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15">
      <c r="A7" s="33" t="s">
        <v>11</v>
      </c>
      <c r="B7" s="34"/>
      <c r="C7" s="2"/>
      <c r="D7" s="2"/>
      <c r="E7" s="5">
        <v>956.61487492301399</v>
      </c>
      <c r="F7" s="2">
        <v>122.786</v>
      </c>
      <c r="G7" s="2"/>
      <c r="H7" s="2">
        <v>0.28999999999999998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15">
      <c r="A8" s="33" t="s">
        <v>12</v>
      </c>
      <c r="B8" s="34"/>
      <c r="C8" s="2"/>
      <c r="D8" s="2"/>
      <c r="E8" s="5">
        <v>12.125999999999999</v>
      </c>
      <c r="F8" s="2">
        <v>625.46400000000006</v>
      </c>
      <c r="G8" s="2"/>
      <c r="H8" s="2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15">
      <c r="A9" s="33" t="s">
        <v>13</v>
      </c>
      <c r="B9" s="34"/>
      <c r="C9" s="2"/>
      <c r="D9" s="2"/>
      <c r="E9" s="5">
        <v>41.814</v>
      </c>
      <c r="F9" s="2">
        <v>341.64</v>
      </c>
      <c r="G9" s="2"/>
      <c r="H9" s="2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15">
      <c r="A10" s="33" t="s">
        <v>14</v>
      </c>
      <c r="B10" s="34"/>
      <c r="C10" s="2"/>
      <c r="D10" s="2"/>
      <c r="E10" s="5">
        <v>17.517088864409601</v>
      </c>
      <c r="F10" s="2">
        <v>341.64</v>
      </c>
      <c r="G10" s="2"/>
      <c r="H10" s="2">
        <v>0.33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15">
      <c r="A11" s="33" t="s">
        <v>15</v>
      </c>
      <c r="B11" s="34"/>
      <c r="C11" s="2"/>
      <c r="D11" s="2"/>
      <c r="E11" s="5">
        <v>2.4792000000000001</v>
      </c>
      <c r="F11" s="2">
        <v>910.85749999999996</v>
      </c>
      <c r="G11" s="2"/>
      <c r="H11" s="2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4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AV38+AV53+BB69+AY85+AY101+BB101+AY116+AG69</f>
        <v>28692777.875889607</v>
      </c>
      <c r="J14" s="6" t="s">
        <v>20</v>
      </c>
      <c r="K14" s="6">
        <f>I14/(10000*1000)</f>
        <v>2.8692777875889606</v>
      </c>
      <c r="L14" s="6" t="s">
        <v>21</v>
      </c>
    </row>
    <row r="15" spans="1:44" x14ac:dyDescent="0.15">
      <c r="A15" s="1" t="s">
        <v>22</v>
      </c>
      <c r="B15" s="1" t="s">
        <v>17</v>
      </c>
      <c r="G15" s="43"/>
      <c r="H15" s="6" t="s">
        <v>23</v>
      </c>
      <c r="I15" s="6">
        <v>28038553.079827901</v>
      </c>
      <c r="J15" s="6" t="s">
        <v>20</v>
      </c>
      <c r="K15" s="6">
        <f>I15/(10000*1000)</f>
        <v>2.8038553079827899</v>
      </c>
      <c r="L15" s="6" t="s">
        <v>21</v>
      </c>
    </row>
    <row r="16" spans="1:44" x14ac:dyDescent="0.15">
      <c r="A16" s="1" t="s">
        <v>24</v>
      </c>
      <c r="B16" s="1" t="s">
        <v>25</v>
      </c>
      <c r="C16" s="1">
        <v>19347</v>
      </c>
      <c r="K16" s="1">
        <v>2.8875154505846328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1194.134</v>
      </c>
      <c r="C27" s="7" t="s">
        <v>72</v>
      </c>
      <c r="D27" s="7">
        <v>3</v>
      </c>
      <c r="E27" s="7"/>
      <c r="F27" s="7"/>
      <c r="G27" s="1">
        <v>1</v>
      </c>
      <c r="H27" s="8">
        <f t="shared" ref="H27:H38" si="0">E28</f>
        <v>3</v>
      </c>
      <c r="I27" s="8">
        <f t="shared" ref="I27:I38" si="1">H27+273.15</f>
        <v>276.14999999999998</v>
      </c>
      <c r="J27" s="8">
        <f t="shared" ref="J27:J38" si="2">EXP(($C$16*(I27-$C$14))/($C$17*I27*$C$14))</f>
        <v>2.5667722292058517E-2</v>
      </c>
      <c r="K27" s="8">
        <f t="shared" ref="K27:K38" si="3">$B$27/12</f>
        <v>99.511166666666668</v>
      </c>
      <c r="L27" s="8">
        <f t="shared" ref="L27:L38" si="4">K27*$B$28/100</f>
        <v>0.99511166666666673</v>
      </c>
      <c r="M27" s="1" t="s">
        <v>73</v>
      </c>
      <c r="O27" s="8">
        <f>L27</f>
        <v>0.99511166666666673</v>
      </c>
      <c r="P27" s="8">
        <f t="shared" ref="P27:P38" si="5">O27*J27</f>
        <v>2.5542249909587506E-2</v>
      </c>
      <c r="Q27" s="14">
        <f t="shared" ref="Q27:Q38" si="6">P27*$B$29</f>
        <v>3.4907741543102927E-3</v>
      </c>
      <c r="R27" s="8">
        <f t="shared" ref="R27:R38" si="7">L27*$B$29</f>
        <v>0.13599859444444448</v>
      </c>
      <c r="S27" s="15">
        <f t="shared" ref="S27:S38" si="8">Q27/R27</f>
        <v>2.5667722292058513E-2</v>
      </c>
      <c r="T27" s="2">
        <v>0.01</v>
      </c>
      <c r="U27" s="16">
        <f t="shared" ref="U27:U38" si="9">S27*T27</f>
        <v>2.5667722292058512E-4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2.2156677222920584E-2</v>
      </c>
      <c r="AR27" s="8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47.826333333333338</v>
      </c>
      <c r="AU27" s="1">
        <f t="shared" ref="AU27:AU38" si="17">AT27*10000*AS27*0.67*AR27*AQ27</f>
        <v>96556.372166831527</v>
      </c>
    </row>
    <row r="28" spans="1:47" x14ac:dyDescent="0.15">
      <c r="A28" s="1" t="s">
        <v>74</v>
      </c>
      <c r="B28" s="1">
        <v>1</v>
      </c>
      <c r="C28" s="7">
        <v>1</v>
      </c>
      <c r="D28" s="9">
        <v>0.92222580645161301</v>
      </c>
      <c r="E28" s="10">
        <f t="shared" ref="E28:E39" si="18">D27</f>
        <v>3</v>
      </c>
      <c r="F28" s="7" t="s">
        <v>73</v>
      </c>
      <c r="G28" s="1">
        <v>2</v>
      </c>
      <c r="H28" s="8">
        <f t="shared" si="0"/>
        <v>0.92222580645161301</v>
      </c>
      <c r="I28" s="8">
        <f t="shared" si="1"/>
        <v>274.07222580645157</v>
      </c>
      <c r="J28" s="8">
        <f t="shared" si="2"/>
        <v>1.9647127302052449E-2</v>
      </c>
      <c r="K28" s="8">
        <f t="shared" si="3"/>
        <v>99.511166666666668</v>
      </c>
      <c r="L28" s="8">
        <f t="shared" si="4"/>
        <v>0.99511166666666673</v>
      </c>
      <c r="M28" s="1" t="s">
        <v>73</v>
      </c>
      <c r="O28" s="8">
        <f t="shared" ref="O28:O38" si="19">L28+O27-P27-N28</f>
        <v>1.964681083423746</v>
      </c>
      <c r="P28" s="8">
        <f t="shared" si="5"/>
        <v>3.8600339353960664E-2</v>
      </c>
      <c r="Q28" s="14">
        <f t="shared" si="6"/>
        <v>5.2753797117079584E-3</v>
      </c>
      <c r="R28" s="8">
        <f t="shared" si="7"/>
        <v>0.13599859444444448</v>
      </c>
      <c r="S28" s="15">
        <f t="shared" si="8"/>
        <v>3.8789957596679095E-2</v>
      </c>
      <c r="T28" s="2">
        <v>0.01</v>
      </c>
      <c r="U28" s="16">
        <f t="shared" si="9"/>
        <v>3.8789957596679095E-4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2.2287899575966792E-2</v>
      </c>
      <c r="AR28" s="8">
        <f t="shared" si="15"/>
        <v>99.511166666666668</v>
      </c>
      <c r="AS28" s="1">
        <f t="shared" si="16"/>
        <v>0.13666666666666669</v>
      </c>
      <c r="AT28" s="1">
        <f t="shared" ref="AT28:AT38" si="20">$E$2/12</f>
        <v>47.826333333333338</v>
      </c>
      <c r="AU28" s="1">
        <f t="shared" si="17"/>
        <v>97128.22480655089</v>
      </c>
    </row>
    <row r="29" spans="1:47" x14ac:dyDescent="0.15">
      <c r="A29" s="1" t="s">
        <v>36</v>
      </c>
      <c r="B29" s="1">
        <f>I2</f>
        <v>0.13666666666666669</v>
      </c>
      <c r="C29" s="7">
        <v>2</v>
      </c>
      <c r="D29" s="11">
        <v>2.7752857142857099</v>
      </c>
      <c r="E29" s="10">
        <f t="shared" si="18"/>
        <v>0.92222580645161301</v>
      </c>
      <c r="F29" s="7" t="s">
        <v>73</v>
      </c>
      <c r="G29" s="1">
        <v>3</v>
      </c>
      <c r="H29" s="8">
        <f t="shared" si="0"/>
        <v>2.7752857142857099</v>
      </c>
      <c r="I29" s="8">
        <f t="shared" si="1"/>
        <v>275.92528571428568</v>
      </c>
      <c r="J29" s="8">
        <f t="shared" si="2"/>
        <v>2.4941153478486355E-2</v>
      </c>
      <c r="K29" s="8">
        <f t="shared" si="3"/>
        <v>99.511166666666668</v>
      </c>
      <c r="L29" s="8">
        <f t="shared" si="4"/>
        <v>0.99511166666666673</v>
      </c>
      <c r="M29" s="1" t="s">
        <v>73</v>
      </c>
      <c r="O29" s="8">
        <f t="shared" si="19"/>
        <v>2.921192410736452</v>
      </c>
      <c r="P29" s="8">
        <f t="shared" si="5"/>
        <v>7.2857908256367399E-2</v>
      </c>
      <c r="Q29" s="14">
        <f t="shared" si="6"/>
        <v>9.9572474617035459E-3</v>
      </c>
      <c r="R29" s="8">
        <f t="shared" si="7"/>
        <v>0.13599859444444448</v>
      </c>
      <c r="S29" s="15">
        <f t="shared" si="8"/>
        <v>7.3215811548486914E-2</v>
      </c>
      <c r="T29" s="2">
        <v>0.01</v>
      </c>
      <c r="U29" s="16">
        <f t="shared" si="9"/>
        <v>7.3215811548486918E-4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2.2632158115484868E-2</v>
      </c>
      <c r="AR29" s="8">
        <f t="shared" si="15"/>
        <v>99.511166666666668</v>
      </c>
      <c r="AS29" s="1">
        <f t="shared" si="16"/>
        <v>0.13666666666666669</v>
      </c>
      <c r="AT29" s="1">
        <f t="shared" si="20"/>
        <v>47.826333333333338</v>
      </c>
      <c r="AU29" s="1">
        <f t="shared" si="17"/>
        <v>98628.465809697824</v>
      </c>
    </row>
    <row r="30" spans="1:47" x14ac:dyDescent="0.15">
      <c r="C30" s="7">
        <v>3</v>
      </c>
      <c r="D30" s="11">
        <v>6.2956451612903201</v>
      </c>
      <c r="E30" s="10">
        <f t="shared" si="18"/>
        <v>2.7752857142857099</v>
      </c>
      <c r="F30" s="7" t="s">
        <v>73</v>
      </c>
      <c r="G30" s="1">
        <v>4</v>
      </c>
      <c r="H30" s="8">
        <f t="shared" si="0"/>
        <v>6.2956451612903201</v>
      </c>
      <c r="I30" s="8">
        <f t="shared" si="1"/>
        <v>279.44564516129032</v>
      </c>
      <c r="J30" s="8">
        <f t="shared" si="2"/>
        <v>3.890264892004644E-2</v>
      </c>
      <c r="K30" s="8">
        <f t="shared" si="3"/>
        <v>99.511166666666668</v>
      </c>
      <c r="L30" s="8">
        <f t="shared" si="4"/>
        <v>0.99511166666666673</v>
      </c>
      <c r="M30" s="1" t="s">
        <v>73</v>
      </c>
      <c r="O30" s="8">
        <f t="shared" si="19"/>
        <v>3.8434461691467514</v>
      </c>
      <c r="P30" s="8">
        <f t="shared" si="5"/>
        <v>0.14952023696141351</v>
      </c>
      <c r="Q30" s="14">
        <f t="shared" si="6"/>
        <v>2.0434432384726517E-2</v>
      </c>
      <c r="R30" s="8">
        <f t="shared" si="7"/>
        <v>0.13599859444444448</v>
      </c>
      <c r="S30" s="15">
        <f t="shared" si="8"/>
        <v>0.15025473217720642</v>
      </c>
      <c r="T30" s="2">
        <v>0.01</v>
      </c>
      <c r="U30" s="16">
        <f t="shared" si="9"/>
        <v>1.5025473217720642E-3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2.3402547321772063E-2</v>
      </c>
      <c r="AR30" s="8">
        <f t="shared" si="15"/>
        <v>99.511166666666668</v>
      </c>
      <c r="AS30" s="1">
        <f t="shared" si="16"/>
        <v>0.13666666666666669</v>
      </c>
      <c r="AT30" s="1">
        <f t="shared" si="20"/>
        <v>47.826333333333338</v>
      </c>
      <c r="AU30" s="1">
        <f t="shared" si="17"/>
        <v>101985.73757780508</v>
      </c>
    </row>
    <row r="31" spans="1:47" x14ac:dyDescent="0.15">
      <c r="C31" s="7">
        <v>4</v>
      </c>
      <c r="D31" s="11">
        <v>14.0358</v>
      </c>
      <c r="E31" s="10">
        <f t="shared" si="18"/>
        <v>6.2956451612903201</v>
      </c>
      <c r="F31" s="7" t="s">
        <v>73</v>
      </c>
      <c r="G31" s="1">
        <v>5</v>
      </c>
      <c r="H31" s="8">
        <f t="shared" si="0"/>
        <v>14.0358</v>
      </c>
      <c r="I31" s="8">
        <f t="shared" si="1"/>
        <v>287.18579999999997</v>
      </c>
      <c r="J31" s="8">
        <f t="shared" si="2"/>
        <v>9.9499018441874781E-2</v>
      </c>
      <c r="K31" s="8">
        <f t="shared" si="3"/>
        <v>99.511166666666668</v>
      </c>
      <c r="L31" s="8">
        <f t="shared" si="4"/>
        <v>0.99511166666666673</v>
      </c>
      <c r="M31" s="1" t="s">
        <v>75</v>
      </c>
      <c r="N31" s="8">
        <f>(O30-P30)*C22/100</f>
        <v>3.5092296355760708</v>
      </c>
      <c r="O31" s="8">
        <f t="shared" si="19"/>
        <v>1.1798079632759335</v>
      </c>
      <c r="P31" s="8">
        <f t="shared" si="5"/>
        <v>0.11738973429586283</v>
      </c>
      <c r="Q31" s="14">
        <f t="shared" si="6"/>
        <v>1.6043263687101256E-2</v>
      </c>
      <c r="R31" s="8">
        <f t="shared" si="7"/>
        <v>0.13599859444444448</v>
      </c>
      <c r="S31" s="15">
        <f t="shared" si="8"/>
        <v>0.11796639334868229</v>
      </c>
      <c r="T31" s="2">
        <v>0.01</v>
      </c>
      <c r="U31" s="16">
        <f t="shared" si="9"/>
        <v>1.1796639334868231E-3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3.0629663933486821E-2</v>
      </c>
      <c r="AR31" s="8">
        <f t="shared" si="15"/>
        <v>99.511166666666668</v>
      </c>
      <c r="AS31" s="1">
        <f t="shared" si="16"/>
        <v>0.13666666666666669</v>
      </c>
      <c r="AT31" s="1">
        <f t="shared" si="20"/>
        <v>47.826333333333338</v>
      </c>
      <c r="AU31" s="1">
        <f t="shared" si="17"/>
        <v>133480.72007147688</v>
      </c>
    </row>
    <row r="32" spans="1:47" x14ac:dyDescent="0.15">
      <c r="C32" s="7">
        <v>5</v>
      </c>
      <c r="D32" s="11">
        <v>19.044709677419402</v>
      </c>
      <c r="E32" s="10">
        <f t="shared" si="18"/>
        <v>14.0358</v>
      </c>
      <c r="F32" s="7" t="s">
        <v>75</v>
      </c>
      <c r="G32" s="1">
        <v>6</v>
      </c>
      <c r="H32" s="8">
        <f t="shared" si="0"/>
        <v>19.044709677419402</v>
      </c>
      <c r="I32" s="8">
        <f t="shared" si="1"/>
        <v>292.19470967741938</v>
      </c>
      <c r="J32" s="8">
        <f t="shared" si="2"/>
        <v>0.17792198497952477</v>
      </c>
      <c r="K32" s="8">
        <f t="shared" si="3"/>
        <v>99.511166666666668</v>
      </c>
      <c r="L32" s="8">
        <f t="shared" si="4"/>
        <v>0.99511166666666673</v>
      </c>
      <c r="M32" s="1" t="s">
        <v>73</v>
      </c>
      <c r="O32" s="8">
        <f t="shared" si="19"/>
        <v>2.0575298956467374</v>
      </c>
      <c r="P32" s="8">
        <f t="shared" si="5"/>
        <v>0.36607980318818201</v>
      </c>
      <c r="Q32" s="14">
        <f t="shared" si="6"/>
        <v>5.0030906435718212E-2</v>
      </c>
      <c r="R32" s="8">
        <f t="shared" si="7"/>
        <v>0.13599859444444448</v>
      </c>
      <c r="S32" s="15">
        <f t="shared" si="8"/>
        <v>0.36787811403562609</v>
      </c>
      <c r="T32" s="2">
        <v>0.01</v>
      </c>
      <c r="U32" s="16">
        <f t="shared" si="9"/>
        <v>3.6787811403562608E-3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3.3128781140356257E-2</v>
      </c>
      <c r="AR32" s="8">
        <f t="shared" si="15"/>
        <v>99.511166666666668</v>
      </c>
      <c r="AS32" s="1">
        <f t="shared" si="16"/>
        <v>0.13666666666666669</v>
      </c>
      <c r="AT32" s="1">
        <f t="shared" si="20"/>
        <v>47.826333333333338</v>
      </c>
      <c r="AU32" s="1">
        <f t="shared" si="17"/>
        <v>144371.59909125121</v>
      </c>
    </row>
    <row r="33" spans="1:48" x14ac:dyDescent="0.15">
      <c r="C33" s="7">
        <v>6</v>
      </c>
      <c r="D33" s="11">
        <v>23.0909333333333</v>
      </c>
      <c r="E33" s="10">
        <f t="shared" si="18"/>
        <v>19.044709677419402</v>
      </c>
      <c r="F33" s="7" t="s">
        <v>73</v>
      </c>
      <c r="G33" s="1">
        <v>7</v>
      </c>
      <c r="H33" s="8">
        <f t="shared" si="0"/>
        <v>23.0909333333333</v>
      </c>
      <c r="I33" s="8">
        <f t="shared" si="1"/>
        <v>296.24093333333326</v>
      </c>
      <c r="J33" s="8">
        <f t="shared" si="2"/>
        <v>0.28047610968047743</v>
      </c>
      <c r="K33" s="8">
        <f t="shared" si="3"/>
        <v>99.511166666666668</v>
      </c>
      <c r="L33" s="8">
        <f t="shared" si="4"/>
        <v>0.99511166666666673</v>
      </c>
      <c r="M33" s="1" t="s">
        <v>73</v>
      </c>
      <c r="O33" s="8">
        <f t="shared" si="19"/>
        <v>2.6865617591252224</v>
      </c>
      <c r="P33" s="8">
        <f t="shared" si="5"/>
        <v>0.75351639061578224</v>
      </c>
      <c r="Q33" s="14">
        <f t="shared" si="6"/>
        <v>0.10298057338415692</v>
      </c>
      <c r="R33" s="8">
        <f t="shared" si="7"/>
        <v>0.13599859444444448</v>
      </c>
      <c r="S33" s="15">
        <f t="shared" si="8"/>
        <v>0.75721792423541956</v>
      </c>
      <c r="T33" s="2">
        <v>0.01</v>
      </c>
      <c r="U33" s="16">
        <f t="shared" si="9"/>
        <v>7.5721792423541958E-3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3.7022179242354195E-2</v>
      </c>
      <c r="AR33" s="8">
        <f t="shared" si="15"/>
        <v>99.511166666666668</v>
      </c>
      <c r="AS33" s="1">
        <f t="shared" si="16"/>
        <v>0.13666666666666669</v>
      </c>
      <c r="AT33" s="1">
        <f t="shared" si="20"/>
        <v>47.826333333333338</v>
      </c>
      <c r="AU33" s="1">
        <f t="shared" si="17"/>
        <v>161338.60151439681</v>
      </c>
    </row>
    <row r="34" spans="1:48" x14ac:dyDescent="0.15">
      <c r="C34" s="7">
        <v>7</v>
      </c>
      <c r="D34" s="11">
        <v>23.375129032258101</v>
      </c>
      <c r="E34" s="10">
        <f t="shared" si="18"/>
        <v>23.0909333333333</v>
      </c>
      <c r="F34" s="7" t="s">
        <v>73</v>
      </c>
      <c r="G34" s="1">
        <v>8</v>
      </c>
      <c r="H34" s="8">
        <f t="shared" si="0"/>
        <v>23.375129032258101</v>
      </c>
      <c r="I34" s="8">
        <f t="shared" si="1"/>
        <v>296.52512903225806</v>
      </c>
      <c r="J34" s="8">
        <f t="shared" si="2"/>
        <v>0.28945206988426281</v>
      </c>
      <c r="K34" s="8">
        <f t="shared" si="3"/>
        <v>99.511166666666668</v>
      </c>
      <c r="L34" s="8">
        <f t="shared" si="4"/>
        <v>0.99511166666666673</v>
      </c>
      <c r="M34" s="1" t="s">
        <v>73</v>
      </c>
      <c r="O34" s="8">
        <f t="shared" si="19"/>
        <v>2.928157035176107</v>
      </c>
      <c r="P34" s="8">
        <f t="shared" si="5"/>
        <v>0.84756111477789031</v>
      </c>
      <c r="Q34" s="14">
        <f t="shared" si="6"/>
        <v>0.11583335235297836</v>
      </c>
      <c r="R34" s="8">
        <f t="shared" si="7"/>
        <v>0.13599859444444448</v>
      </c>
      <c r="S34" s="15">
        <f t="shared" si="8"/>
        <v>0.85172462867104382</v>
      </c>
      <c r="T34" s="2">
        <v>0.01</v>
      </c>
      <c r="U34" s="16">
        <f t="shared" si="9"/>
        <v>8.5172462867104375E-3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3.7967246286710436E-2</v>
      </c>
      <c r="AR34" s="8">
        <f t="shared" si="15"/>
        <v>99.511166666666668</v>
      </c>
      <c r="AS34" s="1">
        <f t="shared" si="16"/>
        <v>0.13666666666666669</v>
      </c>
      <c r="AT34" s="1">
        <f t="shared" si="20"/>
        <v>47.826333333333338</v>
      </c>
      <c r="AU34" s="1">
        <f t="shared" si="17"/>
        <v>165457.10016558762</v>
      </c>
    </row>
    <row r="35" spans="1:48" x14ac:dyDescent="0.15">
      <c r="C35" s="7">
        <v>8</v>
      </c>
      <c r="D35" s="11">
        <v>23.480161290322599</v>
      </c>
      <c r="E35" s="10">
        <f t="shared" si="18"/>
        <v>23.375129032258101</v>
      </c>
      <c r="F35" s="7" t="s">
        <v>73</v>
      </c>
      <c r="G35" s="1">
        <v>9</v>
      </c>
      <c r="H35" s="8">
        <f t="shared" si="0"/>
        <v>23.480161290322599</v>
      </c>
      <c r="I35" s="8">
        <f t="shared" si="1"/>
        <v>296.63016129032258</v>
      </c>
      <c r="J35" s="8">
        <f t="shared" si="2"/>
        <v>0.29283712307442161</v>
      </c>
      <c r="K35" s="8">
        <f t="shared" si="3"/>
        <v>99.511166666666668</v>
      </c>
      <c r="L35" s="8">
        <f t="shared" si="4"/>
        <v>0.99511166666666673</v>
      </c>
      <c r="M35" s="1" t="s">
        <v>73</v>
      </c>
      <c r="O35" s="8">
        <f t="shared" si="19"/>
        <v>3.0757075870648833</v>
      </c>
      <c r="P35" s="8">
        <f t="shared" si="5"/>
        <v>0.90068136121425157</v>
      </c>
      <c r="Q35" s="14">
        <f t="shared" si="6"/>
        <v>0.12309311936594773</v>
      </c>
      <c r="R35" s="8">
        <f t="shared" si="7"/>
        <v>0.13599859444444448</v>
      </c>
      <c r="S35" s="15">
        <f t="shared" si="8"/>
        <v>0.90510582016515884</v>
      </c>
      <c r="T35" s="2">
        <v>0.01</v>
      </c>
      <c r="U35" s="16">
        <f t="shared" si="9"/>
        <v>9.0510582016515885E-3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3.8501058201651589E-2</v>
      </c>
      <c r="AR35" s="8">
        <f t="shared" si="15"/>
        <v>99.511166666666668</v>
      </c>
      <c r="AS35" s="1">
        <f t="shared" si="16"/>
        <v>0.13666666666666669</v>
      </c>
      <c r="AT35" s="1">
        <f t="shared" si="20"/>
        <v>47.826333333333338</v>
      </c>
      <c r="AU35" s="1">
        <f t="shared" si="17"/>
        <v>167783.39401405453</v>
      </c>
    </row>
    <row r="36" spans="1:48" x14ac:dyDescent="0.15">
      <c r="C36" s="7">
        <v>9</v>
      </c>
      <c r="D36" s="11">
        <v>20.8348333333333</v>
      </c>
      <c r="E36" s="10">
        <f t="shared" si="18"/>
        <v>23.480161290322599</v>
      </c>
      <c r="F36" s="7" t="s">
        <v>73</v>
      </c>
      <c r="G36" s="1">
        <v>10</v>
      </c>
      <c r="H36" s="8">
        <f t="shared" si="0"/>
        <v>20.8348333333333</v>
      </c>
      <c r="I36" s="8">
        <f t="shared" si="1"/>
        <v>293.98483333333326</v>
      </c>
      <c r="J36" s="8">
        <f t="shared" si="2"/>
        <v>0.21794751269305412</v>
      </c>
      <c r="K36" s="8">
        <f t="shared" si="3"/>
        <v>99.511166666666668</v>
      </c>
      <c r="L36" s="8">
        <f t="shared" si="4"/>
        <v>0.99511166666666673</v>
      </c>
      <c r="M36" s="1" t="s">
        <v>73</v>
      </c>
      <c r="O36" s="8">
        <f t="shared" si="19"/>
        <v>3.1701378925172983</v>
      </c>
      <c r="P36" s="8">
        <f t="shared" si="5"/>
        <v>0.69092366856814569</v>
      </c>
      <c r="Q36" s="14">
        <f t="shared" si="6"/>
        <v>9.4426234704313258E-2</v>
      </c>
      <c r="R36" s="8">
        <f t="shared" si="7"/>
        <v>0.13599859444444448</v>
      </c>
      <c r="S36" s="15">
        <f t="shared" si="8"/>
        <v>0.69431772504741907</v>
      </c>
      <c r="T36" s="2">
        <v>0.01</v>
      </c>
      <c r="U36" s="16">
        <f t="shared" si="9"/>
        <v>6.9431772504741909E-3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3.6393177250474189E-2</v>
      </c>
      <c r="AR36" s="8">
        <f t="shared" si="15"/>
        <v>99.511166666666668</v>
      </c>
      <c r="AS36" s="1">
        <f t="shared" si="16"/>
        <v>0.13666666666666669</v>
      </c>
      <c r="AT36" s="1">
        <f t="shared" si="20"/>
        <v>47.826333333333338</v>
      </c>
      <c r="AU36" s="1">
        <f t="shared" si="17"/>
        <v>158597.47973830233</v>
      </c>
    </row>
    <row r="37" spans="1:48" x14ac:dyDescent="0.15">
      <c r="C37" s="7">
        <v>10</v>
      </c>
      <c r="D37" s="11">
        <v>16.033290322580601</v>
      </c>
      <c r="E37" s="10">
        <f t="shared" si="18"/>
        <v>20.8348333333333</v>
      </c>
      <c r="F37" s="7" t="s">
        <v>73</v>
      </c>
      <c r="G37" s="1">
        <v>11</v>
      </c>
      <c r="H37" s="8">
        <f t="shared" si="0"/>
        <v>16.033290322580601</v>
      </c>
      <c r="I37" s="8">
        <f t="shared" si="1"/>
        <v>289.1832903225806</v>
      </c>
      <c r="J37" s="8">
        <f t="shared" si="2"/>
        <v>0.12575500287548164</v>
      </c>
      <c r="K37" s="8">
        <f t="shared" si="3"/>
        <v>99.511166666666668</v>
      </c>
      <c r="L37" s="8">
        <f t="shared" si="4"/>
        <v>0.99511166666666673</v>
      </c>
      <c r="M37" s="1" t="s">
        <v>75</v>
      </c>
      <c r="N37" s="8">
        <f>(O36-P36)*C22/100</f>
        <v>2.3552535127516947</v>
      </c>
      <c r="O37" s="8">
        <f t="shared" si="19"/>
        <v>1.1190723778641249</v>
      </c>
      <c r="P37" s="8">
        <f t="shared" si="5"/>
        <v>0.14072895009617511</v>
      </c>
      <c r="Q37" s="14">
        <f t="shared" si="6"/>
        <v>1.9232956513143936E-2</v>
      </c>
      <c r="R37" s="8">
        <f t="shared" si="7"/>
        <v>0.13599859444444448</v>
      </c>
      <c r="S37" s="15">
        <f t="shared" si="8"/>
        <v>0.14142025946452419</v>
      </c>
      <c r="T37" s="2">
        <v>0.01</v>
      </c>
      <c r="U37" s="16">
        <f t="shared" si="9"/>
        <v>1.4142025946452419E-3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3.086420259464524E-2</v>
      </c>
      <c r="AR37" s="8">
        <f t="shared" si="15"/>
        <v>99.511166666666668</v>
      </c>
      <c r="AS37" s="1">
        <f t="shared" si="16"/>
        <v>0.13666666666666669</v>
      </c>
      <c r="AT37" s="1">
        <f t="shared" si="20"/>
        <v>47.826333333333338</v>
      </c>
      <c r="AU37" s="1">
        <f t="shared" si="17"/>
        <v>134502.81386408291</v>
      </c>
    </row>
    <row r="38" spans="1:48" x14ac:dyDescent="0.15">
      <c r="C38" s="7">
        <v>11</v>
      </c>
      <c r="D38" s="11">
        <v>8.2717666666666698</v>
      </c>
      <c r="E38" s="10">
        <f t="shared" si="18"/>
        <v>16.033290322580601</v>
      </c>
      <c r="F38" s="7" t="s">
        <v>75</v>
      </c>
      <c r="G38" s="1">
        <v>12</v>
      </c>
      <c r="H38" s="8">
        <f t="shared" si="0"/>
        <v>8.2717666666666698</v>
      </c>
      <c r="I38" s="8">
        <f t="shared" si="1"/>
        <v>281.42176666666666</v>
      </c>
      <c r="J38" s="8">
        <f t="shared" si="2"/>
        <v>4.9686276583167426E-2</v>
      </c>
      <c r="K38" s="8">
        <f t="shared" si="3"/>
        <v>99.511166666666668</v>
      </c>
      <c r="L38" s="8">
        <f t="shared" si="4"/>
        <v>0.99511166666666673</v>
      </c>
      <c r="M38" s="1" t="s">
        <v>73</v>
      </c>
      <c r="O38" s="8">
        <f t="shared" si="19"/>
        <v>1.9734550944346168</v>
      </c>
      <c r="P38" s="8">
        <f t="shared" si="5"/>
        <v>9.8053635646539156E-2</v>
      </c>
      <c r="Q38" s="14">
        <f t="shared" si="6"/>
        <v>1.3400663538360353E-2</v>
      </c>
      <c r="R38" s="8">
        <f t="shared" si="7"/>
        <v>0.13599859444444448</v>
      </c>
      <c r="S38" s="15">
        <f t="shared" si="8"/>
        <v>9.8535309082437128E-2</v>
      </c>
      <c r="T38" s="2">
        <v>0.01</v>
      </c>
      <c r="U38" s="16">
        <f t="shared" si="9"/>
        <v>9.8535309082437125E-4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3.0435353090824367E-2</v>
      </c>
      <c r="AR38" s="8">
        <f t="shared" si="15"/>
        <v>99.511166666666668</v>
      </c>
      <c r="AS38" s="1">
        <f t="shared" si="16"/>
        <v>0.13666666666666669</v>
      </c>
      <c r="AT38" s="1">
        <f t="shared" si="20"/>
        <v>47.826333333333338</v>
      </c>
      <c r="AU38" s="1">
        <f t="shared" si="17"/>
        <v>132633.93470508821</v>
      </c>
      <c r="AV38" s="1">
        <f>SUM(AU27:AU38)</f>
        <v>1592464.4435251255</v>
      </c>
    </row>
    <row r="39" spans="1:48" x14ac:dyDescent="0.15">
      <c r="C39" s="7">
        <v>12</v>
      </c>
      <c r="D39" s="11">
        <v>7.0869032258064504</v>
      </c>
      <c r="E39" s="10">
        <f t="shared" si="18"/>
        <v>8.2717666666666698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3</v>
      </c>
      <c r="E42" s="7"/>
      <c r="F42" s="7"/>
      <c r="G42" s="1">
        <v>1</v>
      </c>
      <c r="H42" s="8">
        <f t="shared" ref="H42:H53" si="21">E43</f>
        <v>3</v>
      </c>
      <c r="I42" s="8">
        <f t="shared" ref="I42:I53" si="22">H42+273.15</f>
        <v>276.14999999999998</v>
      </c>
      <c r="J42" s="8">
        <f t="shared" ref="J42:J53" si="23">EXP(($C$16*(I42-$C$14))/($C$17*I42*$C$14))</f>
        <v>2.5667722292058517E-2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1.9787514487055119E-3</v>
      </c>
      <c r="Q42" s="14">
        <f t="shared" ref="Q42:Q53" si="27">P42*$B$44</f>
        <v>3.6606901801051968E-4</v>
      </c>
      <c r="R42" s="8">
        <f t="shared" ref="R42:R53" si="28">L42*$B$44</f>
        <v>1.4261842708333333E-2</v>
      </c>
      <c r="S42" s="15">
        <f t="shared" ref="S42:S53" si="29">Q42/R42</f>
        <v>2.5667722292058513E-2</v>
      </c>
      <c r="T42" s="2">
        <v>0.01</v>
      </c>
      <c r="U42" s="16">
        <f t="shared" ref="U42:U53" si="30">S42*T42</f>
        <v>2.5667722292058512E-4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1.5056677222920586E-2</v>
      </c>
      <c r="AR42" s="8">
        <f t="shared" ref="AR42:AR53" si="34">$B$42/12</f>
        <v>7.7091041666666671</v>
      </c>
      <c r="AS42" s="1">
        <f t="shared" ref="AS42:AS53" si="35">$B$44</f>
        <v>0.185</v>
      </c>
      <c r="AT42" s="1">
        <f t="shared" ref="AT42:AT53" si="36">$E$5/12</f>
        <v>227.92862410376165</v>
      </c>
      <c r="AU42" s="1">
        <f t="shared" ref="AU42:AU53" si="37">AT42*10000*AS42*0.67*AR42*AQ42</f>
        <v>32792.796524282894</v>
      </c>
    </row>
    <row r="43" spans="1:48" x14ac:dyDescent="0.15">
      <c r="A43" s="1" t="s">
        <v>74</v>
      </c>
      <c r="B43" s="1">
        <v>1</v>
      </c>
      <c r="C43" s="7">
        <v>1</v>
      </c>
      <c r="D43" s="9">
        <v>0.92222580645161301</v>
      </c>
      <c r="E43" s="10">
        <f t="shared" ref="E43:E54" si="38">D42</f>
        <v>3</v>
      </c>
      <c r="F43" s="7" t="s">
        <v>73</v>
      </c>
      <c r="G43" s="1">
        <v>2</v>
      </c>
      <c r="H43" s="8">
        <f t="shared" si="21"/>
        <v>0.92222580645161301</v>
      </c>
      <c r="I43" s="8">
        <f t="shared" si="22"/>
        <v>274.07222580645157</v>
      </c>
      <c r="J43" s="8">
        <f t="shared" si="23"/>
        <v>1.9647127302052449E-2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0.15220333188462781</v>
      </c>
      <c r="P43" s="8">
        <f t="shared" si="26"/>
        <v>2.9903582373338213E-3</v>
      </c>
      <c r="Q43" s="14">
        <f t="shared" si="27"/>
        <v>5.5321627390675691E-4</v>
      </c>
      <c r="R43" s="8">
        <f t="shared" si="28"/>
        <v>1.4261842708333333E-2</v>
      </c>
      <c r="S43" s="15">
        <f t="shared" si="29"/>
        <v>3.8789957596679095E-2</v>
      </c>
      <c r="T43" s="2">
        <v>0.01</v>
      </c>
      <c r="U43" s="16">
        <f t="shared" si="30"/>
        <v>3.8789957596679095E-4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1.5187899575966791E-2</v>
      </c>
      <c r="AR43" s="8">
        <f t="shared" si="34"/>
        <v>7.7091041666666671</v>
      </c>
      <c r="AS43" s="1">
        <f t="shared" si="35"/>
        <v>0.185</v>
      </c>
      <c r="AT43" s="1">
        <f t="shared" si="36"/>
        <v>227.92862410376165</v>
      </c>
      <c r="AU43" s="1">
        <f t="shared" si="37"/>
        <v>33078.593175109098</v>
      </c>
    </row>
    <row r="44" spans="1:48" x14ac:dyDescent="0.15">
      <c r="A44" s="1" t="s">
        <v>36</v>
      </c>
      <c r="B44" s="1">
        <f>I5</f>
        <v>0.185</v>
      </c>
      <c r="C44" s="7">
        <v>2</v>
      </c>
      <c r="D44" s="11">
        <v>2.7752857142857099</v>
      </c>
      <c r="E44" s="10">
        <f t="shared" si="38"/>
        <v>0.92222580645161301</v>
      </c>
      <c r="F44" s="7" t="s">
        <v>73</v>
      </c>
      <c r="G44" s="1">
        <v>3</v>
      </c>
      <c r="H44" s="8">
        <f t="shared" si="21"/>
        <v>2.7752857142857099</v>
      </c>
      <c r="I44" s="8">
        <f t="shared" si="22"/>
        <v>275.92528571428568</v>
      </c>
      <c r="J44" s="8">
        <f t="shared" si="23"/>
        <v>2.4941153478486355E-2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0.22630401531396066</v>
      </c>
      <c r="P44" s="8">
        <f t="shared" si="26"/>
        <v>5.6442831787432189E-3</v>
      </c>
      <c r="Q44" s="14">
        <f t="shared" si="27"/>
        <v>1.0441923880674954E-3</v>
      </c>
      <c r="R44" s="8">
        <f t="shared" si="28"/>
        <v>1.4261842708333333E-2</v>
      </c>
      <c r="S44" s="15">
        <f t="shared" si="29"/>
        <v>7.32158115484869E-2</v>
      </c>
      <c r="T44" s="2">
        <v>0.01</v>
      </c>
      <c r="U44" s="16">
        <f t="shared" si="30"/>
        <v>7.3215811548486907E-4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1.5532158115484869E-2</v>
      </c>
      <c r="AR44" s="8">
        <f t="shared" si="34"/>
        <v>7.7091041666666671</v>
      </c>
      <c r="AS44" s="1">
        <f t="shared" si="35"/>
        <v>0.185</v>
      </c>
      <c r="AT44" s="1">
        <f t="shared" si="36"/>
        <v>227.92862410376165</v>
      </c>
      <c r="AU44" s="1">
        <f t="shared" si="37"/>
        <v>33828.373493237836</v>
      </c>
    </row>
    <row r="45" spans="1:48" x14ac:dyDescent="0.15">
      <c r="C45" s="7">
        <v>3</v>
      </c>
      <c r="D45" s="11">
        <v>6.2956451612903201</v>
      </c>
      <c r="E45" s="10">
        <f t="shared" si="38"/>
        <v>2.7752857142857099</v>
      </c>
      <c r="F45" s="7" t="s">
        <v>73</v>
      </c>
      <c r="G45" s="1">
        <v>4</v>
      </c>
      <c r="H45" s="8">
        <f t="shared" si="21"/>
        <v>6.2956451612903201</v>
      </c>
      <c r="I45" s="8">
        <f t="shared" si="22"/>
        <v>279.44564516129032</v>
      </c>
      <c r="J45" s="8">
        <f t="shared" si="23"/>
        <v>3.890264892004644E-2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0.29775077380188408</v>
      </c>
      <c r="P45" s="8">
        <f t="shared" si="26"/>
        <v>1.1583293818886857E-2</v>
      </c>
      <c r="Q45" s="14">
        <f t="shared" si="27"/>
        <v>2.1429093564940688E-3</v>
      </c>
      <c r="R45" s="8">
        <f t="shared" si="28"/>
        <v>1.4261842708333333E-2</v>
      </c>
      <c r="S45" s="15">
        <f t="shared" si="29"/>
        <v>0.15025473217720639</v>
      </c>
      <c r="T45" s="2">
        <v>0.01</v>
      </c>
      <c r="U45" s="16">
        <f t="shared" si="30"/>
        <v>1.502547321772064E-3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1.6302547321772064E-2</v>
      </c>
      <c r="AR45" s="8">
        <f t="shared" si="34"/>
        <v>7.7091041666666671</v>
      </c>
      <c r="AS45" s="1">
        <f t="shared" si="35"/>
        <v>0.185</v>
      </c>
      <c r="AT45" s="1">
        <f t="shared" si="36"/>
        <v>227.92862410376165</v>
      </c>
      <c r="AU45" s="1">
        <f t="shared" si="37"/>
        <v>35506.248107420433</v>
      </c>
    </row>
    <row r="46" spans="1:48" x14ac:dyDescent="0.15">
      <c r="C46" s="7">
        <v>4</v>
      </c>
      <c r="D46" s="11">
        <v>14.0358</v>
      </c>
      <c r="E46" s="10">
        <f t="shared" si="38"/>
        <v>6.2956451612903201</v>
      </c>
      <c r="F46" s="7" t="s">
        <v>73</v>
      </c>
      <c r="G46" s="1">
        <v>5</v>
      </c>
      <c r="H46" s="8">
        <f t="shared" si="21"/>
        <v>14.0358</v>
      </c>
      <c r="I46" s="8">
        <f t="shared" si="22"/>
        <v>287.18579999999997</v>
      </c>
      <c r="J46" s="8">
        <f t="shared" si="23"/>
        <v>9.9499018441874781E-2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0.27185910598384738</v>
      </c>
      <c r="O46" s="8">
        <f t="shared" si="39"/>
        <v>9.1399415665816552E-2</v>
      </c>
      <c r="P46" s="8">
        <f t="shared" si="26"/>
        <v>9.0941521449096601E-3</v>
      </c>
      <c r="Q46" s="14">
        <f t="shared" si="27"/>
        <v>1.6824181468082871E-3</v>
      </c>
      <c r="R46" s="8">
        <f t="shared" si="28"/>
        <v>1.4261842708333333E-2</v>
      </c>
      <c r="S46" s="15">
        <f t="shared" si="29"/>
        <v>0.11796639334868234</v>
      </c>
      <c r="T46" s="2">
        <v>0.01</v>
      </c>
      <c r="U46" s="16">
        <f t="shared" si="30"/>
        <v>1.1796639334868233E-3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2.8279663933486823E-2</v>
      </c>
      <c r="AR46" s="8">
        <f t="shared" si="34"/>
        <v>7.7091041666666671</v>
      </c>
      <c r="AS46" s="1">
        <f t="shared" si="35"/>
        <v>0.185</v>
      </c>
      <c r="AT46" s="1">
        <f t="shared" si="36"/>
        <v>227.92862410376165</v>
      </c>
      <c r="AU46" s="1">
        <f t="shared" si="37"/>
        <v>61591.893843232072</v>
      </c>
    </row>
    <row r="47" spans="1:48" x14ac:dyDescent="0.15">
      <c r="C47" s="7">
        <v>5</v>
      </c>
      <c r="D47" s="11">
        <v>19.044709677419402</v>
      </c>
      <c r="E47" s="10">
        <f t="shared" si="38"/>
        <v>14.0358</v>
      </c>
      <c r="F47" s="7" t="s">
        <v>75</v>
      </c>
      <c r="G47" s="1">
        <v>6</v>
      </c>
      <c r="H47" s="8">
        <f t="shared" si="21"/>
        <v>19.044709677419402</v>
      </c>
      <c r="I47" s="8">
        <f t="shared" si="22"/>
        <v>292.19470967741938</v>
      </c>
      <c r="J47" s="8">
        <f t="shared" si="23"/>
        <v>0.17792198497952477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0.15939630518757356</v>
      </c>
      <c r="P47" s="8">
        <f t="shared" si="26"/>
        <v>2.8360107017375208E-2</v>
      </c>
      <c r="Q47" s="14">
        <f t="shared" si="27"/>
        <v>5.2466197982144131E-3</v>
      </c>
      <c r="R47" s="8">
        <f t="shared" si="28"/>
        <v>1.4261842708333333E-2</v>
      </c>
      <c r="S47" s="15">
        <f t="shared" si="29"/>
        <v>0.36787811403562615</v>
      </c>
      <c r="T47" s="2">
        <v>0.01</v>
      </c>
      <c r="U47" s="16">
        <f t="shared" si="30"/>
        <v>3.6787811403562617E-3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3.0778781140356259E-2</v>
      </c>
      <c r="AR47" s="8">
        <f t="shared" si="34"/>
        <v>7.7091041666666671</v>
      </c>
      <c r="AS47" s="1">
        <f t="shared" si="35"/>
        <v>0.185</v>
      </c>
      <c r="AT47" s="1">
        <f t="shared" si="36"/>
        <v>227.92862410376165</v>
      </c>
      <c r="AU47" s="1">
        <f t="shared" si="37"/>
        <v>67034.863818735539</v>
      </c>
    </row>
    <row r="48" spans="1:48" x14ac:dyDescent="0.15">
      <c r="C48" s="7">
        <v>6</v>
      </c>
      <c r="D48" s="11">
        <v>23.0909333333333</v>
      </c>
      <c r="E48" s="10">
        <f t="shared" si="38"/>
        <v>19.044709677419402</v>
      </c>
      <c r="F48" s="7" t="s">
        <v>73</v>
      </c>
      <c r="G48" s="1">
        <v>7</v>
      </c>
      <c r="H48" s="8">
        <f t="shared" si="21"/>
        <v>23.0909333333333</v>
      </c>
      <c r="I48" s="8">
        <f t="shared" si="22"/>
        <v>296.24093333333326</v>
      </c>
      <c r="J48" s="8">
        <f t="shared" si="23"/>
        <v>0.28047610968047743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0.20812723983686501</v>
      </c>
      <c r="P48" s="8">
        <f t="shared" si="26"/>
        <v>5.8374718547979584E-2</v>
      </c>
      <c r="Q48" s="14">
        <f t="shared" si="27"/>
        <v>1.0799322931376223E-2</v>
      </c>
      <c r="R48" s="8">
        <f t="shared" si="28"/>
        <v>1.4261842708333333E-2</v>
      </c>
      <c r="S48" s="15">
        <f t="shared" si="29"/>
        <v>0.75721792423541967</v>
      </c>
      <c r="T48" s="2">
        <v>0.01</v>
      </c>
      <c r="U48" s="16">
        <f t="shared" si="30"/>
        <v>7.5721792423541967E-3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3.4672179242354197E-2</v>
      </c>
      <c r="AR48" s="8">
        <f t="shared" si="34"/>
        <v>7.7091041666666671</v>
      </c>
      <c r="AS48" s="1">
        <f t="shared" si="35"/>
        <v>0.185</v>
      </c>
      <c r="AT48" s="1">
        <f t="shared" si="36"/>
        <v>227.92862410376165</v>
      </c>
      <c r="AU48" s="1">
        <f t="shared" si="37"/>
        <v>75514.517719563606</v>
      </c>
    </row>
    <row r="49" spans="1:78" x14ac:dyDescent="0.15">
      <c r="C49" s="7">
        <v>7</v>
      </c>
      <c r="D49" s="11">
        <v>23.375129032258101</v>
      </c>
      <c r="E49" s="10">
        <f t="shared" si="38"/>
        <v>23.0909333333333</v>
      </c>
      <c r="F49" s="7" t="s">
        <v>73</v>
      </c>
      <c r="G49" s="1">
        <v>8</v>
      </c>
      <c r="H49" s="8">
        <f t="shared" si="21"/>
        <v>23.375129032258101</v>
      </c>
      <c r="I49" s="8">
        <f t="shared" si="22"/>
        <v>296.52512903225806</v>
      </c>
      <c r="J49" s="8">
        <f t="shared" si="23"/>
        <v>0.28945206988426281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0.22684356295555208</v>
      </c>
      <c r="P49" s="8">
        <f t="shared" si="26"/>
        <v>6.566033883740563E-2</v>
      </c>
      <c r="Q49" s="14">
        <f t="shared" si="27"/>
        <v>1.2147162684920042E-2</v>
      </c>
      <c r="R49" s="8">
        <f t="shared" si="28"/>
        <v>1.4261842708333333E-2</v>
      </c>
      <c r="S49" s="15">
        <f t="shared" si="29"/>
        <v>0.85172462867104382</v>
      </c>
      <c r="T49" s="2">
        <v>0.01</v>
      </c>
      <c r="U49" s="16">
        <f t="shared" si="30"/>
        <v>8.5172462867104375E-3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3.5617246286710438E-2</v>
      </c>
      <c r="AR49" s="8">
        <f t="shared" si="34"/>
        <v>7.7091041666666671</v>
      </c>
      <c r="AS49" s="1">
        <f t="shared" si="35"/>
        <v>0.185</v>
      </c>
      <c r="AT49" s="1">
        <f t="shared" si="36"/>
        <v>227.92862410376165</v>
      </c>
      <c r="AU49" s="1">
        <f t="shared" si="37"/>
        <v>77572.833165165503</v>
      </c>
    </row>
    <row r="50" spans="1:78" x14ac:dyDescent="0.15">
      <c r="C50" s="7">
        <v>8</v>
      </c>
      <c r="D50" s="11">
        <v>23.480161290322599</v>
      </c>
      <c r="E50" s="10">
        <f t="shared" si="38"/>
        <v>23.375129032258101</v>
      </c>
      <c r="F50" s="7" t="s">
        <v>73</v>
      </c>
      <c r="G50" s="1">
        <v>9</v>
      </c>
      <c r="H50" s="8">
        <f t="shared" si="21"/>
        <v>23.480161290322599</v>
      </c>
      <c r="I50" s="8">
        <f t="shared" si="22"/>
        <v>296.63016129032258</v>
      </c>
      <c r="J50" s="8">
        <f t="shared" si="23"/>
        <v>0.29283712307442161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0.23827426578481314</v>
      </c>
      <c r="P50" s="8">
        <f t="shared" si="26"/>
        <v>6.9775550495094776E-2</v>
      </c>
      <c r="Q50" s="14">
        <f t="shared" si="27"/>
        <v>1.2908476841592534E-2</v>
      </c>
      <c r="R50" s="8">
        <f t="shared" si="28"/>
        <v>1.4261842708333333E-2</v>
      </c>
      <c r="S50" s="15">
        <f t="shared" si="29"/>
        <v>0.90510582016515895</v>
      </c>
      <c r="T50" s="2">
        <v>0.01</v>
      </c>
      <c r="U50" s="16">
        <f t="shared" si="30"/>
        <v>9.0510582016515902E-3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3.6151058201651591E-2</v>
      </c>
      <c r="AR50" s="8">
        <f t="shared" si="34"/>
        <v>7.7091041666666671</v>
      </c>
      <c r="AS50" s="1">
        <f t="shared" si="35"/>
        <v>0.185</v>
      </c>
      <c r="AT50" s="1">
        <f t="shared" si="36"/>
        <v>227.92862410376165</v>
      </c>
      <c r="AU50" s="1">
        <f t="shared" si="37"/>
        <v>78735.45259638071</v>
      </c>
    </row>
    <row r="51" spans="1:78" x14ac:dyDescent="0.15">
      <c r="C51" s="7">
        <v>9</v>
      </c>
      <c r="D51" s="11">
        <v>20.8348333333333</v>
      </c>
      <c r="E51" s="10">
        <f t="shared" si="38"/>
        <v>23.480161290322599</v>
      </c>
      <c r="F51" s="7" t="s">
        <v>73</v>
      </c>
      <c r="G51" s="1">
        <v>10</v>
      </c>
      <c r="H51" s="8">
        <f t="shared" si="21"/>
        <v>20.8348333333333</v>
      </c>
      <c r="I51" s="8">
        <f t="shared" si="22"/>
        <v>293.98483333333326</v>
      </c>
      <c r="J51" s="8">
        <f t="shared" si="23"/>
        <v>0.21794751269305412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0.24558975695638507</v>
      </c>
      <c r="P51" s="8">
        <f t="shared" si="26"/>
        <v>5.3525676671535814E-2</v>
      </c>
      <c r="Q51" s="14">
        <f t="shared" si="27"/>
        <v>9.9022501842341258E-3</v>
      </c>
      <c r="R51" s="8">
        <f t="shared" si="28"/>
        <v>1.4261842708333333E-2</v>
      </c>
      <c r="S51" s="15">
        <f t="shared" si="29"/>
        <v>0.6943177250474194</v>
      </c>
      <c r="T51" s="2">
        <v>0.01</v>
      </c>
      <c r="U51" s="16">
        <f t="shared" si="30"/>
        <v>6.9431772504741944E-3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3.4043177250474191E-2</v>
      </c>
      <c r="AR51" s="8">
        <f t="shared" si="34"/>
        <v>7.7091041666666671</v>
      </c>
      <c r="AS51" s="1">
        <f t="shared" si="35"/>
        <v>0.185</v>
      </c>
      <c r="AT51" s="1">
        <f t="shared" si="36"/>
        <v>227.92862410376165</v>
      </c>
      <c r="AU51" s="1">
        <f t="shared" si="37"/>
        <v>74144.578387817164</v>
      </c>
    </row>
    <row r="52" spans="1:78" x14ac:dyDescent="0.15">
      <c r="C52" s="7">
        <v>10</v>
      </c>
      <c r="D52" s="11">
        <v>16.033290322580601</v>
      </c>
      <c r="E52" s="10">
        <f t="shared" si="38"/>
        <v>20.8348333333333</v>
      </c>
      <c r="F52" s="7" t="s">
        <v>73</v>
      </c>
      <c r="G52" s="1">
        <v>11</v>
      </c>
      <c r="H52" s="8">
        <f t="shared" si="21"/>
        <v>16.033290322580601</v>
      </c>
      <c r="I52" s="8">
        <f t="shared" si="22"/>
        <v>289.1832903225806</v>
      </c>
      <c r="J52" s="8">
        <f t="shared" si="23"/>
        <v>0.12575500287548164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0.18246087627060678</v>
      </c>
      <c r="O52" s="8">
        <f t="shared" si="39"/>
        <v>8.6694245680909193E-2</v>
      </c>
      <c r="P52" s="8">
        <f t="shared" si="26"/>
        <v>1.0902235114890448E-2</v>
      </c>
      <c r="Q52" s="14">
        <f t="shared" si="27"/>
        <v>2.0169134962547326E-3</v>
      </c>
      <c r="R52" s="8">
        <f t="shared" si="28"/>
        <v>1.4261842708333333E-2</v>
      </c>
      <c r="S52" s="15">
        <f t="shared" si="29"/>
        <v>0.14142025946452422</v>
      </c>
      <c r="T52" s="2">
        <v>0.01</v>
      </c>
      <c r="U52" s="16">
        <f t="shared" si="30"/>
        <v>1.4142025946452422E-3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2.8514202594645242E-2</v>
      </c>
      <c r="AR52" s="8">
        <f t="shared" si="34"/>
        <v>7.7091041666666671</v>
      </c>
      <c r="AS52" s="1">
        <f t="shared" si="35"/>
        <v>0.185</v>
      </c>
      <c r="AT52" s="1">
        <f t="shared" si="36"/>
        <v>227.92862410376165</v>
      </c>
      <c r="AU52" s="1">
        <f t="shared" si="37"/>
        <v>62102.708977180591</v>
      </c>
    </row>
    <row r="53" spans="1:78" x14ac:dyDescent="0.15">
      <c r="C53" s="7">
        <v>11</v>
      </c>
      <c r="D53" s="11">
        <v>8.2717666666666698</v>
      </c>
      <c r="E53" s="10">
        <f t="shared" si="38"/>
        <v>16.033290322580601</v>
      </c>
      <c r="F53" s="7" t="s">
        <v>75</v>
      </c>
      <c r="G53" s="1">
        <v>12</v>
      </c>
      <c r="H53" s="8">
        <f t="shared" si="21"/>
        <v>8.2717666666666698</v>
      </c>
      <c r="I53" s="8">
        <f t="shared" si="22"/>
        <v>281.42176666666666</v>
      </c>
      <c r="J53" s="8">
        <f t="shared" si="23"/>
        <v>4.9686276583167426E-2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0.15288305223268542</v>
      </c>
      <c r="P53" s="8">
        <f t="shared" si="26"/>
        <v>7.5961896181120396E-3</v>
      </c>
      <c r="Q53" s="14">
        <f t="shared" si="27"/>
        <v>1.4052950793507274E-3</v>
      </c>
      <c r="R53" s="8">
        <f t="shared" si="28"/>
        <v>1.4261842708333333E-2</v>
      </c>
      <c r="S53" s="15">
        <f t="shared" si="29"/>
        <v>9.8535309082437142E-2</v>
      </c>
      <c r="T53" s="2">
        <v>0.01</v>
      </c>
      <c r="U53" s="16">
        <f t="shared" si="30"/>
        <v>9.8535309082437147E-4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2.8085353090824369E-2</v>
      </c>
      <c r="AR53" s="8">
        <f t="shared" si="34"/>
        <v>7.7091041666666671</v>
      </c>
      <c r="AS53" s="1">
        <f t="shared" si="35"/>
        <v>0.185</v>
      </c>
      <c r="AT53" s="1">
        <f t="shared" si="36"/>
        <v>227.92862410376165</v>
      </c>
      <c r="AU53" s="1">
        <f t="shared" si="37"/>
        <v>61168.693170762868</v>
      </c>
      <c r="AV53" s="1">
        <f>SUM(AU42:AU53)</f>
        <v>693071.55297888839</v>
      </c>
    </row>
    <row r="54" spans="1:78" x14ac:dyDescent="0.15">
      <c r="C54" s="7">
        <v>12</v>
      </c>
      <c r="D54" s="11">
        <v>7.0869032258064504</v>
      </c>
      <c r="E54" s="10">
        <f t="shared" si="38"/>
        <v>8.2717666666666698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122.786</v>
      </c>
      <c r="C58" s="7" t="s">
        <v>72</v>
      </c>
      <c r="D58" s="7">
        <v>3</v>
      </c>
      <c r="E58" s="7"/>
      <c r="F58" s="7"/>
      <c r="G58" s="1">
        <v>1</v>
      </c>
      <c r="H58" s="8">
        <f t="shared" ref="H58:H69" si="40">E59</f>
        <v>3</v>
      </c>
      <c r="I58" s="8">
        <f t="shared" ref="I58:I69" si="41">H58+273.15</f>
        <v>276.14999999999998</v>
      </c>
      <c r="J58" s="8">
        <f t="shared" ref="J58:J69" si="42">EXP(($C$16*(I58-$C$14))/($C$17*I58*$C$14))</f>
        <v>2.5667722292058517E-2</v>
      </c>
      <c r="K58" s="8">
        <f t="shared" ref="K58:K69" si="43">$B$58/12</f>
        <v>10.232166666666666</v>
      </c>
      <c r="L58" s="8">
        <f t="shared" ref="L58:L69" si="44">K58*$B$59/100</f>
        <v>2.7626849999999994</v>
      </c>
      <c r="M58" s="1" t="s">
        <v>73</v>
      </c>
      <c r="O58" s="8">
        <f>L58</f>
        <v>2.7626849999999994</v>
      </c>
      <c r="P58" s="8">
        <f t="shared" ref="P58:P69" si="45">O58*J58</f>
        <v>7.0911831360435662E-2</v>
      </c>
      <c r="Q58" s="14">
        <f t="shared" ref="Q58:Q69" si="46">P58*$B$60</f>
        <v>2.0564431094526339E-2</v>
      </c>
      <c r="R58" s="8">
        <f t="shared" ref="R58:R69" si="47">L58*$B$60</f>
        <v>0.80117864999999977</v>
      </c>
      <c r="S58" s="15">
        <f t="shared" ref="S58:S69" si="48">Q58/R58</f>
        <v>2.5667722292058513E-2</v>
      </c>
      <c r="T58" s="2">
        <v>0.27</v>
      </c>
      <c r="U58" s="16">
        <f t="shared" ref="U58:U69" si="49">S58*T58</f>
        <v>6.9302850188557993E-3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0.22774655437916369</v>
      </c>
      <c r="AC58" s="8">
        <f t="shared" ref="AC58:AC69" si="51">$B$58/12</f>
        <v>10.232166666666666</v>
      </c>
      <c r="AD58" s="1">
        <f t="shared" ref="AD58:AD69" si="52">$B$60</f>
        <v>0.28999999999999998</v>
      </c>
      <c r="AE58" s="17">
        <f t="shared" ref="AE58:AE69" si="53">$E$7/12</f>
        <v>79.717906243584494</v>
      </c>
      <c r="AF58" s="1">
        <f t="shared" ref="AF58:AF69" si="54">AE58*10000*AC58*AB58</f>
        <v>1857698.8161093113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0.92222580645161301</v>
      </c>
      <c r="E59" s="10">
        <f t="shared" ref="E59:E70" si="55">D58</f>
        <v>3</v>
      </c>
      <c r="F59" s="7" t="s">
        <v>73</v>
      </c>
      <c r="G59" s="1">
        <v>2</v>
      </c>
      <c r="H59" s="8">
        <f t="shared" si="40"/>
        <v>0.92222580645161301</v>
      </c>
      <c r="I59" s="8">
        <f t="shared" si="41"/>
        <v>274.07222580645157</v>
      </c>
      <c r="J59" s="8">
        <f t="shared" si="42"/>
        <v>1.9647127302052449E-2</v>
      </c>
      <c r="K59" s="8">
        <f t="shared" si="43"/>
        <v>10.232166666666666</v>
      </c>
      <c r="L59" s="8">
        <f t="shared" si="44"/>
        <v>2.7626849999999994</v>
      </c>
      <c r="M59" s="1" t="s">
        <v>73</v>
      </c>
      <c r="O59" s="8">
        <f t="shared" ref="O59:O69" si="56">L59+O58-P58-N59</f>
        <v>5.4544581686395635</v>
      </c>
      <c r="P59" s="8">
        <f t="shared" si="45"/>
        <v>0.10716443400298137</v>
      </c>
      <c r="Q59" s="14">
        <f t="shared" si="46"/>
        <v>3.1077685860864596E-2</v>
      </c>
      <c r="R59" s="8">
        <f t="shared" si="47"/>
        <v>0.80117864999999977</v>
      </c>
      <c r="S59" s="15">
        <f t="shared" si="48"/>
        <v>3.8789957596679095E-2</v>
      </c>
      <c r="T59" s="2">
        <v>0.27</v>
      </c>
      <c r="U59" s="16">
        <f t="shared" si="49"/>
        <v>1.0473288551103356E-2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0.22843495996547941</v>
      </c>
      <c r="AC59" s="8">
        <f t="shared" si="51"/>
        <v>10.232166666666666</v>
      </c>
      <c r="AD59" s="1">
        <f t="shared" si="52"/>
        <v>0.28999999999999998</v>
      </c>
      <c r="AE59" s="17">
        <f t="shared" si="53"/>
        <v>79.717906243584494</v>
      </c>
      <c r="AF59" s="1">
        <f t="shared" si="54"/>
        <v>1863314.0503164232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2.7752857142857099</v>
      </c>
      <c r="E60" s="10">
        <f t="shared" si="55"/>
        <v>0.92222580645161301</v>
      </c>
      <c r="F60" s="7" t="s">
        <v>73</v>
      </c>
      <c r="G60" s="1">
        <v>3</v>
      </c>
      <c r="H60" s="8">
        <f t="shared" si="40"/>
        <v>2.7752857142857099</v>
      </c>
      <c r="I60" s="8">
        <f t="shared" si="41"/>
        <v>275.92528571428568</v>
      </c>
      <c r="J60" s="8">
        <f t="shared" si="42"/>
        <v>2.4941153478486355E-2</v>
      </c>
      <c r="K60" s="8">
        <f t="shared" si="43"/>
        <v>10.232166666666666</v>
      </c>
      <c r="L60" s="8">
        <f t="shared" si="44"/>
        <v>2.7626849999999994</v>
      </c>
      <c r="M60" s="1" t="s">
        <v>73</v>
      </c>
      <c r="O60" s="8">
        <f t="shared" si="56"/>
        <v>8.1099787346365808</v>
      </c>
      <c r="P60" s="8">
        <f t="shared" si="45"/>
        <v>0.20227222432783154</v>
      </c>
      <c r="Q60" s="14">
        <f t="shared" si="46"/>
        <v>5.8658945055071139E-2</v>
      </c>
      <c r="R60" s="8">
        <f t="shared" si="47"/>
        <v>0.80117864999999977</v>
      </c>
      <c r="S60" s="15">
        <f t="shared" si="48"/>
        <v>7.3215811548486914E-2</v>
      </c>
      <c r="T60" s="2">
        <v>0.27</v>
      </c>
      <c r="U60" s="16">
        <f t="shared" si="49"/>
        <v>1.9768269118091469E-2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0.23024097468964519</v>
      </c>
      <c r="AC60" s="8">
        <f t="shared" si="51"/>
        <v>10.232166666666666</v>
      </c>
      <c r="AD60" s="1">
        <f t="shared" si="52"/>
        <v>0.28999999999999998</v>
      </c>
      <c r="AE60" s="17">
        <f t="shared" si="53"/>
        <v>79.717906243584494</v>
      </c>
      <c r="AF60" s="1">
        <f t="shared" si="54"/>
        <v>1878045.4758877323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6.2956451612903201</v>
      </c>
      <c r="E61" s="10">
        <f t="shared" si="55"/>
        <v>2.7752857142857099</v>
      </c>
      <c r="F61" s="7" t="s">
        <v>73</v>
      </c>
      <c r="G61" s="1">
        <v>4</v>
      </c>
      <c r="H61" s="8">
        <f t="shared" si="40"/>
        <v>6.2956451612903201</v>
      </c>
      <c r="I61" s="8">
        <f t="shared" si="41"/>
        <v>279.44564516129032</v>
      </c>
      <c r="J61" s="8">
        <f t="shared" si="42"/>
        <v>3.890264892004644E-2</v>
      </c>
      <c r="K61" s="8">
        <f t="shared" si="43"/>
        <v>10.232166666666666</v>
      </c>
      <c r="L61" s="8">
        <f t="shared" si="44"/>
        <v>2.7626849999999994</v>
      </c>
      <c r="M61" s="1" t="s">
        <v>73</v>
      </c>
      <c r="O61" s="8">
        <f t="shared" si="56"/>
        <v>10.670391510308749</v>
      </c>
      <c r="P61" s="8">
        <f t="shared" si="45"/>
        <v>0.41510649476498535</v>
      </c>
      <c r="Q61" s="14">
        <f t="shared" si="46"/>
        <v>0.12038088348184574</v>
      </c>
      <c r="R61" s="8">
        <f t="shared" si="47"/>
        <v>0.80117864999999977</v>
      </c>
      <c r="S61" s="15">
        <f t="shared" si="48"/>
        <v>0.15025473217720639</v>
      </c>
      <c r="T61" s="2">
        <v>0.27</v>
      </c>
      <c r="U61" s="16">
        <f t="shared" si="49"/>
        <v>4.0568777687845725E-2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0.23428251350474844</v>
      </c>
      <c r="AC61" s="8">
        <f t="shared" si="51"/>
        <v>10.232166666666666</v>
      </c>
      <c r="AD61" s="1">
        <f t="shared" si="52"/>
        <v>0.28999999999999998</v>
      </c>
      <c r="AE61" s="17">
        <f t="shared" si="53"/>
        <v>79.717906243584494</v>
      </c>
      <c r="AF61" s="1">
        <f t="shared" si="54"/>
        <v>1911011.7786822743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14.0358</v>
      </c>
      <c r="E62" s="10">
        <f t="shared" si="55"/>
        <v>6.2956451612903201</v>
      </c>
      <c r="F62" s="7" t="s">
        <v>73</v>
      </c>
      <c r="G62" s="1">
        <v>5</v>
      </c>
      <c r="H62" s="8">
        <f t="shared" si="40"/>
        <v>14.0358</v>
      </c>
      <c r="I62" s="8">
        <f t="shared" si="41"/>
        <v>287.18579999999997</v>
      </c>
      <c r="J62" s="8">
        <f t="shared" si="42"/>
        <v>9.9499018441874781E-2</v>
      </c>
      <c r="K62" s="8">
        <f t="shared" si="43"/>
        <v>10.232166666666666</v>
      </c>
      <c r="L62" s="8">
        <f t="shared" si="44"/>
        <v>2.7626849999999994</v>
      </c>
      <c r="M62" s="1" t="s">
        <v>75</v>
      </c>
      <c r="N62" s="8">
        <f>(O61-P61)*$C$22/100</f>
        <v>9.7425207647665744</v>
      </c>
      <c r="O62" s="8">
        <f t="shared" si="56"/>
        <v>3.2754492507771875</v>
      </c>
      <c r="P62" s="8">
        <f t="shared" si="45"/>
        <v>0.32590398540850429</v>
      </c>
      <c r="Q62" s="14">
        <f t="shared" si="46"/>
        <v>9.4512155768466236E-2</v>
      </c>
      <c r="R62" s="8">
        <f t="shared" si="47"/>
        <v>0.80117864999999977</v>
      </c>
      <c r="S62" s="15">
        <f t="shared" si="48"/>
        <v>0.11796639334868229</v>
      </c>
      <c r="T62" s="2">
        <v>0.27</v>
      </c>
      <c r="U62" s="16">
        <f t="shared" si="49"/>
        <v>3.1850926204144224E-2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0.28138863496146521</v>
      </c>
      <c r="AC62" s="8">
        <f t="shared" si="51"/>
        <v>10.232166666666666</v>
      </c>
      <c r="AD62" s="1">
        <f t="shared" si="52"/>
        <v>0.28999999999999998</v>
      </c>
      <c r="AE62" s="17">
        <f t="shared" si="53"/>
        <v>79.717906243584494</v>
      </c>
      <c r="AF62" s="1">
        <f t="shared" si="54"/>
        <v>2295250.2419169578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19.044709677419402</v>
      </c>
      <c r="E63" s="10">
        <f t="shared" si="55"/>
        <v>14.0358</v>
      </c>
      <c r="F63" s="7" t="s">
        <v>75</v>
      </c>
      <c r="G63" s="1">
        <v>6</v>
      </c>
      <c r="H63" s="8">
        <f t="shared" si="40"/>
        <v>19.044709677419402</v>
      </c>
      <c r="I63" s="8">
        <f t="shared" si="41"/>
        <v>292.19470967741938</v>
      </c>
      <c r="J63" s="8">
        <f t="shared" si="42"/>
        <v>0.17792198497952477</v>
      </c>
      <c r="K63" s="8">
        <f t="shared" si="43"/>
        <v>10.232166666666666</v>
      </c>
      <c r="L63" s="8">
        <f t="shared" si="44"/>
        <v>2.7626849999999994</v>
      </c>
      <c r="M63" s="1" t="s">
        <v>73</v>
      </c>
      <c r="O63" s="8">
        <f t="shared" si="56"/>
        <v>5.7122302653686825</v>
      </c>
      <c r="P63" s="8">
        <f t="shared" si="45"/>
        <v>1.0163313474745135</v>
      </c>
      <c r="Q63" s="14">
        <f t="shared" si="46"/>
        <v>0.29473609076760887</v>
      </c>
      <c r="R63" s="8">
        <f t="shared" si="47"/>
        <v>0.80117864999999977</v>
      </c>
      <c r="S63" s="15">
        <f t="shared" si="48"/>
        <v>0.36787811403562609</v>
      </c>
      <c r="T63" s="2">
        <v>0.27</v>
      </c>
      <c r="U63" s="16">
        <f t="shared" si="49"/>
        <v>9.9327090789619057E-2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0.29449925374042296</v>
      </c>
      <c r="AC63" s="8">
        <f t="shared" si="51"/>
        <v>10.232166666666666</v>
      </c>
      <c r="AD63" s="1">
        <f t="shared" si="52"/>
        <v>0.28999999999999998</v>
      </c>
      <c r="AE63" s="17">
        <f t="shared" si="53"/>
        <v>79.717906243584494</v>
      </c>
      <c r="AF63" s="1">
        <f t="shared" si="54"/>
        <v>2402191.8421994452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23.0909333333333</v>
      </c>
      <c r="E64" s="10">
        <f t="shared" si="55"/>
        <v>19.044709677419402</v>
      </c>
      <c r="F64" s="7" t="s">
        <v>73</v>
      </c>
      <c r="G64" s="1">
        <v>7</v>
      </c>
      <c r="H64" s="8">
        <f t="shared" si="40"/>
        <v>23.0909333333333</v>
      </c>
      <c r="I64" s="8">
        <f t="shared" si="41"/>
        <v>296.24093333333326</v>
      </c>
      <c r="J64" s="8">
        <f t="shared" si="42"/>
        <v>0.28047610968047743</v>
      </c>
      <c r="K64" s="8">
        <f t="shared" si="43"/>
        <v>10.232166666666666</v>
      </c>
      <c r="L64" s="8">
        <f t="shared" si="44"/>
        <v>2.7626849999999994</v>
      </c>
      <c r="M64" s="1" t="s">
        <v>73</v>
      </c>
      <c r="O64" s="8">
        <f t="shared" si="56"/>
        <v>7.4585839178941695</v>
      </c>
      <c r="P64" s="8">
        <f t="shared" si="45"/>
        <v>2.0919546010163299</v>
      </c>
      <c r="Q64" s="14">
        <f t="shared" si="46"/>
        <v>0.60666683429473567</v>
      </c>
      <c r="R64" s="8">
        <f t="shared" si="47"/>
        <v>0.80117864999999977</v>
      </c>
      <c r="S64" s="15">
        <f t="shared" si="48"/>
        <v>0.75721792423541967</v>
      </c>
      <c r="T64" s="2">
        <v>0.27</v>
      </c>
      <c r="U64" s="16">
        <f t="shared" si="49"/>
        <v>0.20444883954356333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0.31492440952331435</v>
      </c>
      <c r="AC64" s="8">
        <f t="shared" si="51"/>
        <v>10.232166666666666</v>
      </c>
      <c r="AD64" s="1">
        <f t="shared" si="52"/>
        <v>0.28999999999999998</v>
      </c>
      <c r="AE64" s="17">
        <f t="shared" si="53"/>
        <v>79.717906243584494</v>
      </c>
      <c r="AF64" s="1">
        <f t="shared" si="54"/>
        <v>2568797.1628382592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23.375129032258101</v>
      </c>
      <c r="E65" s="10">
        <f t="shared" si="55"/>
        <v>23.0909333333333</v>
      </c>
      <c r="F65" s="7" t="s">
        <v>73</v>
      </c>
      <c r="G65" s="1">
        <v>8</v>
      </c>
      <c r="H65" s="8">
        <f t="shared" si="40"/>
        <v>23.375129032258101</v>
      </c>
      <c r="I65" s="8">
        <f t="shared" si="41"/>
        <v>296.52512903225806</v>
      </c>
      <c r="J65" s="8">
        <f t="shared" si="42"/>
        <v>0.28945206988426281</v>
      </c>
      <c r="K65" s="8">
        <f t="shared" si="43"/>
        <v>10.232166666666666</v>
      </c>
      <c r="L65" s="8">
        <f t="shared" si="44"/>
        <v>2.7626849999999994</v>
      </c>
      <c r="M65" s="1" t="s">
        <v>73</v>
      </c>
      <c r="O65" s="8">
        <f t="shared" si="56"/>
        <v>8.1293143168778386</v>
      </c>
      <c r="P65" s="8">
        <f t="shared" si="45"/>
        <v>2.3530468557600623</v>
      </c>
      <c r="Q65" s="14">
        <f t="shared" si="46"/>
        <v>0.682383588170418</v>
      </c>
      <c r="R65" s="8">
        <f t="shared" si="47"/>
        <v>0.80117864999999977</v>
      </c>
      <c r="S65" s="15">
        <f t="shared" si="48"/>
        <v>0.85172462867104382</v>
      </c>
      <c r="T65" s="2">
        <v>0.27</v>
      </c>
      <c r="U65" s="16">
        <f t="shared" si="49"/>
        <v>0.22996564974118183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0.31988232574471165</v>
      </c>
      <c r="AC65" s="8">
        <f t="shared" si="51"/>
        <v>10.232166666666666</v>
      </c>
      <c r="AD65" s="1">
        <f t="shared" si="52"/>
        <v>0.28999999999999998</v>
      </c>
      <c r="AE65" s="17">
        <f t="shared" si="53"/>
        <v>79.717906243584494</v>
      </c>
      <c r="AF65" s="1">
        <f t="shared" si="54"/>
        <v>2609238.2361180116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23.480161290322599</v>
      </c>
      <c r="E66" s="10">
        <f t="shared" si="55"/>
        <v>23.375129032258101</v>
      </c>
      <c r="F66" s="7" t="s">
        <v>73</v>
      </c>
      <c r="G66" s="1">
        <v>9</v>
      </c>
      <c r="H66" s="8">
        <f t="shared" si="40"/>
        <v>23.480161290322599</v>
      </c>
      <c r="I66" s="8">
        <f t="shared" si="41"/>
        <v>296.63016129032258</v>
      </c>
      <c r="J66" s="8">
        <f t="shared" si="42"/>
        <v>0.29283712307442161</v>
      </c>
      <c r="K66" s="8">
        <f t="shared" si="43"/>
        <v>10.232166666666666</v>
      </c>
      <c r="L66" s="8">
        <f t="shared" si="44"/>
        <v>2.7626849999999994</v>
      </c>
      <c r="M66" s="1" t="s">
        <v>73</v>
      </c>
      <c r="O66" s="8">
        <f t="shared" si="56"/>
        <v>8.5389524611177752</v>
      </c>
      <c r="P66" s="8">
        <f t="shared" si="45"/>
        <v>2.5005222727829812</v>
      </c>
      <c r="Q66" s="14">
        <f t="shared" si="46"/>
        <v>0.72515145910706447</v>
      </c>
      <c r="R66" s="8">
        <f t="shared" si="47"/>
        <v>0.80117864999999977</v>
      </c>
      <c r="S66" s="15">
        <f t="shared" si="48"/>
        <v>0.90510582016515873</v>
      </c>
      <c r="T66" s="2">
        <v>0.27</v>
      </c>
      <c r="U66" s="16">
        <f t="shared" si="49"/>
        <v>0.24437857144459288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0.32268275643168437</v>
      </c>
      <c r="AC66" s="8">
        <f t="shared" si="51"/>
        <v>10.232166666666666</v>
      </c>
      <c r="AD66" s="1">
        <f t="shared" si="52"/>
        <v>0.28999999999999998</v>
      </c>
      <c r="AE66" s="17">
        <f t="shared" si="53"/>
        <v>79.717906243584494</v>
      </c>
      <c r="AF66" s="1">
        <f t="shared" si="54"/>
        <v>2632080.9824592988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20.8348333333333</v>
      </c>
      <c r="E67" s="10">
        <f t="shared" si="55"/>
        <v>23.480161290322599</v>
      </c>
      <c r="F67" s="7" t="s">
        <v>73</v>
      </c>
      <c r="G67" s="1">
        <v>10</v>
      </c>
      <c r="H67" s="8">
        <f t="shared" si="40"/>
        <v>20.8348333333333</v>
      </c>
      <c r="I67" s="8">
        <f t="shared" si="41"/>
        <v>293.98483333333326</v>
      </c>
      <c r="J67" s="8">
        <f t="shared" si="42"/>
        <v>0.21794751269305412</v>
      </c>
      <c r="K67" s="8">
        <f t="shared" si="43"/>
        <v>10.232166666666666</v>
      </c>
      <c r="L67" s="8">
        <f t="shared" si="44"/>
        <v>2.7626849999999994</v>
      </c>
      <c r="M67" s="1" t="s">
        <v>73</v>
      </c>
      <c r="O67" s="8">
        <f t="shared" si="56"/>
        <v>8.8011151883347942</v>
      </c>
      <c r="P67" s="8">
        <f t="shared" si="45"/>
        <v>1.918181164222629</v>
      </c>
      <c r="Q67" s="14">
        <f t="shared" si="46"/>
        <v>0.55627253762456241</v>
      </c>
      <c r="R67" s="8">
        <f t="shared" si="47"/>
        <v>0.80117864999999977</v>
      </c>
      <c r="S67" s="15">
        <f t="shared" si="48"/>
        <v>0.69431772504741929</v>
      </c>
      <c r="T67" s="2">
        <v>0.27</v>
      </c>
      <c r="U67" s="16">
        <f t="shared" si="49"/>
        <v>0.18746578576280323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0.31162460217371268</v>
      </c>
      <c r="AC67" s="8">
        <f t="shared" si="51"/>
        <v>10.232166666666666</v>
      </c>
      <c r="AD67" s="1">
        <f t="shared" si="52"/>
        <v>0.28999999999999998</v>
      </c>
      <c r="AE67" s="17">
        <f t="shared" si="53"/>
        <v>79.717906243584494</v>
      </c>
      <c r="AF67" s="1">
        <f t="shared" si="54"/>
        <v>2541881.0664632586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16.033290322580601</v>
      </c>
      <c r="E68" s="10">
        <f t="shared" si="55"/>
        <v>20.8348333333333</v>
      </c>
      <c r="F68" s="7" t="s">
        <v>73</v>
      </c>
      <c r="G68" s="1">
        <v>11</v>
      </c>
      <c r="H68" s="8">
        <f t="shared" si="40"/>
        <v>16.033290322580601</v>
      </c>
      <c r="I68" s="8">
        <f t="shared" si="41"/>
        <v>289.1832903225806</v>
      </c>
      <c r="J68" s="8">
        <f t="shared" si="42"/>
        <v>0.12575500287548164</v>
      </c>
      <c r="K68" s="8">
        <f t="shared" si="43"/>
        <v>10.232166666666666</v>
      </c>
      <c r="L68" s="8">
        <f t="shared" si="44"/>
        <v>2.7626849999999994</v>
      </c>
      <c r="M68" s="1" t="s">
        <v>75</v>
      </c>
      <c r="N68" s="8">
        <f>(O67-P67)*$C$22/100</f>
        <v>6.5387873229065567</v>
      </c>
      <c r="O68" s="8">
        <f t="shared" si="56"/>
        <v>3.1068317012056079</v>
      </c>
      <c r="P68" s="8">
        <f t="shared" si="45"/>
        <v>0.3906996295187487</v>
      </c>
      <c r="Q68" s="14">
        <f t="shared" si="46"/>
        <v>0.11330289256043712</v>
      </c>
      <c r="R68" s="8">
        <f t="shared" si="47"/>
        <v>0.80117864999999977</v>
      </c>
      <c r="S68" s="15">
        <f t="shared" si="48"/>
        <v>0.14142025946452411</v>
      </c>
      <c r="T68" s="2">
        <v>0.27</v>
      </c>
      <c r="U68" s="16">
        <f t="shared" si="49"/>
        <v>3.8183470055421512E-2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0.23381904823176841</v>
      </c>
      <c r="AC68" s="8">
        <f t="shared" si="51"/>
        <v>10.232166666666666</v>
      </c>
      <c r="AD68" s="1">
        <f t="shared" si="52"/>
        <v>0.28999999999999998</v>
      </c>
      <c r="AE68" s="17">
        <f t="shared" si="53"/>
        <v>79.717906243584494</v>
      </c>
      <c r="AF68" s="1">
        <f t="shared" si="54"/>
        <v>1907231.3531506134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8.2717666666666698</v>
      </c>
      <c r="E69" s="10">
        <f t="shared" si="55"/>
        <v>16.033290322580601</v>
      </c>
      <c r="F69" s="7" t="s">
        <v>75</v>
      </c>
      <c r="G69" s="1">
        <v>12</v>
      </c>
      <c r="H69" s="8">
        <f t="shared" si="40"/>
        <v>8.2717666666666698</v>
      </c>
      <c r="I69" s="8">
        <f t="shared" si="41"/>
        <v>281.42176666666666</v>
      </c>
      <c r="J69" s="8">
        <f t="shared" si="42"/>
        <v>4.9686276583167426E-2</v>
      </c>
      <c r="K69" s="8">
        <f t="shared" si="43"/>
        <v>10.232166666666666</v>
      </c>
      <c r="L69" s="8">
        <f t="shared" si="44"/>
        <v>2.7626849999999994</v>
      </c>
      <c r="M69" s="1" t="s">
        <v>73</v>
      </c>
      <c r="O69" s="8">
        <f t="shared" si="56"/>
        <v>5.4788170716868585</v>
      </c>
      <c r="P69" s="8">
        <f t="shared" si="45"/>
        <v>0.27222202037241267</v>
      </c>
      <c r="Q69" s="14">
        <f t="shared" si="46"/>
        <v>7.8944385907999667E-2</v>
      </c>
      <c r="R69" s="8">
        <f t="shared" si="47"/>
        <v>0.80117864999999977</v>
      </c>
      <c r="S69" s="15">
        <f t="shared" si="48"/>
        <v>9.85353090824371E-2</v>
      </c>
      <c r="T69" s="2">
        <v>0.27</v>
      </c>
      <c r="U69" s="16">
        <f t="shared" si="49"/>
        <v>2.6604533452258019E-2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0.23156926084977375</v>
      </c>
      <c r="AC69" s="8">
        <f t="shared" si="51"/>
        <v>10.232166666666666</v>
      </c>
      <c r="AD69" s="1">
        <f t="shared" si="52"/>
        <v>0.28999999999999998</v>
      </c>
      <c r="AE69" s="17">
        <f t="shared" si="53"/>
        <v>79.717906243584494</v>
      </c>
      <c r="AF69" s="1">
        <f t="shared" si="54"/>
        <v>1888880.1321302899</v>
      </c>
      <c r="AG69" s="1">
        <f>SUM(AF58:AF69)</f>
        <v>26355621.138271879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7.0869032258064504</v>
      </c>
      <c r="E70" s="10">
        <f t="shared" si="55"/>
        <v>8.2717666666666698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3</v>
      </c>
      <c r="E74" s="7"/>
      <c r="F74" s="7"/>
      <c r="G74" s="1">
        <v>1</v>
      </c>
      <c r="H74" s="8">
        <f t="shared" ref="H74:H85" si="57">E75</f>
        <v>3</v>
      </c>
      <c r="I74" s="8">
        <f t="shared" ref="I74:I85" si="58">H74+273.15</f>
        <v>276.14999999999998</v>
      </c>
      <c r="J74" s="8">
        <f t="shared" ref="J74:J85" si="59">EXP(($C$16*(I74-$C$14))/($C$17*I74*$C$14))</f>
        <v>2.5667722292058517E-2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1.3378530213066741E-2</v>
      </c>
      <c r="Q74" s="14">
        <f t="shared" ref="Q74:Q85" si="63">P74*$B$76</f>
        <v>3.4784178553973529E-3</v>
      </c>
      <c r="R74" s="8">
        <f t="shared" ref="R74:R85" si="64">L74*$B$76</f>
        <v>0.1355172</v>
      </c>
      <c r="S74" s="15">
        <f t="shared" ref="S74:S85" si="65">Q74/R74</f>
        <v>2.566772229205852E-2</v>
      </c>
      <c r="T74" s="2">
        <v>0.01</v>
      </c>
      <c r="U74" s="16">
        <f t="shared" ref="U74:U85" si="66">S74*T74</f>
        <v>2.5667722292058523E-4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5.7466772229205852E-3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1.0105</v>
      </c>
      <c r="AX74" s="1">
        <f t="shared" ref="AX74:AX85" si="72">AW74*10000*AV74*0.67*AU74*AT74</f>
        <v>527.25698871326961</v>
      </c>
    </row>
    <row r="75" spans="1:78" x14ac:dyDescent="0.15">
      <c r="A75" s="1" t="s">
        <v>74</v>
      </c>
      <c r="B75" s="1">
        <v>1</v>
      </c>
      <c r="C75" s="7">
        <v>1</v>
      </c>
      <c r="D75" s="9">
        <v>0.92222580645161301</v>
      </c>
      <c r="E75" s="10">
        <f t="shared" ref="E75:E86" si="73">D74</f>
        <v>3</v>
      </c>
      <c r="F75" s="7" t="s">
        <v>73</v>
      </c>
      <c r="G75" s="1">
        <v>2</v>
      </c>
      <c r="H75" s="8">
        <f t="shared" si="57"/>
        <v>0.92222580645161301</v>
      </c>
      <c r="I75" s="8">
        <f t="shared" si="58"/>
        <v>274.07222580645157</v>
      </c>
      <c r="J75" s="8">
        <f t="shared" si="59"/>
        <v>1.9647127302052449E-2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1.0290614697869334</v>
      </c>
      <c r="P75" s="8">
        <f t="shared" si="62"/>
        <v>2.0218101698541081E-2</v>
      </c>
      <c r="Q75" s="14">
        <f t="shared" si="63"/>
        <v>5.2567064416206817E-3</v>
      </c>
      <c r="R75" s="8">
        <f t="shared" si="64"/>
        <v>0.1355172</v>
      </c>
      <c r="S75" s="15">
        <f t="shared" si="65"/>
        <v>3.8789957596679102E-2</v>
      </c>
      <c r="T75" s="2">
        <v>0.01</v>
      </c>
      <c r="U75" s="16">
        <f t="shared" si="66"/>
        <v>3.8789957596679101E-4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5.8778995759667914E-3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1.0105</v>
      </c>
      <c r="AX75" s="1">
        <f t="shared" si="72"/>
        <v>539.29662484300673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2.7752857142857099</v>
      </c>
      <c r="E76" s="10">
        <f t="shared" si="73"/>
        <v>0.92222580645161301</v>
      </c>
      <c r="F76" s="7" t="s">
        <v>73</v>
      </c>
      <c r="G76" s="1">
        <v>3</v>
      </c>
      <c r="H76" s="8">
        <f t="shared" si="57"/>
        <v>2.7752857142857099</v>
      </c>
      <c r="I76" s="8">
        <f t="shared" si="58"/>
        <v>275.92528571428568</v>
      </c>
      <c r="J76" s="8">
        <f t="shared" si="59"/>
        <v>2.4941153478486355E-2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1.5300633680883924</v>
      </c>
      <c r="P76" s="8">
        <f t="shared" si="62"/>
        <v>3.8161545295302357E-2</v>
      </c>
      <c r="Q76" s="14">
        <f t="shared" si="63"/>
        <v>9.9220017767786134E-3</v>
      </c>
      <c r="R76" s="8">
        <f t="shared" si="64"/>
        <v>0.1355172</v>
      </c>
      <c r="S76" s="15">
        <f t="shared" si="65"/>
        <v>7.3215811548486928E-2</v>
      </c>
      <c r="T76" s="2">
        <v>0.01</v>
      </c>
      <c r="U76" s="16">
        <f t="shared" si="66"/>
        <v>7.3215811548486929E-4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6.2221581154848693E-3</v>
      </c>
      <c r="AU76" s="8">
        <f t="shared" si="70"/>
        <v>52.122000000000007</v>
      </c>
      <c r="AV76" s="1">
        <f t="shared" si="71"/>
        <v>0.26</v>
      </c>
      <c r="AW76" s="1">
        <f t="shared" si="75"/>
        <v>1.0105</v>
      </c>
      <c r="AX76" s="1">
        <f t="shared" si="72"/>
        <v>570.88230711539325</v>
      </c>
    </row>
    <row r="77" spans="1:78" x14ac:dyDescent="0.15">
      <c r="C77" s="7">
        <v>3</v>
      </c>
      <c r="D77" s="11">
        <v>6.2956451612903201</v>
      </c>
      <c r="E77" s="10">
        <f t="shared" si="73"/>
        <v>2.7752857142857099</v>
      </c>
      <c r="F77" s="7" t="s">
        <v>73</v>
      </c>
      <c r="G77" s="1">
        <v>4</v>
      </c>
      <c r="H77" s="8">
        <f t="shared" si="57"/>
        <v>6.2956451612903201</v>
      </c>
      <c r="I77" s="8">
        <f t="shared" si="58"/>
        <v>279.44564516129032</v>
      </c>
      <c r="J77" s="8">
        <f t="shared" si="59"/>
        <v>3.890264892004644E-2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2.01312182279309</v>
      </c>
      <c r="P77" s="8">
        <f t="shared" si="62"/>
        <v>7.8315771505403531E-2</v>
      </c>
      <c r="Q77" s="14">
        <f t="shared" si="63"/>
        <v>2.0362100591404919E-2</v>
      </c>
      <c r="R77" s="8">
        <f t="shared" si="64"/>
        <v>0.1355172</v>
      </c>
      <c r="S77" s="15">
        <f t="shared" si="65"/>
        <v>0.15025473217720642</v>
      </c>
      <c r="T77" s="2">
        <v>0.01</v>
      </c>
      <c r="U77" s="16">
        <f t="shared" si="66"/>
        <v>1.5025473217720642E-3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6.9925473217720647E-3</v>
      </c>
      <c r="AU77" s="8">
        <f t="shared" si="70"/>
        <v>52.122000000000007</v>
      </c>
      <c r="AV77" s="1">
        <f t="shared" si="71"/>
        <v>0.26</v>
      </c>
      <c r="AW77" s="1">
        <f t="shared" si="75"/>
        <v>1.0105</v>
      </c>
      <c r="AX77" s="1">
        <f t="shared" si="72"/>
        <v>641.56543012499856</v>
      </c>
    </row>
    <row r="78" spans="1:78" x14ac:dyDescent="0.15">
      <c r="C78" s="7">
        <v>4</v>
      </c>
      <c r="D78" s="11">
        <v>14.0358</v>
      </c>
      <c r="E78" s="10">
        <f t="shared" si="73"/>
        <v>6.2956451612903201</v>
      </c>
      <c r="F78" s="7" t="s">
        <v>73</v>
      </c>
      <c r="G78" s="1">
        <v>5</v>
      </c>
      <c r="H78" s="8">
        <f t="shared" si="57"/>
        <v>14.0358</v>
      </c>
      <c r="I78" s="8">
        <f t="shared" si="58"/>
        <v>287.18579999999997</v>
      </c>
      <c r="J78" s="8">
        <f t="shared" si="59"/>
        <v>9.9499018441874781E-2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1.8380657487233023</v>
      </c>
      <c r="O78" s="8">
        <f t="shared" si="74"/>
        <v>0.61796030256438428</v>
      </c>
      <c r="P78" s="8">
        <f t="shared" si="62"/>
        <v>6.1486443541200191E-2</v>
      </c>
      <c r="Q78" s="14">
        <f t="shared" si="63"/>
        <v>1.5986475320712051E-2</v>
      </c>
      <c r="R78" s="8">
        <f t="shared" si="64"/>
        <v>0.1355172</v>
      </c>
      <c r="S78" s="15">
        <f t="shared" si="65"/>
        <v>0.11796639334868231</v>
      </c>
      <c r="T78" s="2">
        <v>0.01</v>
      </c>
      <c r="U78" s="16">
        <f t="shared" si="66"/>
        <v>1.1796639334868231E-3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1.1129663933486824E-2</v>
      </c>
      <c r="AU78" s="8">
        <f t="shared" si="70"/>
        <v>52.122000000000007</v>
      </c>
      <c r="AV78" s="1">
        <f t="shared" si="71"/>
        <v>0.26</v>
      </c>
      <c r="AW78" s="1">
        <f t="shared" si="75"/>
        <v>1.0105</v>
      </c>
      <c r="AX78" s="1">
        <f t="shared" si="72"/>
        <v>1021.1454138324832</v>
      </c>
    </row>
    <row r="79" spans="1:78" x14ac:dyDescent="0.15">
      <c r="C79" s="7">
        <v>5</v>
      </c>
      <c r="D79" s="11">
        <v>19.044709677419402</v>
      </c>
      <c r="E79" s="10">
        <f t="shared" si="73"/>
        <v>14.0358</v>
      </c>
      <c r="F79" s="7" t="s">
        <v>75</v>
      </c>
      <c r="G79" s="1">
        <v>6</v>
      </c>
      <c r="H79" s="8">
        <f t="shared" si="57"/>
        <v>19.044709677419402</v>
      </c>
      <c r="I79" s="8">
        <f t="shared" si="58"/>
        <v>292.19470967741938</v>
      </c>
      <c r="J79" s="8">
        <f t="shared" si="59"/>
        <v>0.17792198497952477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1.0776938590231842</v>
      </c>
      <c r="P79" s="8">
        <f t="shared" si="62"/>
        <v>0.19174543059764906</v>
      </c>
      <c r="Q79" s="14">
        <f t="shared" si="63"/>
        <v>4.9853811955388759E-2</v>
      </c>
      <c r="R79" s="8">
        <f t="shared" si="64"/>
        <v>0.1355172</v>
      </c>
      <c r="S79" s="15">
        <f t="shared" si="65"/>
        <v>0.36787811403562615</v>
      </c>
      <c r="T79" s="2">
        <v>0.01</v>
      </c>
      <c r="U79" s="16">
        <f t="shared" si="66"/>
        <v>3.6787811403562617E-3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1.3628781140356261E-2</v>
      </c>
      <c r="AU79" s="8">
        <f t="shared" si="70"/>
        <v>52.122000000000007</v>
      </c>
      <c r="AV79" s="1">
        <f t="shared" si="71"/>
        <v>0.26</v>
      </c>
      <c r="AW79" s="1">
        <f t="shared" si="75"/>
        <v>1.0105</v>
      </c>
      <c r="AX79" s="1">
        <f t="shared" si="72"/>
        <v>1250.4391364170665</v>
      </c>
    </row>
    <row r="80" spans="1:78" x14ac:dyDescent="0.15">
      <c r="C80" s="7">
        <v>6</v>
      </c>
      <c r="D80" s="11">
        <v>23.0909333333333</v>
      </c>
      <c r="E80" s="10">
        <f t="shared" si="73"/>
        <v>19.044709677419402</v>
      </c>
      <c r="F80" s="7" t="s">
        <v>73</v>
      </c>
      <c r="G80" s="1">
        <v>7</v>
      </c>
      <c r="H80" s="8">
        <f t="shared" si="57"/>
        <v>23.0909333333333</v>
      </c>
      <c r="I80" s="8">
        <f t="shared" si="58"/>
        <v>296.24093333333326</v>
      </c>
      <c r="J80" s="8">
        <f t="shared" si="59"/>
        <v>0.28047610968047743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1.407168428425535</v>
      </c>
      <c r="P80" s="8">
        <f t="shared" si="62"/>
        <v>0.39467712646998543</v>
      </c>
      <c r="Q80" s="14">
        <f t="shared" si="63"/>
        <v>0.10261605288219622</v>
      </c>
      <c r="R80" s="8">
        <f t="shared" si="64"/>
        <v>0.1355172</v>
      </c>
      <c r="S80" s="15">
        <f t="shared" si="65"/>
        <v>0.75721792423541967</v>
      </c>
      <c r="T80" s="2">
        <v>0.01</v>
      </c>
      <c r="U80" s="16">
        <f t="shared" si="66"/>
        <v>7.5721792423541967E-3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1.7522179242354198E-2</v>
      </c>
      <c r="AU80" s="8">
        <f t="shared" si="70"/>
        <v>52.122000000000007</v>
      </c>
      <c r="AV80" s="1">
        <f t="shared" si="71"/>
        <v>0.26</v>
      </c>
      <c r="AW80" s="1">
        <f t="shared" si="75"/>
        <v>1.0105</v>
      </c>
      <c r="AX80" s="1">
        <f t="shared" si="72"/>
        <v>1607.6579742758777</v>
      </c>
    </row>
    <row r="81" spans="1:53" x14ac:dyDescent="0.15">
      <c r="C81" s="7">
        <v>7</v>
      </c>
      <c r="D81" s="11">
        <v>23.375129032258101</v>
      </c>
      <c r="E81" s="10">
        <f t="shared" si="73"/>
        <v>23.0909333333333</v>
      </c>
      <c r="F81" s="7" t="s">
        <v>73</v>
      </c>
      <c r="G81" s="1">
        <v>8</v>
      </c>
      <c r="H81" s="8">
        <f t="shared" si="57"/>
        <v>23.375129032258101</v>
      </c>
      <c r="I81" s="8">
        <f t="shared" si="58"/>
        <v>296.52512903225806</v>
      </c>
      <c r="J81" s="8">
        <f t="shared" si="59"/>
        <v>0.28945206988426281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1.5337113019555497</v>
      </c>
      <c r="P81" s="8">
        <f t="shared" si="62"/>
        <v>0.4439359109559215</v>
      </c>
      <c r="Q81" s="14">
        <f t="shared" si="63"/>
        <v>0.11542333684853959</v>
      </c>
      <c r="R81" s="8">
        <f t="shared" si="64"/>
        <v>0.1355172</v>
      </c>
      <c r="S81" s="15">
        <f t="shared" si="65"/>
        <v>0.85172462867104382</v>
      </c>
      <c r="T81" s="2">
        <v>0.01</v>
      </c>
      <c r="U81" s="16">
        <f t="shared" si="66"/>
        <v>8.5172462867104375E-3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1.846724628671044E-2</v>
      </c>
      <c r="AU81" s="8">
        <f t="shared" si="70"/>
        <v>52.122000000000007</v>
      </c>
      <c r="AV81" s="1">
        <f t="shared" si="71"/>
        <v>0.26</v>
      </c>
      <c r="AW81" s="1">
        <f t="shared" si="75"/>
        <v>1.0105</v>
      </c>
      <c r="AX81" s="1">
        <f t="shared" si="72"/>
        <v>1694.3677692774106</v>
      </c>
    </row>
    <row r="82" spans="1:53" x14ac:dyDescent="0.15">
      <c r="C82" s="7">
        <v>8</v>
      </c>
      <c r="D82" s="11">
        <v>23.480161290322599</v>
      </c>
      <c r="E82" s="10">
        <f t="shared" si="73"/>
        <v>23.375129032258101</v>
      </c>
      <c r="F82" s="7" t="s">
        <v>73</v>
      </c>
      <c r="G82" s="1">
        <v>9</v>
      </c>
      <c r="H82" s="8">
        <f t="shared" si="57"/>
        <v>23.480161290322599</v>
      </c>
      <c r="I82" s="8">
        <f t="shared" si="58"/>
        <v>296.63016129032258</v>
      </c>
      <c r="J82" s="8">
        <f t="shared" si="59"/>
        <v>0.29283712307442161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1.6109953909996282</v>
      </c>
      <c r="P82" s="8">
        <f t="shared" si="62"/>
        <v>0.47175925558648407</v>
      </c>
      <c r="Q82" s="14">
        <f t="shared" si="63"/>
        <v>0.12265740645248586</v>
      </c>
      <c r="R82" s="8">
        <f t="shared" si="64"/>
        <v>0.1355172</v>
      </c>
      <c r="S82" s="15">
        <f t="shared" si="65"/>
        <v>0.90510582016515884</v>
      </c>
      <c r="T82" s="2">
        <v>0.01</v>
      </c>
      <c r="U82" s="16">
        <f t="shared" si="66"/>
        <v>9.0510582016515885E-3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1.9001058201651589E-2</v>
      </c>
      <c r="AU82" s="8">
        <f t="shared" si="70"/>
        <v>52.122000000000007</v>
      </c>
      <c r="AV82" s="1">
        <f t="shared" si="71"/>
        <v>0.26</v>
      </c>
      <c r="AW82" s="1">
        <f t="shared" si="75"/>
        <v>1.0105</v>
      </c>
      <c r="AX82" s="1">
        <f t="shared" si="72"/>
        <v>1743.3449524204882</v>
      </c>
    </row>
    <row r="83" spans="1:53" x14ac:dyDescent="0.15">
      <c r="C83" s="7">
        <v>9</v>
      </c>
      <c r="D83" s="11">
        <v>20.8348333333333</v>
      </c>
      <c r="E83" s="10">
        <f t="shared" si="73"/>
        <v>23.480161290322599</v>
      </c>
      <c r="F83" s="7" t="s">
        <v>73</v>
      </c>
      <c r="G83" s="1">
        <v>10</v>
      </c>
      <c r="H83" s="8">
        <f t="shared" si="57"/>
        <v>20.8348333333333</v>
      </c>
      <c r="I83" s="8">
        <f t="shared" si="58"/>
        <v>293.98483333333326</v>
      </c>
      <c r="J83" s="8">
        <f t="shared" si="59"/>
        <v>0.21794751269305412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1.6604561354131442</v>
      </c>
      <c r="P83" s="8">
        <f t="shared" si="62"/>
        <v>0.36189228464921586</v>
      </c>
      <c r="Q83" s="14">
        <f t="shared" si="63"/>
        <v>9.4091994008796129E-2</v>
      </c>
      <c r="R83" s="8">
        <f t="shared" si="64"/>
        <v>0.1355172</v>
      </c>
      <c r="S83" s="15">
        <f t="shared" si="65"/>
        <v>0.69431772504741929</v>
      </c>
      <c r="T83" s="2">
        <v>0.01</v>
      </c>
      <c r="U83" s="16">
        <f t="shared" si="66"/>
        <v>6.9431772504741926E-3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1.6893177250474192E-2</v>
      </c>
      <c r="AU83" s="8">
        <f t="shared" si="70"/>
        <v>52.122000000000007</v>
      </c>
      <c r="AV83" s="1">
        <f t="shared" si="71"/>
        <v>0.26</v>
      </c>
      <c r="AW83" s="1">
        <f t="shared" si="75"/>
        <v>1.0105</v>
      </c>
      <c r="AX83" s="1">
        <f t="shared" si="72"/>
        <v>1549.9471122823534</v>
      </c>
    </row>
    <row r="84" spans="1:53" x14ac:dyDescent="0.15">
      <c r="C84" s="7">
        <v>10</v>
      </c>
      <c r="D84" s="11">
        <v>16.033290322580601</v>
      </c>
      <c r="E84" s="10">
        <f t="shared" si="73"/>
        <v>20.8348333333333</v>
      </c>
      <c r="F84" s="7" t="s">
        <v>73</v>
      </c>
      <c r="G84" s="1">
        <v>11</v>
      </c>
      <c r="H84" s="8">
        <f t="shared" si="57"/>
        <v>16.033290322580601</v>
      </c>
      <c r="I84" s="8">
        <f t="shared" si="58"/>
        <v>289.1832903225806</v>
      </c>
      <c r="J84" s="8">
        <f t="shared" si="59"/>
        <v>0.12575500287548164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1.233635658225732</v>
      </c>
      <c r="O84" s="8">
        <f t="shared" si="74"/>
        <v>0.58614819253819639</v>
      </c>
      <c r="P84" s="8">
        <f t="shared" si="62"/>
        <v>7.3711067638099245E-2</v>
      </c>
      <c r="Q84" s="14">
        <f t="shared" si="63"/>
        <v>1.9164877585905803E-2</v>
      </c>
      <c r="R84" s="8">
        <f t="shared" si="64"/>
        <v>0.1355172</v>
      </c>
      <c r="S84" s="15">
        <f t="shared" si="65"/>
        <v>0.14142025946452408</v>
      </c>
      <c r="T84" s="2">
        <v>0.01</v>
      </c>
      <c r="U84" s="16">
        <f t="shared" si="66"/>
        <v>1.4142025946452409E-3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1.136420259464524E-2</v>
      </c>
      <c r="AU84" s="8">
        <f t="shared" si="70"/>
        <v>52.122000000000007</v>
      </c>
      <c r="AV84" s="1">
        <f t="shared" si="71"/>
        <v>0.26</v>
      </c>
      <c r="AW84" s="1">
        <f t="shared" si="75"/>
        <v>1.0105</v>
      </c>
      <c r="AX84" s="1">
        <f t="shared" si="72"/>
        <v>1042.6643096086375</v>
      </c>
    </row>
    <row r="85" spans="1:53" x14ac:dyDescent="0.15">
      <c r="C85" s="7">
        <v>11</v>
      </c>
      <c r="D85" s="11">
        <v>8.2717666666666698</v>
      </c>
      <c r="E85" s="10">
        <f t="shared" si="73"/>
        <v>16.033290322580601</v>
      </c>
      <c r="F85" s="7" t="s">
        <v>75</v>
      </c>
      <c r="G85" s="1">
        <v>12</v>
      </c>
      <c r="H85" s="8">
        <f t="shared" si="57"/>
        <v>8.2717666666666698</v>
      </c>
      <c r="I85" s="8">
        <f t="shared" si="58"/>
        <v>281.42176666666666</v>
      </c>
      <c r="J85" s="8">
        <f t="shared" si="59"/>
        <v>4.9686276583167426E-2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1.0336571249000972</v>
      </c>
      <c r="P85" s="8">
        <f t="shared" si="62"/>
        <v>5.1358573799947869E-2</v>
      </c>
      <c r="Q85" s="14">
        <f t="shared" si="63"/>
        <v>1.3353229187986447E-2</v>
      </c>
      <c r="R85" s="8">
        <f t="shared" si="64"/>
        <v>0.1355172</v>
      </c>
      <c r="S85" s="15">
        <f t="shared" si="65"/>
        <v>9.8535309082437114E-2</v>
      </c>
      <c r="T85" s="2">
        <v>0.01</v>
      </c>
      <c r="U85" s="16">
        <f t="shared" si="66"/>
        <v>9.8535309082437125E-4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1.0935353090824371E-2</v>
      </c>
      <c r="AU85" s="8">
        <f t="shared" si="70"/>
        <v>52.122000000000007</v>
      </c>
      <c r="AV85" s="1">
        <f t="shared" si="71"/>
        <v>0.26</v>
      </c>
      <c r="AW85" s="1">
        <f t="shared" si="75"/>
        <v>1.0105</v>
      </c>
      <c r="AX85" s="1">
        <f t="shared" si="72"/>
        <v>1003.3174158777842</v>
      </c>
      <c r="AY85" s="1">
        <f>SUM(AX74:AX85)</f>
        <v>13191.885434788768</v>
      </c>
    </row>
    <row r="86" spans="1:53" x14ac:dyDescent="0.15">
      <c r="C86" s="7">
        <v>12</v>
      </c>
      <c r="D86" s="11">
        <v>7.0869032258064504</v>
      </c>
      <c r="E86" s="10">
        <f t="shared" si="73"/>
        <v>8.2717666666666698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3</v>
      </c>
      <c r="E90" s="7"/>
      <c r="F90" s="7"/>
      <c r="G90" s="1">
        <v>1</v>
      </c>
      <c r="H90" s="8">
        <f t="shared" ref="H90:H101" si="76">E91</f>
        <v>3</v>
      </c>
      <c r="I90" s="8">
        <f t="shared" ref="I90:I101" si="77">H90+273.15</f>
        <v>276.14999999999998</v>
      </c>
      <c r="J90" s="8">
        <f t="shared" ref="J90:J101" si="78">EXP(($C$16*(I90-$C$14))/($C$17*I90*$C$14))</f>
        <v>2.5667722292058517E-2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7.3076005365490596E-3</v>
      </c>
      <c r="Q90" s="14">
        <f t="shared" ref="Q90:Q101" si="82">P90*$B$76</f>
        <v>1.8999761395027555E-3</v>
      </c>
      <c r="R90" s="8">
        <f t="shared" ref="R90:R101" si="83">L90*$B$76</f>
        <v>7.4022000000000004E-2</v>
      </c>
      <c r="S90" s="15">
        <f t="shared" ref="S90:S101" si="84">Q90/R90</f>
        <v>2.5667722292058517E-2</v>
      </c>
      <c r="T90" s="2">
        <v>0.01</v>
      </c>
      <c r="U90" s="16">
        <f t="shared" ref="U90:U101" si="85">S90*T90</f>
        <v>2.5667722292058517E-4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5.7466772229205852E-3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3.4845000000000002</v>
      </c>
      <c r="AX90" s="1">
        <f t="shared" ref="AX90:AX101" si="91">AW90*10000*AV90*0.67*AU90*AT90</f>
        <v>993.0997926489523</v>
      </c>
      <c r="AZ90" s="1">
        <f>$E$10/12</f>
        <v>1.4597574053674667</v>
      </c>
      <c r="BA90" s="1">
        <f t="shared" ref="BA90:BA101" si="92">AZ90*10000*AV90*0.67*AU90*AT90</f>
        <v>416.03810491841125</v>
      </c>
    </row>
    <row r="91" spans="1:53" x14ac:dyDescent="0.15">
      <c r="A91" s="1" t="s">
        <v>74</v>
      </c>
      <c r="B91" s="1">
        <v>1</v>
      </c>
      <c r="C91" s="7">
        <v>1</v>
      </c>
      <c r="D91" s="9">
        <v>0.92222580645161301</v>
      </c>
      <c r="E91" s="10">
        <f t="shared" ref="E91:E102" si="93">D90</f>
        <v>3</v>
      </c>
      <c r="F91" s="7" t="s">
        <v>73</v>
      </c>
      <c r="G91" s="1">
        <v>2</v>
      </c>
      <c r="H91" s="8">
        <f t="shared" si="76"/>
        <v>0.92222580645161301</v>
      </c>
      <c r="I91" s="8">
        <f t="shared" si="77"/>
        <v>274.07222580645157</v>
      </c>
      <c r="J91" s="8">
        <f t="shared" si="78"/>
        <v>1.9647127302052449E-2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0.56209239946345091</v>
      </c>
      <c r="P91" s="8">
        <f t="shared" si="81"/>
        <v>1.1043500927774537E-2</v>
      </c>
      <c r="Q91" s="14">
        <f t="shared" si="82"/>
        <v>2.8713102412213799E-3</v>
      </c>
      <c r="R91" s="8">
        <f t="shared" si="83"/>
        <v>7.4022000000000004E-2</v>
      </c>
      <c r="S91" s="15">
        <f t="shared" si="84"/>
        <v>3.8789957596679088E-2</v>
      </c>
      <c r="T91" s="2">
        <v>0.01</v>
      </c>
      <c r="U91" s="16">
        <f t="shared" si="85"/>
        <v>3.878995759667909E-4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5.8778995759667914E-3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3.4845000000000002</v>
      </c>
      <c r="AX91" s="1">
        <f t="shared" si="91"/>
        <v>1015.7767042877906</v>
      </c>
      <c r="AZ91" s="1">
        <f t="shared" ref="AZ91:AZ101" si="96">$E$10/12</f>
        <v>1.4597574053674667</v>
      </c>
      <c r="BA91" s="1">
        <f t="shared" si="92"/>
        <v>425.53811631047836</v>
      </c>
    </row>
    <row r="92" spans="1:53" x14ac:dyDescent="0.15">
      <c r="A92" s="1" t="s">
        <v>36</v>
      </c>
      <c r="B92" s="1">
        <f>H9</f>
        <v>0.33</v>
      </c>
      <c r="C92" s="7">
        <v>2</v>
      </c>
      <c r="D92" s="11">
        <v>2.7752857142857099</v>
      </c>
      <c r="E92" s="10">
        <f t="shared" si="93"/>
        <v>0.92222580645161301</v>
      </c>
      <c r="F92" s="7" t="s">
        <v>73</v>
      </c>
      <c r="G92" s="1">
        <v>3</v>
      </c>
      <c r="H92" s="8">
        <f t="shared" si="76"/>
        <v>2.7752857142857099</v>
      </c>
      <c r="I92" s="8">
        <f t="shared" si="77"/>
        <v>275.92528571428568</v>
      </c>
      <c r="J92" s="8">
        <f t="shared" si="78"/>
        <v>2.4941153478486355E-2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0.83574889853567647</v>
      </c>
      <c r="P92" s="8">
        <f t="shared" si="81"/>
        <v>2.0844541547854228E-2</v>
      </c>
      <c r="Q92" s="14">
        <f t="shared" si="82"/>
        <v>5.4195808024421E-3</v>
      </c>
      <c r="R92" s="8">
        <f t="shared" si="83"/>
        <v>7.4022000000000004E-2</v>
      </c>
      <c r="S92" s="15">
        <f t="shared" si="84"/>
        <v>7.3215811548486928E-2</v>
      </c>
      <c r="T92" s="2">
        <v>0.01</v>
      </c>
      <c r="U92" s="16">
        <f t="shared" si="85"/>
        <v>7.3215811548486929E-4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6.2221581154848693E-3</v>
      </c>
      <c r="AU92" s="8">
        <f t="shared" si="89"/>
        <v>28.47</v>
      </c>
      <c r="AV92" s="1">
        <f t="shared" si="90"/>
        <v>0.26</v>
      </c>
      <c r="AW92" s="1">
        <f t="shared" si="95"/>
        <v>3.4845000000000002</v>
      </c>
      <c r="AX92" s="1">
        <f t="shared" si="91"/>
        <v>1075.2690110506337</v>
      </c>
      <c r="AZ92" s="1">
        <f t="shared" si="96"/>
        <v>1.4597574053674667</v>
      </c>
      <c r="BA92" s="1">
        <f t="shared" si="92"/>
        <v>450.4611570220448</v>
      </c>
    </row>
    <row r="93" spans="1:53" x14ac:dyDescent="0.15">
      <c r="C93" s="7">
        <v>3</v>
      </c>
      <c r="D93" s="11">
        <v>6.2956451612903201</v>
      </c>
      <c r="E93" s="10">
        <f t="shared" si="93"/>
        <v>2.7752857142857099</v>
      </c>
      <c r="F93" s="7" t="s">
        <v>73</v>
      </c>
      <c r="G93" s="1">
        <v>4</v>
      </c>
      <c r="H93" s="8">
        <f t="shared" si="76"/>
        <v>6.2956451612903201</v>
      </c>
      <c r="I93" s="8">
        <f t="shared" si="77"/>
        <v>279.44564516129032</v>
      </c>
      <c r="J93" s="8">
        <f t="shared" si="78"/>
        <v>3.890264892004644E-2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1.0996043569878222</v>
      </c>
      <c r="P93" s="8">
        <f t="shared" si="81"/>
        <v>4.2777522250850665E-2</v>
      </c>
      <c r="Q93" s="14">
        <f t="shared" si="82"/>
        <v>1.1122155785221173E-2</v>
      </c>
      <c r="R93" s="8">
        <f t="shared" si="83"/>
        <v>7.4022000000000004E-2</v>
      </c>
      <c r="S93" s="15">
        <f t="shared" si="84"/>
        <v>0.15025473217720639</v>
      </c>
      <c r="T93" s="2">
        <v>0.01</v>
      </c>
      <c r="U93" s="16">
        <f t="shared" si="85"/>
        <v>1.502547321772064E-3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6.9925473217720639E-3</v>
      </c>
      <c r="AU93" s="8">
        <f t="shared" si="89"/>
        <v>28.47</v>
      </c>
      <c r="AV93" s="1">
        <f t="shared" si="90"/>
        <v>0.26</v>
      </c>
      <c r="AW93" s="1">
        <f t="shared" si="95"/>
        <v>3.4845000000000002</v>
      </c>
      <c r="AX93" s="1">
        <f t="shared" si="91"/>
        <v>1208.4021819848413</v>
      </c>
      <c r="AZ93" s="1">
        <f t="shared" si="96"/>
        <v>1.4597574053674667</v>
      </c>
      <c r="BA93" s="1">
        <f t="shared" si="92"/>
        <v>506.23447662923735</v>
      </c>
    </row>
    <row r="94" spans="1:53" x14ac:dyDescent="0.15">
      <c r="C94" s="7">
        <v>4</v>
      </c>
      <c r="D94" s="11">
        <v>14.0358</v>
      </c>
      <c r="E94" s="10">
        <f t="shared" si="93"/>
        <v>6.2956451612903201</v>
      </c>
      <c r="F94" s="7" t="s">
        <v>73</v>
      </c>
      <c r="G94" s="1">
        <v>5</v>
      </c>
      <c r="H94" s="8">
        <f t="shared" si="76"/>
        <v>14.0358</v>
      </c>
      <c r="I94" s="8">
        <f t="shared" si="77"/>
        <v>287.18579999999997</v>
      </c>
      <c r="J94" s="8">
        <f t="shared" si="78"/>
        <v>9.9499018441874781E-2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1.0039854930001231</v>
      </c>
      <c r="O94" s="8">
        <f t="shared" si="94"/>
        <v>0.33754134173684847</v>
      </c>
      <c r="P94" s="8">
        <f t="shared" si="81"/>
        <v>3.3585032186369844E-2</v>
      </c>
      <c r="Q94" s="14">
        <f t="shared" si="82"/>
        <v>8.7321083684561603E-3</v>
      </c>
      <c r="R94" s="8">
        <f t="shared" si="83"/>
        <v>7.4022000000000004E-2</v>
      </c>
      <c r="S94" s="15">
        <f t="shared" si="84"/>
        <v>0.11796639334868228</v>
      </c>
      <c r="T94" s="2">
        <v>0.01</v>
      </c>
      <c r="U94" s="16">
        <f t="shared" si="85"/>
        <v>1.1796639334868228E-3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1.1129663933486824E-2</v>
      </c>
      <c r="AU94" s="8">
        <f t="shared" si="89"/>
        <v>28.47</v>
      </c>
      <c r="AV94" s="1">
        <f t="shared" si="90"/>
        <v>0.26</v>
      </c>
      <c r="AW94" s="1">
        <f t="shared" si="95"/>
        <v>3.4845000000000002</v>
      </c>
      <c r="AX94" s="1">
        <f t="shared" si="91"/>
        <v>1923.3491835097329</v>
      </c>
      <c r="AZ94" s="1">
        <f t="shared" si="96"/>
        <v>1.4597574053674667</v>
      </c>
      <c r="BA94" s="1">
        <f t="shared" si="92"/>
        <v>805.74636640430583</v>
      </c>
    </row>
    <row r="95" spans="1:53" x14ac:dyDescent="0.15">
      <c r="C95" s="7">
        <v>5</v>
      </c>
      <c r="D95" s="11">
        <v>19.044709677419402</v>
      </c>
      <c r="E95" s="10">
        <f t="shared" si="93"/>
        <v>14.0358</v>
      </c>
      <c r="F95" s="7" t="s">
        <v>75</v>
      </c>
      <c r="G95" s="1">
        <v>6</v>
      </c>
      <c r="H95" s="8">
        <f t="shared" si="76"/>
        <v>19.044709677419402</v>
      </c>
      <c r="I95" s="8">
        <f t="shared" si="77"/>
        <v>292.19470967741938</v>
      </c>
      <c r="J95" s="8">
        <f t="shared" si="78"/>
        <v>0.17792198497952477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0.58865630955047854</v>
      </c>
      <c r="P95" s="8">
        <f t="shared" si="81"/>
        <v>0.10473489906594273</v>
      </c>
      <c r="Q95" s="14">
        <f t="shared" si="82"/>
        <v>2.7231073757145112E-2</v>
      </c>
      <c r="R95" s="8">
        <f t="shared" si="83"/>
        <v>7.4022000000000004E-2</v>
      </c>
      <c r="S95" s="15">
        <f t="shared" si="84"/>
        <v>0.36787811403562604</v>
      </c>
      <c r="T95" s="2">
        <v>0.01</v>
      </c>
      <c r="U95" s="16">
        <f t="shared" si="85"/>
        <v>3.6787811403562604E-3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1.3628781140356261E-2</v>
      </c>
      <c r="AU95" s="8">
        <f t="shared" si="89"/>
        <v>28.47</v>
      </c>
      <c r="AV95" s="1">
        <f t="shared" si="90"/>
        <v>0.26</v>
      </c>
      <c r="AW95" s="1">
        <f t="shared" si="95"/>
        <v>3.4845000000000002</v>
      </c>
      <c r="AX95" s="1">
        <f t="shared" si="91"/>
        <v>2355.2288043188732</v>
      </c>
      <c r="AZ95" s="1">
        <f t="shared" si="96"/>
        <v>1.4597574053674667</v>
      </c>
      <c r="BA95" s="1">
        <f t="shared" si="92"/>
        <v>986.6731779133994</v>
      </c>
    </row>
    <row r="96" spans="1:53" x14ac:dyDescent="0.15">
      <c r="C96" s="7">
        <v>6</v>
      </c>
      <c r="D96" s="11">
        <v>23.0909333333333</v>
      </c>
      <c r="E96" s="10">
        <f t="shared" si="93"/>
        <v>19.044709677419402</v>
      </c>
      <c r="F96" s="7" t="s">
        <v>73</v>
      </c>
      <c r="G96" s="1">
        <v>7</v>
      </c>
      <c r="H96" s="8">
        <f t="shared" si="76"/>
        <v>23.0909333333333</v>
      </c>
      <c r="I96" s="8">
        <f t="shared" si="77"/>
        <v>296.24093333333326</v>
      </c>
      <c r="J96" s="8">
        <f t="shared" si="78"/>
        <v>0.28047610968047743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0.76862141048453592</v>
      </c>
      <c r="P96" s="8">
        <f t="shared" si="81"/>
        <v>0.21557994302982394</v>
      </c>
      <c r="Q96" s="14">
        <f t="shared" si="82"/>
        <v>5.6050785187754228E-2</v>
      </c>
      <c r="R96" s="8">
        <f t="shared" si="83"/>
        <v>7.4022000000000004E-2</v>
      </c>
      <c r="S96" s="15">
        <f t="shared" si="84"/>
        <v>0.75721792423541956</v>
      </c>
      <c r="T96" s="2">
        <v>0.01</v>
      </c>
      <c r="U96" s="16">
        <f t="shared" si="85"/>
        <v>7.5721792423541958E-3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1.7522179242354195E-2</v>
      </c>
      <c r="AU96" s="8">
        <f t="shared" si="89"/>
        <v>28.47</v>
      </c>
      <c r="AV96" s="1">
        <f t="shared" si="90"/>
        <v>0.26</v>
      </c>
      <c r="AW96" s="1">
        <f t="shared" si="95"/>
        <v>3.4845000000000002</v>
      </c>
      <c r="AX96" s="1">
        <f t="shared" si="91"/>
        <v>3028.058110334588</v>
      </c>
      <c r="AZ96" s="1">
        <f t="shared" si="96"/>
        <v>1.4597574053674667</v>
      </c>
      <c r="BA96" s="1">
        <f t="shared" si="92"/>
        <v>1268.5407520286794</v>
      </c>
    </row>
    <row r="97" spans="1:54" x14ac:dyDescent="0.15">
      <c r="C97" s="7">
        <v>7</v>
      </c>
      <c r="D97" s="11">
        <v>23.375129032258101</v>
      </c>
      <c r="E97" s="10">
        <f t="shared" si="93"/>
        <v>23.0909333333333</v>
      </c>
      <c r="F97" s="7" t="s">
        <v>73</v>
      </c>
      <c r="G97" s="1">
        <v>8</v>
      </c>
      <c r="H97" s="8">
        <f t="shared" si="76"/>
        <v>23.375129032258101</v>
      </c>
      <c r="I97" s="8">
        <f t="shared" si="77"/>
        <v>296.52512903225806</v>
      </c>
      <c r="J97" s="8">
        <f t="shared" si="78"/>
        <v>0.28945206988426281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0.8377414674547119</v>
      </c>
      <c r="P97" s="8">
        <f t="shared" si="81"/>
        <v>0.24248600178264615</v>
      </c>
      <c r="Q97" s="14">
        <f t="shared" si="82"/>
        <v>6.3046360463488008E-2</v>
      </c>
      <c r="R97" s="8">
        <f t="shared" si="83"/>
        <v>7.4022000000000004E-2</v>
      </c>
      <c r="S97" s="15">
        <f t="shared" si="84"/>
        <v>0.85172462867104382</v>
      </c>
      <c r="T97" s="2">
        <v>0.01</v>
      </c>
      <c r="U97" s="16">
        <f t="shared" si="85"/>
        <v>8.5172462867104375E-3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1.846724628671044E-2</v>
      </c>
      <c r="AU97" s="8">
        <f t="shared" si="89"/>
        <v>28.47</v>
      </c>
      <c r="AV97" s="1">
        <f t="shared" si="90"/>
        <v>0.26</v>
      </c>
      <c r="AW97" s="1">
        <f t="shared" si="95"/>
        <v>3.4845000000000002</v>
      </c>
      <c r="AX97" s="1">
        <f t="shared" si="91"/>
        <v>3191.3778600581609</v>
      </c>
      <c r="AZ97" s="1">
        <f t="shared" si="96"/>
        <v>1.4597574053674667</v>
      </c>
      <c r="BA97" s="1">
        <f t="shared" si="92"/>
        <v>1336.9600988795178</v>
      </c>
    </row>
    <row r="98" spans="1:54" x14ac:dyDescent="0.15">
      <c r="C98" s="7">
        <v>8</v>
      </c>
      <c r="D98" s="11">
        <v>23.480161290322599</v>
      </c>
      <c r="E98" s="10">
        <f t="shared" si="93"/>
        <v>23.375129032258101</v>
      </c>
      <c r="F98" s="7" t="s">
        <v>73</v>
      </c>
      <c r="G98" s="1">
        <v>9</v>
      </c>
      <c r="H98" s="8">
        <f t="shared" si="76"/>
        <v>23.480161290322599</v>
      </c>
      <c r="I98" s="8">
        <f t="shared" si="77"/>
        <v>296.63016129032258</v>
      </c>
      <c r="J98" s="8">
        <f t="shared" si="78"/>
        <v>0.29283712307442161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0.87995546567206573</v>
      </c>
      <c r="P98" s="8">
        <f t="shared" si="81"/>
        <v>0.25768362700102071</v>
      </c>
      <c r="Q98" s="14">
        <f t="shared" si="82"/>
        <v>6.6997743020265385E-2</v>
      </c>
      <c r="R98" s="8">
        <f t="shared" si="83"/>
        <v>7.4022000000000004E-2</v>
      </c>
      <c r="S98" s="15">
        <f t="shared" si="84"/>
        <v>0.90510582016515873</v>
      </c>
      <c r="T98" s="2">
        <v>0.01</v>
      </c>
      <c r="U98" s="16">
        <f t="shared" si="85"/>
        <v>9.0510582016515868E-3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1.9001058201651586E-2</v>
      </c>
      <c r="AU98" s="8">
        <f t="shared" si="89"/>
        <v>28.47</v>
      </c>
      <c r="AV98" s="1">
        <f t="shared" si="90"/>
        <v>0.26</v>
      </c>
      <c r="AW98" s="1">
        <f t="shared" si="95"/>
        <v>3.4845000000000002</v>
      </c>
      <c r="AX98" s="1">
        <f t="shared" si="91"/>
        <v>3283.6274299360684</v>
      </c>
      <c r="AZ98" s="1">
        <f t="shared" si="96"/>
        <v>1.4597574053674667</v>
      </c>
      <c r="BA98" s="1">
        <f t="shared" si="92"/>
        <v>1375.6061005357781</v>
      </c>
    </row>
    <row r="99" spans="1:54" x14ac:dyDescent="0.15">
      <c r="C99" s="7">
        <v>9</v>
      </c>
      <c r="D99" s="11">
        <v>20.8348333333333</v>
      </c>
      <c r="E99" s="10">
        <f t="shared" si="93"/>
        <v>23.480161290322599</v>
      </c>
      <c r="F99" s="7" t="s">
        <v>73</v>
      </c>
      <c r="G99" s="1">
        <v>10</v>
      </c>
      <c r="H99" s="8">
        <f t="shared" si="76"/>
        <v>20.8348333333333</v>
      </c>
      <c r="I99" s="8">
        <f t="shared" si="77"/>
        <v>293.98483333333326</v>
      </c>
      <c r="J99" s="8">
        <f t="shared" si="78"/>
        <v>0.21794751269305412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0.90697183867104503</v>
      </c>
      <c r="P99" s="8">
        <f t="shared" si="81"/>
        <v>0.19767225632100022</v>
      </c>
      <c r="Q99" s="14">
        <f t="shared" si="82"/>
        <v>5.1394786643460061E-2</v>
      </c>
      <c r="R99" s="8">
        <f t="shared" si="83"/>
        <v>7.4022000000000004E-2</v>
      </c>
      <c r="S99" s="15">
        <f t="shared" si="84"/>
        <v>0.69431772504741907</v>
      </c>
      <c r="T99" s="2">
        <v>0.01</v>
      </c>
      <c r="U99" s="16">
        <f t="shared" si="85"/>
        <v>6.9431772504741909E-3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1.6893177250474192E-2</v>
      </c>
      <c r="AU99" s="8">
        <f t="shared" si="89"/>
        <v>28.47</v>
      </c>
      <c r="AV99" s="1">
        <f t="shared" si="90"/>
        <v>0.26</v>
      </c>
      <c r="AW99" s="1">
        <f t="shared" si="95"/>
        <v>3.4845000000000002</v>
      </c>
      <c r="AX99" s="1">
        <f t="shared" si="91"/>
        <v>2919.3584699197154</v>
      </c>
      <c r="AZ99" s="1">
        <f t="shared" si="96"/>
        <v>1.4597574053674667</v>
      </c>
      <c r="BA99" s="1">
        <f t="shared" si="92"/>
        <v>1223.0033420541088</v>
      </c>
    </row>
    <row r="100" spans="1:54" x14ac:dyDescent="0.15">
      <c r="C100" s="7">
        <v>10</v>
      </c>
      <c r="D100" s="11">
        <v>16.033290322580601</v>
      </c>
      <c r="E100" s="10">
        <f t="shared" si="93"/>
        <v>20.8348333333333</v>
      </c>
      <c r="F100" s="7" t="s">
        <v>73</v>
      </c>
      <c r="G100" s="1">
        <v>11</v>
      </c>
      <c r="H100" s="8">
        <f t="shared" si="76"/>
        <v>16.033290322580601</v>
      </c>
      <c r="I100" s="8">
        <f t="shared" si="77"/>
        <v>289.1832903225806</v>
      </c>
      <c r="J100" s="8">
        <f t="shared" si="78"/>
        <v>0.12575500287548164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0.67383460323254252</v>
      </c>
      <c r="O100" s="8">
        <f t="shared" si="94"/>
        <v>0.32016497911750219</v>
      </c>
      <c r="P100" s="8">
        <f t="shared" si="81"/>
        <v>4.0262347869550005E-2</v>
      </c>
      <c r="Q100" s="14">
        <f t="shared" si="82"/>
        <v>1.0468210446083002E-2</v>
      </c>
      <c r="R100" s="8">
        <f t="shared" si="83"/>
        <v>7.4022000000000004E-2</v>
      </c>
      <c r="S100" s="15">
        <f t="shared" si="84"/>
        <v>0.14142025946452408</v>
      </c>
      <c r="T100" s="2">
        <v>0.01</v>
      </c>
      <c r="U100" s="16">
        <f t="shared" si="85"/>
        <v>1.4142025946452409E-3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1.136420259464524E-2</v>
      </c>
      <c r="AU100" s="8">
        <f t="shared" si="89"/>
        <v>28.47</v>
      </c>
      <c r="AV100" s="1">
        <f t="shared" si="90"/>
        <v>0.26</v>
      </c>
      <c r="AW100" s="1">
        <f t="shared" si="95"/>
        <v>3.4845000000000002</v>
      </c>
      <c r="AX100" s="1">
        <f t="shared" si="91"/>
        <v>1963.8804830293204</v>
      </c>
      <c r="AZ100" s="1">
        <f t="shared" si="96"/>
        <v>1.4597574053674667</v>
      </c>
      <c r="BA100" s="1">
        <f t="shared" si="92"/>
        <v>822.72609509504616</v>
      </c>
    </row>
    <row r="101" spans="1:54" x14ac:dyDescent="0.15">
      <c r="C101" s="7">
        <v>11</v>
      </c>
      <c r="D101" s="11">
        <v>8.2717666666666698</v>
      </c>
      <c r="E101" s="10">
        <f t="shared" si="93"/>
        <v>16.033290322580601</v>
      </c>
      <c r="F101" s="7" t="s">
        <v>75</v>
      </c>
      <c r="G101" s="1">
        <v>12</v>
      </c>
      <c r="H101" s="8">
        <f t="shared" si="76"/>
        <v>8.2717666666666698</v>
      </c>
      <c r="I101" s="8">
        <f t="shared" si="77"/>
        <v>281.42176666666666</v>
      </c>
      <c r="J101" s="8">
        <f t="shared" si="78"/>
        <v>4.9686276583167426E-2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0.56460263124795229</v>
      </c>
      <c r="P101" s="8">
        <f t="shared" si="81"/>
        <v>2.8053002495769846E-2</v>
      </c>
      <c r="Q101" s="14">
        <f t="shared" si="82"/>
        <v>7.2937806489001599E-3</v>
      </c>
      <c r="R101" s="8">
        <f t="shared" si="83"/>
        <v>7.4022000000000004E-2</v>
      </c>
      <c r="S101" s="15">
        <f t="shared" si="84"/>
        <v>9.85353090824371E-2</v>
      </c>
      <c r="T101" s="2">
        <v>0.01</v>
      </c>
      <c r="U101" s="16">
        <f t="shared" si="85"/>
        <v>9.8535309082437104E-4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1.0935353090824371E-2</v>
      </c>
      <c r="AU101" s="8">
        <f t="shared" si="89"/>
        <v>28.47</v>
      </c>
      <c r="AV101" s="1">
        <f t="shared" si="90"/>
        <v>0.26</v>
      </c>
      <c r="AW101" s="1">
        <f t="shared" si="95"/>
        <v>3.4845000000000002</v>
      </c>
      <c r="AX101" s="1">
        <f t="shared" si="91"/>
        <v>1889.7697688198205</v>
      </c>
      <c r="AY101" s="1">
        <f>SUM(AX90:AX101)</f>
        <v>24847.197799898498</v>
      </c>
      <c r="AZ101" s="1">
        <f t="shared" si="96"/>
        <v>1.4597574053674667</v>
      </c>
      <c r="BA101" s="1">
        <f t="shared" si="92"/>
        <v>791.67898248652568</v>
      </c>
      <c r="BB101" s="1">
        <f>SUM(BA90:BA101)</f>
        <v>10409.206770277533</v>
      </c>
    </row>
    <row r="102" spans="1:54" x14ac:dyDescent="0.15">
      <c r="C102" s="7">
        <v>12</v>
      </c>
      <c r="D102" s="11">
        <v>7.0869032258064504</v>
      </c>
      <c r="E102" s="10">
        <f t="shared" si="93"/>
        <v>8.2717666666666698</v>
      </c>
      <c r="F102" s="7" t="s">
        <v>73</v>
      </c>
    </row>
    <row r="103" spans="1:54" x14ac:dyDescent="0.15">
      <c r="S103" s="35" t="s">
        <v>43</v>
      </c>
      <c r="T103" s="35"/>
      <c r="U103" s="35"/>
      <c r="V103" s="35" t="s">
        <v>44</v>
      </c>
      <c r="W103" s="35"/>
      <c r="X103" s="35"/>
      <c r="Y103" s="35" t="s">
        <v>45</v>
      </c>
      <c r="Z103" s="35"/>
      <c r="AA103" s="35"/>
      <c r="AB103" s="35" t="s">
        <v>46</v>
      </c>
      <c r="AC103" s="35"/>
      <c r="AD103" s="35"/>
      <c r="AE103" s="35" t="s">
        <v>47</v>
      </c>
      <c r="AF103" s="35"/>
      <c r="AG103" s="35"/>
      <c r="AH103" s="35" t="s">
        <v>48</v>
      </c>
      <c r="AI103" s="35"/>
      <c r="AJ103" s="35"/>
      <c r="AK103" s="36" t="s">
        <v>78</v>
      </c>
      <c r="AL103" s="37"/>
      <c r="AM103" s="38"/>
      <c r="AN103" s="37" t="s">
        <v>79</v>
      </c>
      <c r="AO103" s="37"/>
      <c r="AP103" s="38"/>
      <c r="AQ103" s="35" t="s">
        <v>50</v>
      </c>
      <c r="AR103" s="35"/>
      <c r="AS103" s="35"/>
    </row>
    <row r="104" spans="1:54" x14ac:dyDescent="0.15">
      <c r="A104" s="39" t="s">
        <v>15</v>
      </c>
      <c r="B104" s="39"/>
      <c r="C104" s="7" t="s">
        <v>51</v>
      </c>
      <c r="D104" s="7" t="s">
        <v>52</v>
      </c>
      <c r="E104" s="7" t="s">
        <v>53</v>
      </c>
      <c r="F104" s="7" t="s">
        <v>54</v>
      </c>
      <c r="G104" s="1" t="s">
        <v>51</v>
      </c>
      <c r="H104" s="1" t="s">
        <v>53</v>
      </c>
      <c r="I104" s="1" t="s">
        <v>55</v>
      </c>
      <c r="J104" s="1" t="s">
        <v>56</v>
      </c>
      <c r="K104" s="12" t="s">
        <v>57</v>
      </c>
      <c r="L104" s="12" t="s">
        <v>58</v>
      </c>
      <c r="M104" s="1" t="s">
        <v>59</v>
      </c>
      <c r="N104" s="12" t="s">
        <v>60</v>
      </c>
      <c r="O104" s="1" t="s">
        <v>61</v>
      </c>
      <c r="P104" s="1" t="s">
        <v>62</v>
      </c>
      <c r="Q104" s="12" t="s">
        <v>63</v>
      </c>
      <c r="R104" s="12" t="s">
        <v>64</v>
      </c>
      <c r="S104" s="2" t="s">
        <v>65</v>
      </c>
      <c r="T104" s="2" t="s">
        <v>66</v>
      </c>
      <c r="U104" s="2"/>
      <c r="V104" s="2" t="s">
        <v>65</v>
      </c>
      <c r="W104" s="2" t="s">
        <v>66</v>
      </c>
      <c r="X104" s="2"/>
      <c r="Y104" s="2" t="s">
        <v>65</v>
      </c>
      <c r="Z104" s="2" t="s">
        <v>66</v>
      </c>
      <c r="AA104" s="2"/>
      <c r="AB104" s="2" t="s">
        <v>65</v>
      </c>
      <c r="AC104" s="2" t="s">
        <v>66</v>
      </c>
      <c r="AD104" s="2"/>
      <c r="AE104" s="2" t="s">
        <v>65</v>
      </c>
      <c r="AF104" s="2" t="s">
        <v>66</v>
      </c>
      <c r="AG104" s="2"/>
      <c r="AH104" s="2" t="s">
        <v>65</v>
      </c>
      <c r="AI104" s="2" t="s">
        <v>66</v>
      </c>
      <c r="AJ104" s="2"/>
      <c r="AK104" s="2" t="s">
        <v>65</v>
      </c>
      <c r="AL104" s="2" t="s">
        <v>66</v>
      </c>
      <c r="AM104" s="2"/>
      <c r="AN104" s="2" t="s">
        <v>65</v>
      </c>
      <c r="AO104" s="2" t="s">
        <v>66</v>
      </c>
      <c r="AP104" s="2"/>
      <c r="AQ104" s="18" t="s">
        <v>65</v>
      </c>
      <c r="AR104" s="18" t="s">
        <v>66</v>
      </c>
      <c r="AS104" s="18"/>
      <c r="AT104" s="1" t="s">
        <v>67</v>
      </c>
      <c r="AU104" s="1" t="s">
        <v>68</v>
      </c>
      <c r="AV104" s="1" t="s">
        <v>36</v>
      </c>
      <c r="AW104" s="1" t="s">
        <v>69</v>
      </c>
      <c r="AX104" s="1" t="s">
        <v>70</v>
      </c>
    </row>
    <row r="105" spans="1:54" x14ac:dyDescent="0.15">
      <c r="A105" s="1" t="s">
        <v>71</v>
      </c>
      <c r="B105" s="1">
        <f>F11</f>
        <v>910.85749999999996</v>
      </c>
      <c r="C105" s="7" t="s">
        <v>72</v>
      </c>
      <c r="D105" s="7">
        <v>3</v>
      </c>
      <c r="E105" s="7"/>
      <c r="F105" s="7"/>
      <c r="G105" s="1">
        <v>1</v>
      </c>
      <c r="H105" s="8">
        <f t="shared" ref="H105:H116" si="97">E106</f>
        <v>3</v>
      </c>
      <c r="I105" s="8">
        <f t="shared" ref="I105:I116" si="98">H105+273.15</f>
        <v>276.14999999999998</v>
      </c>
      <c r="J105" s="8">
        <f t="shared" ref="J105:J116" si="99">EXP(($C$16*(I105-$C$14))/($C$17*I105*$C$14))</f>
        <v>2.5667722292058517E-2</v>
      </c>
      <c r="K105" s="8">
        <f t="shared" ref="K105:K116" si="100">$B$105/12</f>
        <v>75.904791666666668</v>
      </c>
      <c r="L105" s="8">
        <f t="shared" ref="L105:L116" si="101">K105*$B$106/100</f>
        <v>0.75904791666666671</v>
      </c>
      <c r="M105" s="1" t="s">
        <v>73</v>
      </c>
      <c r="O105" s="8">
        <f>L105</f>
        <v>0.75904791666666671</v>
      </c>
      <c r="P105" s="8">
        <f t="shared" ref="P105:P116" si="102">O105*J105</f>
        <v>1.9483031131365576E-2</v>
      </c>
      <c r="Q105" s="14">
        <f t="shared" ref="Q105:Q116" si="103">P105*$B$107</f>
        <v>4.0914365375867706E-3</v>
      </c>
      <c r="R105" s="8">
        <f t="shared" ref="R105:R116" si="104">L105*$B$107</f>
        <v>0.15940006249999999</v>
      </c>
      <c r="S105" s="15">
        <f t="shared" ref="S105:S116" si="105">Q105/R105</f>
        <v>2.5667722292058517E-2</v>
      </c>
      <c r="T105" s="2">
        <v>0.01</v>
      </c>
      <c r="U105" s="16">
        <f t="shared" ref="U105:U116" si="106">S105*T105</f>
        <v>2.5667722292058517E-4</v>
      </c>
      <c r="V105" s="15"/>
      <c r="W105" s="2"/>
      <c r="X105" s="2"/>
      <c r="Y105" s="2"/>
      <c r="Z105" s="2"/>
      <c r="AA105" s="2"/>
      <c r="AB105" s="2"/>
      <c r="AC105" s="2"/>
      <c r="AD105" s="2"/>
      <c r="AE105" s="15">
        <v>1E-3</v>
      </c>
      <c r="AF105" s="2">
        <v>0.49</v>
      </c>
      <c r="AG105" s="16">
        <f t="shared" ref="AG105:AG116" si="107">AF105*AE105</f>
        <v>4.8999999999999998E-4</v>
      </c>
      <c r="AH105" s="19"/>
      <c r="AI105" s="2"/>
      <c r="AJ105" s="16"/>
      <c r="AK105" s="15"/>
      <c r="AL105" s="2"/>
      <c r="AM105" s="2"/>
      <c r="AN105" s="15"/>
      <c r="AO105" s="2"/>
      <c r="AP105" s="16"/>
      <c r="AQ105" s="2">
        <v>0.01</v>
      </c>
      <c r="AR105" s="2">
        <v>0.5</v>
      </c>
      <c r="AS105" s="2">
        <f t="shared" ref="AS105:AS116" si="108">AR105*AQ105</f>
        <v>5.0000000000000001E-3</v>
      </c>
      <c r="AT105" s="1">
        <f t="shared" ref="AT105:AT116" si="109">(AS105+AM105+AD105+AA105+U105+X105+AG105+AJ105+AP105)</f>
        <v>5.7466772229205852E-3</v>
      </c>
      <c r="AU105" s="8">
        <f t="shared" ref="AU105:AU116" si="110">$B$105/12</f>
        <v>75.904791666666668</v>
      </c>
      <c r="AV105" s="1">
        <f t="shared" ref="AV105:AV116" si="111">$B$107</f>
        <v>0.21</v>
      </c>
      <c r="AW105" s="1">
        <f t="shared" ref="AW105:AW116" si="112">$E$11/12</f>
        <v>0.20660000000000001</v>
      </c>
      <c r="AX105" s="1">
        <f t="shared" ref="AX105:AX116" si="113">AW105*10000*AV105*0.67*AU105*AT105</f>
        <v>126.7974185121071</v>
      </c>
    </row>
    <row r="106" spans="1:54" x14ac:dyDescent="0.15">
      <c r="A106" s="1" t="s">
        <v>74</v>
      </c>
      <c r="B106" s="1">
        <v>1</v>
      </c>
      <c r="C106" s="7">
        <v>1</v>
      </c>
      <c r="D106" s="9">
        <v>0.92222580645161301</v>
      </c>
      <c r="E106" s="10">
        <f t="shared" ref="E106:E117" si="114">D105</f>
        <v>3</v>
      </c>
      <c r="F106" s="7" t="s">
        <v>73</v>
      </c>
      <c r="G106" s="1">
        <v>2</v>
      </c>
      <c r="H106" s="8">
        <f t="shared" si="97"/>
        <v>0.92222580645161301</v>
      </c>
      <c r="I106" s="8">
        <f t="shared" si="98"/>
        <v>274.07222580645157</v>
      </c>
      <c r="J106" s="8">
        <f t="shared" si="99"/>
        <v>1.9647127302052449E-2</v>
      </c>
      <c r="K106" s="8">
        <f t="shared" si="100"/>
        <v>75.904791666666668</v>
      </c>
      <c r="L106" s="8">
        <f t="shared" si="101"/>
        <v>0.75904791666666671</v>
      </c>
      <c r="M106" s="1" t="s">
        <v>73</v>
      </c>
      <c r="O106" s="8">
        <f t="shared" ref="O106:O116" si="115">L106+O105-P105-N106</f>
        <v>1.4986128022019678</v>
      </c>
      <c r="P106" s="8">
        <f t="shared" si="102"/>
        <v>2.9443436501347609E-2</v>
      </c>
      <c r="Q106" s="14">
        <f t="shared" si="103"/>
        <v>6.1831216652829977E-3</v>
      </c>
      <c r="R106" s="8">
        <f t="shared" si="104"/>
        <v>0.15940006249999999</v>
      </c>
      <c r="S106" s="15">
        <f t="shared" si="105"/>
        <v>3.8789957596679095E-2</v>
      </c>
      <c r="T106" s="2">
        <v>0.01</v>
      </c>
      <c r="U106" s="16">
        <f t="shared" si="106"/>
        <v>3.8789957596679095E-4</v>
      </c>
      <c r="V106" s="15"/>
      <c r="W106" s="2"/>
      <c r="X106" s="2"/>
      <c r="Y106" s="2"/>
      <c r="Z106" s="2"/>
      <c r="AA106" s="2"/>
      <c r="AB106" s="2"/>
      <c r="AC106" s="2"/>
      <c r="AD106" s="2"/>
      <c r="AE106" s="15">
        <v>1E-3</v>
      </c>
      <c r="AF106" s="2">
        <v>0.49</v>
      </c>
      <c r="AG106" s="16">
        <f t="shared" si="107"/>
        <v>4.8999999999999998E-4</v>
      </c>
      <c r="AH106" s="19"/>
      <c r="AI106" s="2"/>
      <c r="AJ106" s="16"/>
      <c r="AK106" s="15"/>
      <c r="AL106" s="2"/>
      <c r="AM106" s="2"/>
      <c r="AN106" s="15"/>
      <c r="AO106" s="2"/>
      <c r="AP106" s="16"/>
      <c r="AQ106" s="2">
        <v>0.01</v>
      </c>
      <c r="AR106" s="2">
        <v>0.5</v>
      </c>
      <c r="AS106" s="2">
        <f t="shared" si="108"/>
        <v>5.0000000000000001E-3</v>
      </c>
      <c r="AT106" s="1">
        <f t="shared" si="109"/>
        <v>5.8778995759667914E-3</v>
      </c>
      <c r="AU106" s="8">
        <f t="shared" si="110"/>
        <v>75.904791666666668</v>
      </c>
      <c r="AV106" s="1">
        <f t="shared" si="111"/>
        <v>0.21</v>
      </c>
      <c r="AW106" s="1">
        <f t="shared" si="112"/>
        <v>0.20660000000000001</v>
      </c>
      <c r="AX106" s="1">
        <f t="shared" si="113"/>
        <v>129.69277089956677</v>
      </c>
    </row>
    <row r="107" spans="1:54" x14ac:dyDescent="0.15">
      <c r="A107" s="1" t="s">
        <v>36</v>
      </c>
      <c r="B107" s="1">
        <f>H11</f>
        <v>0.21</v>
      </c>
      <c r="C107" s="7">
        <v>2</v>
      </c>
      <c r="D107" s="11">
        <v>2.7752857142857099</v>
      </c>
      <c r="E107" s="10">
        <f t="shared" si="114"/>
        <v>0.92222580645161301</v>
      </c>
      <c r="F107" s="7" t="s">
        <v>73</v>
      </c>
      <c r="G107" s="1">
        <v>3</v>
      </c>
      <c r="H107" s="8">
        <f t="shared" si="97"/>
        <v>2.7752857142857099</v>
      </c>
      <c r="I107" s="8">
        <f t="shared" si="98"/>
        <v>275.92528571428568</v>
      </c>
      <c r="J107" s="8">
        <f t="shared" si="99"/>
        <v>2.4941153478486355E-2</v>
      </c>
      <c r="K107" s="8">
        <f t="shared" si="100"/>
        <v>75.904791666666668</v>
      </c>
      <c r="L107" s="8">
        <f t="shared" si="101"/>
        <v>0.75904791666666671</v>
      </c>
      <c r="M107" s="1" t="s">
        <v>73</v>
      </c>
      <c r="O107" s="8">
        <f t="shared" si="115"/>
        <v>2.2282172823672868</v>
      </c>
      <c r="P107" s="8">
        <f t="shared" si="102"/>
        <v>5.5574309222938267E-2</v>
      </c>
      <c r="Q107" s="14">
        <f t="shared" si="103"/>
        <v>1.1670604936817036E-2</v>
      </c>
      <c r="R107" s="8">
        <f t="shared" si="104"/>
        <v>0.15940006249999999</v>
      </c>
      <c r="S107" s="15">
        <f t="shared" si="105"/>
        <v>7.3215811548486914E-2</v>
      </c>
      <c r="T107" s="2">
        <v>0.01</v>
      </c>
      <c r="U107" s="16">
        <f t="shared" si="106"/>
        <v>7.3215811548486918E-4</v>
      </c>
      <c r="V107" s="15"/>
      <c r="W107" s="2"/>
      <c r="X107" s="2"/>
      <c r="Y107" s="2"/>
      <c r="Z107" s="2"/>
      <c r="AA107" s="2"/>
      <c r="AB107" s="2"/>
      <c r="AC107" s="2"/>
      <c r="AD107" s="2"/>
      <c r="AE107" s="15">
        <v>1E-3</v>
      </c>
      <c r="AF107" s="2">
        <v>0.49</v>
      </c>
      <c r="AG107" s="16">
        <f t="shared" si="107"/>
        <v>4.8999999999999998E-4</v>
      </c>
      <c r="AH107" s="19"/>
      <c r="AI107" s="2"/>
      <c r="AJ107" s="16"/>
      <c r="AK107" s="15"/>
      <c r="AL107" s="2"/>
      <c r="AM107" s="2"/>
      <c r="AN107" s="15"/>
      <c r="AO107" s="2"/>
      <c r="AP107" s="16"/>
      <c r="AQ107" s="2">
        <v>0.01</v>
      </c>
      <c r="AR107" s="2">
        <v>0.5</v>
      </c>
      <c r="AS107" s="2">
        <f t="shared" si="108"/>
        <v>5.0000000000000001E-3</v>
      </c>
      <c r="AT107" s="1">
        <f t="shared" si="109"/>
        <v>6.2221581154848693E-3</v>
      </c>
      <c r="AU107" s="8">
        <f t="shared" si="110"/>
        <v>75.904791666666668</v>
      </c>
      <c r="AV107" s="1">
        <f t="shared" si="111"/>
        <v>0.21</v>
      </c>
      <c r="AW107" s="1">
        <f t="shared" si="112"/>
        <v>0.20660000000000001</v>
      </c>
      <c r="AX107" s="1">
        <f t="shared" si="113"/>
        <v>137.28865499368962</v>
      </c>
    </row>
    <row r="108" spans="1:54" x14ac:dyDescent="0.15">
      <c r="C108" s="7">
        <v>3</v>
      </c>
      <c r="D108" s="11">
        <v>6.2956451612903201</v>
      </c>
      <c r="E108" s="10">
        <f t="shared" si="114"/>
        <v>2.7752857142857099</v>
      </c>
      <c r="F108" s="7" t="s">
        <v>73</v>
      </c>
      <c r="G108" s="1">
        <v>4</v>
      </c>
      <c r="H108" s="8">
        <f t="shared" si="97"/>
        <v>6.2956451612903201</v>
      </c>
      <c r="I108" s="8">
        <f t="shared" si="98"/>
        <v>279.44564516129032</v>
      </c>
      <c r="J108" s="8">
        <f t="shared" si="99"/>
        <v>3.890264892004644E-2</v>
      </c>
      <c r="K108" s="8">
        <f t="shared" si="100"/>
        <v>75.904791666666668</v>
      </c>
      <c r="L108" s="8">
        <f t="shared" si="101"/>
        <v>0.75904791666666671</v>
      </c>
      <c r="M108" s="1" t="s">
        <v>73</v>
      </c>
      <c r="O108" s="8">
        <f t="shared" si="115"/>
        <v>2.9316908898110152</v>
      </c>
      <c r="P108" s="8">
        <f t="shared" si="102"/>
        <v>0.11405054142841647</v>
      </c>
      <c r="Q108" s="14">
        <f t="shared" si="103"/>
        <v>2.3950613699967458E-2</v>
      </c>
      <c r="R108" s="8">
        <f t="shared" si="104"/>
        <v>0.15940006249999999</v>
      </c>
      <c r="S108" s="15">
        <f t="shared" si="105"/>
        <v>0.15025473217720639</v>
      </c>
      <c r="T108" s="2">
        <v>0.01</v>
      </c>
      <c r="U108" s="16">
        <f t="shared" si="106"/>
        <v>1.502547321772064E-3</v>
      </c>
      <c r="V108" s="15"/>
      <c r="W108" s="2"/>
      <c r="X108" s="2"/>
      <c r="Y108" s="2"/>
      <c r="Z108" s="2"/>
      <c r="AA108" s="2"/>
      <c r="AB108" s="2"/>
      <c r="AC108" s="2"/>
      <c r="AD108" s="2"/>
      <c r="AE108" s="15">
        <v>1E-3</v>
      </c>
      <c r="AF108" s="2">
        <v>0.49</v>
      </c>
      <c r="AG108" s="16">
        <f t="shared" si="107"/>
        <v>4.8999999999999998E-4</v>
      </c>
      <c r="AH108" s="19"/>
      <c r="AI108" s="2"/>
      <c r="AJ108" s="16"/>
      <c r="AK108" s="15"/>
      <c r="AL108" s="2"/>
      <c r="AM108" s="2"/>
      <c r="AN108" s="15"/>
      <c r="AO108" s="2"/>
      <c r="AP108" s="16"/>
      <c r="AQ108" s="2">
        <v>0.01</v>
      </c>
      <c r="AR108" s="2">
        <v>0.5</v>
      </c>
      <c r="AS108" s="2">
        <f t="shared" si="108"/>
        <v>5.0000000000000001E-3</v>
      </c>
      <c r="AT108" s="1">
        <f t="shared" si="109"/>
        <v>6.9925473217720639E-3</v>
      </c>
      <c r="AU108" s="8">
        <f t="shared" si="110"/>
        <v>75.904791666666668</v>
      </c>
      <c r="AV108" s="1">
        <f t="shared" si="111"/>
        <v>0.21</v>
      </c>
      <c r="AW108" s="1">
        <f t="shared" si="112"/>
        <v>0.20660000000000001</v>
      </c>
      <c r="AX108" s="1">
        <f t="shared" si="113"/>
        <v>154.2868887238177</v>
      </c>
    </row>
    <row r="109" spans="1:54" x14ac:dyDescent="0.15">
      <c r="C109" s="7">
        <v>4</v>
      </c>
      <c r="D109" s="11">
        <v>14.0358</v>
      </c>
      <c r="E109" s="10">
        <f t="shared" si="114"/>
        <v>6.2956451612903201</v>
      </c>
      <c r="F109" s="7" t="s">
        <v>73</v>
      </c>
      <c r="G109" s="1">
        <v>5</v>
      </c>
      <c r="H109" s="8">
        <f t="shared" si="97"/>
        <v>14.0358</v>
      </c>
      <c r="I109" s="8">
        <f t="shared" si="98"/>
        <v>287.18579999999997</v>
      </c>
      <c r="J109" s="8">
        <f t="shared" si="99"/>
        <v>9.9499018441874781E-2</v>
      </c>
      <c r="K109" s="8">
        <f t="shared" si="100"/>
        <v>75.904791666666668</v>
      </c>
      <c r="L109" s="8">
        <f t="shared" si="101"/>
        <v>0.75904791666666671</v>
      </c>
      <c r="M109" s="1" t="s">
        <v>75</v>
      </c>
      <c r="N109" s="8">
        <f>(O108-P108)*$C$22/100</f>
        <v>2.6767583309634686</v>
      </c>
      <c r="O109" s="8">
        <f t="shared" si="115"/>
        <v>0.89992993408579691</v>
      </c>
      <c r="P109" s="8">
        <f t="shared" si="102"/>
        <v>8.9542145107997864E-2</v>
      </c>
      <c r="Q109" s="14">
        <f t="shared" si="103"/>
        <v>1.8803850472679552E-2</v>
      </c>
      <c r="R109" s="8">
        <f t="shared" si="104"/>
        <v>0.15940006249999999</v>
      </c>
      <c r="S109" s="15">
        <f t="shared" si="105"/>
        <v>0.11796639334868236</v>
      </c>
      <c r="T109" s="2">
        <v>0.01</v>
      </c>
      <c r="U109" s="16">
        <f t="shared" si="106"/>
        <v>1.1796639334868237E-3</v>
      </c>
      <c r="V109" s="15"/>
      <c r="W109" s="2"/>
      <c r="X109" s="2"/>
      <c r="Y109" s="2"/>
      <c r="Z109" s="2"/>
      <c r="AA109" s="2"/>
      <c r="AB109" s="2"/>
      <c r="AC109" s="2"/>
      <c r="AD109" s="2"/>
      <c r="AE109" s="15">
        <v>5.0000000000000001E-3</v>
      </c>
      <c r="AF109" s="2">
        <v>0.49</v>
      </c>
      <c r="AG109" s="16">
        <f t="shared" si="107"/>
        <v>2.4499999999999999E-3</v>
      </c>
      <c r="AH109" s="19"/>
      <c r="AI109" s="2"/>
      <c r="AJ109" s="16"/>
      <c r="AK109" s="15"/>
      <c r="AL109" s="2"/>
      <c r="AM109" s="2"/>
      <c r="AN109" s="15"/>
      <c r="AO109" s="2"/>
      <c r="AP109" s="16"/>
      <c r="AQ109" s="2">
        <v>1.4999999999999999E-2</v>
      </c>
      <c r="AR109" s="2">
        <v>0.5</v>
      </c>
      <c r="AS109" s="2">
        <f t="shared" si="108"/>
        <v>7.4999999999999997E-3</v>
      </c>
      <c r="AT109" s="1">
        <f t="shared" si="109"/>
        <v>1.1129663933486824E-2</v>
      </c>
      <c r="AU109" s="8">
        <f t="shared" si="110"/>
        <v>75.904791666666668</v>
      </c>
      <c r="AV109" s="1">
        <f t="shared" si="111"/>
        <v>0.21</v>
      </c>
      <c r="AW109" s="1">
        <f t="shared" si="112"/>
        <v>0.20660000000000001</v>
      </c>
      <c r="AX109" s="1">
        <f t="shared" si="113"/>
        <v>245.57019664247372</v>
      </c>
    </row>
    <row r="110" spans="1:54" x14ac:dyDescent="0.15">
      <c r="C110" s="7">
        <v>5</v>
      </c>
      <c r="D110" s="11">
        <v>19.044709677419402</v>
      </c>
      <c r="E110" s="10">
        <f t="shared" si="114"/>
        <v>14.0358</v>
      </c>
      <c r="F110" s="7" t="s">
        <v>75</v>
      </c>
      <c r="G110" s="1">
        <v>6</v>
      </c>
      <c r="H110" s="8">
        <f t="shared" si="97"/>
        <v>19.044709677419402</v>
      </c>
      <c r="I110" s="8">
        <f t="shared" si="98"/>
        <v>292.19470967741938</v>
      </c>
      <c r="J110" s="8">
        <f t="shared" si="99"/>
        <v>0.17792198497952477</v>
      </c>
      <c r="K110" s="8">
        <f t="shared" si="100"/>
        <v>75.904791666666668</v>
      </c>
      <c r="L110" s="8">
        <f t="shared" si="101"/>
        <v>0.75904791666666671</v>
      </c>
      <c r="M110" s="1" t="s">
        <v>73</v>
      </c>
      <c r="O110" s="8">
        <f t="shared" si="115"/>
        <v>1.5694357056444659</v>
      </c>
      <c r="P110" s="8">
        <f t="shared" si="102"/>
        <v>0.27923711604600454</v>
      </c>
      <c r="Q110" s="14">
        <f t="shared" si="103"/>
        <v>5.863979436966095E-2</v>
      </c>
      <c r="R110" s="8">
        <f t="shared" si="104"/>
        <v>0.15940006249999999</v>
      </c>
      <c r="S110" s="15">
        <f t="shared" si="105"/>
        <v>0.36787811403562626</v>
      </c>
      <c r="T110" s="2">
        <v>0.01</v>
      </c>
      <c r="U110" s="16">
        <f t="shared" si="106"/>
        <v>3.6787811403562625E-3</v>
      </c>
      <c r="V110" s="15"/>
      <c r="W110" s="2"/>
      <c r="X110" s="2"/>
      <c r="Y110" s="2"/>
      <c r="Z110" s="2"/>
      <c r="AA110" s="2"/>
      <c r="AB110" s="2"/>
      <c r="AC110" s="2"/>
      <c r="AD110" s="2"/>
      <c r="AE110" s="15">
        <v>5.0000000000000001E-3</v>
      </c>
      <c r="AF110" s="2">
        <v>0.49</v>
      </c>
      <c r="AG110" s="16">
        <f t="shared" si="107"/>
        <v>2.4499999999999999E-3</v>
      </c>
      <c r="AH110" s="19"/>
      <c r="AI110" s="2"/>
      <c r="AJ110" s="16"/>
      <c r="AK110" s="15"/>
      <c r="AL110" s="2"/>
      <c r="AM110" s="2"/>
      <c r="AN110" s="15"/>
      <c r="AO110" s="2"/>
      <c r="AP110" s="16"/>
      <c r="AQ110" s="2">
        <v>1.4999999999999999E-2</v>
      </c>
      <c r="AR110" s="2">
        <v>0.5</v>
      </c>
      <c r="AS110" s="2">
        <f t="shared" si="108"/>
        <v>7.4999999999999997E-3</v>
      </c>
      <c r="AT110" s="1">
        <f t="shared" si="109"/>
        <v>1.3628781140356261E-2</v>
      </c>
      <c r="AU110" s="8">
        <f t="shared" si="110"/>
        <v>75.904791666666668</v>
      </c>
      <c r="AV110" s="1">
        <f t="shared" si="111"/>
        <v>0.21</v>
      </c>
      <c r="AW110" s="1">
        <f t="shared" si="112"/>
        <v>0.20660000000000001</v>
      </c>
      <c r="AX110" s="1">
        <f t="shared" si="113"/>
        <v>300.71190690355326</v>
      </c>
    </row>
    <row r="111" spans="1:54" x14ac:dyDescent="0.15">
      <c r="C111" s="7">
        <v>6</v>
      </c>
      <c r="D111" s="11">
        <v>23.0909333333333</v>
      </c>
      <c r="E111" s="10">
        <f t="shared" si="114"/>
        <v>19.044709677419402</v>
      </c>
      <c r="F111" s="7" t="s">
        <v>73</v>
      </c>
      <c r="G111" s="1">
        <v>7</v>
      </c>
      <c r="H111" s="8">
        <f t="shared" si="97"/>
        <v>23.0909333333333</v>
      </c>
      <c r="I111" s="8">
        <f t="shared" si="98"/>
        <v>296.24093333333326</v>
      </c>
      <c r="J111" s="8">
        <f t="shared" si="99"/>
        <v>0.28047610968047743</v>
      </c>
      <c r="K111" s="8">
        <f t="shared" si="100"/>
        <v>75.904791666666668</v>
      </c>
      <c r="L111" s="8">
        <f t="shared" si="101"/>
        <v>0.75904791666666671</v>
      </c>
      <c r="M111" s="1" t="s">
        <v>73</v>
      </c>
      <c r="O111" s="8">
        <f t="shared" si="115"/>
        <v>2.0492465062651282</v>
      </c>
      <c r="P111" s="8">
        <f t="shared" si="102"/>
        <v>0.57476468785355328</v>
      </c>
      <c r="Q111" s="14">
        <f t="shared" si="103"/>
        <v>0.12070058444924618</v>
      </c>
      <c r="R111" s="8">
        <f t="shared" si="104"/>
        <v>0.15940006249999999</v>
      </c>
      <c r="S111" s="15">
        <f t="shared" si="105"/>
        <v>0.75721792423541978</v>
      </c>
      <c r="T111" s="2">
        <v>0.01</v>
      </c>
      <c r="U111" s="16">
        <f t="shared" si="106"/>
        <v>7.5721792423541984E-3</v>
      </c>
      <c r="V111" s="15"/>
      <c r="W111" s="2"/>
      <c r="X111" s="2"/>
      <c r="Y111" s="2"/>
      <c r="Z111" s="2"/>
      <c r="AA111" s="2"/>
      <c r="AB111" s="2"/>
      <c r="AC111" s="2"/>
      <c r="AD111" s="2"/>
      <c r="AE111" s="15">
        <v>5.0000000000000001E-3</v>
      </c>
      <c r="AF111" s="2">
        <v>0.49</v>
      </c>
      <c r="AG111" s="16">
        <f t="shared" si="107"/>
        <v>2.4499999999999999E-3</v>
      </c>
      <c r="AH111" s="19"/>
      <c r="AI111" s="2"/>
      <c r="AJ111" s="16"/>
      <c r="AK111" s="15"/>
      <c r="AL111" s="2"/>
      <c r="AM111" s="2"/>
      <c r="AN111" s="15"/>
      <c r="AO111" s="2"/>
      <c r="AP111" s="16"/>
      <c r="AQ111" s="2">
        <v>1.4999999999999999E-2</v>
      </c>
      <c r="AR111" s="2">
        <v>0.5</v>
      </c>
      <c r="AS111" s="2">
        <f t="shared" si="108"/>
        <v>7.4999999999999997E-3</v>
      </c>
      <c r="AT111" s="1">
        <f t="shared" si="109"/>
        <v>1.7522179242354198E-2</v>
      </c>
      <c r="AU111" s="8">
        <f t="shared" si="110"/>
        <v>75.904791666666668</v>
      </c>
      <c r="AV111" s="1">
        <f t="shared" si="111"/>
        <v>0.21</v>
      </c>
      <c r="AW111" s="1">
        <f t="shared" si="112"/>
        <v>0.20660000000000001</v>
      </c>
      <c r="AX111" s="1">
        <f t="shared" si="113"/>
        <v>386.61769374751674</v>
      </c>
    </row>
    <row r="112" spans="1:54" x14ac:dyDescent="0.15">
      <c r="C112" s="7">
        <v>7</v>
      </c>
      <c r="D112" s="11">
        <v>23.375129032258101</v>
      </c>
      <c r="E112" s="10">
        <f t="shared" si="114"/>
        <v>23.0909333333333</v>
      </c>
      <c r="F112" s="7" t="s">
        <v>73</v>
      </c>
      <c r="G112" s="1">
        <v>8</v>
      </c>
      <c r="H112" s="8">
        <f t="shared" si="97"/>
        <v>23.375129032258101</v>
      </c>
      <c r="I112" s="8">
        <f t="shared" si="98"/>
        <v>296.52512903225806</v>
      </c>
      <c r="J112" s="8">
        <f t="shared" si="99"/>
        <v>0.28945206988426281</v>
      </c>
      <c r="K112" s="8">
        <f t="shared" si="100"/>
        <v>75.904791666666668</v>
      </c>
      <c r="L112" s="8">
        <f t="shared" si="101"/>
        <v>0.75904791666666671</v>
      </c>
      <c r="M112" s="1" t="s">
        <v>73</v>
      </c>
      <c r="O112" s="8">
        <f t="shared" si="115"/>
        <v>2.2335297350782417</v>
      </c>
      <c r="P112" s="8">
        <f t="shared" si="102"/>
        <v>0.64649980496644621</v>
      </c>
      <c r="Q112" s="14">
        <f t="shared" si="103"/>
        <v>0.13576495904295369</v>
      </c>
      <c r="R112" s="8">
        <f t="shared" si="104"/>
        <v>0.15940006249999999</v>
      </c>
      <c r="S112" s="15">
        <f t="shared" si="105"/>
        <v>0.85172462867104393</v>
      </c>
      <c r="T112" s="2">
        <v>0.01</v>
      </c>
      <c r="U112" s="16">
        <f t="shared" si="106"/>
        <v>8.5172462867104393E-3</v>
      </c>
      <c r="V112" s="15"/>
      <c r="W112" s="2"/>
      <c r="X112" s="2"/>
      <c r="Y112" s="2"/>
      <c r="Z112" s="2"/>
      <c r="AA112" s="2"/>
      <c r="AB112" s="2"/>
      <c r="AC112" s="2"/>
      <c r="AD112" s="2"/>
      <c r="AE112" s="15">
        <v>5.0000000000000001E-3</v>
      </c>
      <c r="AF112" s="2">
        <v>0.49</v>
      </c>
      <c r="AG112" s="16">
        <f t="shared" si="107"/>
        <v>2.4499999999999999E-3</v>
      </c>
      <c r="AH112" s="19"/>
      <c r="AI112" s="2"/>
      <c r="AJ112" s="16"/>
      <c r="AK112" s="15"/>
      <c r="AL112" s="2"/>
      <c r="AM112" s="2"/>
      <c r="AN112" s="15"/>
      <c r="AO112" s="2"/>
      <c r="AP112" s="16"/>
      <c r="AQ112" s="2">
        <v>1.4999999999999999E-2</v>
      </c>
      <c r="AR112" s="2">
        <v>0.5</v>
      </c>
      <c r="AS112" s="2">
        <f t="shared" si="108"/>
        <v>7.4999999999999997E-3</v>
      </c>
      <c r="AT112" s="1">
        <f t="shared" si="109"/>
        <v>1.846724628671044E-2</v>
      </c>
      <c r="AU112" s="8">
        <f t="shared" si="110"/>
        <v>75.904791666666668</v>
      </c>
      <c r="AV112" s="1">
        <f t="shared" si="111"/>
        <v>0.21</v>
      </c>
      <c r="AW112" s="1">
        <f t="shared" si="112"/>
        <v>0.20660000000000001</v>
      </c>
      <c r="AX112" s="1">
        <f t="shared" si="113"/>
        <v>407.47010234761859</v>
      </c>
    </row>
    <row r="113" spans="3:51" x14ac:dyDescent="0.15">
      <c r="C113" s="7">
        <v>8</v>
      </c>
      <c r="D113" s="11">
        <v>23.480161290322599</v>
      </c>
      <c r="E113" s="10">
        <f t="shared" si="114"/>
        <v>23.375129032258101</v>
      </c>
      <c r="F113" s="7" t="s">
        <v>73</v>
      </c>
      <c r="G113" s="1">
        <v>9</v>
      </c>
      <c r="H113" s="8">
        <f t="shared" si="97"/>
        <v>23.480161290322599</v>
      </c>
      <c r="I113" s="8">
        <f t="shared" si="98"/>
        <v>296.63016129032258</v>
      </c>
      <c r="J113" s="8">
        <f t="shared" si="99"/>
        <v>0.29283712307442161</v>
      </c>
      <c r="K113" s="8">
        <f t="shared" si="100"/>
        <v>75.904791666666668</v>
      </c>
      <c r="L113" s="8">
        <f t="shared" si="101"/>
        <v>0.75904791666666671</v>
      </c>
      <c r="M113" s="1" t="s">
        <v>73</v>
      </c>
      <c r="O113" s="8">
        <f t="shared" si="115"/>
        <v>2.3460778467784622</v>
      </c>
      <c r="P113" s="8">
        <f t="shared" si="102"/>
        <v>0.68701868715923864</v>
      </c>
      <c r="Q113" s="14">
        <f t="shared" si="103"/>
        <v>0.1442739243034401</v>
      </c>
      <c r="R113" s="8">
        <f t="shared" si="104"/>
        <v>0.15940006249999999</v>
      </c>
      <c r="S113" s="15">
        <f t="shared" si="105"/>
        <v>0.90510582016515906</v>
      </c>
      <c r="T113" s="2">
        <v>0.01</v>
      </c>
      <c r="U113" s="16">
        <f t="shared" si="106"/>
        <v>9.0510582016515902E-3</v>
      </c>
      <c r="V113" s="15"/>
      <c r="W113" s="2"/>
      <c r="X113" s="2"/>
      <c r="Y113" s="2"/>
      <c r="Z113" s="2"/>
      <c r="AA113" s="2"/>
      <c r="AB113" s="2"/>
      <c r="AC113" s="2"/>
      <c r="AD113" s="2"/>
      <c r="AE113" s="15">
        <v>5.0000000000000001E-3</v>
      </c>
      <c r="AF113" s="2">
        <v>0.49</v>
      </c>
      <c r="AG113" s="16">
        <f t="shared" si="107"/>
        <v>2.4499999999999999E-3</v>
      </c>
      <c r="AH113" s="19"/>
      <c r="AI113" s="2"/>
      <c r="AJ113" s="16"/>
      <c r="AK113" s="15"/>
      <c r="AL113" s="2"/>
      <c r="AM113" s="2"/>
      <c r="AN113" s="15"/>
      <c r="AO113" s="2"/>
      <c r="AP113" s="16"/>
      <c r="AQ113" s="2">
        <v>1.4999999999999999E-2</v>
      </c>
      <c r="AR113" s="2">
        <v>0.5</v>
      </c>
      <c r="AS113" s="2">
        <f t="shared" si="108"/>
        <v>7.4999999999999997E-3</v>
      </c>
      <c r="AT113" s="1">
        <f t="shared" si="109"/>
        <v>1.9001058201651592E-2</v>
      </c>
      <c r="AU113" s="8">
        <f t="shared" si="110"/>
        <v>75.904791666666668</v>
      </c>
      <c r="AV113" s="1">
        <f t="shared" si="111"/>
        <v>0.21</v>
      </c>
      <c r="AW113" s="1">
        <f t="shared" si="112"/>
        <v>0.20660000000000001</v>
      </c>
      <c r="AX113" s="1">
        <f t="shared" si="113"/>
        <v>419.24838224048915</v>
      </c>
    </row>
    <row r="114" spans="3:51" x14ac:dyDescent="0.15">
      <c r="C114" s="7">
        <v>9</v>
      </c>
      <c r="D114" s="11">
        <v>20.8348333333333</v>
      </c>
      <c r="E114" s="10">
        <f t="shared" si="114"/>
        <v>23.480161290322599</v>
      </c>
      <c r="F114" s="7" t="s">
        <v>73</v>
      </c>
      <c r="G114" s="1">
        <v>10</v>
      </c>
      <c r="H114" s="8">
        <f t="shared" si="97"/>
        <v>20.8348333333333</v>
      </c>
      <c r="I114" s="8">
        <f t="shared" si="98"/>
        <v>293.98483333333326</v>
      </c>
      <c r="J114" s="8">
        <f t="shared" si="99"/>
        <v>0.21794751269305412</v>
      </c>
      <c r="K114" s="8">
        <f t="shared" si="100"/>
        <v>75.904791666666668</v>
      </c>
      <c r="L114" s="8">
        <f t="shared" si="101"/>
        <v>0.75904791666666671</v>
      </c>
      <c r="M114" s="1" t="s">
        <v>73</v>
      </c>
      <c r="O114" s="8">
        <f t="shared" si="115"/>
        <v>2.4181070762858905</v>
      </c>
      <c r="P114" s="8">
        <f t="shared" si="102"/>
        <v>0.52702042270198313</v>
      </c>
      <c r="Q114" s="14">
        <f t="shared" si="103"/>
        <v>0.11067428876741646</v>
      </c>
      <c r="R114" s="8">
        <f t="shared" si="104"/>
        <v>0.15940006249999999</v>
      </c>
      <c r="S114" s="15">
        <f t="shared" si="105"/>
        <v>0.6943177250474194</v>
      </c>
      <c r="T114" s="2">
        <v>0.01</v>
      </c>
      <c r="U114" s="16">
        <f t="shared" si="106"/>
        <v>6.9431772504741944E-3</v>
      </c>
      <c r="V114" s="15"/>
      <c r="W114" s="2"/>
      <c r="X114" s="2"/>
      <c r="Y114" s="2"/>
      <c r="Z114" s="2"/>
      <c r="AA114" s="2"/>
      <c r="AB114" s="2"/>
      <c r="AC114" s="2"/>
      <c r="AD114" s="2"/>
      <c r="AE114" s="15">
        <v>5.0000000000000001E-3</v>
      </c>
      <c r="AF114" s="2">
        <v>0.49</v>
      </c>
      <c r="AG114" s="16">
        <f t="shared" si="107"/>
        <v>2.4499999999999999E-3</v>
      </c>
      <c r="AH114" s="19"/>
      <c r="AI114" s="2"/>
      <c r="AJ114" s="16"/>
      <c r="AK114" s="15"/>
      <c r="AL114" s="2"/>
      <c r="AM114" s="2"/>
      <c r="AN114" s="15"/>
      <c r="AO114" s="2"/>
      <c r="AP114" s="16"/>
      <c r="AQ114" s="2">
        <v>1.4999999999999999E-2</v>
      </c>
      <c r="AR114" s="2">
        <v>0.5</v>
      </c>
      <c r="AS114" s="2">
        <f t="shared" si="108"/>
        <v>7.4999999999999997E-3</v>
      </c>
      <c r="AT114" s="1">
        <f t="shared" si="109"/>
        <v>1.6893177250474196E-2</v>
      </c>
      <c r="AU114" s="8">
        <f t="shared" si="110"/>
        <v>75.904791666666668</v>
      </c>
      <c r="AV114" s="1">
        <f t="shared" si="111"/>
        <v>0.21</v>
      </c>
      <c r="AW114" s="1">
        <f t="shared" si="112"/>
        <v>0.20660000000000001</v>
      </c>
      <c r="AX114" s="1">
        <f t="shared" si="113"/>
        <v>372.73909473881446</v>
      </c>
    </row>
    <row r="115" spans="3:51" x14ac:dyDescent="0.15">
      <c r="C115" s="7">
        <v>10</v>
      </c>
      <c r="D115" s="11">
        <v>16.033290322580601</v>
      </c>
      <c r="E115" s="10">
        <f t="shared" si="114"/>
        <v>20.8348333333333</v>
      </c>
      <c r="F115" s="7" t="s">
        <v>73</v>
      </c>
      <c r="G115" s="1">
        <v>11</v>
      </c>
      <c r="H115" s="8">
        <f t="shared" si="97"/>
        <v>16.033290322580601</v>
      </c>
      <c r="I115" s="8">
        <f t="shared" si="98"/>
        <v>289.1832903225806</v>
      </c>
      <c r="J115" s="8">
        <f t="shared" si="99"/>
        <v>0.12575500287548164</v>
      </c>
      <c r="K115" s="8">
        <f t="shared" si="100"/>
        <v>75.904791666666668</v>
      </c>
      <c r="L115" s="8">
        <f t="shared" si="101"/>
        <v>0.75904791666666671</v>
      </c>
      <c r="M115" s="1" t="s">
        <v>75</v>
      </c>
      <c r="N115" s="8">
        <f>(O114-P114)*$C$22/100</f>
        <v>1.7965323209047122</v>
      </c>
      <c r="O115" s="8">
        <f t="shared" si="115"/>
        <v>0.85360224934586215</v>
      </c>
      <c r="P115" s="8">
        <f t="shared" si="102"/>
        <v>0.10734475332100649</v>
      </c>
      <c r="Q115" s="14">
        <f t="shared" si="103"/>
        <v>2.254239819741136E-2</v>
      </c>
      <c r="R115" s="8">
        <f t="shared" si="104"/>
        <v>0.15940006249999999</v>
      </c>
      <c r="S115" s="15">
        <f t="shared" si="105"/>
        <v>0.14142025946452411</v>
      </c>
      <c r="T115" s="2">
        <v>0.01</v>
      </c>
      <c r="U115" s="16">
        <f t="shared" si="106"/>
        <v>1.4142025946452411E-3</v>
      </c>
      <c r="V115" s="15"/>
      <c r="W115" s="2"/>
      <c r="X115" s="2"/>
      <c r="Y115" s="2"/>
      <c r="Z115" s="2"/>
      <c r="AA115" s="2"/>
      <c r="AB115" s="2"/>
      <c r="AC115" s="2"/>
      <c r="AD115" s="2"/>
      <c r="AE115" s="15">
        <v>5.0000000000000001E-3</v>
      </c>
      <c r="AF115" s="2">
        <v>0.49</v>
      </c>
      <c r="AG115" s="16">
        <f t="shared" si="107"/>
        <v>2.4499999999999999E-3</v>
      </c>
      <c r="AH115" s="19"/>
      <c r="AI115" s="2"/>
      <c r="AJ115" s="16"/>
      <c r="AK115" s="15"/>
      <c r="AL115" s="2"/>
      <c r="AM115" s="2"/>
      <c r="AN115" s="15"/>
      <c r="AO115" s="2"/>
      <c r="AP115" s="16"/>
      <c r="AQ115" s="2">
        <v>1.4999999999999999E-2</v>
      </c>
      <c r="AR115" s="2">
        <v>0.5</v>
      </c>
      <c r="AS115" s="2">
        <f t="shared" si="108"/>
        <v>7.4999999999999997E-3</v>
      </c>
      <c r="AT115" s="1">
        <f t="shared" si="109"/>
        <v>1.136420259464524E-2</v>
      </c>
      <c r="AU115" s="8">
        <f t="shared" si="110"/>
        <v>75.904791666666668</v>
      </c>
      <c r="AV115" s="1">
        <f t="shared" si="111"/>
        <v>0.21</v>
      </c>
      <c r="AW115" s="1">
        <f t="shared" si="112"/>
        <v>0.20660000000000001</v>
      </c>
      <c r="AX115" s="1">
        <f t="shared" si="113"/>
        <v>250.74516917400194</v>
      </c>
    </row>
    <row r="116" spans="3:51" x14ac:dyDescent="0.15">
      <c r="C116" s="7">
        <v>11</v>
      </c>
      <c r="D116" s="11">
        <v>8.2717666666666698</v>
      </c>
      <c r="E116" s="10">
        <f t="shared" si="114"/>
        <v>16.033290322580601</v>
      </c>
      <c r="F116" s="7" t="s">
        <v>75</v>
      </c>
      <c r="G116" s="1">
        <v>12</v>
      </c>
      <c r="H116" s="8">
        <f t="shared" si="97"/>
        <v>8.2717666666666698</v>
      </c>
      <c r="I116" s="8">
        <f t="shared" si="98"/>
        <v>281.42176666666666</v>
      </c>
      <c r="J116" s="8">
        <f t="shared" si="99"/>
        <v>4.9686276583167426E-2</v>
      </c>
      <c r="K116" s="8">
        <f t="shared" si="100"/>
        <v>75.904791666666668</v>
      </c>
      <c r="L116" s="8">
        <f t="shared" si="101"/>
        <v>0.75904791666666671</v>
      </c>
      <c r="M116" s="1" t="s">
        <v>73</v>
      </c>
      <c r="O116" s="8">
        <f t="shared" si="115"/>
        <v>1.5053054126915224</v>
      </c>
      <c r="P116" s="8">
        <f t="shared" si="102"/>
        <v>7.479302107712997E-2</v>
      </c>
      <c r="Q116" s="14">
        <f t="shared" si="103"/>
        <v>1.5706534426197294E-2</v>
      </c>
      <c r="R116" s="8">
        <f t="shared" si="104"/>
        <v>0.15940006249999999</v>
      </c>
      <c r="S116" s="15">
        <f t="shared" si="105"/>
        <v>9.8535309082437114E-2</v>
      </c>
      <c r="T116" s="2">
        <v>0.01</v>
      </c>
      <c r="U116" s="16">
        <f t="shared" si="106"/>
        <v>9.8535309082437125E-4</v>
      </c>
      <c r="V116" s="15"/>
      <c r="W116" s="2"/>
      <c r="X116" s="2"/>
      <c r="Y116" s="2"/>
      <c r="Z116" s="2"/>
      <c r="AA116" s="2"/>
      <c r="AB116" s="2"/>
      <c r="AC116" s="2"/>
      <c r="AD116" s="2"/>
      <c r="AE116" s="15">
        <v>5.0000000000000001E-3</v>
      </c>
      <c r="AF116" s="2">
        <v>0.49</v>
      </c>
      <c r="AG116" s="16">
        <f t="shared" si="107"/>
        <v>2.4499999999999999E-3</v>
      </c>
      <c r="AH116" s="19"/>
      <c r="AI116" s="2"/>
      <c r="AJ116" s="16"/>
      <c r="AK116" s="15"/>
      <c r="AL116" s="2"/>
      <c r="AM116" s="2"/>
      <c r="AN116" s="15"/>
      <c r="AO116" s="2"/>
      <c r="AP116" s="16"/>
      <c r="AQ116" s="2">
        <v>1.4999999999999999E-2</v>
      </c>
      <c r="AR116" s="2">
        <v>0.5</v>
      </c>
      <c r="AS116" s="2">
        <f t="shared" si="108"/>
        <v>7.4999999999999997E-3</v>
      </c>
      <c r="AT116" s="1">
        <f t="shared" si="109"/>
        <v>1.0935353090824371E-2</v>
      </c>
      <c r="AU116" s="8">
        <f t="shared" si="110"/>
        <v>75.904791666666668</v>
      </c>
      <c r="AV116" s="1">
        <f t="shared" si="111"/>
        <v>0.21</v>
      </c>
      <c r="AW116" s="1">
        <f t="shared" si="112"/>
        <v>0.20660000000000001</v>
      </c>
      <c r="AX116" s="1">
        <f t="shared" si="113"/>
        <v>241.28282982461204</v>
      </c>
      <c r="AY116" s="1">
        <f>SUM(AX105:AX116)</f>
        <v>3172.4511087482615</v>
      </c>
    </row>
    <row r="117" spans="3:51" x14ac:dyDescent="0.15">
      <c r="C117" s="7">
        <v>12</v>
      </c>
      <c r="D117" s="11">
        <v>7.0869032258064504</v>
      </c>
      <c r="E117" s="10">
        <f t="shared" si="114"/>
        <v>8.2717666666666698</v>
      </c>
      <c r="F117" s="7" t="s">
        <v>73</v>
      </c>
    </row>
  </sheetData>
  <mergeCells count="64">
    <mergeCell ref="G2:G4"/>
    <mergeCell ref="G5:G6"/>
    <mergeCell ref="G14:G15"/>
    <mergeCell ref="I2:I4"/>
    <mergeCell ref="I5:I6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Z117"/>
  <sheetViews>
    <sheetView tabSelected="1" workbookViewId="0">
      <selection activeCell="E2" sqref="E2:E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4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15">
      <c r="A2" s="33" t="s">
        <v>4</v>
      </c>
      <c r="B2" s="3" t="s">
        <v>5</v>
      </c>
      <c r="C2" s="2"/>
      <c r="D2" s="2"/>
      <c r="E2" s="40">
        <v>563.49</v>
      </c>
      <c r="F2" s="2">
        <v>734.67200000000003</v>
      </c>
      <c r="G2" s="44">
        <f>(F2+F3+F4)/3</f>
        <v>1194.134</v>
      </c>
      <c r="H2" s="2">
        <v>0.18</v>
      </c>
      <c r="I2" s="33">
        <f>(H2+H3+H4)/3</f>
        <v>0.13666666666666669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15">
      <c r="A5" s="33" t="s">
        <v>8</v>
      </c>
      <c r="B5" s="3" t="s">
        <v>9</v>
      </c>
      <c r="C5" s="2"/>
      <c r="D5" s="2"/>
      <c r="E5" s="40">
        <v>1599.8307945205499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0.19</v>
      </c>
      <c r="I6" s="33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15">
      <c r="A7" s="33" t="s">
        <v>11</v>
      </c>
      <c r="B7" s="34"/>
      <c r="C7" s="2"/>
      <c r="D7" s="2"/>
      <c r="E7" s="5">
        <v>183.40813997748501</v>
      </c>
      <c r="F7" s="2">
        <v>134.75800000000001</v>
      </c>
      <c r="G7" s="2"/>
      <c r="H7" s="2">
        <v>0.28999999999999998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15">
      <c r="A8" s="33" t="s">
        <v>12</v>
      </c>
      <c r="B8" s="34"/>
      <c r="C8" s="2"/>
      <c r="D8" s="2"/>
      <c r="E8" s="5">
        <v>10.046629845789001</v>
      </c>
      <c r="F8" s="2">
        <v>625.46400000000006</v>
      </c>
      <c r="G8" s="2"/>
      <c r="H8" s="2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15">
      <c r="A9" s="33" t="s">
        <v>13</v>
      </c>
      <c r="B9" s="34"/>
      <c r="C9" s="2"/>
      <c r="D9" s="2"/>
      <c r="E9" s="5">
        <v>0.34300000000000003</v>
      </c>
      <c r="F9" s="2">
        <v>341.64</v>
      </c>
      <c r="G9" s="2"/>
      <c r="H9" s="2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15">
      <c r="A10" s="33" t="s">
        <v>14</v>
      </c>
      <c r="B10" s="34"/>
      <c r="C10" s="2"/>
      <c r="D10" s="2"/>
      <c r="E10" s="5">
        <v>0.173770548330479</v>
      </c>
      <c r="F10" s="2">
        <v>341.64</v>
      </c>
      <c r="G10" s="2"/>
      <c r="H10" s="2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15">
      <c r="A11" s="33" t="s">
        <v>15</v>
      </c>
      <c r="B11" s="34"/>
      <c r="C11" s="2"/>
      <c r="D11" s="2"/>
      <c r="E11" s="5">
        <v>1.05</v>
      </c>
      <c r="F11" s="2">
        <v>910.85749999999996</v>
      </c>
      <c r="G11" s="2"/>
      <c r="H11" s="2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4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AV38+AV53+BB69+AY85+AY101+BB101+AY116+AG69</f>
        <v>7593683.7248769915</v>
      </c>
      <c r="J14" s="6" t="s">
        <v>20</v>
      </c>
      <c r="K14" s="6">
        <f>I14/(10000*1000)</f>
        <v>0.75936837248769917</v>
      </c>
      <c r="L14" s="6" t="s">
        <v>21</v>
      </c>
    </row>
    <row r="15" spans="1:44" x14ac:dyDescent="0.15">
      <c r="A15" s="1" t="s">
        <v>22</v>
      </c>
      <c r="B15" s="1" t="s">
        <v>17</v>
      </c>
      <c r="G15" s="43"/>
      <c r="H15" s="6" t="s">
        <v>23</v>
      </c>
      <c r="I15" s="6">
        <v>12817775.301356699</v>
      </c>
      <c r="J15" s="6" t="s">
        <v>20</v>
      </c>
      <c r="K15" s="6">
        <f>I15/(10000*1000)</f>
        <v>1.28177753013567</v>
      </c>
      <c r="L15" s="6" t="s">
        <v>21</v>
      </c>
    </row>
    <row r="16" spans="1:44" x14ac:dyDescent="0.15">
      <c r="A16" s="1" t="s">
        <v>24</v>
      </c>
      <c r="B16" s="1" t="s">
        <v>25</v>
      </c>
      <c r="C16" s="1">
        <v>19347</v>
      </c>
      <c r="K16" s="1">
        <v>0.88148037929752732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1194.134</v>
      </c>
      <c r="C27" s="7" t="s">
        <v>72</v>
      </c>
      <c r="D27" s="7">
        <v>2</v>
      </c>
      <c r="E27" s="7"/>
      <c r="F27" s="7"/>
      <c r="G27" s="1">
        <v>1</v>
      </c>
      <c r="H27" s="8">
        <f t="shared" ref="H27:H38" si="0">E28</f>
        <v>2</v>
      </c>
      <c r="I27" s="8">
        <f t="shared" ref="I27:I38" si="1">H27+273.15</f>
        <v>275.14999999999998</v>
      </c>
      <c r="J27" s="8">
        <f t="shared" ref="J27:J38" si="2">EXP(($C$16*(I27-$C$14))/($C$17*I27*$C$14))</f>
        <v>2.2580560877366793E-2</v>
      </c>
      <c r="K27" s="8">
        <f t="shared" ref="K27:K38" si="3">$B$27/12</f>
        <v>99.511166666666668</v>
      </c>
      <c r="L27" s="8">
        <f t="shared" ref="L27:L38" si="4">K27*$B$28/100</f>
        <v>0.99511166666666673</v>
      </c>
      <c r="M27" s="1" t="s">
        <v>73</v>
      </c>
      <c r="O27" s="8">
        <f>L27</f>
        <v>0.99511166666666673</v>
      </c>
      <c r="P27" s="8">
        <f t="shared" ref="P27:P38" si="5">O27*J27</f>
        <v>2.24701795689446E-2</v>
      </c>
      <c r="Q27" s="14">
        <f t="shared" ref="Q27:Q38" si="6">P27*$B$29</f>
        <v>3.0709245410890959E-3</v>
      </c>
      <c r="R27" s="8">
        <f t="shared" ref="R27:R38" si="7">L27*$B$29</f>
        <v>0.13599859444444448</v>
      </c>
      <c r="S27" s="15">
        <f t="shared" ref="S27:S38" si="8">Q27/R27</f>
        <v>2.2580560877366793E-2</v>
      </c>
      <c r="T27" s="2">
        <v>0.01</v>
      </c>
      <c r="U27" s="16">
        <f t="shared" ref="U27:U38" si="9">S27*T27</f>
        <v>2.2580560877366793E-4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2.2125805608773669E-2</v>
      </c>
      <c r="AR27" s="8">
        <f t="shared" ref="AR27:AR38" si="15">$B$27/12</f>
        <v>99.511166666666668</v>
      </c>
      <c r="AS27" s="1">
        <f t="shared" ref="AS27:AS38" si="16">$B$29</f>
        <v>0.13666666666666669</v>
      </c>
      <c r="AT27" s="1">
        <f>$E$2/12</f>
        <v>46.957500000000003</v>
      </c>
      <c r="AU27" s="1">
        <f t="shared" ref="AU27:AU38" si="17">AT27*10000*AS27*0.67*AR27*AQ27</f>
        <v>94670.197314050543</v>
      </c>
    </row>
    <row r="28" spans="1:47" x14ac:dyDescent="0.15">
      <c r="A28" s="1" t="s">
        <v>74</v>
      </c>
      <c r="B28" s="1">
        <v>1</v>
      </c>
      <c r="C28" s="7">
        <v>1</v>
      </c>
      <c r="D28" s="9">
        <v>0.53058064516129</v>
      </c>
      <c r="E28" s="10">
        <f t="shared" ref="E28:E39" si="18">D27</f>
        <v>2</v>
      </c>
      <c r="F28" s="7" t="s">
        <v>73</v>
      </c>
      <c r="G28" s="1">
        <v>2</v>
      </c>
      <c r="H28" s="8">
        <f t="shared" si="0"/>
        <v>0.53058064516129</v>
      </c>
      <c r="I28" s="8">
        <f t="shared" si="1"/>
        <v>273.68058064516129</v>
      </c>
      <c r="J28" s="8">
        <f t="shared" si="2"/>
        <v>1.8673246653273079E-2</v>
      </c>
      <c r="K28" s="8">
        <f t="shared" si="3"/>
        <v>99.511166666666668</v>
      </c>
      <c r="L28" s="8">
        <f t="shared" si="4"/>
        <v>0.99511166666666673</v>
      </c>
      <c r="M28" s="1" t="s">
        <v>73</v>
      </c>
      <c r="O28" s="8">
        <f t="shared" ref="O28:O38" si="19">L28+O27-P27-N28</f>
        <v>1.9677531537643889</v>
      </c>
      <c r="P28" s="8">
        <f t="shared" si="5"/>
        <v>3.674433999299842E-2</v>
      </c>
      <c r="Q28" s="14">
        <f t="shared" si="6"/>
        <v>5.0217264657097848E-3</v>
      </c>
      <c r="R28" s="8">
        <f t="shared" si="7"/>
        <v>0.13599859444444448</v>
      </c>
      <c r="S28" s="15">
        <f t="shared" si="8"/>
        <v>3.6924840923713835E-2</v>
      </c>
      <c r="T28" s="2">
        <v>0.01</v>
      </c>
      <c r="U28" s="16">
        <f t="shared" si="9"/>
        <v>3.6924840923713834E-4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2.2269248409237139E-2</v>
      </c>
      <c r="AR28" s="8">
        <f t="shared" si="15"/>
        <v>99.511166666666668</v>
      </c>
      <c r="AS28" s="1">
        <f t="shared" si="16"/>
        <v>0.13666666666666669</v>
      </c>
      <c r="AT28" s="1">
        <f t="shared" ref="AT28:AT38" si="20">$E$2/12</f>
        <v>46.957500000000003</v>
      </c>
      <c r="AU28" s="1">
        <f t="shared" si="17"/>
        <v>95283.94934926556</v>
      </c>
    </row>
    <row r="29" spans="1:47" x14ac:dyDescent="0.15">
      <c r="A29" s="1" t="s">
        <v>36</v>
      </c>
      <c r="B29" s="1">
        <f>I2</f>
        <v>0.13666666666666669</v>
      </c>
      <c r="C29" s="7">
        <v>2</v>
      </c>
      <c r="D29" s="11">
        <v>4.4894285714285704</v>
      </c>
      <c r="E29" s="10">
        <f t="shared" si="18"/>
        <v>0.53058064516129</v>
      </c>
      <c r="F29" s="7" t="s">
        <v>73</v>
      </c>
      <c r="G29" s="1">
        <v>3</v>
      </c>
      <c r="H29" s="8">
        <f t="shared" si="0"/>
        <v>4.4894285714285704</v>
      </c>
      <c r="I29" s="8">
        <f t="shared" si="1"/>
        <v>277.63942857142854</v>
      </c>
      <c r="J29" s="8">
        <f t="shared" si="2"/>
        <v>3.1012350489596458E-2</v>
      </c>
      <c r="K29" s="8">
        <f t="shared" si="3"/>
        <v>99.511166666666668</v>
      </c>
      <c r="L29" s="8">
        <f t="shared" si="4"/>
        <v>0.99511166666666673</v>
      </c>
      <c r="M29" s="1" t="s">
        <v>73</v>
      </c>
      <c r="O29" s="8">
        <f t="shared" si="19"/>
        <v>2.9261204804380574</v>
      </c>
      <c r="P29" s="8">
        <f t="shared" si="5"/>
        <v>9.0745873914131414E-2</v>
      </c>
      <c r="Q29" s="14">
        <f t="shared" si="6"/>
        <v>1.2401936101597962E-2</v>
      </c>
      <c r="R29" s="8">
        <f t="shared" si="7"/>
        <v>0.13599859444444448</v>
      </c>
      <c r="S29" s="15">
        <f t="shared" si="8"/>
        <v>9.119164909211E-2</v>
      </c>
      <c r="T29" s="2">
        <v>0.01</v>
      </c>
      <c r="U29" s="16">
        <f t="shared" si="9"/>
        <v>9.1191649092110002E-4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2.28119164909211E-2</v>
      </c>
      <c r="AR29" s="8">
        <f t="shared" si="15"/>
        <v>99.511166666666668</v>
      </c>
      <c r="AS29" s="1">
        <f t="shared" si="16"/>
        <v>0.13666666666666669</v>
      </c>
      <c r="AT29" s="1">
        <f t="shared" si="20"/>
        <v>46.957500000000003</v>
      </c>
      <c r="AU29" s="1">
        <f t="shared" si="17"/>
        <v>97605.875848912925</v>
      </c>
    </row>
    <row r="30" spans="1:47" x14ac:dyDescent="0.15">
      <c r="C30" s="7">
        <v>3</v>
      </c>
      <c r="D30" s="11">
        <v>8.0203225806451606</v>
      </c>
      <c r="E30" s="10">
        <f t="shared" si="18"/>
        <v>4.4894285714285704</v>
      </c>
      <c r="F30" s="7" t="s">
        <v>73</v>
      </c>
      <c r="G30" s="1">
        <v>4</v>
      </c>
      <c r="H30" s="8">
        <f t="shared" si="0"/>
        <v>8.0203225806451606</v>
      </c>
      <c r="I30" s="8">
        <f t="shared" si="1"/>
        <v>281.17032258064512</v>
      </c>
      <c r="J30" s="8">
        <f t="shared" si="2"/>
        <v>4.8172488382870873E-2</v>
      </c>
      <c r="K30" s="8">
        <f t="shared" si="3"/>
        <v>99.511166666666668</v>
      </c>
      <c r="L30" s="8">
        <f t="shared" si="4"/>
        <v>0.99511166666666673</v>
      </c>
      <c r="M30" s="1" t="s">
        <v>73</v>
      </c>
      <c r="O30" s="8">
        <f t="shared" si="19"/>
        <v>3.8304862731905929</v>
      </c>
      <c r="P30" s="8">
        <f t="shared" si="5"/>
        <v>0.18452405549602019</v>
      </c>
      <c r="Q30" s="14">
        <f t="shared" si="6"/>
        <v>2.5218287584456097E-2</v>
      </c>
      <c r="R30" s="8">
        <f t="shared" si="7"/>
        <v>0.13599859444444448</v>
      </c>
      <c r="S30" s="15">
        <f t="shared" si="8"/>
        <v>0.1854305015979984</v>
      </c>
      <c r="T30" s="2">
        <v>0.01</v>
      </c>
      <c r="U30" s="16">
        <f t="shared" si="9"/>
        <v>1.8543050159799839E-3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2.3754305015979985E-2</v>
      </c>
      <c r="AR30" s="8">
        <f t="shared" si="15"/>
        <v>99.511166666666668</v>
      </c>
      <c r="AS30" s="1">
        <f t="shared" si="16"/>
        <v>0.13666666666666669</v>
      </c>
      <c r="AT30" s="1">
        <f t="shared" si="20"/>
        <v>46.957500000000003</v>
      </c>
      <c r="AU30" s="1">
        <f t="shared" si="17"/>
        <v>101638.0954747802</v>
      </c>
    </row>
    <row r="31" spans="1:47" x14ac:dyDescent="0.15">
      <c r="C31" s="7">
        <v>4</v>
      </c>
      <c r="D31" s="11">
        <v>15.7383333333333</v>
      </c>
      <c r="E31" s="10">
        <f t="shared" si="18"/>
        <v>8.0203225806451606</v>
      </c>
      <c r="F31" s="7" t="s">
        <v>73</v>
      </c>
      <c r="G31" s="1">
        <v>5</v>
      </c>
      <c r="H31" s="8">
        <f t="shared" si="0"/>
        <v>15.7383333333333</v>
      </c>
      <c r="I31" s="8">
        <f t="shared" si="1"/>
        <v>288.88833333333326</v>
      </c>
      <c r="J31" s="8">
        <f t="shared" si="2"/>
        <v>0.12150535459504874</v>
      </c>
      <c r="K31" s="8">
        <f t="shared" si="3"/>
        <v>99.511166666666668</v>
      </c>
      <c r="L31" s="8">
        <f t="shared" si="4"/>
        <v>0.99511166666666673</v>
      </c>
      <c r="M31" s="1" t="s">
        <v>75</v>
      </c>
      <c r="N31" s="8">
        <f>(O30-P30)*C22/100</f>
        <v>3.4636641068098442</v>
      </c>
      <c r="O31" s="8">
        <f t="shared" si="19"/>
        <v>1.1774097775513956</v>
      </c>
      <c r="P31" s="8">
        <f t="shared" si="5"/>
        <v>0.14306159252505979</v>
      </c>
      <c r="Q31" s="14">
        <f t="shared" si="6"/>
        <v>1.9551750978424841E-2</v>
      </c>
      <c r="R31" s="8">
        <f t="shared" si="7"/>
        <v>0.13599859444444448</v>
      </c>
      <c r="S31" s="15">
        <f t="shared" si="8"/>
        <v>0.14376436064132814</v>
      </c>
      <c r="T31" s="2">
        <v>0.01</v>
      </c>
      <c r="U31" s="16">
        <f t="shared" si="9"/>
        <v>1.4376436064132813E-3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3.088764360641328E-2</v>
      </c>
      <c r="AR31" s="8">
        <f t="shared" si="15"/>
        <v>99.511166666666668</v>
      </c>
      <c r="AS31" s="1">
        <f t="shared" si="16"/>
        <v>0.13666666666666669</v>
      </c>
      <c r="AT31" s="1">
        <f t="shared" si="20"/>
        <v>46.957500000000003</v>
      </c>
      <c r="AU31" s="1">
        <f t="shared" si="17"/>
        <v>132159.67664588409</v>
      </c>
    </row>
    <row r="32" spans="1:47" x14ac:dyDescent="0.15">
      <c r="C32" s="7">
        <v>5</v>
      </c>
      <c r="D32" s="11">
        <v>20.395</v>
      </c>
      <c r="E32" s="10">
        <f t="shared" si="18"/>
        <v>15.7383333333333</v>
      </c>
      <c r="F32" s="7" t="s">
        <v>75</v>
      </c>
      <c r="G32" s="1">
        <v>6</v>
      </c>
      <c r="H32" s="8">
        <f t="shared" si="0"/>
        <v>20.395</v>
      </c>
      <c r="I32" s="8">
        <f t="shared" si="1"/>
        <v>293.54499999999996</v>
      </c>
      <c r="J32" s="8">
        <f t="shared" si="2"/>
        <v>0.20739575655380468</v>
      </c>
      <c r="K32" s="8">
        <f t="shared" si="3"/>
        <v>99.511166666666668</v>
      </c>
      <c r="L32" s="8">
        <f t="shared" si="4"/>
        <v>0.99511166666666673</v>
      </c>
      <c r="M32" s="1" t="s">
        <v>73</v>
      </c>
      <c r="O32" s="8">
        <f t="shared" si="19"/>
        <v>2.0294598516930025</v>
      </c>
      <c r="P32" s="8">
        <f t="shared" si="5"/>
        <v>0.42090136133744249</v>
      </c>
      <c r="Q32" s="14">
        <f t="shared" si="6"/>
        <v>5.7523186049450482E-2</v>
      </c>
      <c r="R32" s="8">
        <f t="shared" si="7"/>
        <v>0.13599859444444448</v>
      </c>
      <c r="S32" s="15">
        <f t="shared" si="8"/>
        <v>0.42296897467531358</v>
      </c>
      <c r="T32" s="2">
        <v>0.01</v>
      </c>
      <c r="U32" s="16">
        <f t="shared" si="9"/>
        <v>4.2296897467531359E-3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3.367968974675313E-2</v>
      </c>
      <c r="AR32" s="8">
        <f t="shared" si="15"/>
        <v>99.511166666666668</v>
      </c>
      <c r="AS32" s="1">
        <f t="shared" si="16"/>
        <v>0.13666666666666669</v>
      </c>
      <c r="AT32" s="1">
        <f t="shared" si="20"/>
        <v>46.957500000000003</v>
      </c>
      <c r="AU32" s="1">
        <f t="shared" si="17"/>
        <v>144106.06918361358</v>
      </c>
    </row>
    <row r="33" spans="1:48" x14ac:dyDescent="0.15">
      <c r="C33" s="7">
        <v>6</v>
      </c>
      <c r="D33" s="11">
        <v>24.2426666666667</v>
      </c>
      <c r="E33" s="10">
        <f t="shared" si="18"/>
        <v>20.395</v>
      </c>
      <c r="F33" s="7" t="s">
        <v>73</v>
      </c>
      <c r="G33" s="1">
        <v>7</v>
      </c>
      <c r="H33" s="8">
        <f t="shared" si="0"/>
        <v>24.2426666666667</v>
      </c>
      <c r="I33" s="8">
        <f t="shared" si="1"/>
        <v>297.39266666666668</v>
      </c>
      <c r="J33" s="8">
        <f t="shared" si="2"/>
        <v>0.31854953588491913</v>
      </c>
      <c r="K33" s="8">
        <f t="shared" si="3"/>
        <v>99.511166666666668</v>
      </c>
      <c r="L33" s="8">
        <f t="shared" si="4"/>
        <v>0.99511166666666673</v>
      </c>
      <c r="M33" s="1" t="s">
        <v>73</v>
      </c>
      <c r="O33" s="8">
        <f t="shared" si="19"/>
        <v>2.6036701570222269</v>
      </c>
      <c r="P33" s="8">
        <f t="shared" si="5"/>
        <v>0.82939792011684488</v>
      </c>
      <c r="Q33" s="14">
        <f t="shared" si="6"/>
        <v>0.11335104908263548</v>
      </c>
      <c r="R33" s="8">
        <f t="shared" si="7"/>
        <v>0.13599859444444448</v>
      </c>
      <c r="S33" s="15">
        <f t="shared" si="8"/>
        <v>0.8334722101039026</v>
      </c>
      <c r="T33" s="2">
        <v>0.01</v>
      </c>
      <c r="U33" s="16">
        <f t="shared" si="9"/>
        <v>8.3347221010390254E-3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3.7784722101039024E-2</v>
      </c>
      <c r="AR33" s="8">
        <f t="shared" si="15"/>
        <v>99.511166666666668</v>
      </c>
      <c r="AS33" s="1">
        <f t="shared" si="16"/>
        <v>0.13666666666666669</v>
      </c>
      <c r="AT33" s="1">
        <f t="shared" si="20"/>
        <v>46.957500000000003</v>
      </c>
      <c r="AU33" s="1">
        <f t="shared" si="17"/>
        <v>161670.36626876483</v>
      </c>
    </row>
    <row r="34" spans="1:48" x14ac:dyDescent="0.15">
      <c r="C34" s="7">
        <v>7</v>
      </c>
      <c r="D34" s="11">
        <v>24.090935483871</v>
      </c>
      <c r="E34" s="10">
        <f t="shared" si="18"/>
        <v>24.2426666666667</v>
      </c>
      <c r="F34" s="7" t="s">
        <v>73</v>
      </c>
      <c r="G34" s="1">
        <v>8</v>
      </c>
      <c r="H34" s="8">
        <f t="shared" si="0"/>
        <v>24.090935483871</v>
      </c>
      <c r="I34" s="8">
        <f t="shared" si="1"/>
        <v>297.240935483871</v>
      </c>
      <c r="J34" s="8">
        <f t="shared" si="2"/>
        <v>0.31326989230598662</v>
      </c>
      <c r="K34" s="8">
        <f t="shared" si="3"/>
        <v>99.511166666666668</v>
      </c>
      <c r="L34" s="8">
        <f t="shared" si="4"/>
        <v>0.99511166666666673</v>
      </c>
      <c r="M34" s="1" t="s">
        <v>73</v>
      </c>
      <c r="O34" s="8">
        <f t="shared" si="19"/>
        <v>2.7693839035720487</v>
      </c>
      <c r="P34" s="8">
        <f t="shared" si="5"/>
        <v>0.86756459722594848</v>
      </c>
      <c r="Q34" s="14">
        <f t="shared" si="6"/>
        <v>0.11856716162087964</v>
      </c>
      <c r="R34" s="8">
        <f t="shared" si="7"/>
        <v>0.13599859444444448</v>
      </c>
      <c r="S34" s="15">
        <f t="shared" si="8"/>
        <v>0.87182637515650507</v>
      </c>
      <c r="T34" s="2">
        <v>0.01</v>
      </c>
      <c r="U34" s="16">
        <f t="shared" si="9"/>
        <v>8.7182637515650502E-3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3.8168263751565047E-2</v>
      </c>
      <c r="AR34" s="8">
        <f t="shared" si="15"/>
        <v>99.511166666666668</v>
      </c>
      <c r="AS34" s="1">
        <f t="shared" si="16"/>
        <v>0.13666666666666669</v>
      </c>
      <c r="AT34" s="1">
        <f t="shared" si="20"/>
        <v>46.957500000000003</v>
      </c>
      <c r="AU34" s="1">
        <f t="shared" si="17"/>
        <v>163311.43481901268</v>
      </c>
    </row>
    <row r="35" spans="1:48" x14ac:dyDescent="0.15">
      <c r="C35" s="7">
        <v>8</v>
      </c>
      <c r="D35" s="11">
        <v>24.366516129032298</v>
      </c>
      <c r="E35" s="10">
        <f t="shared" si="18"/>
        <v>24.090935483871</v>
      </c>
      <c r="F35" s="7" t="s">
        <v>73</v>
      </c>
      <c r="G35" s="1">
        <v>9</v>
      </c>
      <c r="H35" s="8">
        <f t="shared" si="0"/>
        <v>24.366516129032298</v>
      </c>
      <c r="I35" s="8">
        <f t="shared" si="1"/>
        <v>297.51651612903225</v>
      </c>
      <c r="J35" s="8">
        <f t="shared" si="2"/>
        <v>0.32292081385293564</v>
      </c>
      <c r="K35" s="8">
        <f t="shared" si="3"/>
        <v>99.511166666666668</v>
      </c>
      <c r="L35" s="8">
        <f t="shared" si="4"/>
        <v>0.99511166666666673</v>
      </c>
      <c r="M35" s="1" t="s">
        <v>73</v>
      </c>
      <c r="O35" s="8">
        <f t="shared" si="19"/>
        <v>2.896930973012767</v>
      </c>
      <c r="P35" s="8">
        <f t="shared" si="5"/>
        <v>0.93547930748105945</v>
      </c>
      <c r="Q35" s="14">
        <f t="shared" si="6"/>
        <v>0.12784883868907815</v>
      </c>
      <c r="R35" s="8">
        <f t="shared" si="7"/>
        <v>0.13599859444444448</v>
      </c>
      <c r="S35" s="15">
        <f t="shared" si="8"/>
        <v>0.94007470600223364</v>
      </c>
      <c r="T35" s="2">
        <v>0.01</v>
      </c>
      <c r="U35" s="16">
        <f t="shared" si="9"/>
        <v>9.400747060022337E-3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3.8850747060022332E-2</v>
      </c>
      <c r="AR35" s="8">
        <f t="shared" si="15"/>
        <v>99.511166666666668</v>
      </c>
      <c r="AS35" s="1">
        <f t="shared" si="16"/>
        <v>0.13666666666666669</v>
      </c>
      <c r="AT35" s="1">
        <f t="shared" si="20"/>
        <v>46.957500000000003</v>
      </c>
      <c r="AU35" s="1">
        <f t="shared" si="17"/>
        <v>166231.5919702432</v>
      </c>
    </row>
    <row r="36" spans="1:48" x14ac:dyDescent="0.15">
      <c r="C36" s="7">
        <v>9</v>
      </c>
      <c r="D36" s="11">
        <v>21.625633333333301</v>
      </c>
      <c r="E36" s="10">
        <f t="shared" si="18"/>
        <v>24.366516129032298</v>
      </c>
      <c r="F36" s="7" t="s">
        <v>73</v>
      </c>
      <c r="G36" s="1">
        <v>10</v>
      </c>
      <c r="H36" s="8">
        <f t="shared" si="0"/>
        <v>21.625633333333301</v>
      </c>
      <c r="I36" s="8">
        <f t="shared" si="1"/>
        <v>294.7756333333333</v>
      </c>
      <c r="J36" s="8">
        <f t="shared" si="2"/>
        <v>0.23819889131762009</v>
      </c>
      <c r="K36" s="8">
        <f t="shared" si="3"/>
        <v>99.511166666666668</v>
      </c>
      <c r="L36" s="8">
        <f t="shared" si="4"/>
        <v>0.99511166666666673</v>
      </c>
      <c r="M36" s="1" t="s">
        <v>73</v>
      </c>
      <c r="O36" s="8">
        <f t="shared" si="19"/>
        <v>2.9565633321983746</v>
      </c>
      <c r="P36" s="8">
        <f t="shared" si="5"/>
        <v>0.70425010783998132</v>
      </c>
      <c r="Q36" s="14">
        <f t="shared" si="6"/>
        <v>9.6247514738130799E-2</v>
      </c>
      <c r="R36" s="8">
        <f t="shared" si="7"/>
        <v>0.13599859444444448</v>
      </c>
      <c r="S36" s="15">
        <f t="shared" si="8"/>
        <v>0.70770962840684337</v>
      </c>
      <c r="T36" s="2">
        <v>0.01</v>
      </c>
      <c r="U36" s="16">
        <f t="shared" si="9"/>
        <v>7.0770962840684334E-3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3.652709628406843E-2</v>
      </c>
      <c r="AR36" s="8">
        <f t="shared" si="15"/>
        <v>99.511166666666668</v>
      </c>
      <c r="AS36" s="1">
        <f t="shared" si="16"/>
        <v>0.13666666666666669</v>
      </c>
      <c r="AT36" s="1">
        <f t="shared" si="20"/>
        <v>46.957500000000003</v>
      </c>
      <c r="AU36" s="1">
        <f t="shared" si="17"/>
        <v>156289.33353508491</v>
      </c>
    </row>
    <row r="37" spans="1:48" x14ac:dyDescent="0.15">
      <c r="C37" s="7">
        <v>10</v>
      </c>
      <c r="D37" s="11">
        <v>16.117451612903199</v>
      </c>
      <c r="E37" s="10">
        <f t="shared" si="18"/>
        <v>21.625633333333301</v>
      </c>
      <c r="F37" s="7" t="s">
        <v>73</v>
      </c>
      <c r="G37" s="1">
        <v>11</v>
      </c>
      <c r="H37" s="8">
        <f t="shared" si="0"/>
        <v>16.117451612903199</v>
      </c>
      <c r="I37" s="8">
        <f t="shared" si="1"/>
        <v>289.26745161290319</v>
      </c>
      <c r="J37" s="8">
        <f t="shared" si="2"/>
        <v>0.12699297139248397</v>
      </c>
      <c r="K37" s="8">
        <f t="shared" si="3"/>
        <v>99.511166666666668</v>
      </c>
      <c r="L37" s="8">
        <f t="shared" si="4"/>
        <v>0.99511166666666673</v>
      </c>
      <c r="M37" s="1" t="s">
        <v>75</v>
      </c>
      <c r="N37" s="8">
        <f>(O36-P36)*C22/100</f>
        <v>2.1396975631404733</v>
      </c>
      <c r="O37" s="8">
        <f t="shared" si="19"/>
        <v>1.1077273278845867</v>
      </c>
      <c r="P37" s="8">
        <f t="shared" si="5"/>
        <v>0.14067358486072004</v>
      </c>
      <c r="Q37" s="14">
        <f t="shared" si="6"/>
        <v>1.9225389930965075E-2</v>
      </c>
      <c r="R37" s="8">
        <f t="shared" si="7"/>
        <v>0.13599859444444448</v>
      </c>
      <c r="S37" s="15">
        <f t="shared" si="8"/>
        <v>0.14136462225584737</v>
      </c>
      <c r="T37" s="2">
        <v>0.01</v>
      </c>
      <c r="U37" s="16">
        <f t="shared" si="9"/>
        <v>1.4136462225584738E-3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3.086364622255847E-2</v>
      </c>
      <c r="AR37" s="8">
        <f t="shared" si="15"/>
        <v>99.511166666666668</v>
      </c>
      <c r="AS37" s="1">
        <f t="shared" si="16"/>
        <v>0.13666666666666669</v>
      </c>
      <c r="AT37" s="1">
        <f t="shared" si="20"/>
        <v>46.957500000000003</v>
      </c>
      <c r="AU37" s="1">
        <f t="shared" si="17"/>
        <v>132056.99848334727</v>
      </c>
    </row>
    <row r="38" spans="1:48" x14ac:dyDescent="0.15">
      <c r="C38" s="7">
        <v>11</v>
      </c>
      <c r="D38" s="11">
        <v>6.9837333333333396</v>
      </c>
      <c r="E38" s="10">
        <f t="shared" si="18"/>
        <v>16.117451612903199</v>
      </c>
      <c r="F38" s="7" t="s">
        <v>75</v>
      </c>
      <c r="G38" s="1">
        <v>12</v>
      </c>
      <c r="H38" s="8">
        <f t="shared" si="0"/>
        <v>6.9837333333333396</v>
      </c>
      <c r="I38" s="8">
        <f t="shared" si="1"/>
        <v>280.13373333333334</v>
      </c>
      <c r="J38" s="8">
        <f t="shared" si="2"/>
        <v>4.2378757525947816E-2</v>
      </c>
      <c r="K38" s="8">
        <f t="shared" si="3"/>
        <v>99.511166666666668</v>
      </c>
      <c r="L38" s="8">
        <f t="shared" si="4"/>
        <v>0.99511166666666673</v>
      </c>
      <c r="M38" s="1" t="s">
        <v>73</v>
      </c>
      <c r="O38" s="8">
        <f t="shared" si="19"/>
        <v>1.9621654096905334</v>
      </c>
      <c r="P38" s="8">
        <f t="shared" si="5"/>
        <v>8.3154132123077179E-2</v>
      </c>
      <c r="Q38" s="14">
        <f t="shared" si="6"/>
        <v>1.136439805682055E-2</v>
      </c>
      <c r="R38" s="8">
        <f t="shared" si="7"/>
        <v>0.13599859444444448</v>
      </c>
      <c r="S38" s="15">
        <f t="shared" si="8"/>
        <v>8.3562614034683375E-2</v>
      </c>
      <c r="T38" s="2">
        <v>0.01</v>
      </c>
      <c r="U38" s="16">
        <f t="shared" si="9"/>
        <v>8.3562614034683378E-4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3.0285626140346831E-2</v>
      </c>
      <c r="AR38" s="8">
        <f t="shared" si="15"/>
        <v>99.511166666666668</v>
      </c>
      <c r="AS38" s="1">
        <f t="shared" si="16"/>
        <v>0.13666666666666669</v>
      </c>
      <c r="AT38" s="1">
        <f t="shared" si="20"/>
        <v>46.957500000000003</v>
      </c>
      <c r="AU38" s="1">
        <f t="shared" si="17"/>
        <v>129583.81055961532</v>
      </c>
      <c r="AV38" s="1">
        <f>SUM(AU27:AU38)</f>
        <v>1574607.399452575</v>
      </c>
    </row>
    <row r="39" spans="1:48" x14ac:dyDescent="0.15">
      <c r="C39" s="7">
        <v>12</v>
      </c>
      <c r="D39" s="11">
        <v>6.7263870967741903</v>
      </c>
      <c r="E39" s="10">
        <f t="shared" si="18"/>
        <v>6.9837333333333396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2</v>
      </c>
      <c r="E42" s="7"/>
      <c r="F42" s="7"/>
      <c r="G42" s="1">
        <v>1</v>
      </c>
      <c r="H42" s="8">
        <f t="shared" ref="H42:H53" si="21">E43</f>
        <v>2</v>
      </c>
      <c r="I42" s="8">
        <f t="shared" ref="I42:I53" si="22">H42+273.15</f>
        <v>275.14999999999998</v>
      </c>
      <c r="J42" s="8">
        <f t="shared" ref="J42:J53" si="23">EXP(($C$16*(I42-$C$14))/($C$17*I42*$C$14))</f>
        <v>2.2580560877366793E-2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1.7407589594537866E-3</v>
      </c>
      <c r="Q42" s="14">
        <f t="shared" ref="Q42:Q53" si="27">P42*$B$44</f>
        <v>2.7852143351260586E-4</v>
      </c>
      <c r="R42" s="8">
        <f t="shared" ref="R42:R53" si="28">L42*$B$44</f>
        <v>1.2334566666666666E-2</v>
      </c>
      <c r="S42" s="15">
        <f t="shared" ref="S42:S53" si="29">Q42/R42</f>
        <v>2.2580560877366793E-2</v>
      </c>
      <c r="T42" s="2">
        <v>0.01</v>
      </c>
      <c r="U42" s="16">
        <f t="shared" ref="U42:U53" si="30">S42*T42</f>
        <v>2.2580560877366793E-4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1.5025805608773668E-2</v>
      </c>
      <c r="AR42" s="8">
        <f t="shared" ref="AR42:AR53" si="34">$B$42/12</f>
        <v>7.7091041666666671</v>
      </c>
      <c r="AS42" s="1">
        <f t="shared" ref="AS42:AS53" si="35">$B$44</f>
        <v>0.16</v>
      </c>
      <c r="AT42" s="1">
        <f t="shared" ref="AT42:AT53" si="36">$E$5/12</f>
        <v>133.3192328767125</v>
      </c>
      <c r="AU42" s="1">
        <f t="shared" ref="AU42:AU53" si="37">AT42*10000*AS42*0.67*AR42*AQ42</f>
        <v>16555.003289366563</v>
      </c>
    </row>
    <row r="43" spans="1:48" x14ac:dyDescent="0.15">
      <c r="A43" s="1" t="s">
        <v>74</v>
      </c>
      <c r="B43" s="1">
        <v>1</v>
      </c>
      <c r="C43" s="7">
        <v>1</v>
      </c>
      <c r="D43" s="9">
        <v>0.53058064516129</v>
      </c>
      <c r="E43" s="10">
        <f t="shared" ref="E43:E54" si="38">D42</f>
        <v>2</v>
      </c>
      <c r="F43" s="7" t="s">
        <v>73</v>
      </c>
      <c r="G43" s="1">
        <v>2</v>
      </c>
      <c r="H43" s="8">
        <f t="shared" si="21"/>
        <v>0.53058064516129</v>
      </c>
      <c r="I43" s="8">
        <f t="shared" si="22"/>
        <v>273.68058064516129</v>
      </c>
      <c r="J43" s="8">
        <f t="shared" si="23"/>
        <v>1.8673246653273079E-2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0.15244132437387956</v>
      </c>
      <c r="P43" s="8">
        <f t="shared" si="26"/>
        <v>2.8465744501850621E-3</v>
      </c>
      <c r="Q43" s="14">
        <f t="shared" si="27"/>
        <v>4.5545191202960993E-4</v>
      </c>
      <c r="R43" s="8">
        <f t="shared" si="28"/>
        <v>1.2334566666666666E-2</v>
      </c>
      <c r="S43" s="15">
        <f t="shared" si="29"/>
        <v>3.6924840923713842E-2</v>
      </c>
      <c r="T43" s="2">
        <v>0.01</v>
      </c>
      <c r="U43" s="16">
        <f t="shared" si="30"/>
        <v>3.6924840923713845E-4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1.5169248409237139E-2</v>
      </c>
      <c r="AR43" s="8">
        <f t="shared" si="34"/>
        <v>7.7091041666666671</v>
      </c>
      <c r="AS43" s="1">
        <f t="shared" si="35"/>
        <v>0.16</v>
      </c>
      <c r="AT43" s="1">
        <f t="shared" si="36"/>
        <v>133.3192328767125</v>
      </c>
      <c r="AU43" s="1">
        <f t="shared" si="37"/>
        <v>16713.044468344822</v>
      </c>
    </row>
    <row r="44" spans="1:48" x14ac:dyDescent="0.15">
      <c r="A44" s="1" t="s">
        <v>36</v>
      </c>
      <c r="B44" s="1">
        <f>I5</f>
        <v>0.16</v>
      </c>
      <c r="C44" s="7">
        <v>2</v>
      </c>
      <c r="D44" s="11">
        <v>4.4894285714285704</v>
      </c>
      <c r="E44" s="10">
        <f t="shared" si="38"/>
        <v>0.53058064516129</v>
      </c>
      <c r="F44" s="7" t="s">
        <v>73</v>
      </c>
      <c r="G44" s="1">
        <v>3</v>
      </c>
      <c r="H44" s="8">
        <f t="shared" si="21"/>
        <v>4.4894285714285704</v>
      </c>
      <c r="I44" s="8">
        <f t="shared" si="22"/>
        <v>277.63942857142854</v>
      </c>
      <c r="J44" s="8">
        <f t="shared" si="23"/>
        <v>3.1012350489596458E-2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0.22668579159036115</v>
      </c>
      <c r="P44" s="8">
        <f t="shared" si="26"/>
        <v>7.0300592198118969E-3</v>
      </c>
      <c r="Q44" s="14">
        <f t="shared" si="27"/>
        <v>1.1248094751699035E-3</v>
      </c>
      <c r="R44" s="8">
        <f t="shared" si="28"/>
        <v>1.2334566666666666E-2</v>
      </c>
      <c r="S44" s="15">
        <f t="shared" si="29"/>
        <v>9.119164909211E-2</v>
      </c>
      <c r="T44" s="2">
        <v>0.01</v>
      </c>
      <c r="U44" s="16">
        <f t="shared" si="30"/>
        <v>9.1191649092110002E-4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1.5711916490921102E-2</v>
      </c>
      <c r="AR44" s="8">
        <f t="shared" si="34"/>
        <v>7.7091041666666671</v>
      </c>
      <c r="AS44" s="1">
        <f t="shared" si="35"/>
        <v>0.16</v>
      </c>
      <c r="AT44" s="1">
        <f t="shared" si="36"/>
        <v>133.3192328767125</v>
      </c>
      <c r="AU44" s="1">
        <f t="shared" si="37"/>
        <v>17310.940655160022</v>
      </c>
    </row>
    <row r="45" spans="1:48" x14ac:dyDescent="0.15">
      <c r="C45" s="7">
        <v>3</v>
      </c>
      <c r="D45" s="11">
        <v>8.0203225806451606</v>
      </c>
      <c r="E45" s="10">
        <f t="shared" si="38"/>
        <v>4.4894285714285704</v>
      </c>
      <c r="F45" s="7" t="s">
        <v>73</v>
      </c>
      <c r="G45" s="1">
        <v>4</v>
      </c>
      <c r="H45" s="8">
        <f t="shared" si="21"/>
        <v>8.0203225806451606</v>
      </c>
      <c r="I45" s="8">
        <f t="shared" si="22"/>
        <v>281.17032258064512</v>
      </c>
      <c r="J45" s="8">
        <f t="shared" si="23"/>
        <v>4.8172488382870873E-2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0.29674677403721589</v>
      </c>
      <c r="P45" s="8">
        <f t="shared" si="26"/>
        <v>1.429503052496219E-2</v>
      </c>
      <c r="Q45" s="14">
        <f t="shared" si="27"/>
        <v>2.2872048839939507E-3</v>
      </c>
      <c r="R45" s="8">
        <f t="shared" si="28"/>
        <v>1.2334566666666666E-2</v>
      </c>
      <c r="S45" s="15">
        <f t="shared" si="29"/>
        <v>0.18543050159799837</v>
      </c>
      <c r="T45" s="2">
        <v>0.01</v>
      </c>
      <c r="U45" s="16">
        <f t="shared" si="30"/>
        <v>1.8543050159799837E-3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1.6654305015979986E-2</v>
      </c>
      <c r="AR45" s="8">
        <f t="shared" si="34"/>
        <v>7.7091041666666671</v>
      </c>
      <c r="AS45" s="1">
        <f t="shared" si="35"/>
        <v>0.16</v>
      </c>
      <c r="AT45" s="1">
        <f t="shared" si="36"/>
        <v>133.3192328767125</v>
      </c>
      <c r="AU45" s="1">
        <f t="shared" si="37"/>
        <v>18349.237405325715</v>
      </c>
    </row>
    <row r="46" spans="1:48" x14ac:dyDescent="0.15">
      <c r="C46" s="7">
        <v>4</v>
      </c>
      <c r="D46" s="11">
        <v>15.7383333333333</v>
      </c>
      <c r="E46" s="10">
        <f t="shared" si="38"/>
        <v>8.0203225806451606</v>
      </c>
      <c r="F46" s="7" t="s">
        <v>73</v>
      </c>
      <c r="G46" s="1">
        <v>5</v>
      </c>
      <c r="H46" s="8">
        <f t="shared" si="21"/>
        <v>15.7383333333333</v>
      </c>
      <c r="I46" s="8">
        <f t="shared" si="22"/>
        <v>288.88833333333326</v>
      </c>
      <c r="J46" s="8">
        <f t="shared" si="23"/>
        <v>0.12150535459504874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0.26832915633664106</v>
      </c>
      <c r="O46" s="8">
        <f t="shared" si="39"/>
        <v>9.1213628842279293E-2</v>
      </c>
      <c r="P46" s="8">
        <f t="shared" si="26"/>
        <v>1.108294431638231E-2</v>
      </c>
      <c r="Q46" s="14">
        <f t="shared" si="27"/>
        <v>1.7732710906211697E-3</v>
      </c>
      <c r="R46" s="8">
        <f t="shared" si="28"/>
        <v>1.2334566666666666E-2</v>
      </c>
      <c r="S46" s="15">
        <f t="shared" si="29"/>
        <v>0.14376436064132803</v>
      </c>
      <c r="T46" s="2">
        <v>0.01</v>
      </c>
      <c r="U46" s="16">
        <f t="shared" si="30"/>
        <v>1.4376436064132802E-3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2.8537643606413279E-2</v>
      </c>
      <c r="AR46" s="8">
        <f t="shared" si="34"/>
        <v>7.7091041666666671</v>
      </c>
      <c r="AS46" s="1">
        <f t="shared" si="35"/>
        <v>0.16</v>
      </c>
      <c r="AT46" s="1">
        <f t="shared" si="36"/>
        <v>133.3192328767125</v>
      </c>
      <c r="AU46" s="1">
        <f t="shared" si="37"/>
        <v>31441.960323184347</v>
      </c>
    </row>
    <row r="47" spans="1:48" x14ac:dyDescent="0.15">
      <c r="C47" s="7">
        <v>5</v>
      </c>
      <c r="D47" s="11">
        <v>20.395</v>
      </c>
      <c r="E47" s="10">
        <f t="shared" si="38"/>
        <v>15.7383333333333</v>
      </c>
      <c r="F47" s="7" t="s">
        <v>75</v>
      </c>
      <c r="G47" s="1">
        <v>6</v>
      </c>
      <c r="H47" s="8">
        <f t="shared" si="21"/>
        <v>20.395</v>
      </c>
      <c r="I47" s="8">
        <f t="shared" si="22"/>
        <v>293.54499999999996</v>
      </c>
      <c r="J47" s="8">
        <f t="shared" si="23"/>
        <v>0.20739575655380468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0.15722172619256364</v>
      </c>
      <c r="P47" s="8">
        <f t="shared" si="26"/>
        <v>3.2607118850401864E-2</v>
      </c>
      <c r="Q47" s="14">
        <f t="shared" si="27"/>
        <v>5.2171390160642983E-3</v>
      </c>
      <c r="R47" s="8">
        <f t="shared" si="28"/>
        <v>1.2334566666666666E-2</v>
      </c>
      <c r="S47" s="15">
        <f t="shared" si="29"/>
        <v>0.42296897467531341</v>
      </c>
      <c r="T47" s="2">
        <v>0.01</v>
      </c>
      <c r="U47" s="16">
        <f t="shared" si="30"/>
        <v>4.2296897467531342E-3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3.1329689746753132E-2</v>
      </c>
      <c r="AR47" s="8">
        <f t="shared" si="34"/>
        <v>7.7091041666666671</v>
      </c>
      <c r="AS47" s="1">
        <f t="shared" si="35"/>
        <v>0.16</v>
      </c>
      <c r="AT47" s="1">
        <f t="shared" si="36"/>
        <v>133.3192328767125</v>
      </c>
      <c r="AU47" s="1">
        <f t="shared" si="37"/>
        <v>34518.156983841262</v>
      </c>
    </row>
    <row r="48" spans="1:48" x14ac:dyDescent="0.15">
      <c r="C48" s="7">
        <v>6</v>
      </c>
      <c r="D48" s="11">
        <v>24.2426666666667</v>
      </c>
      <c r="E48" s="10">
        <f t="shared" si="38"/>
        <v>20.395</v>
      </c>
      <c r="F48" s="7" t="s">
        <v>73</v>
      </c>
      <c r="G48" s="1">
        <v>7</v>
      </c>
      <c r="H48" s="8">
        <f t="shared" si="21"/>
        <v>24.2426666666667</v>
      </c>
      <c r="I48" s="8">
        <f t="shared" si="22"/>
        <v>297.39266666666668</v>
      </c>
      <c r="J48" s="8">
        <f t="shared" si="23"/>
        <v>0.31854953588491913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0.20170564900882842</v>
      </c>
      <c r="P48" s="8">
        <f t="shared" si="26"/>
        <v>6.4253240877128692E-2</v>
      </c>
      <c r="Q48" s="14">
        <f t="shared" si="27"/>
        <v>1.0280518540340591E-2</v>
      </c>
      <c r="R48" s="8">
        <f t="shared" si="28"/>
        <v>1.2334566666666666E-2</v>
      </c>
      <c r="S48" s="15">
        <f t="shared" si="29"/>
        <v>0.83347221010390238</v>
      </c>
      <c r="T48" s="2">
        <v>0.01</v>
      </c>
      <c r="U48" s="16">
        <f t="shared" si="30"/>
        <v>8.3347221010390236E-3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3.5434722101039026E-2</v>
      </c>
      <c r="AR48" s="8">
        <f t="shared" si="34"/>
        <v>7.7091041666666671</v>
      </c>
      <c r="AS48" s="1">
        <f t="shared" si="35"/>
        <v>0.16</v>
      </c>
      <c r="AT48" s="1">
        <f t="shared" si="36"/>
        <v>133.3192328767125</v>
      </c>
      <c r="AU48" s="1">
        <f t="shared" si="37"/>
        <v>39040.964339240396</v>
      </c>
    </row>
    <row r="49" spans="1:78" x14ac:dyDescent="0.15">
      <c r="C49" s="7">
        <v>7</v>
      </c>
      <c r="D49" s="11">
        <v>24.090935483871</v>
      </c>
      <c r="E49" s="10">
        <f t="shared" si="38"/>
        <v>24.2426666666667</v>
      </c>
      <c r="F49" s="7" t="s">
        <v>73</v>
      </c>
      <c r="G49" s="1">
        <v>8</v>
      </c>
      <c r="H49" s="8">
        <f t="shared" si="21"/>
        <v>24.090935483871</v>
      </c>
      <c r="I49" s="8">
        <f t="shared" si="22"/>
        <v>297.240935483871</v>
      </c>
      <c r="J49" s="8">
        <f t="shared" si="23"/>
        <v>0.31326989230598662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0.21454344979836637</v>
      </c>
      <c r="P49" s="8">
        <f t="shared" si="26"/>
        <v>6.7210003413289074E-2</v>
      </c>
      <c r="Q49" s="14">
        <f t="shared" si="27"/>
        <v>1.0753600546126252E-2</v>
      </c>
      <c r="R49" s="8">
        <f t="shared" si="28"/>
        <v>1.2334566666666666E-2</v>
      </c>
      <c r="S49" s="15">
        <f t="shared" si="29"/>
        <v>0.87182637515650485</v>
      </c>
      <c r="T49" s="2">
        <v>0.01</v>
      </c>
      <c r="U49" s="16">
        <f t="shared" si="30"/>
        <v>8.7182637515650484E-3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3.5818263751565049E-2</v>
      </c>
      <c r="AR49" s="8">
        <f t="shared" si="34"/>
        <v>7.7091041666666671</v>
      </c>
      <c r="AS49" s="1">
        <f t="shared" si="35"/>
        <v>0.16</v>
      </c>
      <c r="AT49" s="1">
        <f t="shared" si="36"/>
        <v>133.3192328767125</v>
      </c>
      <c r="AU49" s="1">
        <f t="shared" si="37"/>
        <v>39463.539570904504</v>
      </c>
    </row>
    <row r="50" spans="1:78" x14ac:dyDescent="0.15">
      <c r="C50" s="7">
        <v>8</v>
      </c>
      <c r="D50" s="11">
        <v>24.366516129032298</v>
      </c>
      <c r="E50" s="10">
        <f t="shared" si="38"/>
        <v>24.090935483871</v>
      </c>
      <c r="F50" s="7" t="s">
        <v>73</v>
      </c>
      <c r="G50" s="1">
        <v>9</v>
      </c>
      <c r="H50" s="8">
        <f t="shared" si="21"/>
        <v>24.366516129032298</v>
      </c>
      <c r="I50" s="8">
        <f t="shared" si="22"/>
        <v>297.51651612903225</v>
      </c>
      <c r="J50" s="8">
        <f t="shared" si="23"/>
        <v>0.32292081385293564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0.22442448805174398</v>
      </c>
      <c r="P50" s="8">
        <f t="shared" si="26"/>
        <v>7.2471338330197602E-2</v>
      </c>
      <c r="Q50" s="14">
        <f t="shared" si="27"/>
        <v>1.1595414132831617E-2</v>
      </c>
      <c r="R50" s="8">
        <f t="shared" si="28"/>
        <v>1.2334566666666666E-2</v>
      </c>
      <c r="S50" s="15">
        <f t="shared" si="29"/>
        <v>0.94007470600223364</v>
      </c>
      <c r="T50" s="2">
        <v>0.01</v>
      </c>
      <c r="U50" s="16">
        <f t="shared" si="30"/>
        <v>9.400747060022337E-3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3.6500747060022334E-2</v>
      </c>
      <c r="AR50" s="8">
        <f t="shared" si="34"/>
        <v>7.7091041666666671</v>
      </c>
      <c r="AS50" s="1">
        <f t="shared" si="35"/>
        <v>0.16</v>
      </c>
      <c r="AT50" s="1">
        <f t="shared" si="36"/>
        <v>133.3192328767125</v>
      </c>
      <c r="AU50" s="1">
        <f t="shared" si="37"/>
        <v>40215.480179656348</v>
      </c>
    </row>
    <row r="51" spans="1:78" x14ac:dyDescent="0.15">
      <c r="C51" s="7">
        <v>9</v>
      </c>
      <c r="D51" s="11">
        <v>21.625633333333301</v>
      </c>
      <c r="E51" s="10">
        <f t="shared" si="38"/>
        <v>24.366516129032298</v>
      </c>
      <c r="F51" s="7" t="s">
        <v>73</v>
      </c>
      <c r="G51" s="1">
        <v>10</v>
      </c>
      <c r="H51" s="8">
        <f t="shared" si="21"/>
        <v>21.625633333333301</v>
      </c>
      <c r="I51" s="8">
        <f t="shared" si="22"/>
        <v>294.7756333333333</v>
      </c>
      <c r="J51" s="8">
        <f t="shared" si="23"/>
        <v>0.23819889131762009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0.22904419138821308</v>
      </c>
      <c r="P51" s="8">
        <f t="shared" si="26"/>
        <v>5.4558072451413142E-2</v>
      </c>
      <c r="Q51" s="14">
        <f t="shared" si="27"/>
        <v>8.7292915922261034E-3</v>
      </c>
      <c r="R51" s="8">
        <f t="shared" si="28"/>
        <v>1.2334566666666666E-2</v>
      </c>
      <c r="S51" s="15">
        <f t="shared" si="29"/>
        <v>0.70770962840684337</v>
      </c>
      <c r="T51" s="2">
        <v>0.01</v>
      </c>
      <c r="U51" s="16">
        <f t="shared" si="30"/>
        <v>7.0770962840684334E-3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3.4177096284068433E-2</v>
      </c>
      <c r="AR51" s="8">
        <f t="shared" si="34"/>
        <v>7.7091041666666671</v>
      </c>
      <c r="AS51" s="1">
        <f t="shared" si="35"/>
        <v>0.16</v>
      </c>
      <c r="AT51" s="1">
        <f t="shared" si="36"/>
        <v>133.3192328767125</v>
      </c>
      <c r="AU51" s="1">
        <f t="shared" si="37"/>
        <v>37655.348148080331</v>
      </c>
    </row>
    <row r="52" spans="1:78" x14ac:dyDescent="0.15">
      <c r="C52" s="7">
        <v>10</v>
      </c>
      <c r="D52" s="11">
        <v>16.117451612903199</v>
      </c>
      <c r="E52" s="10">
        <f t="shared" si="38"/>
        <v>21.625633333333301</v>
      </c>
      <c r="F52" s="7" t="s">
        <v>73</v>
      </c>
      <c r="G52" s="1">
        <v>11</v>
      </c>
      <c r="H52" s="8">
        <f t="shared" si="21"/>
        <v>16.117451612903199</v>
      </c>
      <c r="I52" s="8">
        <f t="shared" si="22"/>
        <v>289.26745161290319</v>
      </c>
      <c r="J52" s="8">
        <f t="shared" si="23"/>
        <v>0.12699297139248397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0.16576181298995996</v>
      </c>
      <c r="O52" s="8">
        <f t="shared" si="39"/>
        <v>8.5815347613506676E-2</v>
      </c>
      <c r="P52" s="8">
        <f t="shared" si="26"/>
        <v>1.0897945984518121E-2</v>
      </c>
      <c r="Q52" s="14">
        <f t="shared" si="27"/>
        <v>1.7436713575228993E-3</v>
      </c>
      <c r="R52" s="8">
        <f t="shared" si="28"/>
        <v>1.2334566666666666E-2</v>
      </c>
      <c r="S52" s="15">
        <f t="shared" si="29"/>
        <v>0.14136462225584734</v>
      </c>
      <c r="T52" s="2">
        <v>0.01</v>
      </c>
      <c r="U52" s="16">
        <f t="shared" si="30"/>
        <v>1.4136462225584733E-3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2.8513646222558472E-2</v>
      </c>
      <c r="AR52" s="8">
        <f t="shared" si="34"/>
        <v>7.7091041666666671</v>
      </c>
      <c r="AS52" s="1">
        <f t="shared" si="35"/>
        <v>0.16</v>
      </c>
      <c r="AT52" s="1">
        <f t="shared" si="36"/>
        <v>133.3192328767125</v>
      </c>
      <c r="AU52" s="1">
        <f t="shared" si="37"/>
        <v>31415.520691327234</v>
      </c>
    </row>
    <row r="53" spans="1:78" x14ac:dyDescent="0.15">
      <c r="C53" s="7">
        <v>11</v>
      </c>
      <c r="D53" s="11">
        <v>6.9837333333333396</v>
      </c>
      <c r="E53" s="10">
        <f t="shared" si="38"/>
        <v>16.117451612903199</v>
      </c>
      <c r="F53" s="7" t="s">
        <v>75</v>
      </c>
      <c r="G53" s="1">
        <v>12</v>
      </c>
      <c r="H53" s="8">
        <f t="shared" si="21"/>
        <v>6.9837333333333396</v>
      </c>
      <c r="I53" s="8">
        <f t="shared" si="22"/>
        <v>280.13373333333334</v>
      </c>
      <c r="J53" s="8">
        <f t="shared" si="23"/>
        <v>4.2378757525947816E-2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0.15200844329565522</v>
      </c>
      <c r="P53" s="8">
        <f t="shared" si="26"/>
        <v>6.4419289603233603E-3</v>
      </c>
      <c r="Q53" s="14">
        <f t="shared" si="27"/>
        <v>1.0307086336517376E-3</v>
      </c>
      <c r="R53" s="8">
        <f t="shared" si="28"/>
        <v>1.2334566666666666E-2</v>
      </c>
      <c r="S53" s="15">
        <f t="shared" si="29"/>
        <v>8.3562614034683361E-2</v>
      </c>
      <c r="T53" s="2">
        <v>0.01</v>
      </c>
      <c r="U53" s="16">
        <f t="shared" si="30"/>
        <v>8.3562614034683367E-4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2.7935626140346833E-2</v>
      </c>
      <c r="AR53" s="8">
        <f t="shared" si="34"/>
        <v>7.7091041666666671</v>
      </c>
      <c r="AS53" s="1">
        <f t="shared" si="35"/>
        <v>0.16</v>
      </c>
      <c r="AT53" s="1">
        <f t="shared" si="36"/>
        <v>133.3192328767125</v>
      </c>
      <c r="AU53" s="1">
        <f t="shared" si="37"/>
        <v>30778.674680438729</v>
      </c>
      <c r="AV53" s="1">
        <f>SUM(AU42:AU53)</f>
        <v>353457.87073487026</v>
      </c>
    </row>
    <row r="54" spans="1:78" x14ac:dyDescent="0.15">
      <c r="C54" s="7">
        <v>12</v>
      </c>
      <c r="D54" s="11">
        <v>6.7263870967741903</v>
      </c>
      <c r="E54" s="10">
        <f t="shared" si="38"/>
        <v>6.9837333333333396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134.75800000000001</v>
      </c>
      <c r="C58" s="7" t="s">
        <v>72</v>
      </c>
      <c r="D58" s="7">
        <v>2</v>
      </c>
      <c r="E58" s="7"/>
      <c r="F58" s="7"/>
      <c r="G58" s="1">
        <v>1</v>
      </c>
      <c r="H58" s="8">
        <f t="shared" ref="H58:H69" si="40">E59</f>
        <v>2</v>
      </c>
      <c r="I58" s="8">
        <f t="shared" ref="I58:I69" si="41">H58+273.15</f>
        <v>275.14999999999998</v>
      </c>
      <c r="J58" s="8">
        <f t="shared" ref="J58:J69" si="42">EXP(($C$16*(I58-$C$14))/($C$17*I58*$C$14))</f>
        <v>2.2580560877366793E-2</v>
      </c>
      <c r="K58" s="8">
        <f t="shared" ref="K58:K69" si="43">$B$58/12</f>
        <v>11.229833333333334</v>
      </c>
      <c r="L58" s="8">
        <f t="shared" ref="L58:L69" si="44">K58*$B$59/100</f>
        <v>3.0320550000000002</v>
      </c>
      <c r="M58" s="1" t="s">
        <v>73</v>
      </c>
      <c r="O58" s="8">
        <f>L58</f>
        <v>3.0320550000000002</v>
      </c>
      <c r="P58" s="8">
        <f t="shared" ref="P58:P69" si="45">O58*J58</f>
        <v>6.8465502511024373E-2</v>
      </c>
      <c r="Q58" s="14">
        <f t="shared" ref="Q58:Q69" si="46">P58*$B$60</f>
        <v>1.9854995728197065E-2</v>
      </c>
      <c r="R58" s="8">
        <f t="shared" ref="R58:R69" si="47">L58*$B$60</f>
        <v>0.87929594999999994</v>
      </c>
      <c r="S58" s="15">
        <f t="shared" ref="S58:S69" si="48">Q58/R58</f>
        <v>2.2580560877366793E-2</v>
      </c>
      <c r="T58" s="2">
        <v>0.27</v>
      </c>
      <c r="U58" s="16">
        <f t="shared" ref="U58:U69" si="49">S58*T58</f>
        <v>6.0967514368890346E-3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0.22758459880418755</v>
      </c>
      <c r="AC58" s="8">
        <f t="shared" ref="AC58:AC69" si="51">$B$58/12</f>
        <v>11.229833333333334</v>
      </c>
      <c r="AD58" s="1">
        <f t="shared" ref="AD58:AD69" si="52">$B$60</f>
        <v>0.28999999999999998</v>
      </c>
      <c r="AE58" s="17">
        <f t="shared" ref="AE58:AE69" si="53">$E$7/12</f>
        <v>15.284011664790418</v>
      </c>
      <c r="AF58" s="1">
        <f t="shared" ref="AF58:AF69" si="54">AE58*10000*AC58*AB58</f>
        <v>390619.15859526675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0.53058064516129</v>
      </c>
      <c r="E59" s="10">
        <f t="shared" ref="E59:E70" si="55">D58</f>
        <v>2</v>
      </c>
      <c r="F59" s="7" t="s">
        <v>73</v>
      </c>
      <c r="G59" s="1">
        <v>2</v>
      </c>
      <c r="H59" s="8">
        <f t="shared" si="40"/>
        <v>0.53058064516129</v>
      </c>
      <c r="I59" s="8">
        <f t="shared" si="41"/>
        <v>273.68058064516129</v>
      </c>
      <c r="J59" s="8">
        <f t="shared" si="42"/>
        <v>1.8673246653273079E-2</v>
      </c>
      <c r="K59" s="8">
        <f t="shared" si="43"/>
        <v>11.229833333333334</v>
      </c>
      <c r="L59" s="8">
        <f t="shared" si="44"/>
        <v>3.0320550000000002</v>
      </c>
      <c r="M59" s="1" t="s">
        <v>73</v>
      </c>
      <c r="O59" s="8">
        <f t="shared" ref="O59:O69" si="56">L59+O58-P58-N59</f>
        <v>5.9956444974889758</v>
      </c>
      <c r="P59" s="8">
        <f t="shared" si="45"/>
        <v>0.11195814854695117</v>
      </c>
      <c r="Q59" s="14">
        <f t="shared" si="46"/>
        <v>3.2467863078615836E-2</v>
      </c>
      <c r="R59" s="8">
        <f t="shared" si="47"/>
        <v>0.87929594999999994</v>
      </c>
      <c r="S59" s="15">
        <f t="shared" si="48"/>
        <v>3.6924840923713842E-2</v>
      </c>
      <c r="T59" s="2">
        <v>0.27</v>
      </c>
      <c r="U59" s="16">
        <f t="shared" si="49"/>
        <v>9.9697070494027384E-3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0.22833711407969898</v>
      </c>
      <c r="AC59" s="8">
        <f t="shared" si="51"/>
        <v>11.229833333333334</v>
      </c>
      <c r="AD59" s="1">
        <f t="shared" si="52"/>
        <v>0.28999999999999998</v>
      </c>
      <c r="AE59" s="17">
        <f t="shared" si="53"/>
        <v>15.284011664790418</v>
      </c>
      <c r="AF59" s="1">
        <f t="shared" si="54"/>
        <v>391910.75251372549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4.4894285714285704</v>
      </c>
      <c r="E60" s="10">
        <f t="shared" si="55"/>
        <v>0.53058064516129</v>
      </c>
      <c r="F60" s="7" t="s">
        <v>73</v>
      </c>
      <c r="G60" s="1">
        <v>3</v>
      </c>
      <c r="H60" s="8">
        <f t="shared" si="40"/>
        <v>4.4894285714285704</v>
      </c>
      <c r="I60" s="8">
        <f t="shared" si="41"/>
        <v>277.63942857142854</v>
      </c>
      <c r="J60" s="8">
        <f t="shared" si="42"/>
        <v>3.1012350489596458E-2</v>
      </c>
      <c r="K60" s="8">
        <f t="shared" si="43"/>
        <v>11.229833333333334</v>
      </c>
      <c r="L60" s="8">
        <f t="shared" si="44"/>
        <v>3.0320550000000002</v>
      </c>
      <c r="M60" s="1" t="s">
        <v>73</v>
      </c>
      <c r="O60" s="8">
        <f t="shared" si="56"/>
        <v>8.9157413489420261</v>
      </c>
      <c r="P60" s="8">
        <f t="shared" si="45"/>
        <v>0.27649809558797761</v>
      </c>
      <c r="Q60" s="14">
        <f t="shared" si="46"/>
        <v>8.0184447720513502E-2</v>
      </c>
      <c r="R60" s="8">
        <f t="shared" si="47"/>
        <v>0.87929594999999994</v>
      </c>
      <c r="S60" s="15">
        <f t="shared" si="48"/>
        <v>9.1191649092110014E-2</v>
      </c>
      <c r="T60" s="2">
        <v>0.27</v>
      </c>
      <c r="U60" s="16">
        <f t="shared" si="49"/>
        <v>2.4621745254869706E-2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0.2311840051030212</v>
      </c>
      <c r="AC60" s="8">
        <f t="shared" si="51"/>
        <v>11.229833333333334</v>
      </c>
      <c r="AD60" s="1">
        <f t="shared" si="52"/>
        <v>0.28999999999999998</v>
      </c>
      <c r="AE60" s="17">
        <f t="shared" si="53"/>
        <v>15.284011664790418</v>
      </c>
      <c r="AF60" s="1">
        <f t="shared" si="54"/>
        <v>396797.06811673928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8.0203225806451606</v>
      </c>
      <c r="E61" s="10">
        <f t="shared" si="55"/>
        <v>4.4894285714285704</v>
      </c>
      <c r="F61" s="7" t="s">
        <v>73</v>
      </c>
      <c r="G61" s="1">
        <v>4</v>
      </c>
      <c r="H61" s="8">
        <f t="shared" si="40"/>
        <v>8.0203225806451606</v>
      </c>
      <c r="I61" s="8">
        <f t="shared" si="41"/>
        <v>281.17032258064512</v>
      </c>
      <c r="J61" s="8">
        <f t="shared" si="42"/>
        <v>4.8172488382870873E-2</v>
      </c>
      <c r="K61" s="8">
        <f t="shared" si="43"/>
        <v>11.229833333333334</v>
      </c>
      <c r="L61" s="8">
        <f t="shared" si="44"/>
        <v>3.0320550000000002</v>
      </c>
      <c r="M61" s="1" t="s">
        <v>73</v>
      </c>
      <c r="O61" s="8">
        <f t="shared" si="56"/>
        <v>11.671298253354049</v>
      </c>
      <c r="P61" s="8">
        <f t="shared" si="45"/>
        <v>0.56223547952271902</v>
      </c>
      <c r="Q61" s="14">
        <f t="shared" si="46"/>
        <v>0.1630482890615885</v>
      </c>
      <c r="R61" s="8">
        <f t="shared" si="47"/>
        <v>0.87929594999999994</v>
      </c>
      <c r="S61" s="15">
        <f t="shared" si="48"/>
        <v>0.1854305015979984</v>
      </c>
      <c r="T61" s="2">
        <v>0.27</v>
      </c>
      <c r="U61" s="16">
        <f t="shared" si="49"/>
        <v>5.006623543145957E-2</v>
      </c>
      <c r="V61" s="2">
        <v>220.1</v>
      </c>
      <c r="W61" s="2">
        <v>12.1</v>
      </c>
      <c r="X61" s="2">
        <v>4.5</v>
      </c>
      <c r="Y61" s="2">
        <v>1.5</v>
      </c>
      <c r="Z61" s="2">
        <v>6.8</v>
      </c>
      <c r="AA61" s="2">
        <v>30.2</v>
      </c>
      <c r="AB61" s="1">
        <f t="shared" si="50"/>
        <v>0.28492786954433258</v>
      </c>
      <c r="AC61" s="8">
        <f t="shared" si="51"/>
        <v>11.229833333333334</v>
      </c>
      <c r="AD61" s="1">
        <f t="shared" si="52"/>
        <v>0.28999999999999998</v>
      </c>
      <c r="AE61" s="17">
        <f t="shared" si="53"/>
        <v>15.284011664790418</v>
      </c>
      <c r="AF61" s="1">
        <f t="shared" si="54"/>
        <v>489041.3729512053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15.7383333333333</v>
      </c>
      <c r="E62" s="10">
        <f t="shared" si="55"/>
        <v>8.0203225806451606</v>
      </c>
      <c r="F62" s="7" t="s">
        <v>73</v>
      </c>
      <c r="G62" s="1">
        <v>5</v>
      </c>
      <c r="H62" s="8">
        <f t="shared" si="40"/>
        <v>15.7383333333333</v>
      </c>
      <c r="I62" s="8">
        <f t="shared" si="41"/>
        <v>288.88833333333326</v>
      </c>
      <c r="J62" s="8">
        <f t="shared" si="42"/>
        <v>0.12150535459504874</v>
      </c>
      <c r="K62" s="8">
        <f t="shared" si="43"/>
        <v>11.229833333333334</v>
      </c>
      <c r="L62" s="8">
        <f t="shared" si="44"/>
        <v>3.0320550000000002</v>
      </c>
      <c r="M62" s="1" t="s">
        <v>75</v>
      </c>
      <c r="N62" s="8">
        <f>(O61-P61)*$C$22/100</f>
        <v>10.553609635139763</v>
      </c>
      <c r="O62" s="8">
        <f t="shared" si="56"/>
        <v>3.5875081386915664</v>
      </c>
      <c r="P62" s="8">
        <f t="shared" si="45"/>
        <v>0.43590144850434209</v>
      </c>
      <c r="Q62" s="14">
        <f t="shared" si="46"/>
        <v>0.12641142006625919</v>
      </c>
      <c r="R62" s="8">
        <f t="shared" si="47"/>
        <v>0.87929594999999994</v>
      </c>
      <c r="S62" s="15">
        <f t="shared" si="48"/>
        <v>0.14376436064132811</v>
      </c>
      <c r="T62" s="2">
        <v>0.27</v>
      </c>
      <c r="U62" s="16">
        <f t="shared" si="49"/>
        <v>3.8816377373158593E-2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0.28274202212360472</v>
      </c>
      <c r="AC62" s="8">
        <f t="shared" si="51"/>
        <v>11.229833333333334</v>
      </c>
      <c r="AD62" s="1">
        <f t="shared" si="52"/>
        <v>0.28999999999999998</v>
      </c>
      <c r="AE62" s="17">
        <f t="shared" si="53"/>
        <v>15.284011664790418</v>
      </c>
      <c r="AF62" s="1">
        <f t="shared" si="54"/>
        <v>485289.65211952908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20.395</v>
      </c>
      <c r="E63" s="10">
        <f t="shared" si="55"/>
        <v>15.7383333333333</v>
      </c>
      <c r="F63" s="7" t="s">
        <v>75</v>
      </c>
      <c r="G63" s="1">
        <v>6</v>
      </c>
      <c r="H63" s="8">
        <f t="shared" si="40"/>
        <v>20.395</v>
      </c>
      <c r="I63" s="8">
        <f t="shared" si="41"/>
        <v>293.54499999999996</v>
      </c>
      <c r="J63" s="8">
        <f t="shared" si="42"/>
        <v>0.20739575655380468</v>
      </c>
      <c r="K63" s="8">
        <f t="shared" si="43"/>
        <v>11.229833333333334</v>
      </c>
      <c r="L63" s="8">
        <f t="shared" si="44"/>
        <v>3.0320550000000002</v>
      </c>
      <c r="M63" s="1" t="s">
        <v>73</v>
      </c>
      <c r="O63" s="8">
        <f t="shared" si="56"/>
        <v>6.1836616901872237</v>
      </c>
      <c r="P63" s="8">
        <f t="shared" si="45"/>
        <v>1.2824651945091579</v>
      </c>
      <c r="Q63" s="14">
        <f t="shared" si="46"/>
        <v>0.37191490640765573</v>
      </c>
      <c r="R63" s="8">
        <f t="shared" si="47"/>
        <v>0.87929594999999994</v>
      </c>
      <c r="S63" s="15">
        <f t="shared" si="48"/>
        <v>0.42296897467531352</v>
      </c>
      <c r="T63" s="2">
        <v>0.27</v>
      </c>
      <c r="U63" s="16">
        <f t="shared" si="49"/>
        <v>0.11420162316233466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0.29738937538044163</v>
      </c>
      <c r="AC63" s="8">
        <f t="shared" si="51"/>
        <v>11.229833333333334</v>
      </c>
      <c r="AD63" s="1">
        <f t="shared" si="52"/>
        <v>0.28999999999999998</v>
      </c>
      <c r="AE63" s="17">
        <f t="shared" si="53"/>
        <v>15.284011664790418</v>
      </c>
      <c r="AF63" s="1">
        <f t="shared" si="54"/>
        <v>510429.91571775283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24.2426666666667</v>
      </c>
      <c r="E64" s="10">
        <f t="shared" si="55"/>
        <v>20.395</v>
      </c>
      <c r="F64" s="7" t="s">
        <v>73</v>
      </c>
      <c r="G64" s="1">
        <v>7</v>
      </c>
      <c r="H64" s="8">
        <f t="shared" si="40"/>
        <v>24.2426666666667</v>
      </c>
      <c r="I64" s="8">
        <f t="shared" si="41"/>
        <v>297.39266666666668</v>
      </c>
      <c r="J64" s="8">
        <f t="shared" si="42"/>
        <v>0.31854953588491913</v>
      </c>
      <c r="K64" s="8">
        <f t="shared" si="43"/>
        <v>11.229833333333334</v>
      </c>
      <c r="L64" s="8">
        <f t="shared" si="44"/>
        <v>3.0320550000000002</v>
      </c>
      <c r="M64" s="1" t="s">
        <v>73</v>
      </c>
      <c r="O64" s="8">
        <f t="shared" si="56"/>
        <v>7.933251495678066</v>
      </c>
      <c r="P64" s="8">
        <f t="shared" si="45"/>
        <v>2.5271335820065883</v>
      </c>
      <c r="Q64" s="14">
        <f t="shared" si="46"/>
        <v>0.73286873878191061</v>
      </c>
      <c r="R64" s="8">
        <f t="shared" si="47"/>
        <v>0.87929594999999994</v>
      </c>
      <c r="S64" s="15">
        <f t="shared" si="48"/>
        <v>0.8334722101039026</v>
      </c>
      <c r="T64" s="2">
        <v>0.27</v>
      </c>
      <c r="U64" s="16">
        <f t="shared" si="49"/>
        <v>0.2250374967280537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0.31892478561426085</v>
      </c>
      <c r="AC64" s="8">
        <f t="shared" si="51"/>
        <v>11.229833333333334</v>
      </c>
      <c r="AD64" s="1">
        <f t="shared" si="52"/>
        <v>0.28999999999999998</v>
      </c>
      <c r="AE64" s="17">
        <f t="shared" si="53"/>
        <v>15.284011664790418</v>
      </c>
      <c r="AF64" s="1">
        <f t="shared" si="54"/>
        <v>547392.62703362759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24.090935483871</v>
      </c>
      <c r="E65" s="10">
        <f t="shared" si="55"/>
        <v>24.2426666666667</v>
      </c>
      <c r="F65" s="7" t="s">
        <v>73</v>
      </c>
      <c r="G65" s="1">
        <v>8</v>
      </c>
      <c r="H65" s="8">
        <f t="shared" si="40"/>
        <v>24.090935483871</v>
      </c>
      <c r="I65" s="8">
        <f t="shared" si="41"/>
        <v>297.240935483871</v>
      </c>
      <c r="J65" s="8">
        <f t="shared" si="42"/>
        <v>0.31326989230598662</v>
      </c>
      <c r="K65" s="8">
        <f t="shared" si="43"/>
        <v>11.229833333333334</v>
      </c>
      <c r="L65" s="8">
        <f t="shared" si="44"/>
        <v>3.0320550000000002</v>
      </c>
      <c r="M65" s="1" t="s">
        <v>73</v>
      </c>
      <c r="O65" s="8">
        <f t="shared" si="56"/>
        <v>8.4381729136714778</v>
      </c>
      <c r="P65" s="8">
        <f t="shared" si="45"/>
        <v>2.6434255199251573</v>
      </c>
      <c r="Q65" s="14">
        <f t="shared" si="46"/>
        <v>0.76659340077829552</v>
      </c>
      <c r="R65" s="8">
        <f t="shared" si="47"/>
        <v>0.87929594999999994</v>
      </c>
      <c r="S65" s="15">
        <f t="shared" si="48"/>
        <v>0.87182637515650507</v>
      </c>
      <c r="T65" s="2">
        <v>0.27</v>
      </c>
      <c r="U65" s="16">
        <f t="shared" si="49"/>
        <v>0.2353931212922564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0.32093688346708543</v>
      </c>
      <c r="AC65" s="8">
        <f t="shared" si="51"/>
        <v>11.229833333333334</v>
      </c>
      <c r="AD65" s="1">
        <f t="shared" si="52"/>
        <v>0.28999999999999998</v>
      </c>
      <c r="AE65" s="17">
        <f t="shared" si="53"/>
        <v>15.284011664790418</v>
      </c>
      <c r="AF65" s="1">
        <f t="shared" si="54"/>
        <v>550846.12948683149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24.366516129032298</v>
      </c>
      <c r="E66" s="10">
        <f t="shared" si="55"/>
        <v>24.090935483871</v>
      </c>
      <c r="F66" s="7" t="s">
        <v>73</v>
      </c>
      <c r="G66" s="1">
        <v>9</v>
      </c>
      <c r="H66" s="8">
        <f t="shared" si="40"/>
        <v>24.366516129032298</v>
      </c>
      <c r="I66" s="8">
        <f t="shared" si="41"/>
        <v>297.51651612903225</v>
      </c>
      <c r="J66" s="8">
        <f t="shared" si="42"/>
        <v>0.32292081385293564</v>
      </c>
      <c r="K66" s="8">
        <f t="shared" si="43"/>
        <v>11.229833333333334</v>
      </c>
      <c r="L66" s="8">
        <f t="shared" si="44"/>
        <v>3.0320550000000002</v>
      </c>
      <c r="M66" s="1" t="s">
        <v>73</v>
      </c>
      <c r="O66" s="8">
        <f t="shared" si="56"/>
        <v>8.8268023937463198</v>
      </c>
      <c r="P66" s="8">
        <f t="shared" si="45"/>
        <v>2.8503582127076021</v>
      </c>
      <c r="Q66" s="14">
        <f t="shared" si="46"/>
        <v>0.8266038816852046</v>
      </c>
      <c r="R66" s="8">
        <f t="shared" si="47"/>
        <v>0.87929594999999994</v>
      </c>
      <c r="S66" s="15">
        <f t="shared" si="48"/>
        <v>0.94007470600223353</v>
      </c>
      <c r="T66" s="2">
        <v>0.27</v>
      </c>
      <c r="U66" s="16">
        <f t="shared" si="49"/>
        <v>0.25382017062060308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0.32451725915158319</v>
      </c>
      <c r="AC66" s="8">
        <f t="shared" si="51"/>
        <v>11.229833333333334</v>
      </c>
      <c r="AD66" s="1">
        <f t="shared" si="52"/>
        <v>0.28999999999999998</v>
      </c>
      <c r="AE66" s="17">
        <f t="shared" si="53"/>
        <v>15.284011664790418</v>
      </c>
      <c r="AF66" s="1">
        <f t="shared" si="54"/>
        <v>556991.37545111042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21.625633333333301</v>
      </c>
      <c r="E67" s="10">
        <f t="shared" si="55"/>
        <v>24.366516129032298</v>
      </c>
      <c r="F67" s="7" t="s">
        <v>73</v>
      </c>
      <c r="G67" s="1">
        <v>10</v>
      </c>
      <c r="H67" s="8">
        <f t="shared" si="40"/>
        <v>21.625633333333301</v>
      </c>
      <c r="I67" s="8">
        <f t="shared" si="41"/>
        <v>294.7756333333333</v>
      </c>
      <c r="J67" s="8">
        <f t="shared" si="42"/>
        <v>0.23819889131762009</v>
      </c>
      <c r="K67" s="8">
        <f t="shared" si="43"/>
        <v>11.229833333333334</v>
      </c>
      <c r="L67" s="8">
        <f t="shared" si="44"/>
        <v>3.0320550000000002</v>
      </c>
      <c r="M67" s="1" t="s">
        <v>73</v>
      </c>
      <c r="O67" s="8">
        <f t="shared" si="56"/>
        <v>9.0084991810387169</v>
      </c>
      <c r="P67" s="8">
        <f t="shared" si="45"/>
        <v>2.1458145173591108</v>
      </c>
      <c r="Q67" s="14">
        <f t="shared" si="46"/>
        <v>0.62228621003414208</v>
      </c>
      <c r="R67" s="8">
        <f t="shared" si="47"/>
        <v>0.87929594999999994</v>
      </c>
      <c r="S67" s="15">
        <f t="shared" si="48"/>
        <v>0.70770962840684315</v>
      </c>
      <c r="T67" s="2">
        <v>0.27</v>
      </c>
      <c r="U67" s="16">
        <f t="shared" si="49"/>
        <v>0.19108159966984767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0.31232715481585138</v>
      </c>
      <c r="AC67" s="8">
        <f t="shared" si="51"/>
        <v>11.229833333333334</v>
      </c>
      <c r="AD67" s="1">
        <f t="shared" si="52"/>
        <v>0.28999999999999998</v>
      </c>
      <c r="AE67" s="17">
        <f t="shared" si="53"/>
        <v>15.284011664790418</v>
      </c>
      <c r="AF67" s="1">
        <f t="shared" si="54"/>
        <v>536068.65781629796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16.117451612903199</v>
      </c>
      <c r="E68" s="10">
        <f t="shared" si="55"/>
        <v>21.625633333333301</v>
      </c>
      <c r="F68" s="7" t="s">
        <v>73</v>
      </c>
      <c r="G68" s="1">
        <v>11</v>
      </c>
      <c r="H68" s="8">
        <f t="shared" si="40"/>
        <v>16.117451612903199</v>
      </c>
      <c r="I68" s="8">
        <f t="shared" si="41"/>
        <v>289.26745161290319</v>
      </c>
      <c r="J68" s="8">
        <f t="shared" si="42"/>
        <v>0.12699297139248397</v>
      </c>
      <c r="K68" s="8">
        <f t="shared" si="43"/>
        <v>11.229833333333334</v>
      </c>
      <c r="L68" s="8">
        <f t="shared" si="44"/>
        <v>3.0320550000000002</v>
      </c>
      <c r="M68" s="1" t="s">
        <v>75</v>
      </c>
      <c r="N68" s="8">
        <f>(O67-P67)*$C$22/100</f>
        <v>6.5195504304956264</v>
      </c>
      <c r="O68" s="8">
        <f t="shared" si="56"/>
        <v>3.3751892331839786</v>
      </c>
      <c r="P68" s="8">
        <f t="shared" si="45"/>
        <v>0.42862530973395291</v>
      </c>
      <c r="Q68" s="14">
        <f t="shared" si="46"/>
        <v>0.12430133982284633</v>
      </c>
      <c r="R68" s="8">
        <f t="shared" si="47"/>
        <v>0.87929594999999994</v>
      </c>
      <c r="S68" s="15">
        <f t="shared" si="48"/>
        <v>0.14136462225584723</v>
      </c>
      <c r="T68" s="2">
        <v>0.27</v>
      </c>
      <c r="U68" s="16">
        <f t="shared" si="49"/>
        <v>3.8168448009078752E-2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0.23381612944816402</v>
      </c>
      <c r="AC68" s="8">
        <f t="shared" si="51"/>
        <v>11.229833333333334</v>
      </c>
      <c r="AD68" s="1">
        <f t="shared" si="52"/>
        <v>0.28999999999999998</v>
      </c>
      <c r="AE68" s="17">
        <f t="shared" si="53"/>
        <v>15.284011664790418</v>
      </c>
      <c r="AF68" s="1">
        <f t="shared" si="54"/>
        <v>401314.76484323188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6.9837333333333396</v>
      </c>
      <c r="E69" s="10">
        <f t="shared" si="55"/>
        <v>16.117451612903199</v>
      </c>
      <c r="F69" s="7" t="s">
        <v>75</v>
      </c>
      <c r="G69" s="1">
        <v>12</v>
      </c>
      <c r="H69" s="8">
        <f t="shared" si="40"/>
        <v>6.9837333333333396</v>
      </c>
      <c r="I69" s="8">
        <f t="shared" si="41"/>
        <v>280.13373333333334</v>
      </c>
      <c r="J69" s="8">
        <f t="shared" si="42"/>
        <v>4.2378757525947816E-2</v>
      </c>
      <c r="K69" s="8">
        <f t="shared" si="43"/>
        <v>11.229833333333334</v>
      </c>
      <c r="L69" s="8">
        <f t="shared" si="44"/>
        <v>3.0320550000000002</v>
      </c>
      <c r="M69" s="1" t="s">
        <v>73</v>
      </c>
      <c r="O69" s="8">
        <f t="shared" si="56"/>
        <v>5.9786189234500267</v>
      </c>
      <c r="P69" s="8">
        <f t="shared" si="45"/>
        <v>0.25336644169693184</v>
      </c>
      <c r="Q69" s="14">
        <f t="shared" si="46"/>
        <v>7.3476268092110233E-2</v>
      </c>
      <c r="R69" s="8">
        <f t="shared" si="47"/>
        <v>0.87929594999999994</v>
      </c>
      <c r="S69" s="15">
        <f t="shared" si="48"/>
        <v>8.3562614034683361E-2</v>
      </c>
      <c r="T69" s="2">
        <v>0.27</v>
      </c>
      <c r="U69" s="16">
        <f t="shared" si="49"/>
        <v>2.2561905789364508E-2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0.23078377829487354</v>
      </c>
      <c r="AC69" s="8">
        <f t="shared" si="51"/>
        <v>11.229833333333334</v>
      </c>
      <c r="AD69" s="1">
        <f t="shared" si="52"/>
        <v>0.28999999999999998</v>
      </c>
      <c r="AE69" s="17">
        <f t="shared" si="53"/>
        <v>15.284011664790418</v>
      </c>
      <c r="AF69" s="1">
        <f t="shared" si="54"/>
        <v>396110.13121561613</v>
      </c>
      <c r="AG69" s="1">
        <f>SUM(AF58:AF69)</f>
        <v>5652811.6058609346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6.7263870967741903</v>
      </c>
      <c r="E70" s="10">
        <f t="shared" si="55"/>
        <v>6.9837333333333396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2</v>
      </c>
      <c r="E74" s="7"/>
      <c r="F74" s="7"/>
      <c r="G74" s="1">
        <v>1</v>
      </c>
      <c r="H74" s="8">
        <f t="shared" ref="H74:H85" si="57">E75</f>
        <v>2</v>
      </c>
      <c r="I74" s="8">
        <f t="shared" ref="I74:I85" si="58">H74+273.15</f>
        <v>275.14999999999998</v>
      </c>
      <c r="J74" s="8">
        <f t="shared" ref="J74:J85" si="59">EXP(($C$16*(I74-$C$14))/($C$17*I74*$C$14))</f>
        <v>2.2580560877366793E-2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1.1769439940501121E-2</v>
      </c>
      <c r="Q74" s="14">
        <f t="shared" ref="Q74:Q85" si="63">P74*$B$76</f>
        <v>3.0600543845302917E-3</v>
      </c>
      <c r="R74" s="8">
        <f t="shared" ref="R74:R85" si="64">L74*$B$76</f>
        <v>0.1355172</v>
      </c>
      <c r="S74" s="15">
        <f t="shared" ref="S74:S85" si="65">Q74/R74</f>
        <v>2.2580560877366797E-2</v>
      </c>
      <c r="T74" s="2">
        <v>0.01</v>
      </c>
      <c r="U74" s="16">
        <f t="shared" ref="U74:U85" si="66">S74*T74</f>
        <v>2.2580560877366796E-4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5.7158056087736678E-3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0.83721915381575007</v>
      </c>
      <c r="AX74" s="1">
        <f t="shared" ref="AX74:AX85" si="72">AW74*10000*AV74*0.67*AU74*AT74</f>
        <v>434.49604572426847</v>
      </c>
    </row>
    <row r="75" spans="1:78" x14ac:dyDescent="0.15">
      <c r="A75" s="1" t="s">
        <v>74</v>
      </c>
      <c r="B75" s="1">
        <v>1</v>
      </c>
      <c r="C75" s="7">
        <v>1</v>
      </c>
      <c r="D75" s="9">
        <v>0.53058064516129</v>
      </c>
      <c r="E75" s="10">
        <f t="shared" ref="E75:E86" si="73">D74</f>
        <v>2</v>
      </c>
      <c r="F75" s="7" t="s">
        <v>73</v>
      </c>
      <c r="G75" s="1">
        <v>2</v>
      </c>
      <c r="H75" s="8">
        <f t="shared" si="57"/>
        <v>0.53058064516129</v>
      </c>
      <c r="I75" s="8">
        <f t="shared" si="58"/>
        <v>273.68058064516129</v>
      </c>
      <c r="J75" s="8">
        <f t="shared" si="59"/>
        <v>1.8673246653273079E-2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1.030670560059499</v>
      </c>
      <c r="P75" s="8">
        <f t="shared" si="62"/>
        <v>1.9245965586258129E-2</v>
      </c>
      <c r="Q75" s="14">
        <f t="shared" si="63"/>
        <v>5.0039510524271134E-3</v>
      </c>
      <c r="R75" s="8">
        <f t="shared" si="64"/>
        <v>0.1355172</v>
      </c>
      <c r="S75" s="15">
        <f t="shared" si="65"/>
        <v>3.6924840923713842E-2</v>
      </c>
      <c r="T75" s="2">
        <v>0.01</v>
      </c>
      <c r="U75" s="16">
        <f t="shared" si="66"/>
        <v>3.6924840923713845E-4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5.8592484092371382E-3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0.83721915381575007</v>
      </c>
      <c r="AX75" s="1">
        <f t="shared" si="72"/>
        <v>445.40007813106075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4.4894285714285704</v>
      </c>
      <c r="E76" s="10">
        <f t="shared" si="73"/>
        <v>0.53058064516129</v>
      </c>
      <c r="F76" s="7" t="s">
        <v>73</v>
      </c>
      <c r="G76" s="1">
        <v>3</v>
      </c>
      <c r="H76" s="8">
        <f t="shared" si="57"/>
        <v>4.4894285714285704</v>
      </c>
      <c r="I76" s="8">
        <f t="shared" si="58"/>
        <v>277.63942857142854</v>
      </c>
      <c r="J76" s="8">
        <f t="shared" si="59"/>
        <v>3.1012350489596458E-2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1.5326445944732408</v>
      </c>
      <c r="P76" s="8">
        <f t="shared" si="62"/>
        <v>4.7530911339789574E-2</v>
      </c>
      <c r="Q76" s="14">
        <f t="shared" si="63"/>
        <v>1.2358036948345289E-2</v>
      </c>
      <c r="R76" s="8">
        <f t="shared" si="64"/>
        <v>0.1355172</v>
      </c>
      <c r="S76" s="15">
        <f t="shared" si="65"/>
        <v>9.119164909211E-2</v>
      </c>
      <c r="T76" s="2">
        <v>0.01</v>
      </c>
      <c r="U76" s="16">
        <f t="shared" si="66"/>
        <v>9.1191649092110002E-4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6.4019164909211003E-3</v>
      </c>
      <c r="AU76" s="8">
        <f t="shared" si="70"/>
        <v>52.122000000000007</v>
      </c>
      <c r="AV76" s="1">
        <f t="shared" si="71"/>
        <v>0.26</v>
      </c>
      <c r="AW76" s="1">
        <f t="shared" si="75"/>
        <v>0.83721915381575007</v>
      </c>
      <c r="AX76" s="1">
        <f t="shared" si="72"/>
        <v>486.6518546558828</v>
      </c>
    </row>
    <row r="77" spans="1:78" x14ac:dyDescent="0.15">
      <c r="C77" s="7">
        <v>3</v>
      </c>
      <c r="D77" s="11">
        <v>8.0203225806451606</v>
      </c>
      <c r="E77" s="10">
        <f t="shared" si="73"/>
        <v>4.4894285714285704</v>
      </c>
      <c r="F77" s="7" t="s">
        <v>73</v>
      </c>
      <c r="G77" s="1">
        <v>4</v>
      </c>
      <c r="H77" s="8">
        <f t="shared" si="57"/>
        <v>8.0203225806451606</v>
      </c>
      <c r="I77" s="8">
        <f t="shared" si="58"/>
        <v>281.17032258064512</v>
      </c>
      <c r="J77" s="8">
        <f t="shared" si="59"/>
        <v>4.8172488382870873E-2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2.0063336831334513</v>
      </c>
      <c r="P77" s="8">
        <f t="shared" si="62"/>
        <v>9.6650086042908714E-2</v>
      </c>
      <c r="Q77" s="14">
        <f t="shared" si="63"/>
        <v>2.5129022371156266E-2</v>
      </c>
      <c r="R77" s="8">
        <f t="shared" si="64"/>
        <v>0.1355172</v>
      </c>
      <c r="S77" s="15">
        <f t="shared" si="65"/>
        <v>0.18543050159799837</v>
      </c>
      <c r="T77" s="2">
        <v>0.01</v>
      </c>
      <c r="U77" s="16">
        <f t="shared" si="66"/>
        <v>1.8543050159799837E-3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7.3443050159799836E-3</v>
      </c>
      <c r="AU77" s="8">
        <f t="shared" si="70"/>
        <v>52.122000000000007</v>
      </c>
      <c r="AV77" s="1">
        <f t="shared" si="71"/>
        <v>0.26</v>
      </c>
      <c r="AW77" s="1">
        <f t="shared" si="75"/>
        <v>0.83721915381575007</v>
      </c>
      <c r="AX77" s="1">
        <f t="shared" si="72"/>
        <v>558.28901583671268</v>
      </c>
    </row>
    <row r="78" spans="1:78" x14ac:dyDescent="0.15">
      <c r="C78" s="7">
        <v>4</v>
      </c>
      <c r="D78" s="11">
        <v>15.7383333333333</v>
      </c>
      <c r="E78" s="10">
        <f t="shared" si="73"/>
        <v>8.0203225806451606</v>
      </c>
      <c r="F78" s="7" t="s">
        <v>73</v>
      </c>
      <c r="G78" s="1">
        <v>5</v>
      </c>
      <c r="H78" s="8">
        <f t="shared" si="57"/>
        <v>15.7383333333333</v>
      </c>
      <c r="I78" s="8">
        <f t="shared" si="58"/>
        <v>288.88833333333326</v>
      </c>
      <c r="J78" s="8">
        <f t="shared" si="59"/>
        <v>0.12150535459504874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1.8141994172360154</v>
      </c>
      <c r="O78" s="8">
        <f t="shared" si="74"/>
        <v>0.61670417985452719</v>
      </c>
      <c r="P78" s="8">
        <f t="shared" si="62"/>
        <v>7.4932860053473035E-2</v>
      </c>
      <c r="Q78" s="14">
        <f t="shared" si="63"/>
        <v>1.9482543613902989E-2</v>
      </c>
      <c r="R78" s="8">
        <f t="shared" si="64"/>
        <v>0.1355172</v>
      </c>
      <c r="S78" s="15">
        <f t="shared" si="65"/>
        <v>0.14376436064132811</v>
      </c>
      <c r="T78" s="2">
        <v>0.01</v>
      </c>
      <c r="U78" s="16">
        <f t="shared" si="66"/>
        <v>1.4376436064132811E-3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1.138764360641328E-2</v>
      </c>
      <c r="AU78" s="8">
        <f t="shared" si="70"/>
        <v>52.122000000000007</v>
      </c>
      <c r="AV78" s="1">
        <f t="shared" si="71"/>
        <v>0.26</v>
      </c>
      <c r="AW78" s="1">
        <f t="shared" si="75"/>
        <v>0.83721915381575007</v>
      </c>
      <c r="AX78" s="1">
        <f t="shared" si="72"/>
        <v>865.64982362396893</v>
      </c>
    </row>
    <row r="79" spans="1:78" x14ac:dyDescent="0.15">
      <c r="C79" s="7">
        <v>5</v>
      </c>
      <c r="D79" s="11">
        <v>20.395</v>
      </c>
      <c r="E79" s="10">
        <f t="shared" si="73"/>
        <v>15.7383333333333</v>
      </c>
      <c r="F79" s="7" t="s">
        <v>75</v>
      </c>
      <c r="G79" s="1">
        <v>6</v>
      </c>
      <c r="H79" s="8">
        <f t="shared" si="57"/>
        <v>20.395</v>
      </c>
      <c r="I79" s="8">
        <f t="shared" si="58"/>
        <v>293.54499999999996</v>
      </c>
      <c r="J79" s="8">
        <f t="shared" si="59"/>
        <v>0.20739575655380468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1.0629913198010541</v>
      </c>
      <c r="P79" s="8">
        <f t="shared" si="62"/>
        <v>0.22045988898026694</v>
      </c>
      <c r="Q79" s="14">
        <f t="shared" si="63"/>
        <v>5.7319571134869407E-2</v>
      </c>
      <c r="R79" s="8">
        <f t="shared" si="64"/>
        <v>0.1355172</v>
      </c>
      <c r="S79" s="15">
        <f t="shared" si="65"/>
        <v>0.42296897467531358</v>
      </c>
      <c r="T79" s="2">
        <v>0.01</v>
      </c>
      <c r="U79" s="16">
        <f t="shared" si="66"/>
        <v>4.2296897467531359E-3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1.4179689746753137E-2</v>
      </c>
      <c r="AU79" s="8">
        <f t="shared" si="70"/>
        <v>52.122000000000007</v>
      </c>
      <c r="AV79" s="1">
        <f t="shared" si="71"/>
        <v>0.26</v>
      </c>
      <c r="AW79" s="1">
        <f t="shared" si="75"/>
        <v>0.83721915381575007</v>
      </c>
      <c r="AX79" s="1">
        <f t="shared" si="72"/>
        <v>1077.8916475228143</v>
      </c>
    </row>
    <row r="80" spans="1:78" x14ac:dyDescent="0.15">
      <c r="C80" s="7">
        <v>6</v>
      </c>
      <c r="D80" s="11">
        <v>24.2426666666667</v>
      </c>
      <c r="E80" s="10">
        <f t="shared" si="73"/>
        <v>20.395</v>
      </c>
      <c r="F80" s="7" t="s">
        <v>73</v>
      </c>
      <c r="G80" s="1">
        <v>7</v>
      </c>
      <c r="H80" s="8">
        <f t="shared" si="57"/>
        <v>24.2426666666667</v>
      </c>
      <c r="I80" s="8">
        <f t="shared" si="58"/>
        <v>297.39266666666668</v>
      </c>
      <c r="J80" s="8">
        <f t="shared" si="59"/>
        <v>0.31854953588491913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1.3637514308207872</v>
      </c>
      <c r="P80" s="8">
        <f t="shared" si="62"/>
        <v>0.43442238535035615</v>
      </c>
      <c r="Q80" s="14">
        <f t="shared" si="63"/>
        <v>0.11294982019109261</v>
      </c>
      <c r="R80" s="8">
        <f t="shared" si="64"/>
        <v>0.1355172</v>
      </c>
      <c r="S80" s="15">
        <f t="shared" si="65"/>
        <v>0.83347221010390271</v>
      </c>
      <c r="T80" s="2">
        <v>0.01</v>
      </c>
      <c r="U80" s="16">
        <f t="shared" si="66"/>
        <v>8.3347221010390271E-3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1.8284722101039028E-2</v>
      </c>
      <c r="AU80" s="8">
        <f t="shared" si="70"/>
        <v>52.122000000000007</v>
      </c>
      <c r="AV80" s="1">
        <f t="shared" si="71"/>
        <v>0.26</v>
      </c>
      <c r="AW80" s="1">
        <f t="shared" si="75"/>
        <v>0.83721915381575007</v>
      </c>
      <c r="AX80" s="1">
        <f t="shared" si="72"/>
        <v>1389.9422048002655</v>
      </c>
    </row>
    <row r="81" spans="1:53" x14ac:dyDescent="0.15">
      <c r="C81" s="7">
        <v>7</v>
      </c>
      <c r="D81" s="11">
        <v>24.090935483871</v>
      </c>
      <c r="E81" s="10">
        <f t="shared" si="73"/>
        <v>24.2426666666667</v>
      </c>
      <c r="F81" s="7" t="s">
        <v>73</v>
      </c>
      <c r="G81" s="1">
        <v>8</v>
      </c>
      <c r="H81" s="8">
        <f t="shared" si="57"/>
        <v>24.090935483871</v>
      </c>
      <c r="I81" s="8">
        <f t="shared" si="58"/>
        <v>297.240935483871</v>
      </c>
      <c r="J81" s="8">
        <f t="shared" si="59"/>
        <v>0.31326989230598662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1.4505490454704311</v>
      </c>
      <c r="P81" s="8">
        <f t="shared" si="62"/>
        <v>0.45441334325907362</v>
      </c>
      <c r="Q81" s="14">
        <f t="shared" si="63"/>
        <v>0.11814746924735915</v>
      </c>
      <c r="R81" s="8">
        <f t="shared" si="64"/>
        <v>0.1355172</v>
      </c>
      <c r="S81" s="15">
        <f t="shared" si="65"/>
        <v>0.87182637515650518</v>
      </c>
      <c r="T81" s="2">
        <v>0.01</v>
      </c>
      <c r="U81" s="16">
        <f t="shared" si="66"/>
        <v>8.7182637515650519E-3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1.8668263751565051E-2</v>
      </c>
      <c r="AU81" s="8">
        <f t="shared" si="70"/>
        <v>52.122000000000007</v>
      </c>
      <c r="AV81" s="1">
        <f t="shared" si="71"/>
        <v>0.26</v>
      </c>
      <c r="AW81" s="1">
        <f t="shared" si="75"/>
        <v>0.83721915381575007</v>
      </c>
      <c r="AX81" s="1">
        <f t="shared" si="72"/>
        <v>1419.0977328098807</v>
      </c>
    </row>
    <row r="82" spans="1:53" x14ac:dyDescent="0.15">
      <c r="C82" s="7">
        <v>8</v>
      </c>
      <c r="D82" s="11">
        <v>24.366516129032298</v>
      </c>
      <c r="E82" s="10">
        <f t="shared" si="73"/>
        <v>24.090935483871</v>
      </c>
      <c r="F82" s="7" t="s">
        <v>73</v>
      </c>
      <c r="G82" s="1">
        <v>9</v>
      </c>
      <c r="H82" s="8">
        <f t="shared" si="57"/>
        <v>24.366516129032298</v>
      </c>
      <c r="I82" s="8">
        <f t="shared" si="58"/>
        <v>297.51651612903225</v>
      </c>
      <c r="J82" s="8">
        <f t="shared" si="59"/>
        <v>0.32292081385293564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1.5173557022113575</v>
      </c>
      <c r="P82" s="8">
        <f t="shared" si="62"/>
        <v>0.48998573826248421</v>
      </c>
      <c r="Q82" s="14">
        <f t="shared" si="63"/>
        <v>0.12739629194824589</v>
      </c>
      <c r="R82" s="8">
        <f t="shared" si="64"/>
        <v>0.1355172</v>
      </c>
      <c r="S82" s="15">
        <f t="shared" si="65"/>
        <v>0.94007470600223364</v>
      </c>
      <c r="T82" s="2">
        <v>0.01</v>
      </c>
      <c r="U82" s="16">
        <f t="shared" si="66"/>
        <v>9.400747060022337E-3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1.9350747060022336E-2</v>
      </c>
      <c r="AU82" s="8">
        <f t="shared" si="70"/>
        <v>52.122000000000007</v>
      </c>
      <c r="AV82" s="1">
        <f t="shared" si="71"/>
        <v>0.26</v>
      </c>
      <c r="AW82" s="1">
        <f t="shared" si="75"/>
        <v>0.83721915381575007</v>
      </c>
      <c r="AX82" s="1">
        <f t="shared" si="72"/>
        <v>1470.9777859632504</v>
      </c>
    </row>
    <row r="83" spans="1:53" x14ac:dyDescent="0.15">
      <c r="C83" s="7">
        <v>9</v>
      </c>
      <c r="D83" s="11">
        <v>21.625633333333301</v>
      </c>
      <c r="E83" s="10">
        <f t="shared" si="73"/>
        <v>24.366516129032298</v>
      </c>
      <c r="F83" s="7" t="s">
        <v>73</v>
      </c>
      <c r="G83" s="1">
        <v>10</v>
      </c>
      <c r="H83" s="8">
        <f t="shared" si="57"/>
        <v>21.625633333333301</v>
      </c>
      <c r="I83" s="8">
        <f t="shared" si="58"/>
        <v>294.7756333333333</v>
      </c>
      <c r="J83" s="8">
        <f t="shared" si="59"/>
        <v>0.23819889131762009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1.5485899639488732</v>
      </c>
      <c r="P83" s="8">
        <f t="shared" si="62"/>
        <v>0.36887241251821484</v>
      </c>
      <c r="Q83" s="14">
        <f t="shared" si="63"/>
        <v>9.5906827254735857E-2</v>
      </c>
      <c r="R83" s="8">
        <f t="shared" si="64"/>
        <v>0.1355172</v>
      </c>
      <c r="S83" s="15">
        <f t="shared" si="65"/>
        <v>0.70770962840684326</v>
      </c>
      <c r="T83" s="2">
        <v>0.01</v>
      </c>
      <c r="U83" s="16">
        <f t="shared" si="66"/>
        <v>7.0770962840684326E-3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1.7027096284068434E-2</v>
      </c>
      <c r="AU83" s="8">
        <f t="shared" si="70"/>
        <v>52.122000000000007</v>
      </c>
      <c r="AV83" s="1">
        <f t="shared" si="71"/>
        <v>0.26</v>
      </c>
      <c r="AW83" s="1">
        <f t="shared" si="75"/>
        <v>0.83721915381575007</v>
      </c>
      <c r="AX83" s="1">
        <f t="shared" si="72"/>
        <v>1294.341779965014</v>
      </c>
    </row>
    <row r="84" spans="1:53" x14ac:dyDescent="0.15">
      <c r="C84" s="7">
        <v>10</v>
      </c>
      <c r="D84" s="11">
        <v>16.117451612903199</v>
      </c>
      <c r="E84" s="10">
        <f t="shared" si="73"/>
        <v>21.625633333333301</v>
      </c>
      <c r="F84" s="7" t="s">
        <v>73</v>
      </c>
      <c r="G84" s="1">
        <v>11</v>
      </c>
      <c r="H84" s="8">
        <f t="shared" si="57"/>
        <v>16.117451612903199</v>
      </c>
      <c r="I84" s="8">
        <f t="shared" si="58"/>
        <v>289.26745161290319</v>
      </c>
      <c r="J84" s="8">
        <f t="shared" si="59"/>
        <v>0.12699297139248397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1.1207316738591253</v>
      </c>
      <c r="O84" s="8">
        <f t="shared" si="74"/>
        <v>0.58020587757153286</v>
      </c>
      <c r="P84" s="8">
        <f t="shared" si="62"/>
        <v>7.3682068412192728E-2</v>
      </c>
      <c r="Q84" s="14">
        <f t="shared" si="63"/>
        <v>1.915733778717011E-2</v>
      </c>
      <c r="R84" s="8">
        <f t="shared" si="64"/>
        <v>0.1355172</v>
      </c>
      <c r="S84" s="15">
        <f t="shared" si="65"/>
        <v>0.14136462225584731</v>
      </c>
      <c r="T84" s="2">
        <v>0.01</v>
      </c>
      <c r="U84" s="16">
        <f t="shared" si="66"/>
        <v>1.4136462225584731E-3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1.1363646222558473E-2</v>
      </c>
      <c r="AU84" s="8">
        <f t="shared" si="70"/>
        <v>52.122000000000007</v>
      </c>
      <c r="AV84" s="1">
        <f t="shared" si="71"/>
        <v>0.26</v>
      </c>
      <c r="AW84" s="1">
        <f t="shared" si="75"/>
        <v>0.83721915381575007</v>
      </c>
      <c r="AX84" s="1">
        <f t="shared" si="72"/>
        <v>863.82562435857824</v>
      </c>
    </row>
    <row r="85" spans="1:53" x14ac:dyDescent="0.15">
      <c r="C85" s="7">
        <v>11</v>
      </c>
      <c r="D85" s="11">
        <v>6.9837333333333396</v>
      </c>
      <c r="E85" s="10">
        <f t="shared" si="73"/>
        <v>16.117451612903199</v>
      </c>
      <c r="F85" s="7" t="s">
        <v>75</v>
      </c>
      <c r="G85" s="1">
        <v>12</v>
      </c>
      <c r="H85" s="8">
        <f t="shared" si="57"/>
        <v>6.9837333333333396</v>
      </c>
      <c r="I85" s="8">
        <f t="shared" si="58"/>
        <v>280.13373333333334</v>
      </c>
      <c r="J85" s="8">
        <f t="shared" si="59"/>
        <v>4.2378757525947816E-2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1.02774380915934</v>
      </c>
      <c r="P85" s="8">
        <f t="shared" si="62"/>
        <v>4.3554505687157657E-2</v>
      </c>
      <c r="Q85" s="14">
        <f t="shared" si="63"/>
        <v>1.1324171478660992E-2</v>
      </c>
      <c r="R85" s="8">
        <f t="shared" si="64"/>
        <v>0.1355172</v>
      </c>
      <c r="S85" s="15">
        <f t="shared" si="65"/>
        <v>8.3562614034683361E-2</v>
      </c>
      <c r="T85" s="2">
        <v>0.01</v>
      </c>
      <c r="U85" s="16">
        <f t="shared" si="66"/>
        <v>8.3562614034683367E-4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1.0785626140346834E-2</v>
      </c>
      <c r="AU85" s="8">
        <f t="shared" si="70"/>
        <v>52.122000000000007</v>
      </c>
      <c r="AV85" s="1">
        <f t="shared" si="71"/>
        <v>0.26</v>
      </c>
      <c r="AW85" s="1">
        <f t="shared" si="75"/>
        <v>0.83721915381575007</v>
      </c>
      <c r="AX85" s="1">
        <f t="shared" si="72"/>
        <v>819.88650933957433</v>
      </c>
      <c r="AY85" s="1">
        <f>SUM(AX74:AX85)</f>
        <v>11126.450102731271</v>
      </c>
    </row>
    <row r="86" spans="1:53" x14ac:dyDescent="0.15">
      <c r="C86" s="7">
        <v>12</v>
      </c>
      <c r="D86" s="11">
        <v>6.7263870967741903</v>
      </c>
      <c r="E86" s="10">
        <f t="shared" si="73"/>
        <v>6.9837333333333396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2</v>
      </c>
      <c r="E90" s="7"/>
      <c r="F90" s="7"/>
      <c r="G90" s="1">
        <v>1</v>
      </c>
      <c r="H90" s="8">
        <f t="shared" ref="H90:H101" si="76">E91</f>
        <v>2</v>
      </c>
      <c r="I90" s="8">
        <f t="shared" ref="I90:I101" si="77">H90+273.15</f>
        <v>275.14999999999998</v>
      </c>
      <c r="J90" s="8">
        <f t="shared" ref="J90:J101" si="78">EXP(($C$16*(I90-$C$14))/($C$17*I90*$C$14))</f>
        <v>2.2580560877366793E-2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6.4286856817863261E-3</v>
      </c>
      <c r="Q90" s="14">
        <f t="shared" ref="Q90:Q101" si="82">P90*$B$76</f>
        <v>1.6714582772644449E-3</v>
      </c>
      <c r="R90" s="8">
        <f t="shared" ref="R90:R101" si="83">L90*$B$76</f>
        <v>7.4022000000000004E-2</v>
      </c>
      <c r="S90" s="15">
        <f t="shared" ref="S90:S101" si="84">Q90/R90</f>
        <v>2.2580560877366793E-2</v>
      </c>
      <c r="T90" s="2">
        <v>0.01</v>
      </c>
      <c r="U90" s="16">
        <f t="shared" ref="U90:U101" si="85">S90*T90</f>
        <v>2.2580560877366793E-4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5.7158056087736678E-3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2.8583333333333336E-2</v>
      </c>
      <c r="AX90" s="1">
        <f t="shared" ref="AX90:AX101" si="91">AW90*10000*AV90*0.67*AU90*AT90</f>
        <v>8.102628776565119</v>
      </c>
      <c r="AZ90" s="1">
        <f>$E$10/12</f>
        <v>1.4480879027539917E-2</v>
      </c>
      <c r="BA90" s="1">
        <f t="shared" ref="BA90:BA101" si="92">AZ90*10000*AV90*0.67*AU90*AT90</f>
        <v>4.1049511528339329</v>
      </c>
    </row>
    <row r="91" spans="1:53" x14ac:dyDescent="0.15">
      <c r="A91" s="1" t="s">
        <v>74</v>
      </c>
      <c r="B91" s="1">
        <v>1</v>
      </c>
      <c r="C91" s="7">
        <v>1</v>
      </c>
      <c r="D91" s="9">
        <v>0.53058064516129</v>
      </c>
      <c r="E91" s="10">
        <f t="shared" ref="E91:E102" si="93">D90</f>
        <v>2</v>
      </c>
      <c r="F91" s="7" t="s">
        <v>73</v>
      </c>
      <c r="G91" s="1">
        <v>2</v>
      </c>
      <c r="H91" s="8">
        <f t="shared" si="76"/>
        <v>0.53058064516129</v>
      </c>
      <c r="I91" s="8">
        <f t="shared" si="77"/>
        <v>273.68058064516129</v>
      </c>
      <c r="J91" s="8">
        <f t="shared" si="78"/>
        <v>1.8673246653273079E-2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0.56297131431821368</v>
      </c>
      <c r="P91" s="8">
        <f t="shared" si="81"/>
        <v>1.051250221098133E-2</v>
      </c>
      <c r="Q91" s="14">
        <f t="shared" si="82"/>
        <v>2.7332505748551457E-3</v>
      </c>
      <c r="R91" s="8">
        <f t="shared" si="83"/>
        <v>7.4022000000000004E-2</v>
      </c>
      <c r="S91" s="15">
        <f t="shared" si="84"/>
        <v>3.6924840923713835E-2</v>
      </c>
      <c r="T91" s="2">
        <v>0.01</v>
      </c>
      <c r="U91" s="16">
        <f t="shared" si="85"/>
        <v>3.6924840923713834E-4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5.8592484092371382E-3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2.8583333333333336E-2</v>
      </c>
      <c r="AX91" s="1">
        <f t="shared" si="91"/>
        <v>8.3059708498228861</v>
      </c>
      <c r="AZ91" s="1">
        <f t="shared" ref="AZ91:AZ101" si="96">$E$10/12</f>
        <v>1.4480879027539917E-2</v>
      </c>
      <c r="BA91" s="1">
        <f t="shared" si="92"/>
        <v>4.2079682477862894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4.4894285714285704</v>
      </c>
      <c r="E92" s="10">
        <f t="shared" si="93"/>
        <v>0.53058064516129</v>
      </c>
      <c r="F92" s="7" t="s">
        <v>73</v>
      </c>
      <c r="G92" s="1">
        <v>3</v>
      </c>
      <c r="H92" s="8">
        <f t="shared" si="76"/>
        <v>4.4894285714285704</v>
      </c>
      <c r="I92" s="8">
        <f t="shared" si="77"/>
        <v>277.63942857142854</v>
      </c>
      <c r="J92" s="8">
        <f t="shared" si="78"/>
        <v>3.1012350489596458E-2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0.83715881210723242</v>
      </c>
      <c r="P92" s="8">
        <f t="shared" si="81"/>
        <v>2.5962262496523718E-2</v>
      </c>
      <c r="Q92" s="14">
        <f t="shared" si="82"/>
        <v>6.7501882490961672E-3</v>
      </c>
      <c r="R92" s="8">
        <f t="shared" si="83"/>
        <v>7.4022000000000004E-2</v>
      </c>
      <c r="S92" s="15">
        <f t="shared" si="84"/>
        <v>9.119164909211E-2</v>
      </c>
      <c r="T92" s="2">
        <v>0.01</v>
      </c>
      <c r="U92" s="16">
        <f t="shared" si="85"/>
        <v>9.1191649092110002E-4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6.4019164909211003E-3</v>
      </c>
      <c r="AU92" s="8">
        <f t="shared" si="89"/>
        <v>28.47</v>
      </c>
      <c r="AV92" s="1">
        <f t="shared" si="90"/>
        <v>0.26</v>
      </c>
      <c r="AW92" s="1">
        <f t="shared" si="95"/>
        <v>2.8583333333333336E-2</v>
      </c>
      <c r="AX92" s="1">
        <f t="shared" si="91"/>
        <v>9.0752478889206607</v>
      </c>
      <c r="AZ92" s="1">
        <f t="shared" si="96"/>
        <v>1.4480879027539917E-2</v>
      </c>
      <c r="BA92" s="1">
        <f t="shared" si="92"/>
        <v>4.5976991308826962</v>
      </c>
    </row>
    <row r="93" spans="1:53" x14ac:dyDescent="0.15">
      <c r="C93" s="7">
        <v>3</v>
      </c>
      <c r="D93" s="11">
        <v>8.0203225806451606</v>
      </c>
      <c r="E93" s="10">
        <f t="shared" si="93"/>
        <v>4.4894285714285704</v>
      </c>
      <c r="F93" s="7" t="s">
        <v>73</v>
      </c>
      <c r="G93" s="1">
        <v>4</v>
      </c>
      <c r="H93" s="8">
        <f t="shared" si="76"/>
        <v>8.0203225806451606</v>
      </c>
      <c r="I93" s="8">
        <f t="shared" si="77"/>
        <v>281.17032258064512</v>
      </c>
      <c r="J93" s="8">
        <f t="shared" si="78"/>
        <v>4.8172488382870873E-2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1.0958965496107087</v>
      </c>
      <c r="P93" s="8">
        <f t="shared" si="81"/>
        <v>5.2792063804950141E-2</v>
      </c>
      <c r="Q93" s="14">
        <f t="shared" si="82"/>
        <v>1.3725936589287037E-2</v>
      </c>
      <c r="R93" s="8">
        <f t="shared" si="83"/>
        <v>7.4022000000000004E-2</v>
      </c>
      <c r="S93" s="15">
        <f t="shared" si="84"/>
        <v>0.18543050159799837</v>
      </c>
      <c r="T93" s="2">
        <v>0.01</v>
      </c>
      <c r="U93" s="16">
        <f t="shared" si="85"/>
        <v>1.8543050159799837E-3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7.3443050159799836E-3</v>
      </c>
      <c r="AU93" s="8">
        <f t="shared" si="89"/>
        <v>28.47</v>
      </c>
      <c r="AV93" s="1">
        <f t="shared" si="90"/>
        <v>0.26</v>
      </c>
      <c r="AW93" s="1">
        <f t="shared" si="95"/>
        <v>2.8583333333333336E-2</v>
      </c>
      <c r="AX93" s="1">
        <f t="shared" si="91"/>
        <v>10.411161827303379</v>
      </c>
      <c r="AZ93" s="1">
        <f t="shared" si="96"/>
        <v>1.4480879027539917E-2</v>
      </c>
      <c r="BA93" s="1">
        <f t="shared" si="92"/>
        <v>5.2744994154165008</v>
      </c>
    </row>
    <row r="94" spans="1:53" x14ac:dyDescent="0.15">
      <c r="C94" s="7">
        <v>4</v>
      </c>
      <c r="D94" s="11">
        <v>15.7383333333333</v>
      </c>
      <c r="E94" s="10">
        <f t="shared" si="93"/>
        <v>8.0203225806451606</v>
      </c>
      <c r="F94" s="7" t="s">
        <v>73</v>
      </c>
      <c r="G94" s="1">
        <v>5</v>
      </c>
      <c r="H94" s="8">
        <f t="shared" si="76"/>
        <v>15.7383333333333</v>
      </c>
      <c r="I94" s="8">
        <f t="shared" si="77"/>
        <v>288.88833333333326</v>
      </c>
      <c r="J94" s="8">
        <f t="shared" si="78"/>
        <v>0.12150535459504874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0.99094926151547058</v>
      </c>
      <c r="O94" s="8">
        <f t="shared" si="94"/>
        <v>0.33685522429028791</v>
      </c>
      <c r="P94" s="8">
        <f t="shared" si="81"/>
        <v>4.0929713474586106E-2</v>
      </c>
      <c r="Q94" s="14">
        <f t="shared" si="82"/>
        <v>1.0641725503392388E-2</v>
      </c>
      <c r="R94" s="8">
        <f t="shared" si="83"/>
        <v>7.4022000000000004E-2</v>
      </c>
      <c r="S94" s="15">
        <f t="shared" si="84"/>
        <v>0.14376436064132808</v>
      </c>
      <c r="T94" s="2">
        <v>0.01</v>
      </c>
      <c r="U94" s="16">
        <f t="shared" si="85"/>
        <v>1.4376436064132809E-3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1.138764360641328E-2</v>
      </c>
      <c r="AU94" s="8">
        <f t="shared" si="89"/>
        <v>28.47</v>
      </c>
      <c r="AV94" s="1">
        <f t="shared" si="90"/>
        <v>0.26</v>
      </c>
      <c r="AW94" s="1">
        <f t="shared" si="95"/>
        <v>2.8583333333333336E-2</v>
      </c>
      <c r="AX94" s="1">
        <f t="shared" si="91"/>
        <v>16.142929815695506</v>
      </c>
      <c r="AZ94" s="1">
        <f t="shared" si="96"/>
        <v>1.4480879027539917E-2</v>
      </c>
      <c r="BA94" s="1">
        <f t="shared" si="92"/>
        <v>8.1783258476205418</v>
      </c>
    </row>
    <row r="95" spans="1:53" x14ac:dyDescent="0.15">
      <c r="C95" s="7">
        <v>5</v>
      </c>
      <c r="D95" s="11">
        <v>20.395</v>
      </c>
      <c r="E95" s="10">
        <f t="shared" si="93"/>
        <v>15.7383333333333</v>
      </c>
      <c r="F95" s="7" t="s">
        <v>75</v>
      </c>
      <c r="G95" s="1">
        <v>6</v>
      </c>
      <c r="H95" s="8">
        <f t="shared" si="76"/>
        <v>20.395</v>
      </c>
      <c r="I95" s="8">
        <f t="shared" si="77"/>
        <v>293.54499999999996</v>
      </c>
      <c r="J95" s="8">
        <f t="shared" si="78"/>
        <v>0.20739575655380468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0.58062551081570191</v>
      </c>
      <c r="P95" s="8">
        <f t="shared" si="81"/>
        <v>0.1204192670900618</v>
      </c>
      <c r="Q95" s="14">
        <f t="shared" si="82"/>
        <v>3.1309009443416067E-2</v>
      </c>
      <c r="R95" s="8">
        <f t="shared" si="83"/>
        <v>7.4022000000000004E-2</v>
      </c>
      <c r="S95" s="15">
        <f t="shared" si="84"/>
        <v>0.42296897467531364</v>
      </c>
      <c r="T95" s="2">
        <v>0.01</v>
      </c>
      <c r="U95" s="16">
        <f t="shared" si="85"/>
        <v>4.2296897467531368E-3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1.4179689746753137E-2</v>
      </c>
      <c r="AU95" s="8">
        <f t="shared" si="89"/>
        <v>28.47</v>
      </c>
      <c r="AV95" s="1">
        <f t="shared" si="90"/>
        <v>0.26</v>
      </c>
      <c r="AW95" s="1">
        <f t="shared" si="95"/>
        <v>2.8583333333333336E-2</v>
      </c>
      <c r="AX95" s="1">
        <f t="shared" si="91"/>
        <v>20.100886917576211</v>
      </c>
      <c r="AZ95" s="1">
        <f t="shared" si="96"/>
        <v>1.4480879027539917E-2</v>
      </c>
      <c r="BA95" s="1">
        <f t="shared" si="92"/>
        <v>10.183504785994662</v>
      </c>
    </row>
    <row r="96" spans="1:53" x14ac:dyDescent="0.15">
      <c r="C96" s="7">
        <v>6</v>
      </c>
      <c r="D96" s="11">
        <v>24.2426666666667</v>
      </c>
      <c r="E96" s="10">
        <f t="shared" si="93"/>
        <v>20.395</v>
      </c>
      <c r="F96" s="7" t="s">
        <v>73</v>
      </c>
      <c r="G96" s="1">
        <v>7</v>
      </c>
      <c r="H96" s="8">
        <f t="shared" si="76"/>
        <v>24.2426666666667</v>
      </c>
      <c r="I96" s="8">
        <f t="shared" si="77"/>
        <v>297.39266666666668</v>
      </c>
      <c r="J96" s="8">
        <f t="shared" si="78"/>
        <v>0.31854953588491913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0.74490624372564007</v>
      </c>
      <c r="P96" s="8">
        <f t="shared" si="81"/>
        <v>0.23728953821658111</v>
      </c>
      <c r="Q96" s="14">
        <f t="shared" si="82"/>
        <v>6.169527993631109E-2</v>
      </c>
      <c r="R96" s="8">
        <f t="shared" si="83"/>
        <v>7.4022000000000004E-2</v>
      </c>
      <c r="S96" s="15">
        <f t="shared" si="84"/>
        <v>0.83347221010390271</v>
      </c>
      <c r="T96" s="2">
        <v>0.01</v>
      </c>
      <c r="U96" s="16">
        <f t="shared" si="85"/>
        <v>8.3347221010390271E-3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1.8284722101039028E-2</v>
      </c>
      <c r="AU96" s="8">
        <f t="shared" si="89"/>
        <v>28.47</v>
      </c>
      <c r="AV96" s="1">
        <f t="shared" si="90"/>
        <v>0.26</v>
      </c>
      <c r="AW96" s="1">
        <f t="shared" si="95"/>
        <v>2.8583333333333336E-2</v>
      </c>
      <c r="AX96" s="1">
        <f t="shared" si="91"/>
        <v>25.920110935886381</v>
      </c>
      <c r="AZ96" s="1">
        <f t="shared" si="96"/>
        <v>1.4480879027539917E-2</v>
      </c>
      <c r="BA96" s="1">
        <f t="shared" si="92"/>
        <v>13.131638163602977</v>
      </c>
    </row>
    <row r="97" spans="1:54" x14ac:dyDescent="0.15">
      <c r="C97" s="7">
        <v>7</v>
      </c>
      <c r="D97" s="11">
        <v>24.090935483871</v>
      </c>
      <c r="E97" s="10">
        <f t="shared" si="93"/>
        <v>24.2426666666667</v>
      </c>
      <c r="F97" s="7" t="s">
        <v>73</v>
      </c>
      <c r="G97" s="1">
        <v>8</v>
      </c>
      <c r="H97" s="8">
        <f t="shared" si="76"/>
        <v>24.090935483871</v>
      </c>
      <c r="I97" s="8">
        <f t="shared" si="77"/>
        <v>297.240935483871</v>
      </c>
      <c r="J97" s="8">
        <f t="shared" si="78"/>
        <v>0.31326989230598662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0.79231670550905897</v>
      </c>
      <c r="P97" s="8">
        <f t="shared" si="81"/>
        <v>0.24820896900705702</v>
      </c>
      <c r="Q97" s="14">
        <f t="shared" si="82"/>
        <v>6.4534331941834833E-2</v>
      </c>
      <c r="R97" s="8">
        <f t="shared" si="83"/>
        <v>7.4022000000000004E-2</v>
      </c>
      <c r="S97" s="15">
        <f t="shared" si="84"/>
        <v>0.87182637515650518</v>
      </c>
      <c r="T97" s="2">
        <v>0.01</v>
      </c>
      <c r="U97" s="16">
        <f t="shared" si="85"/>
        <v>8.7182637515650519E-3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1.8668263751565051E-2</v>
      </c>
      <c r="AU97" s="8">
        <f t="shared" si="89"/>
        <v>28.47</v>
      </c>
      <c r="AV97" s="1">
        <f t="shared" si="90"/>
        <v>0.26</v>
      </c>
      <c r="AW97" s="1">
        <f t="shared" si="95"/>
        <v>2.8583333333333336E-2</v>
      </c>
      <c r="AX97" s="1">
        <f t="shared" si="91"/>
        <v>26.463813053710886</v>
      </c>
      <c r="AZ97" s="1">
        <f t="shared" si="96"/>
        <v>1.4480879027539917E-2</v>
      </c>
      <c r="BA97" s="1">
        <f t="shared" si="92"/>
        <v>13.407088353523697</v>
      </c>
    </row>
    <row r="98" spans="1:54" x14ac:dyDescent="0.15">
      <c r="C98" s="7">
        <v>8</v>
      </c>
      <c r="D98" s="11">
        <v>24.366516129032298</v>
      </c>
      <c r="E98" s="10">
        <f t="shared" si="93"/>
        <v>24.090935483871</v>
      </c>
      <c r="F98" s="7" t="s">
        <v>73</v>
      </c>
      <c r="G98" s="1">
        <v>9</v>
      </c>
      <c r="H98" s="8">
        <f t="shared" si="76"/>
        <v>24.366516129032298</v>
      </c>
      <c r="I98" s="8">
        <f t="shared" si="77"/>
        <v>297.51651612903225</v>
      </c>
      <c r="J98" s="8">
        <f t="shared" si="78"/>
        <v>0.32292081385293564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0.8288077365020019</v>
      </c>
      <c r="P98" s="8">
        <f t="shared" si="81"/>
        <v>0.26763926879883587</v>
      </c>
      <c r="Q98" s="14">
        <f t="shared" si="82"/>
        <v>6.9586209887697328E-2</v>
      </c>
      <c r="R98" s="8">
        <f t="shared" si="83"/>
        <v>7.4022000000000004E-2</v>
      </c>
      <c r="S98" s="15">
        <f t="shared" si="84"/>
        <v>0.94007470600223342</v>
      </c>
      <c r="T98" s="2">
        <v>0.01</v>
      </c>
      <c r="U98" s="16">
        <f t="shared" si="85"/>
        <v>9.4007470600223336E-3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1.9350747060022336E-2</v>
      </c>
      <c r="AU98" s="8">
        <f t="shared" si="89"/>
        <v>28.47</v>
      </c>
      <c r="AV98" s="1">
        <f t="shared" si="90"/>
        <v>0.26</v>
      </c>
      <c r="AW98" s="1">
        <f t="shared" si="95"/>
        <v>2.8583333333333336E-2</v>
      </c>
      <c r="AX98" s="1">
        <f t="shared" si="91"/>
        <v>27.431289779326441</v>
      </c>
      <c r="AZ98" s="1">
        <f t="shared" si="96"/>
        <v>1.4480879027539917E-2</v>
      </c>
      <c r="BA98" s="1">
        <f t="shared" si="92"/>
        <v>13.897231097276441</v>
      </c>
    </row>
    <row r="99" spans="1:54" x14ac:dyDescent="0.15">
      <c r="C99" s="7">
        <v>9</v>
      </c>
      <c r="D99" s="11">
        <v>21.625633333333301</v>
      </c>
      <c r="E99" s="10">
        <f t="shared" si="93"/>
        <v>24.366516129032298</v>
      </c>
      <c r="F99" s="7" t="s">
        <v>73</v>
      </c>
      <c r="G99" s="1">
        <v>10</v>
      </c>
      <c r="H99" s="8">
        <f t="shared" si="76"/>
        <v>21.625633333333301</v>
      </c>
      <c r="I99" s="8">
        <f t="shared" si="77"/>
        <v>294.7756333333333</v>
      </c>
      <c r="J99" s="8">
        <f t="shared" si="78"/>
        <v>0.23819889131762009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0.84586846770316604</v>
      </c>
      <c r="P99" s="8">
        <f t="shared" si="81"/>
        <v>0.20148493120742828</v>
      </c>
      <c r="Q99" s="14">
        <f t="shared" si="82"/>
        <v>5.2386082113931351E-2</v>
      </c>
      <c r="R99" s="8">
        <f t="shared" si="83"/>
        <v>7.4022000000000004E-2</v>
      </c>
      <c r="S99" s="15">
        <f t="shared" si="84"/>
        <v>0.70770962840684326</v>
      </c>
      <c r="T99" s="2">
        <v>0.01</v>
      </c>
      <c r="U99" s="16">
        <f t="shared" si="85"/>
        <v>7.0770962840684326E-3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1.7027096284068434E-2</v>
      </c>
      <c r="AU99" s="8">
        <f t="shared" si="89"/>
        <v>28.47</v>
      </c>
      <c r="AV99" s="1">
        <f t="shared" si="90"/>
        <v>0.26</v>
      </c>
      <c r="AW99" s="1">
        <f t="shared" si="95"/>
        <v>2.8583333333333336E-2</v>
      </c>
      <c r="AX99" s="1">
        <f t="shared" si="91"/>
        <v>24.137321976252142</v>
      </c>
      <c r="AZ99" s="1">
        <f t="shared" si="96"/>
        <v>1.4480879027539917E-2</v>
      </c>
      <c r="BA99" s="1">
        <f t="shared" si="92"/>
        <v>12.228442201290541</v>
      </c>
    </row>
    <row r="100" spans="1:54" x14ac:dyDescent="0.15">
      <c r="C100" s="7">
        <v>10</v>
      </c>
      <c r="D100" s="11">
        <v>16.117451612903199</v>
      </c>
      <c r="E100" s="10">
        <f t="shared" si="93"/>
        <v>21.625633333333301</v>
      </c>
      <c r="F100" s="7" t="s">
        <v>73</v>
      </c>
      <c r="G100" s="1">
        <v>11</v>
      </c>
      <c r="H100" s="8">
        <f t="shared" si="76"/>
        <v>16.117451612903199</v>
      </c>
      <c r="I100" s="8">
        <f t="shared" si="77"/>
        <v>289.26745161290319</v>
      </c>
      <c r="J100" s="8">
        <f t="shared" si="78"/>
        <v>0.12699297139248397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0.61216435967095084</v>
      </c>
      <c r="O100" s="8">
        <f t="shared" si="94"/>
        <v>0.31691917682478687</v>
      </c>
      <c r="P100" s="8">
        <f t="shared" si="81"/>
        <v>4.0246507956239727E-2</v>
      </c>
      <c r="Q100" s="14">
        <f t="shared" si="82"/>
        <v>1.046409206862233E-2</v>
      </c>
      <c r="R100" s="8">
        <f t="shared" si="83"/>
        <v>7.4022000000000004E-2</v>
      </c>
      <c r="S100" s="15">
        <f t="shared" si="84"/>
        <v>0.14136462225584731</v>
      </c>
      <c r="T100" s="2">
        <v>0.01</v>
      </c>
      <c r="U100" s="16">
        <f t="shared" si="85"/>
        <v>1.4136462225584731E-3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1.1363646222558473E-2</v>
      </c>
      <c r="AU100" s="8">
        <f t="shared" si="89"/>
        <v>28.47</v>
      </c>
      <c r="AV100" s="1">
        <f t="shared" si="90"/>
        <v>0.26</v>
      </c>
      <c r="AW100" s="1">
        <f t="shared" si="95"/>
        <v>2.8583333333333336E-2</v>
      </c>
      <c r="AX100" s="1">
        <f t="shared" si="91"/>
        <v>16.108911532658418</v>
      </c>
      <c r="AZ100" s="1">
        <f t="shared" si="96"/>
        <v>1.4480879027539917E-2</v>
      </c>
      <c r="BA100" s="1">
        <f t="shared" si="92"/>
        <v>8.1610915161435269</v>
      </c>
    </row>
    <row r="101" spans="1:54" x14ac:dyDescent="0.15">
      <c r="C101" s="7">
        <v>11</v>
      </c>
      <c r="D101" s="11">
        <v>6.9837333333333396</v>
      </c>
      <c r="E101" s="10">
        <f t="shared" si="93"/>
        <v>16.117451612903199</v>
      </c>
      <c r="F101" s="7" t="s">
        <v>75</v>
      </c>
      <c r="G101" s="1">
        <v>12</v>
      </c>
      <c r="H101" s="8">
        <f t="shared" si="76"/>
        <v>6.9837333333333396</v>
      </c>
      <c r="I101" s="8">
        <f t="shared" si="77"/>
        <v>280.13373333333334</v>
      </c>
      <c r="J101" s="8">
        <f t="shared" si="78"/>
        <v>4.2378757525947816E-2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0.5613726688685472</v>
      </c>
      <c r="P101" s="8">
        <f t="shared" si="81"/>
        <v>2.3790276215674356E-2</v>
      </c>
      <c r="Q101" s="14">
        <f t="shared" si="82"/>
        <v>6.1854718160753329E-3</v>
      </c>
      <c r="R101" s="8">
        <f t="shared" si="83"/>
        <v>7.4022000000000004E-2</v>
      </c>
      <c r="S101" s="15">
        <f t="shared" si="84"/>
        <v>8.3562614034683375E-2</v>
      </c>
      <c r="T101" s="2">
        <v>0.01</v>
      </c>
      <c r="U101" s="16">
        <f t="shared" si="85"/>
        <v>8.3562614034683378E-4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1.0785626140346834E-2</v>
      </c>
      <c r="AU101" s="8">
        <f t="shared" si="89"/>
        <v>28.47</v>
      </c>
      <c r="AV101" s="1">
        <f t="shared" si="90"/>
        <v>0.26</v>
      </c>
      <c r="AW101" s="1">
        <f t="shared" si="95"/>
        <v>2.8583333333333336E-2</v>
      </c>
      <c r="AX101" s="1">
        <f t="shared" si="91"/>
        <v>15.289520099126896</v>
      </c>
      <c r="AY101" s="1">
        <f>SUM(AX90:AX101)</f>
        <v>207.48979345284494</v>
      </c>
      <c r="AZ101" s="1">
        <f t="shared" si="96"/>
        <v>1.4480879027539917E-2</v>
      </c>
      <c r="BA101" s="1">
        <f t="shared" si="92"/>
        <v>7.7459716948546946</v>
      </c>
      <c r="BB101" s="1">
        <f>SUM(BA90:BA101)</f>
        <v>105.11841160722651</v>
      </c>
    </row>
    <row r="102" spans="1:54" x14ac:dyDescent="0.15">
      <c r="C102" s="7">
        <v>12</v>
      </c>
      <c r="D102" s="11">
        <v>6.7263870967741903</v>
      </c>
      <c r="E102" s="10">
        <f t="shared" si="93"/>
        <v>6.9837333333333396</v>
      </c>
      <c r="F102" s="7" t="s">
        <v>73</v>
      </c>
    </row>
    <row r="103" spans="1:54" x14ac:dyDescent="0.15">
      <c r="S103" s="35" t="s">
        <v>43</v>
      </c>
      <c r="T103" s="35"/>
      <c r="U103" s="35"/>
      <c r="V103" s="35" t="s">
        <v>44</v>
      </c>
      <c r="W103" s="35"/>
      <c r="X103" s="35"/>
      <c r="Y103" s="35" t="s">
        <v>45</v>
      </c>
      <c r="Z103" s="35"/>
      <c r="AA103" s="35"/>
      <c r="AB103" s="35" t="s">
        <v>46</v>
      </c>
      <c r="AC103" s="35"/>
      <c r="AD103" s="35"/>
      <c r="AE103" s="35" t="s">
        <v>47</v>
      </c>
      <c r="AF103" s="35"/>
      <c r="AG103" s="35"/>
      <c r="AH103" s="35" t="s">
        <v>48</v>
      </c>
      <c r="AI103" s="35"/>
      <c r="AJ103" s="35"/>
      <c r="AK103" s="36" t="s">
        <v>78</v>
      </c>
      <c r="AL103" s="37"/>
      <c r="AM103" s="38"/>
      <c r="AN103" s="37" t="s">
        <v>79</v>
      </c>
      <c r="AO103" s="37"/>
      <c r="AP103" s="38"/>
      <c r="AQ103" s="35" t="s">
        <v>50</v>
      </c>
      <c r="AR103" s="35"/>
      <c r="AS103" s="35"/>
    </row>
    <row r="104" spans="1:54" x14ac:dyDescent="0.15">
      <c r="A104" s="39" t="s">
        <v>15</v>
      </c>
      <c r="B104" s="39"/>
      <c r="C104" s="7" t="s">
        <v>51</v>
      </c>
      <c r="D104" s="7" t="s">
        <v>52</v>
      </c>
      <c r="E104" s="7" t="s">
        <v>53</v>
      </c>
      <c r="F104" s="7" t="s">
        <v>54</v>
      </c>
      <c r="G104" s="1" t="s">
        <v>51</v>
      </c>
      <c r="H104" s="1" t="s">
        <v>53</v>
      </c>
      <c r="I104" s="1" t="s">
        <v>55</v>
      </c>
      <c r="J104" s="1" t="s">
        <v>56</v>
      </c>
      <c r="K104" s="12" t="s">
        <v>57</v>
      </c>
      <c r="L104" s="12" t="s">
        <v>58</v>
      </c>
      <c r="M104" s="1" t="s">
        <v>59</v>
      </c>
      <c r="N104" s="12" t="s">
        <v>60</v>
      </c>
      <c r="O104" s="1" t="s">
        <v>61</v>
      </c>
      <c r="P104" s="1" t="s">
        <v>62</v>
      </c>
      <c r="Q104" s="12" t="s">
        <v>63</v>
      </c>
      <c r="R104" s="12" t="s">
        <v>64</v>
      </c>
      <c r="S104" s="2" t="s">
        <v>65</v>
      </c>
      <c r="T104" s="2" t="s">
        <v>66</v>
      </c>
      <c r="U104" s="2"/>
      <c r="V104" s="2" t="s">
        <v>65</v>
      </c>
      <c r="W104" s="2" t="s">
        <v>66</v>
      </c>
      <c r="X104" s="2"/>
      <c r="Y104" s="2" t="s">
        <v>65</v>
      </c>
      <c r="Z104" s="2" t="s">
        <v>66</v>
      </c>
      <c r="AA104" s="2"/>
      <c r="AB104" s="2" t="s">
        <v>65</v>
      </c>
      <c r="AC104" s="2" t="s">
        <v>66</v>
      </c>
      <c r="AD104" s="2"/>
      <c r="AE104" s="2" t="s">
        <v>65</v>
      </c>
      <c r="AF104" s="2" t="s">
        <v>66</v>
      </c>
      <c r="AG104" s="2"/>
      <c r="AH104" s="2" t="s">
        <v>65</v>
      </c>
      <c r="AI104" s="2" t="s">
        <v>66</v>
      </c>
      <c r="AJ104" s="2"/>
      <c r="AK104" s="2" t="s">
        <v>65</v>
      </c>
      <c r="AL104" s="2" t="s">
        <v>66</v>
      </c>
      <c r="AM104" s="2"/>
      <c r="AN104" s="2" t="s">
        <v>65</v>
      </c>
      <c r="AO104" s="2" t="s">
        <v>66</v>
      </c>
      <c r="AP104" s="2"/>
      <c r="AQ104" s="18" t="s">
        <v>65</v>
      </c>
      <c r="AR104" s="18" t="s">
        <v>66</v>
      </c>
      <c r="AS104" s="18"/>
      <c r="AT104" s="1" t="s">
        <v>67</v>
      </c>
      <c r="AU104" s="1" t="s">
        <v>68</v>
      </c>
      <c r="AV104" s="1" t="s">
        <v>36</v>
      </c>
      <c r="AW104" s="1" t="s">
        <v>69</v>
      </c>
      <c r="AX104" s="1" t="s">
        <v>70</v>
      </c>
    </row>
    <row r="105" spans="1:54" x14ac:dyDescent="0.15">
      <c r="A105" s="1" t="s">
        <v>71</v>
      </c>
      <c r="B105" s="1">
        <f>F11</f>
        <v>910.85749999999996</v>
      </c>
      <c r="C105" s="7" t="s">
        <v>72</v>
      </c>
      <c r="D105" s="7">
        <v>2</v>
      </c>
      <c r="E105" s="7"/>
      <c r="F105" s="7"/>
      <c r="G105" s="1">
        <v>1</v>
      </c>
      <c r="H105" s="8">
        <f t="shared" ref="H105:H116" si="97">E106</f>
        <v>2</v>
      </c>
      <c r="I105" s="8">
        <f t="shared" ref="I105:I116" si="98">H105+273.15</f>
        <v>275.14999999999998</v>
      </c>
      <c r="J105" s="8">
        <f t="shared" ref="J105:J116" si="99">EXP(($C$16*(I105-$C$14))/($C$17*I105*$C$14))</f>
        <v>2.2580560877366793E-2</v>
      </c>
      <c r="K105" s="8">
        <f t="shared" ref="K105:K116" si="100">$B$105/12</f>
        <v>75.904791666666668</v>
      </c>
      <c r="L105" s="8">
        <f t="shared" ref="L105:L116" si="101">K105*$B$106/100</f>
        <v>0.75904791666666671</v>
      </c>
      <c r="M105" s="1" t="s">
        <v>73</v>
      </c>
      <c r="O105" s="8">
        <f>L105</f>
        <v>0.75904791666666671</v>
      </c>
      <c r="P105" s="8">
        <f t="shared" ref="P105:P116" si="102">O105*J105</f>
        <v>1.7139727691130105E-2</v>
      </c>
      <c r="Q105" s="14">
        <f t="shared" ref="Q105:Q116" si="103">P105*$B$107</f>
        <v>3.599342815137322E-3</v>
      </c>
      <c r="R105" s="8">
        <f t="shared" ref="R105:R116" si="104">L105*$B$107</f>
        <v>0.15940006249999999</v>
      </c>
      <c r="S105" s="15">
        <f t="shared" ref="S105:S116" si="105">Q105/R105</f>
        <v>2.2580560877366797E-2</v>
      </c>
      <c r="T105" s="2">
        <v>0.01</v>
      </c>
      <c r="U105" s="16">
        <f t="shared" ref="U105:U116" si="106">S105*T105</f>
        <v>2.2580560877366796E-4</v>
      </c>
      <c r="V105" s="15"/>
      <c r="W105" s="2"/>
      <c r="X105" s="2"/>
      <c r="Y105" s="2"/>
      <c r="Z105" s="2"/>
      <c r="AA105" s="2"/>
      <c r="AB105" s="2"/>
      <c r="AC105" s="2"/>
      <c r="AD105" s="2"/>
      <c r="AE105" s="15">
        <v>1E-3</v>
      </c>
      <c r="AF105" s="2">
        <v>0.49</v>
      </c>
      <c r="AG105" s="16">
        <f t="shared" ref="AG105:AG116" si="107">AF105*AE105</f>
        <v>4.8999999999999998E-4</v>
      </c>
      <c r="AH105" s="19"/>
      <c r="AI105" s="2"/>
      <c r="AJ105" s="16"/>
      <c r="AK105" s="15"/>
      <c r="AL105" s="2"/>
      <c r="AM105" s="2"/>
      <c r="AN105" s="15"/>
      <c r="AO105" s="2"/>
      <c r="AP105" s="16"/>
      <c r="AQ105" s="2">
        <v>0.01</v>
      </c>
      <c r="AR105" s="2">
        <v>0.5</v>
      </c>
      <c r="AS105" s="2">
        <f t="shared" ref="AS105:AS116" si="108">AR105*AQ105</f>
        <v>5.0000000000000001E-3</v>
      </c>
      <c r="AT105" s="1">
        <f t="shared" ref="AT105:AT116" si="109">(AS105+AM105+AD105+AA105+U105+X105+AG105+AJ105+AP105)</f>
        <v>5.7158056087736678E-3</v>
      </c>
      <c r="AU105" s="8">
        <f t="shared" ref="AU105:AU116" si="110">$B$105/12</f>
        <v>75.904791666666668</v>
      </c>
      <c r="AV105" s="1">
        <f t="shared" ref="AV105:AV116" si="111">$B$107</f>
        <v>0.21</v>
      </c>
      <c r="AW105" s="1">
        <f t="shared" ref="AW105:AW116" si="112">$E$11/12</f>
        <v>8.7500000000000008E-2</v>
      </c>
      <c r="AX105" s="1">
        <f t="shared" ref="AX105:AX116" si="113">AW105*10000*AV105*0.67*AU105*AT105</f>
        <v>53.413224091077396</v>
      </c>
    </row>
    <row r="106" spans="1:54" x14ac:dyDescent="0.15">
      <c r="A106" s="1" t="s">
        <v>74</v>
      </c>
      <c r="B106" s="1">
        <v>1</v>
      </c>
      <c r="C106" s="7">
        <v>1</v>
      </c>
      <c r="D106" s="9">
        <v>0.53058064516129</v>
      </c>
      <c r="E106" s="10">
        <f t="shared" ref="E106:E117" si="114">D105</f>
        <v>2</v>
      </c>
      <c r="F106" s="7" t="s">
        <v>73</v>
      </c>
      <c r="G106" s="1">
        <v>2</v>
      </c>
      <c r="H106" s="8">
        <f t="shared" si="97"/>
        <v>0.53058064516129</v>
      </c>
      <c r="I106" s="8">
        <f t="shared" si="98"/>
        <v>273.68058064516129</v>
      </c>
      <c r="J106" s="8">
        <f t="shared" si="99"/>
        <v>1.8673246653273079E-2</v>
      </c>
      <c r="K106" s="8">
        <f t="shared" si="100"/>
        <v>75.904791666666668</v>
      </c>
      <c r="L106" s="8">
        <f t="shared" si="101"/>
        <v>0.75904791666666671</v>
      </c>
      <c r="M106" s="1" t="s">
        <v>73</v>
      </c>
      <c r="O106" s="8">
        <f t="shared" ref="O106:O116" si="115">L106+O105-P105-N106</f>
        <v>1.5009561056422034</v>
      </c>
      <c r="P106" s="8">
        <f t="shared" si="102"/>
        <v>2.802772357639307E-2</v>
      </c>
      <c r="Q106" s="14">
        <f t="shared" si="103"/>
        <v>5.8858219510425445E-3</v>
      </c>
      <c r="R106" s="8">
        <f t="shared" si="104"/>
        <v>0.15940006249999999</v>
      </c>
      <c r="S106" s="15">
        <f t="shared" si="105"/>
        <v>3.6924840923713842E-2</v>
      </c>
      <c r="T106" s="2">
        <v>0.01</v>
      </c>
      <c r="U106" s="16">
        <f t="shared" si="106"/>
        <v>3.6924840923713845E-4</v>
      </c>
      <c r="V106" s="15"/>
      <c r="W106" s="2"/>
      <c r="X106" s="2"/>
      <c r="Y106" s="2"/>
      <c r="Z106" s="2"/>
      <c r="AA106" s="2"/>
      <c r="AB106" s="2"/>
      <c r="AC106" s="2"/>
      <c r="AD106" s="2"/>
      <c r="AE106" s="15">
        <v>1E-3</v>
      </c>
      <c r="AF106" s="2">
        <v>0.49</v>
      </c>
      <c r="AG106" s="16">
        <f t="shared" si="107"/>
        <v>4.8999999999999998E-4</v>
      </c>
      <c r="AH106" s="19"/>
      <c r="AI106" s="2"/>
      <c r="AJ106" s="16"/>
      <c r="AK106" s="15"/>
      <c r="AL106" s="2"/>
      <c r="AM106" s="2"/>
      <c r="AN106" s="15"/>
      <c r="AO106" s="2"/>
      <c r="AP106" s="16"/>
      <c r="AQ106" s="2">
        <v>0.01</v>
      </c>
      <c r="AR106" s="2">
        <v>0.5</v>
      </c>
      <c r="AS106" s="2">
        <f t="shared" si="108"/>
        <v>5.0000000000000001E-3</v>
      </c>
      <c r="AT106" s="1">
        <f t="shared" si="109"/>
        <v>5.8592484092371382E-3</v>
      </c>
      <c r="AU106" s="8">
        <f t="shared" si="110"/>
        <v>75.904791666666668</v>
      </c>
      <c r="AV106" s="1">
        <f t="shared" si="111"/>
        <v>0.21</v>
      </c>
      <c r="AW106" s="1">
        <f t="shared" si="112"/>
        <v>8.7500000000000008E-2</v>
      </c>
      <c r="AX106" s="1">
        <f t="shared" si="113"/>
        <v>54.753672484501834</v>
      </c>
    </row>
    <row r="107" spans="1:54" x14ac:dyDescent="0.15">
      <c r="A107" s="1" t="s">
        <v>36</v>
      </c>
      <c r="B107" s="1">
        <f>H11</f>
        <v>0.21</v>
      </c>
      <c r="C107" s="7">
        <v>2</v>
      </c>
      <c r="D107" s="11">
        <v>4.4894285714285704</v>
      </c>
      <c r="E107" s="10">
        <f t="shared" si="114"/>
        <v>0.53058064516129</v>
      </c>
      <c r="F107" s="7" t="s">
        <v>73</v>
      </c>
      <c r="G107" s="1">
        <v>3</v>
      </c>
      <c r="H107" s="8">
        <f t="shared" si="97"/>
        <v>4.4894285714285704</v>
      </c>
      <c r="I107" s="8">
        <f t="shared" si="98"/>
        <v>277.63942857142854</v>
      </c>
      <c r="J107" s="8">
        <f t="shared" si="99"/>
        <v>3.1012350489596458E-2</v>
      </c>
      <c r="K107" s="8">
        <f t="shared" si="100"/>
        <v>75.904791666666668</v>
      </c>
      <c r="L107" s="8">
        <f t="shared" si="101"/>
        <v>0.75904791666666671</v>
      </c>
      <c r="M107" s="1" t="s">
        <v>73</v>
      </c>
      <c r="O107" s="8">
        <f t="shared" si="115"/>
        <v>2.2319762987324769</v>
      </c>
      <c r="P107" s="8">
        <f t="shared" si="102"/>
        <v>6.9218831260763822E-2</v>
      </c>
      <c r="Q107" s="14">
        <f t="shared" si="103"/>
        <v>1.4535954564760402E-2</v>
      </c>
      <c r="R107" s="8">
        <f t="shared" si="104"/>
        <v>0.15940006249999999</v>
      </c>
      <c r="S107" s="15">
        <f t="shared" si="105"/>
        <v>9.119164909211E-2</v>
      </c>
      <c r="T107" s="2">
        <v>0.01</v>
      </c>
      <c r="U107" s="16">
        <f t="shared" si="106"/>
        <v>9.1191649092110002E-4</v>
      </c>
      <c r="V107" s="15"/>
      <c r="W107" s="2"/>
      <c r="X107" s="2"/>
      <c r="Y107" s="2"/>
      <c r="Z107" s="2"/>
      <c r="AA107" s="2"/>
      <c r="AB107" s="2"/>
      <c r="AC107" s="2"/>
      <c r="AD107" s="2"/>
      <c r="AE107" s="15">
        <v>1E-3</v>
      </c>
      <c r="AF107" s="2">
        <v>0.49</v>
      </c>
      <c r="AG107" s="16">
        <f t="shared" si="107"/>
        <v>4.8999999999999998E-4</v>
      </c>
      <c r="AH107" s="19"/>
      <c r="AI107" s="2"/>
      <c r="AJ107" s="16"/>
      <c r="AK107" s="15"/>
      <c r="AL107" s="2"/>
      <c r="AM107" s="2"/>
      <c r="AN107" s="15"/>
      <c r="AO107" s="2"/>
      <c r="AP107" s="16"/>
      <c r="AQ107" s="2">
        <v>0.01</v>
      </c>
      <c r="AR107" s="2">
        <v>0.5</v>
      </c>
      <c r="AS107" s="2">
        <f t="shared" si="108"/>
        <v>5.0000000000000001E-3</v>
      </c>
      <c r="AT107" s="1">
        <f t="shared" si="109"/>
        <v>6.4019164909211003E-3</v>
      </c>
      <c r="AU107" s="8">
        <f t="shared" si="110"/>
        <v>75.904791666666668</v>
      </c>
      <c r="AV107" s="1">
        <f t="shared" si="111"/>
        <v>0.21</v>
      </c>
      <c r="AW107" s="1">
        <f t="shared" si="112"/>
        <v>8.7500000000000008E-2</v>
      </c>
      <c r="AX107" s="1">
        <f t="shared" si="113"/>
        <v>59.824812729293932</v>
      </c>
    </row>
    <row r="108" spans="1:54" x14ac:dyDescent="0.15">
      <c r="C108" s="7">
        <v>3</v>
      </c>
      <c r="D108" s="11">
        <v>8.0203225806451606</v>
      </c>
      <c r="E108" s="10">
        <f t="shared" si="114"/>
        <v>4.4894285714285704</v>
      </c>
      <c r="F108" s="7" t="s">
        <v>73</v>
      </c>
      <c r="G108" s="1">
        <v>4</v>
      </c>
      <c r="H108" s="8">
        <f t="shared" si="97"/>
        <v>8.0203225806451606</v>
      </c>
      <c r="I108" s="8">
        <f t="shared" si="98"/>
        <v>281.17032258064512</v>
      </c>
      <c r="J108" s="8">
        <f t="shared" si="99"/>
        <v>4.8172488382870873E-2</v>
      </c>
      <c r="K108" s="8">
        <f t="shared" si="100"/>
        <v>75.904791666666668</v>
      </c>
      <c r="L108" s="8">
        <f t="shared" si="101"/>
        <v>0.75904791666666671</v>
      </c>
      <c r="M108" s="1" t="s">
        <v>73</v>
      </c>
      <c r="O108" s="8">
        <f t="shared" si="115"/>
        <v>2.9218053841383798</v>
      </c>
      <c r="P108" s="8">
        <f t="shared" si="102"/>
        <v>0.14075063592441567</v>
      </c>
      <c r="Q108" s="14">
        <f t="shared" si="103"/>
        <v>2.9557633544127288E-2</v>
      </c>
      <c r="R108" s="8">
        <f t="shared" si="104"/>
        <v>0.15940006249999999</v>
      </c>
      <c r="S108" s="15">
        <f t="shared" si="105"/>
        <v>0.18543050159799837</v>
      </c>
      <c r="T108" s="2">
        <v>0.01</v>
      </c>
      <c r="U108" s="16">
        <f t="shared" si="106"/>
        <v>1.8543050159799837E-3</v>
      </c>
      <c r="V108" s="15"/>
      <c r="W108" s="2"/>
      <c r="X108" s="2"/>
      <c r="Y108" s="2"/>
      <c r="Z108" s="2"/>
      <c r="AA108" s="2"/>
      <c r="AB108" s="2"/>
      <c r="AC108" s="2"/>
      <c r="AD108" s="2"/>
      <c r="AE108" s="15">
        <v>1E-3</v>
      </c>
      <c r="AF108" s="2">
        <v>0.49</v>
      </c>
      <c r="AG108" s="16">
        <f t="shared" si="107"/>
        <v>4.8999999999999998E-4</v>
      </c>
      <c r="AH108" s="19"/>
      <c r="AI108" s="2"/>
      <c r="AJ108" s="16"/>
      <c r="AK108" s="15"/>
      <c r="AL108" s="2"/>
      <c r="AM108" s="2"/>
      <c r="AN108" s="15"/>
      <c r="AO108" s="2"/>
      <c r="AP108" s="16"/>
      <c r="AQ108" s="2">
        <v>0.01</v>
      </c>
      <c r="AR108" s="2">
        <v>0.5</v>
      </c>
      <c r="AS108" s="2">
        <f t="shared" si="108"/>
        <v>5.0000000000000001E-3</v>
      </c>
      <c r="AT108" s="1">
        <f t="shared" si="109"/>
        <v>7.3443050159799836E-3</v>
      </c>
      <c r="AU108" s="8">
        <f t="shared" si="110"/>
        <v>75.904791666666668</v>
      </c>
      <c r="AV108" s="1">
        <f t="shared" si="111"/>
        <v>0.21</v>
      </c>
      <c r="AW108" s="1">
        <f t="shared" si="112"/>
        <v>8.7500000000000008E-2</v>
      </c>
      <c r="AX108" s="1">
        <f t="shared" si="113"/>
        <v>68.63127203094777</v>
      </c>
    </row>
    <row r="109" spans="1:54" x14ac:dyDescent="0.15">
      <c r="C109" s="7">
        <v>4</v>
      </c>
      <c r="D109" s="11">
        <v>15.7383333333333</v>
      </c>
      <c r="E109" s="10">
        <f t="shared" si="114"/>
        <v>8.0203225806451606</v>
      </c>
      <c r="F109" s="7" t="s">
        <v>73</v>
      </c>
      <c r="G109" s="1">
        <v>5</v>
      </c>
      <c r="H109" s="8">
        <f t="shared" si="97"/>
        <v>15.7383333333333</v>
      </c>
      <c r="I109" s="8">
        <f t="shared" si="98"/>
        <v>288.88833333333326</v>
      </c>
      <c r="J109" s="8">
        <f t="shared" si="99"/>
        <v>0.12150535459504874</v>
      </c>
      <c r="K109" s="8">
        <f t="shared" si="100"/>
        <v>75.904791666666668</v>
      </c>
      <c r="L109" s="8">
        <f t="shared" si="101"/>
        <v>0.75904791666666671</v>
      </c>
      <c r="M109" s="1" t="s">
        <v>75</v>
      </c>
      <c r="N109" s="8">
        <f>(O108-P108)*$C$22/100</f>
        <v>2.642002010803266</v>
      </c>
      <c r="O109" s="8">
        <f t="shared" si="115"/>
        <v>0.89810065407736506</v>
      </c>
      <c r="P109" s="8">
        <f t="shared" si="102"/>
        <v>0.10912403843571544</v>
      </c>
      <c r="Q109" s="14">
        <f t="shared" si="103"/>
        <v>2.2916048071500241E-2</v>
      </c>
      <c r="R109" s="8">
        <f t="shared" si="104"/>
        <v>0.15940006249999999</v>
      </c>
      <c r="S109" s="15">
        <f t="shared" si="105"/>
        <v>0.14376436064132811</v>
      </c>
      <c r="T109" s="2">
        <v>0.01</v>
      </c>
      <c r="U109" s="16">
        <f t="shared" si="106"/>
        <v>1.4376436064132811E-3</v>
      </c>
      <c r="V109" s="15"/>
      <c r="W109" s="2"/>
      <c r="X109" s="2"/>
      <c r="Y109" s="2"/>
      <c r="Z109" s="2"/>
      <c r="AA109" s="2"/>
      <c r="AB109" s="2"/>
      <c r="AC109" s="2"/>
      <c r="AD109" s="2"/>
      <c r="AE109" s="15">
        <v>5.0000000000000001E-3</v>
      </c>
      <c r="AF109" s="2">
        <v>0.49</v>
      </c>
      <c r="AG109" s="16">
        <f t="shared" si="107"/>
        <v>2.4499999999999999E-3</v>
      </c>
      <c r="AH109" s="19"/>
      <c r="AI109" s="2"/>
      <c r="AJ109" s="16"/>
      <c r="AK109" s="15"/>
      <c r="AL109" s="2"/>
      <c r="AM109" s="2"/>
      <c r="AN109" s="15"/>
      <c r="AO109" s="2"/>
      <c r="AP109" s="16"/>
      <c r="AQ109" s="2">
        <v>1.4999999999999999E-2</v>
      </c>
      <c r="AR109" s="2">
        <v>0.5</v>
      </c>
      <c r="AS109" s="2">
        <f t="shared" si="108"/>
        <v>7.4999999999999997E-3</v>
      </c>
      <c r="AT109" s="1">
        <f t="shared" si="109"/>
        <v>1.138764360641328E-2</v>
      </c>
      <c r="AU109" s="8">
        <f t="shared" si="110"/>
        <v>75.904791666666668</v>
      </c>
      <c r="AV109" s="1">
        <f t="shared" si="111"/>
        <v>0.21</v>
      </c>
      <c r="AW109" s="1">
        <f t="shared" si="112"/>
        <v>8.7500000000000008E-2</v>
      </c>
      <c r="AX109" s="1">
        <f t="shared" si="113"/>
        <v>106.41557838933892</v>
      </c>
    </row>
    <row r="110" spans="1:54" x14ac:dyDescent="0.15">
      <c r="C110" s="7">
        <v>5</v>
      </c>
      <c r="D110" s="11">
        <v>20.395</v>
      </c>
      <c r="E110" s="10">
        <f t="shared" si="114"/>
        <v>15.7383333333333</v>
      </c>
      <c r="F110" s="7" t="s">
        <v>75</v>
      </c>
      <c r="G110" s="1">
        <v>6</v>
      </c>
      <c r="H110" s="8">
        <f t="shared" si="97"/>
        <v>20.395</v>
      </c>
      <c r="I110" s="8">
        <f t="shared" si="98"/>
        <v>293.54499999999996</v>
      </c>
      <c r="J110" s="8">
        <f t="shared" si="99"/>
        <v>0.20739575655380468</v>
      </c>
      <c r="K110" s="8">
        <f t="shared" si="100"/>
        <v>75.904791666666668</v>
      </c>
      <c r="L110" s="8">
        <f t="shared" si="101"/>
        <v>0.75904791666666671</v>
      </c>
      <c r="M110" s="1" t="s">
        <v>73</v>
      </c>
      <c r="O110" s="8">
        <f t="shared" si="115"/>
        <v>1.5480245323083164</v>
      </c>
      <c r="P110" s="8">
        <f t="shared" si="102"/>
        <v>0.32105371904193292</v>
      </c>
      <c r="Q110" s="14">
        <f t="shared" si="103"/>
        <v>6.7421280998805913E-2</v>
      </c>
      <c r="R110" s="8">
        <f t="shared" si="104"/>
        <v>0.15940006249999999</v>
      </c>
      <c r="S110" s="15">
        <f t="shared" si="105"/>
        <v>0.42296897467531369</v>
      </c>
      <c r="T110" s="2">
        <v>0.01</v>
      </c>
      <c r="U110" s="16">
        <f t="shared" si="106"/>
        <v>4.2296897467531368E-3</v>
      </c>
      <c r="V110" s="15"/>
      <c r="W110" s="2"/>
      <c r="X110" s="2"/>
      <c r="Y110" s="2"/>
      <c r="Z110" s="2"/>
      <c r="AA110" s="2"/>
      <c r="AB110" s="2"/>
      <c r="AC110" s="2"/>
      <c r="AD110" s="2"/>
      <c r="AE110" s="15">
        <v>5.0000000000000001E-3</v>
      </c>
      <c r="AF110" s="2">
        <v>0.49</v>
      </c>
      <c r="AG110" s="16">
        <f t="shared" si="107"/>
        <v>2.4499999999999999E-3</v>
      </c>
      <c r="AH110" s="19"/>
      <c r="AI110" s="2"/>
      <c r="AJ110" s="16"/>
      <c r="AK110" s="15"/>
      <c r="AL110" s="2"/>
      <c r="AM110" s="2"/>
      <c r="AN110" s="15"/>
      <c r="AO110" s="2"/>
      <c r="AP110" s="16"/>
      <c r="AQ110" s="2">
        <v>1.4999999999999999E-2</v>
      </c>
      <c r="AR110" s="2">
        <v>0.5</v>
      </c>
      <c r="AS110" s="2">
        <f t="shared" si="108"/>
        <v>7.4999999999999997E-3</v>
      </c>
      <c r="AT110" s="1">
        <f t="shared" si="109"/>
        <v>1.4179689746753137E-2</v>
      </c>
      <c r="AU110" s="8">
        <f t="shared" si="110"/>
        <v>75.904791666666668</v>
      </c>
      <c r="AV110" s="1">
        <f t="shared" si="111"/>
        <v>0.21</v>
      </c>
      <c r="AW110" s="1">
        <f t="shared" si="112"/>
        <v>8.7500000000000008E-2</v>
      </c>
      <c r="AX110" s="1">
        <f t="shared" si="113"/>
        <v>132.50677119297188</v>
      </c>
    </row>
    <row r="111" spans="1:54" x14ac:dyDescent="0.15">
      <c r="C111" s="7">
        <v>6</v>
      </c>
      <c r="D111" s="11">
        <v>24.2426666666667</v>
      </c>
      <c r="E111" s="10">
        <f t="shared" si="114"/>
        <v>20.395</v>
      </c>
      <c r="F111" s="7" t="s">
        <v>73</v>
      </c>
      <c r="G111" s="1">
        <v>7</v>
      </c>
      <c r="H111" s="8">
        <f t="shared" si="97"/>
        <v>24.2426666666667</v>
      </c>
      <c r="I111" s="8">
        <f t="shared" si="98"/>
        <v>297.39266666666668</v>
      </c>
      <c r="J111" s="8">
        <f t="shared" si="99"/>
        <v>0.31854953588491913</v>
      </c>
      <c r="K111" s="8">
        <f t="shared" si="100"/>
        <v>75.904791666666668</v>
      </c>
      <c r="L111" s="8">
        <f t="shared" si="101"/>
        <v>0.75904791666666671</v>
      </c>
      <c r="M111" s="1" t="s">
        <v>73</v>
      </c>
      <c r="O111" s="8">
        <f t="shared" si="115"/>
        <v>1.9860187299330503</v>
      </c>
      <c r="P111" s="8">
        <f t="shared" si="102"/>
        <v>0.63264534467892974</v>
      </c>
      <c r="Q111" s="14">
        <f t="shared" si="103"/>
        <v>0.13285552238257525</v>
      </c>
      <c r="R111" s="8">
        <f t="shared" si="104"/>
        <v>0.15940006249999999</v>
      </c>
      <c r="S111" s="15">
        <f t="shared" si="105"/>
        <v>0.83347221010390293</v>
      </c>
      <c r="T111" s="2">
        <v>0.01</v>
      </c>
      <c r="U111" s="16">
        <f t="shared" si="106"/>
        <v>8.3347221010390288E-3</v>
      </c>
      <c r="V111" s="15"/>
      <c r="W111" s="2"/>
      <c r="X111" s="2"/>
      <c r="Y111" s="2"/>
      <c r="Z111" s="2"/>
      <c r="AA111" s="2"/>
      <c r="AB111" s="2"/>
      <c r="AC111" s="2"/>
      <c r="AD111" s="2"/>
      <c r="AE111" s="15">
        <v>5.0000000000000001E-3</v>
      </c>
      <c r="AF111" s="2">
        <v>0.49</v>
      </c>
      <c r="AG111" s="16">
        <f t="shared" si="107"/>
        <v>2.4499999999999999E-3</v>
      </c>
      <c r="AH111" s="19"/>
      <c r="AI111" s="2"/>
      <c r="AJ111" s="16"/>
      <c r="AK111" s="15"/>
      <c r="AL111" s="2"/>
      <c r="AM111" s="2"/>
      <c r="AN111" s="15"/>
      <c r="AO111" s="2"/>
      <c r="AP111" s="16"/>
      <c r="AQ111" s="2">
        <v>1.4999999999999999E-2</v>
      </c>
      <c r="AR111" s="2">
        <v>0.5</v>
      </c>
      <c r="AS111" s="2">
        <f t="shared" si="108"/>
        <v>7.4999999999999997E-3</v>
      </c>
      <c r="AT111" s="1">
        <f t="shared" si="109"/>
        <v>1.8284722101039028E-2</v>
      </c>
      <c r="AU111" s="8">
        <f t="shared" si="110"/>
        <v>75.904791666666668</v>
      </c>
      <c r="AV111" s="1">
        <f t="shared" si="111"/>
        <v>0.21</v>
      </c>
      <c r="AW111" s="1">
        <f t="shared" si="112"/>
        <v>8.7500000000000008E-2</v>
      </c>
      <c r="AX111" s="1">
        <f t="shared" si="113"/>
        <v>170.86759520420665</v>
      </c>
    </row>
    <row r="112" spans="1:54" x14ac:dyDescent="0.15">
      <c r="C112" s="7">
        <v>7</v>
      </c>
      <c r="D112" s="11">
        <v>24.090935483871</v>
      </c>
      <c r="E112" s="10">
        <f t="shared" si="114"/>
        <v>24.2426666666667</v>
      </c>
      <c r="F112" s="7" t="s">
        <v>73</v>
      </c>
      <c r="G112" s="1">
        <v>8</v>
      </c>
      <c r="H112" s="8">
        <f t="shared" si="97"/>
        <v>24.090935483871</v>
      </c>
      <c r="I112" s="8">
        <f t="shared" si="98"/>
        <v>297.240935483871</v>
      </c>
      <c r="J112" s="8">
        <f t="shared" si="99"/>
        <v>0.31326989230598662</v>
      </c>
      <c r="K112" s="8">
        <f t="shared" si="100"/>
        <v>75.904791666666668</v>
      </c>
      <c r="L112" s="8">
        <f t="shared" si="101"/>
        <v>0.75904791666666671</v>
      </c>
      <c r="M112" s="1" t="s">
        <v>73</v>
      </c>
      <c r="O112" s="8">
        <f t="shared" si="115"/>
        <v>2.1124213019207874</v>
      </c>
      <c r="P112" s="8">
        <f t="shared" si="102"/>
        <v>0.66175799375759714</v>
      </c>
      <c r="Q112" s="14">
        <f t="shared" si="103"/>
        <v>0.13896917868909539</v>
      </c>
      <c r="R112" s="8">
        <f t="shared" si="104"/>
        <v>0.15940006249999999</v>
      </c>
      <c r="S112" s="15">
        <f t="shared" si="105"/>
        <v>0.8718263751565053</v>
      </c>
      <c r="T112" s="2">
        <v>0.01</v>
      </c>
      <c r="U112" s="16">
        <f t="shared" si="106"/>
        <v>8.7182637515650536E-3</v>
      </c>
      <c r="V112" s="15"/>
      <c r="W112" s="2"/>
      <c r="X112" s="2"/>
      <c r="Y112" s="2"/>
      <c r="Z112" s="2"/>
      <c r="AA112" s="2"/>
      <c r="AB112" s="2"/>
      <c r="AC112" s="2"/>
      <c r="AD112" s="2"/>
      <c r="AE112" s="15">
        <v>5.0000000000000001E-3</v>
      </c>
      <c r="AF112" s="2">
        <v>0.49</v>
      </c>
      <c r="AG112" s="16">
        <f t="shared" si="107"/>
        <v>2.4499999999999999E-3</v>
      </c>
      <c r="AH112" s="19"/>
      <c r="AI112" s="2"/>
      <c r="AJ112" s="16"/>
      <c r="AK112" s="15"/>
      <c r="AL112" s="2"/>
      <c r="AM112" s="2"/>
      <c r="AN112" s="15"/>
      <c r="AO112" s="2"/>
      <c r="AP112" s="16"/>
      <c r="AQ112" s="2">
        <v>1.4999999999999999E-2</v>
      </c>
      <c r="AR112" s="2">
        <v>0.5</v>
      </c>
      <c r="AS112" s="2">
        <f t="shared" si="108"/>
        <v>7.4999999999999997E-3</v>
      </c>
      <c r="AT112" s="1">
        <f t="shared" si="109"/>
        <v>1.8668263751565054E-2</v>
      </c>
      <c r="AU112" s="8">
        <f t="shared" si="110"/>
        <v>75.904791666666668</v>
      </c>
      <c r="AV112" s="1">
        <f t="shared" si="111"/>
        <v>0.21</v>
      </c>
      <c r="AW112" s="1">
        <f t="shared" si="112"/>
        <v>8.7500000000000008E-2</v>
      </c>
      <c r="AX112" s="1">
        <f t="shared" si="113"/>
        <v>174.45172621390412</v>
      </c>
    </row>
    <row r="113" spans="3:51" x14ac:dyDescent="0.15">
      <c r="C113" s="7">
        <v>8</v>
      </c>
      <c r="D113" s="11">
        <v>24.366516129032298</v>
      </c>
      <c r="E113" s="10">
        <f t="shared" si="114"/>
        <v>24.090935483871</v>
      </c>
      <c r="F113" s="7" t="s">
        <v>73</v>
      </c>
      <c r="G113" s="1">
        <v>9</v>
      </c>
      <c r="H113" s="8">
        <f t="shared" si="97"/>
        <v>24.366516129032298</v>
      </c>
      <c r="I113" s="8">
        <f t="shared" si="98"/>
        <v>297.51651612903225</v>
      </c>
      <c r="J113" s="8">
        <f t="shared" si="99"/>
        <v>0.32292081385293564</v>
      </c>
      <c r="K113" s="8">
        <f t="shared" si="100"/>
        <v>75.904791666666668</v>
      </c>
      <c r="L113" s="8">
        <f t="shared" si="101"/>
        <v>0.75904791666666671</v>
      </c>
      <c r="M113" s="1" t="s">
        <v>73</v>
      </c>
      <c r="O113" s="8">
        <f t="shared" si="115"/>
        <v>2.2097112248298569</v>
      </c>
      <c r="P113" s="8">
        <f t="shared" si="102"/>
        <v>0.71356174710202469</v>
      </c>
      <c r="Q113" s="14">
        <f t="shared" si="103"/>
        <v>0.14984796689142518</v>
      </c>
      <c r="R113" s="8">
        <f t="shared" si="104"/>
        <v>0.15940006249999999</v>
      </c>
      <c r="S113" s="15">
        <f t="shared" si="105"/>
        <v>0.94007470600223375</v>
      </c>
      <c r="T113" s="2">
        <v>0.01</v>
      </c>
      <c r="U113" s="16">
        <f t="shared" si="106"/>
        <v>9.400747060022337E-3</v>
      </c>
      <c r="V113" s="15"/>
      <c r="W113" s="2"/>
      <c r="X113" s="2"/>
      <c r="Y113" s="2"/>
      <c r="Z113" s="2"/>
      <c r="AA113" s="2"/>
      <c r="AB113" s="2"/>
      <c r="AC113" s="2"/>
      <c r="AD113" s="2"/>
      <c r="AE113" s="15">
        <v>5.0000000000000001E-3</v>
      </c>
      <c r="AF113" s="2">
        <v>0.49</v>
      </c>
      <c r="AG113" s="16">
        <f t="shared" si="107"/>
        <v>2.4499999999999999E-3</v>
      </c>
      <c r="AH113" s="19"/>
      <c r="AI113" s="2"/>
      <c r="AJ113" s="16"/>
      <c r="AK113" s="15"/>
      <c r="AL113" s="2"/>
      <c r="AM113" s="2"/>
      <c r="AN113" s="15"/>
      <c r="AO113" s="2"/>
      <c r="AP113" s="16"/>
      <c r="AQ113" s="2">
        <v>1.4999999999999999E-2</v>
      </c>
      <c r="AR113" s="2">
        <v>0.5</v>
      </c>
      <c r="AS113" s="2">
        <f t="shared" si="108"/>
        <v>7.4999999999999997E-3</v>
      </c>
      <c r="AT113" s="1">
        <f t="shared" si="109"/>
        <v>1.9350747060022336E-2</v>
      </c>
      <c r="AU113" s="8">
        <f t="shared" si="110"/>
        <v>75.904791666666668</v>
      </c>
      <c r="AV113" s="1">
        <f t="shared" si="111"/>
        <v>0.21</v>
      </c>
      <c r="AW113" s="1">
        <f t="shared" si="112"/>
        <v>8.7500000000000008E-2</v>
      </c>
      <c r="AX113" s="1">
        <f t="shared" si="113"/>
        <v>180.82941579751994</v>
      </c>
    </row>
    <row r="114" spans="3:51" x14ac:dyDescent="0.15">
      <c r="C114" s="7">
        <v>9</v>
      </c>
      <c r="D114" s="11">
        <v>21.625633333333301</v>
      </c>
      <c r="E114" s="10">
        <f t="shared" si="114"/>
        <v>24.366516129032298</v>
      </c>
      <c r="F114" s="7" t="s">
        <v>73</v>
      </c>
      <c r="G114" s="1">
        <v>10</v>
      </c>
      <c r="H114" s="8">
        <f t="shared" si="97"/>
        <v>21.625633333333301</v>
      </c>
      <c r="I114" s="8">
        <f t="shared" si="98"/>
        <v>294.7756333333333</v>
      </c>
      <c r="J114" s="8">
        <f t="shared" si="99"/>
        <v>0.23819889131762009</v>
      </c>
      <c r="K114" s="8">
        <f t="shared" si="100"/>
        <v>75.904791666666668</v>
      </c>
      <c r="L114" s="8">
        <f t="shared" si="101"/>
        <v>0.75904791666666671</v>
      </c>
      <c r="M114" s="1" t="s">
        <v>73</v>
      </c>
      <c r="O114" s="8">
        <f t="shared" si="115"/>
        <v>2.2551973943944992</v>
      </c>
      <c r="P114" s="8">
        <f t="shared" si="102"/>
        <v>0.53718551904715528</v>
      </c>
      <c r="Q114" s="14">
        <f t="shared" si="103"/>
        <v>0.11280895899990261</v>
      </c>
      <c r="R114" s="8">
        <f t="shared" si="104"/>
        <v>0.15940006249999999</v>
      </c>
      <c r="S114" s="15">
        <f t="shared" si="105"/>
        <v>0.70770962840684337</v>
      </c>
      <c r="T114" s="2">
        <v>0.01</v>
      </c>
      <c r="U114" s="16">
        <f t="shared" si="106"/>
        <v>7.0770962840684334E-3</v>
      </c>
      <c r="V114" s="15"/>
      <c r="W114" s="2"/>
      <c r="X114" s="2"/>
      <c r="Y114" s="2"/>
      <c r="Z114" s="2"/>
      <c r="AA114" s="2"/>
      <c r="AB114" s="2"/>
      <c r="AC114" s="2"/>
      <c r="AD114" s="2"/>
      <c r="AE114" s="15">
        <v>5.0000000000000001E-3</v>
      </c>
      <c r="AF114" s="2">
        <v>0.49</v>
      </c>
      <c r="AG114" s="16">
        <f t="shared" si="107"/>
        <v>2.4499999999999999E-3</v>
      </c>
      <c r="AH114" s="19"/>
      <c r="AI114" s="2"/>
      <c r="AJ114" s="16"/>
      <c r="AK114" s="15"/>
      <c r="AL114" s="2"/>
      <c r="AM114" s="2"/>
      <c r="AN114" s="15"/>
      <c r="AO114" s="2"/>
      <c r="AP114" s="16"/>
      <c r="AQ114" s="2">
        <v>1.4999999999999999E-2</v>
      </c>
      <c r="AR114" s="2">
        <v>0.5</v>
      </c>
      <c r="AS114" s="2">
        <f t="shared" si="108"/>
        <v>7.4999999999999997E-3</v>
      </c>
      <c r="AT114" s="1">
        <f t="shared" si="109"/>
        <v>1.7027096284068434E-2</v>
      </c>
      <c r="AU114" s="8">
        <f t="shared" si="110"/>
        <v>75.904791666666668</v>
      </c>
      <c r="AV114" s="1">
        <f t="shared" si="111"/>
        <v>0.21</v>
      </c>
      <c r="AW114" s="1">
        <f t="shared" si="112"/>
        <v>8.7500000000000008E-2</v>
      </c>
      <c r="AX114" s="1">
        <f t="shared" si="113"/>
        <v>159.11529742111483</v>
      </c>
    </row>
    <row r="115" spans="3:51" x14ac:dyDescent="0.15">
      <c r="C115" s="7">
        <v>10</v>
      </c>
      <c r="D115" s="11">
        <v>16.117451612903199</v>
      </c>
      <c r="E115" s="10">
        <f t="shared" si="114"/>
        <v>21.625633333333301</v>
      </c>
      <c r="F115" s="7" t="s">
        <v>73</v>
      </c>
      <c r="G115" s="1">
        <v>11</v>
      </c>
      <c r="H115" s="8">
        <f t="shared" si="97"/>
        <v>16.117451612903199</v>
      </c>
      <c r="I115" s="8">
        <f t="shared" si="98"/>
        <v>289.26745161290319</v>
      </c>
      <c r="J115" s="8">
        <f t="shared" si="99"/>
        <v>0.12699297139248397</v>
      </c>
      <c r="K115" s="8">
        <f t="shared" si="100"/>
        <v>75.904791666666668</v>
      </c>
      <c r="L115" s="8">
        <f t="shared" si="101"/>
        <v>0.75904791666666671</v>
      </c>
      <c r="M115" s="1" t="s">
        <v>75</v>
      </c>
      <c r="N115" s="8">
        <f>(O114-P114)*$C$22/100</f>
        <v>1.6321112815799768</v>
      </c>
      <c r="O115" s="8">
        <f t="shared" si="115"/>
        <v>0.84494851043403374</v>
      </c>
      <c r="P115" s="8">
        <f t="shared" si="102"/>
        <v>0.10730252201367119</v>
      </c>
      <c r="Q115" s="14">
        <f t="shared" si="103"/>
        <v>2.2533529622870949E-2</v>
      </c>
      <c r="R115" s="8">
        <f t="shared" si="104"/>
        <v>0.15940006249999999</v>
      </c>
      <c r="S115" s="15">
        <f t="shared" si="105"/>
        <v>0.14136462225584728</v>
      </c>
      <c r="T115" s="2">
        <v>0.01</v>
      </c>
      <c r="U115" s="16">
        <f t="shared" si="106"/>
        <v>1.4136462225584729E-3</v>
      </c>
      <c r="V115" s="15"/>
      <c r="W115" s="2"/>
      <c r="X115" s="2"/>
      <c r="Y115" s="2"/>
      <c r="Z115" s="2"/>
      <c r="AA115" s="2"/>
      <c r="AB115" s="2"/>
      <c r="AC115" s="2"/>
      <c r="AD115" s="2"/>
      <c r="AE115" s="15">
        <v>5.0000000000000001E-3</v>
      </c>
      <c r="AF115" s="2">
        <v>0.49</v>
      </c>
      <c r="AG115" s="16">
        <f t="shared" si="107"/>
        <v>2.4499999999999999E-3</v>
      </c>
      <c r="AH115" s="19"/>
      <c r="AI115" s="2"/>
      <c r="AJ115" s="16"/>
      <c r="AK115" s="15"/>
      <c r="AL115" s="2"/>
      <c r="AM115" s="2"/>
      <c r="AN115" s="15"/>
      <c r="AO115" s="2"/>
      <c r="AP115" s="16"/>
      <c r="AQ115" s="2">
        <v>1.4999999999999999E-2</v>
      </c>
      <c r="AR115" s="2">
        <v>0.5</v>
      </c>
      <c r="AS115" s="2">
        <f t="shared" si="108"/>
        <v>7.4999999999999997E-3</v>
      </c>
      <c r="AT115" s="1">
        <f t="shared" si="109"/>
        <v>1.1363646222558473E-2</v>
      </c>
      <c r="AU115" s="8">
        <f t="shared" si="110"/>
        <v>75.904791666666668</v>
      </c>
      <c r="AV115" s="1">
        <f t="shared" si="111"/>
        <v>0.21</v>
      </c>
      <c r="AW115" s="1">
        <f t="shared" si="112"/>
        <v>8.7500000000000008E-2</v>
      </c>
      <c r="AX115" s="1">
        <f t="shared" si="113"/>
        <v>106.19132694883001</v>
      </c>
    </row>
    <row r="116" spans="3:51" x14ac:dyDescent="0.15">
      <c r="C116" s="7">
        <v>11</v>
      </c>
      <c r="D116" s="11">
        <v>6.9837333333333396</v>
      </c>
      <c r="E116" s="10">
        <f t="shared" si="114"/>
        <v>16.117451612903199</v>
      </c>
      <c r="F116" s="7" t="s">
        <v>75</v>
      </c>
      <c r="G116" s="1">
        <v>12</v>
      </c>
      <c r="H116" s="8">
        <f t="shared" si="97"/>
        <v>6.9837333333333396</v>
      </c>
      <c r="I116" s="8">
        <f t="shared" si="98"/>
        <v>280.13373333333334</v>
      </c>
      <c r="J116" s="8">
        <f t="shared" si="99"/>
        <v>4.2378757525947816E-2</v>
      </c>
      <c r="K116" s="8">
        <f t="shared" si="100"/>
        <v>75.904791666666668</v>
      </c>
      <c r="L116" s="8">
        <f t="shared" si="101"/>
        <v>0.75904791666666671</v>
      </c>
      <c r="M116" s="1" t="s">
        <v>73</v>
      </c>
      <c r="O116" s="8">
        <f t="shared" si="115"/>
        <v>1.4966939050870294</v>
      </c>
      <c r="P116" s="8">
        <f t="shared" si="102"/>
        <v>6.3428028094247177E-2</v>
      </c>
      <c r="Q116" s="14">
        <f t="shared" si="103"/>
        <v>1.3319885899791906E-2</v>
      </c>
      <c r="R116" s="8">
        <f t="shared" si="104"/>
        <v>0.15940006249999999</v>
      </c>
      <c r="S116" s="15">
        <f t="shared" si="105"/>
        <v>8.3562614034683375E-2</v>
      </c>
      <c r="T116" s="2">
        <v>0.01</v>
      </c>
      <c r="U116" s="16">
        <f t="shared" si="106"/>
        <v>8.3562614034683378E-4</v>
      </c>
      <c r="V116" s="15"/>
      <c r="W116" s="2"/>
      <c r="X116" s="2"/>
      <c r="Y116" s="2"/>
      <c r="Z116" s="2"/>
      <c r="AA116" s="2"/>
      <c r="AB116" s="2"/>
      <c r="AC116" s="2"/>
      <c r="AD116" s="2"/>
      <c r="AE116" s="15">
        <v>5.0000000000000001E-3</v>
      </c>
      <c r="AF116" s="2">
        <v>0.49</v>
      </c>
      <c r="AG116" s="16">
        <f t="shared" si="107"/>
        <v>2.4499999999999999E-3</v>
      </c>
      <c r="AH116" s="19"/>
      <c r="AI116" s="2"/>
      <c r="AJ116" s="16"/>
      <c r="AK116" s="15"/>
      <c r="AL116" s="2"/>
      <c r="AM116" s="2"/>
      <c r="AN116" s="15"/>
      <c r="AO116" s="2"/>
      <c r="AP116" s="16"/>
      <c r="AQ116" s="2">
        <v>1.4999999999999999E-2</v>
      </c>
      <c r="AR116" s="2">
        <v>0.5</v>
      </c>
      <c r="AS116" s="2">
        <f t="shared" si="108"/>
        <v>7.4999999999999997E-3</v>
      </c>
      <c r="AT116" s="1">
        <f t="shared" si="109"/>
        <v>1.0785626140346834E-2</v>
      </c>
      <c r="AU116" s="8">
        <f t="shared" si="110"/>
        <v>75.904791666666668</v>
      </c>
      <c r="AV116" s="1">
        <f t="shared" si="111"/>
        <v>0.21</v>
      </c>
      <c r="AW116" s="1">
        <f t="shared" si="112"/>
        <v>8.7500000000000008E-2</v>
      </c>
      <c r="AX116" s="1">
        <f t="shared" si="113"/>
        <v>100.78982831617492</v>
      </c>
      <c r="AY116" s="1">
        <f>SUM(AX105:AX116)</f>
        <v>1367.790520819882</v>
      </c>
    </row>
    <row r="117" spans="3:51" x14ac:dyDescent="0.15">
      <c r="C117" s="7">
        <v>12</v>
      </c>
      <c r="D117" s="11">
        <v>6.7263870967741903</v>
      </c>
      <c r="E117" s="10">
        <f t="shared" si="114"/>
        <v>6.9837333333333396</v>
      </c>
      <c r="F117" s="7" t="s">
        <v>73</v>
      </c>
    </row>
  </sheetData>
  <mergeCells count="64">
    <mergeCell ref="G2:G4"/>
    <mergeCell ref="G5:G6"/>
    <mergeCell ref="G14:G15"/>
    <mergeCell ref="I2:I4"/>
    <mergeCell ref="I5:I6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Z117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4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15">
      <c r="A2" s="33" t="s">
        <v>4</v>
      </c>
      <c r="B2" s="3" t="s">
        <v>5</v>
      </c>
      <c r="C2" s="2"/>
      <c r="D2" s="2"/>
      <c r="E2" s="40">
        <v>161.83000000000001</v>
      </c>
      <c r="F2" s="2">
        <v>1166.8320000000001</v>
      </c>
      <c r="G2" s="44">
        <f>(F2+F3+F4)/3</f>
        <v>1338.1873333333333</v>
      </c>
      <c r="H2" s="2">
        <v>0.13</v>
      </c>
      <c r="I2" s="33">
        <f>(H2+H3+H4)/3</f>
        <v>0.12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15">
      <c r="A3" s="33"/>
      <c r="B3" s="3" t="s">
        <v>6</v>
      </c>
      <c r="C3" s="2"/>
      <c r="D3" s="2"/>
      <c r="E3" s="41"/>
      <c r="F3" s="2">
        <v>1192.0899999999999</v>
      </c>
      <c r="G3" s="45"/>
      <c r="H3" s="2">
        <v>0.13</v>
      </c>
      <c r="I3" s="3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15">
      <c r="A5" s="33" t="s">
        <v>8</v>
      </c>
      <c r="B5" s="3" t="s">
        <v>9</v>
      </c>
      <c r="C5" s="2"/>
      <c r="D5" s="2"/>
      <c r="E5" s="40">
        <v>789.55086881605405</v>
      </c>
      <c r="F5" s="2">
        <v>91.103999999999999</v>
      </c>
      <c r="G5" s="44">
        <f>(F5+F6)/2</f>
        <v>92.509250000000009</v>
      </c>
      <c r="H5" s="2">
        <v>0.13</v>
      </c>
      <c r="I5" s="33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0.19</v>
      </c>
      <c r="I6" s="33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15">
      <c r="A7" s="33" t="s">
        <v>11</v>
      </c>
      <c r="B7" s="34"/>
      <c r="C7" s="2"/>
      <c r="D7" s="2"/>
      <c r="E7" s="5">
        <v>152.301369863014</v>
      </c>
      <c r="F7" s="2">
        <v>134.75800000000001</v>
      </c>
      <c r="G7" s="2"/>
      <c r="H7" s="2">
        <v>0.28999999999999998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15">
      <c r="A8" s="33" t="s">
        <v>12</v>
      </c>
      <c r="B8" s="34"/>
      <c r="C8" s="2"/>
      <c r="D8" s="2"/>
      <c r="E8" s="5">
        <v>0.17</v>
      </c>
      <c r="F8" s="2">
        <v>625.46400000000006</v>
      </c>
      <c r="G8" s="2"/>
      <c r="H8" s="2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15">
      <c r="A9" s="33" t="s">
        <v>13</v>
      </c>
      <c r="B9" s="34"/>
      <c r="C9" s="2"/>
      <c r="D9" s="2"/>
      <c r="E9" s="5">
        <v>5.71</v>
      </c>
      <c r="F9" s="2">
        <v>341.64</v>
      </c>
      <c r="G9" s="2"/>
      <c r="H9" s="2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15">
      <c r="A10" s="33" t="s">
        <v>14</v>
      </c>
      <c r="B10" s="34"/>
      <c r="C10" s="2"/>
      <c r="D10" s="2"/>
      <c r="E10" s="5">
        <v>0.39825836058573</v>
      </c>
      <c r="F10" s="2">
        <v>341.64</v>
      </c>
      <c r="G10" s="2"/>
      <c r="H10" s="2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15">
      <c r="A11" s="33" t="s">
        <v>15</v>
      </c>
      <c r="B11" s="34"/>
      <c r="C11" s="2"/>
      <c r="D11" s="2"/>
      <c r="E11" s="2">
        <v>0.03</v>
      </c>
      <c r="F11" s="2">
        <v>910.85749999999996</v>
      </c>
      <c r="G11" s="2"/>
      <c r="H11" s="2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4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AV38+AV53+BB69+AY85+AY101+BB101+AY116+AG69</f>
        <v>5279910.3095705565</v>
      </c>
      <c r="J14" s="6" t="s">
        <v>20</v>
      </c>
      <c r="K14" s="6">
        <f>I14/(10000*1000)</f>
        <v>0.52799103095705568</v>
      </c>
      <c r="L14" s="6" t="s">
        <v>21</v>
      </c>
    </row>
    <row r="15" spans="1:44" x14ac:dyDescent="0.15">
      <c r="A15" s="1" t="s">
        <v>22</v>
      </c>
      <c r="B15" s="1" t="s">
        <v>17</v>
      </c>
      <c r="G15" s="43"/>
      <c r="H15" s="6" t="s">
        <v>23</v>
      </c>
      <c r="I15" s="6">
        <v>7343148.7274282603</v>
      </c>
      <c r="J15" s="6" t="s">
        <v>20</v>
      </c>
      <c r="K15" s="6">
        <f>I15/(10000*1000)</f>
        <v>0.73431487274282603</v>
      </c>
      <c r="L15" s="6" t="s">
        <v>21</v>
      </c>
    </row>
    <row r="16" spans="1:44" x14ac:dyDescent="0.15">
      <c r="A16" s="1" t="s">
        <v>24</v>
      </c>
      <c r="B16" s="1" t="s">
        <v>25</v>
      </c>
      <c r="C16" s="1">
        <v>19347</v>
      </c>
      <c r="K16" s="1">
        <v>0.52799103095705568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1338.1873333333333</v>
      </c>
      <c r="C27" s="7" t="s">
        <v>72</v>
      </c>
      <c r="D27" s="7">
        <v>5</v>
      </c>
      <c r="E27" s="7"/>
      <c r="F27" s="7"/>
      <c r="G27" s="1">
        <v>1</v>
      </c>
      <c r="H27" s="8">
        <f t="shared" ref="H27:H38" si="0">E28</f>
        <v>5</v>
      </c>
      <c r="I27" s="8">
        <f t="shared" ref="I27:I38" si="1">H27+273.15</f>
        <v>278.14999999999998</v>
      </c>
      <c r="J27" s="8">
        <f t="shared" ref="J27:J38" si="2">EXP(($C$16*(I27-$C$14))/($C$17*I27*$C$14))</f>
        <v>3.3074406338125473E-2</v>
      </c>
      <c r="K27" s="8">
        <f t="shared" ref="K27:K38" si="3">$B$27/12</f>
        <v>111.51561111111111</v>
      </c>
      <c r="L27" s="8">
        <f t="shared" ref="L27:L38" si="4">K27*$B$28/100</f>
        <v>1.1151561111111112</v>
      </c>
      <c r="M27" s="1" t="s">
        <v>73</v>
      </c>
      <c r="O27" s="8">
        <f>L27</f>
        <v>1.1151561111111112</v>
      </c>
      <c r="P27" s="8">
        <f t="shared" ref="P27:P38" si="5">O27*J27</f>
        <v>3.688312634933269E-2</v>
      </c>
      <c r="Q27" s="14">
        <f t="shared" ref="Q27:Q38" si="6">P27*$B$29</f>
        <v>4.4259751619199223E-3</v>
      </c>
      <c r="R27" s="8">
        <f t="shared" ref="R27:R38" si="7">L27*$B$29</f>
        <v>0.13381873333333336</v>
      </c>
      <c r="S27" s="15">
        <f t="shared" ref="S27:S38" si="8">Q27/R27</f>
        <v>3.3074406338125466E-2</v>
      </c>
      <c r="T27" s="2">
        <v>0.01</v>
      </c>
      <c r="U27" s="16">
        <f t="shared" ref="U27:U38" si="9">S27*T27</f>
        <v>3.3074406338125467E-4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2.2230744063381255E-2</v>
      </c>
      <c r="AR27" s="8">
        <f t="shared" ref="AR27:AR38" si="15">$B$27/12</f>
        <v>111.51561111111111</v>
      </c>
      <c r="AS27" s="1">
        <f t="shared" ref="AS27:AS38" si="16">$B$29</f>
        <v>0.12</v>
      </c>
      <c r="AT27" s="1">
        <f>$E$2/12</f>
        <v>13.485833333333334</v>
      </c>
      <c r="AU27" s="1">
        <f t="shared" ref="AU27:AU38" si="17">AT27*10000*AS27*0.67*AR27*AQ27</f>
        <v>26879.643490735376</v>
      </c>
    </row>
    <row r="28" spans="1:47" x14ac:dyDescent="0.15">
      <c r="A28" s="1" t="s">
        <v>74</v>
      </c>
      <c r="B28" s="1">
        <v>1</v>
      </c>
      <c r="C28" s="7">
        <v>1</v>
      </c>
      <c r="D28" s="9">
        <v>7.57374193548387</v>
      </c>
      <c r="E28" s="10">
        <f t="shared" ref="E28:E39" si="18">D27</f>
        <v>5</v>
      </c>
      <c r="F28" s="7" t="s">
        <v>73</v>
      </c>
      <c r="G28" s="1">
        <v>2</v>
      </c>
      <c r="H28" s="8">
        <f t="shared" si="0"/>
        <v>7.57374193548387</v>
      </c>
      <c r="I28" s="8">
        <f t="shared" si="1"/>
        <v>280.72374193548387</v>
      </c>
      <c r="J28" s="8">
        <f t="shared" si="2"/>
        <v>4.5590474632535689E-2</v>
      </c>
      <c r="K28" s="8">
        <f t="shared" si="3"/>
        <v>111.51561111111111</v>
      </c>
      <c r="L28" s="8">
        <f t="shared" si="4"/>
        <v>1.1151561111111112</v>
      </c>
      <c r="M28" s="1" t="s">
        <v>73</v>
      </c>
      <c r="O28" s="8">
        <f t="shared" ref="O28:O38" si="19">L28+O27-P27-N28</f>
        <v>2.1934290958728897</v>
      </c>
      <c r="P28" s="8">
        <f t="shared" si="5"/>
        <v>9.9999473553658666E-2</v>
      </c>
      <c r="Q28" s="14">
        <f t="shared" si="6"/>
        <v>1.199993682643904E-2</v>
      </c>
      <c r="R28" s="8">
        <f t="shared" si="7"/>
        <v>0.13381873333333336</v>
      </c>
      <c r="S28" s="15">
        <f t="shared" si="8"/>
        <v>8.9673071381926872E-2</v>
      </c>
      <c r="T28" s="2">
        <v>0.01</v>
      </c>
      <c r="U28" s="16">
        <f t="shared" si="9"/>
        <v>8.9673071381926876E-4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2.2796730713819269E-2</v>
      </c>
      <c r="AR28" s="8">
        <f t="shared" si="15"/>
        <v>111.51561111111111</v>
      </c>
      <c r="AS28" s="1">
        <f t="shared" si="16"/>
        <v>0.12</v>
      </c>
      <c r="AT28" s="1">
        <f t="shared" ref="AT28:AT38" si="20">$E$2/12</f>
        <v>13.485833333333334</v>
      </c>
      <c r="AU28" s="1">
        <f t="shared" si="17"/>
        <v>27563.989428096469</v>
      </c>
    </row>
    <row r="29" spans="1:47" x14ac:dyDescent="0.15">
      <c r="A29" s="1" t="s">
        <v>36</v>
      </c>
      <c r="B29" s="1">
        <f>I2</f>
        <v>0.12</v>
      </c>
      <c r="C29" s="7">
        <v>2</v>
      </c>
      <c r="D29" s="11">
        <v>8.2042142857142792</v>
      </c>
      <c r="E29" s="10">
        <f t="shared" si="18"/>
        <v>7.57374193548387</v>
      </c>
      <c r="F29" s="7" t="s">
        <v>73</v>
      </c>
      <c r="G29" s="1">
        <v>3</v>
      </c>
      <c r="H29" s="8">
        <f t="shared" si="0"/>
        <v>8.2042142857142792</v>
      </c>
      <c r="I29" s="8">
        <f t="shared" si="1"/>
        <v>281.35421428571425</v>
      </c>
      <c r="J29" s="8">
        <f t="shared" si="2"/>
        <v>4.9275241236612762E-2</v>
      </c>
      <c r="K29" s="8">
        <f t="shared" si="3"/>
        <v>111.51561111111111</v>
      </c>
      <c r="L29" s="8">
        <f t="shared" si="4"/>
        <v>1.1151561111111112</v>
      </c>
      <c r="M29" s="1" t="s">
        <v>73</v>
      </c>
      <c r="O29" s="8">
        <f t="shared" si="19"/>
        <v>3.2085857334303425</v>
      </c>
      <c r="P29" s="8">
        <f t="shared" si="5"/>
        <v>0.15810383604313422</v>
      </c>
      <c r="Q29" s="14">
        <f t="shared" si="6"/>
        <v>1.8972460325176105E-2</v>
      </c>
      <c r="R29" s="8">
        <f t="shared" si="7"/>
        <v>0.13381873333333336</v>
      </c>
      <c r="S29" s="15">
        <f t="shared" si="8"/>
        <v>0.14177731213399694</v>
      </c>
      <c r="T29" s="2">
        <v>0.01</v>
      </c>
      <c r="U29" s="16">
        <f t="shared" si="9"/>
        <v>1.4177731213399695E-3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2.3317773121339969E-2</v>
      </c>
      <c r="AR29" s="8">
        <f t="shared" si="15"/>
        <v>111.51561111111111</v>
      </c>
      <c r="AS29" s="1">
        <f t="shared" si="16"/>
        <v>0.12</v>
      </c>
      <c r="AT29" s="1">
        <f t="shared" si="20"/>
        <v>13.485833333333334</v>
      </c>
      <c r="AU29" s="1">
        <f t="shared" si="17"/>
        <v>28193.992369868483</v>
      </c>
    </row>
    <row r="30" spans="1:47" x14ac:dyDescent="0.15">
      <c r="C30" s="7">
        <v>3</v>
      </c>
      <c r="D30" s="11">
        <v>9.6286129032258092</v>
      </c>
      <c r="E30" s="10">
        <f t="shared" si="18"/>
        <v>8.2042142857142792</v>
      </c>
      <c r="F30" s="7" t="s">
        <v>73</v>
      </c>
      <c r="G30" s="1">
        <v>4</v>
      </c>
      <c r="H30" s="8">
        <f t="shared" si="0"/>
        <v>9.6286129032258092</v>
      </c>
      <c r="I30" s="8">
        <f t="shared" si="1"/>
        <v>282.77861290322579</v>
      </c>
      <c r="J30" s="8">
        <f t="shared" si="2"/>
        <v>5.8659045484640501E-2</v>
      </c>
      <c r="K30" s="8">
        <f t="shared" si="3"/>
        <v>111.51561111111111</v>
      </c>
      <c r="L30" s="8">
        <f t="shared" si="4"/>
        <v>1.1151561111111112</v>
      </c>
      <c r="M30" s="1" t="s">
        <v>73</v>
      </c>
      <c r="O30" s="8">
        <f t="shared" si="19"/>
        <v>4.1656380084983198</v>
      </c>
      <c r="P30" s="8">
        <f t="shared" si="5"/>
        <v>0.2443523494130502</v>
      </c>
      <c r="Q30" s="14">
        <f t="shared" si="6"/>
        <v>2.9322281929566024E-2</v>
      </c>
      <c r="R30" s="8">
        <f t="shared" si="7"/>
        <v>0.13381873333333336</v>
      </c>
      <c r="S30" s="15">
        <f t="shared" si="8"/>
        <v>0.21911941025869835</v>
      </c>
      <c r="T30" s="2">
        <v>0.01</v>
      </c>
      <c r="U30" s="16">
        <f t="shared" si="9"/>
        <v>2.1911941025869837E-3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2.4091194102586984E-2</v>
      </c>
      <c r="AR30" s="8">
        <f t="shared" si="15"/>
        <v>111.51561111111111</v>
      </c>
      <c r="AS30" s="1">
        <f t="shared" si="16"/>
        <v>0.12</v>
      </c>
      <c r="AT30" s="1">
        <f t="shared" si="20"/>
        <v>13.485833333333334</v>
      </c>
      <c r="AU30" s="1">
        <f t="shared" si="17"/>
        <v>29129.151363418267</v>
      </c>
    </row>
    <row r="31" spans="1:47" x14ac:dyDescent="0.15">
      <c r="C31" s="7">
        <v>4</v>
      </c>
      <c r="D31" s="11">
        <v>13.508333333333301</v>
      </c>
      <c r="E31" s="10">
        <f t="shared" si="18"/>
        <v>9.6286129032258092</v>
      </c>
      <c r="F31" s="7" t="s">
        <v>73</v>
      </c>
      <c r="G31" s="1">
        <v>5</v>
      </c>
      <c r="H31" s="8">
        <f t="shared" si="0"/>
        <v>13.508333333333301</v>
      </c>
      <c r="I31" s="8">
        <f t="shared" si="1"/>
        <v>286.6583333333333</v>
      </c>
      <c r="J31" s="8">
        <f t="shared" si="2"/>
        <v>9.3481386170365499E-2</v>
      </c>
      <c r="K31" s="8">
        <f t="shared" si="3"/>
        <v>111.51561111111111</v>
      </c>
      <c r="L31" s="8">
        <f t="shared" si="4"/>
        <v>1.1151561111111112</v>
      </c>
      <c r="M31" s="1" t="s">
        <v>75</v>
      </c>
      <c r="N31" s="8">
        <f>(O30-P30)*C22/100</f>
        <v>3.7252213761310058</v>
      </c>
      <c r="O31" s="8">
        <f t="shared" si="19"/>
        <v>1.3112203940653746</v>
      </c>
      <c r="P31" s="8">
        <f t="shared" si="5"/>
        <v>0.12257470001208411</v>
      </c>
      <c r="Q31" s="14">
        <f t="shared" si="6"/>
        <v>1.4708964001450092E-2</v>
      </c>
      <c r="R31" s="8">
        <f t="shared" si="7"/>
        <v>0.13381873333333336</v>
      </c>
      <c r="S31" s="15">
        <f t="shared" si="8"/>
        <v>0.10991707689244871</v>
      </c>
      <c r="T31" s="2">
        <v>0.01</v>
      </c>
      <c r="U31" s="16">
        <f t="shared" si="9"/>
        <v>1.0991707689244872E-3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3.0549170768924484E-2</v>
      </c>
      <c r="AR31" s="8">
        <f t="shared" si="15"/>
        <v>111.51561111111111</v>
      </c>
      <c r="AS31" s="1">
        <f t="shared" si="16"/>
        <v>0.12</v>
      </c>
      <c r="AT31" s="1">
        <f t="shared" si="20"/>
        <v>13.485833333333334</v>
      </c>
      <c r="AU31" s="1">
        <f t="shared" si="17"/>
        <v>36937.621919677164</v>
      </c>
    </row>
    <row r="32" spans="1:47" x14ac:dyDescent="0.15">
      <c r="C32" s="7">
        <v>5</v>
      </c>
      <c r="D32" s="11">
        <v>17.387354838709701</v>
      </c>
      <c r="E32" s="10">
        <f t="shared" si="18"/>
        <v>13.508333333333301</v>
      </c>
      <c r="F32" s="7" t="s">
        <v>75</v>
      </c>
      <c r="G32" s="1">
        <v>6</v>
      </c>
      <c r="H32" s="8">
        <f t="shared" si="0"/>
        <v>17.387354838709701</v>
      </c>
      <c r="I32" s="8">
        <f t="shared" si="1"/>
        <v>290.53735483870969</v>
      </c>
      <c r="J32" s="8">
        <f t="shared" si="2"/>
        <v>0.14712111931626201</v>
      </c>
      <c r="K32" s="8">
        <f t="shared" si="3"/>
        <v>111.51561111111111</v>
      </c>
      <c r="L32" s="8">
        <f t="shared" si="4"/>
        <v>1.1151561111111112</v>
      </c>
      <c r="M32" s="1" t="s">
        <v>73</v>
      </c>
      <c r="O32" s="8">
        <f t="shared" si="19"/>
        <v>2.3038018051644018</v>
      </c>
      <c r="P32" s="8">
        <f t="shared" si="5"/>
        <v>0.33893790025861176</v>
      </c>
      <c r="Q32" s="14">
        <f t="shared" si="6"/>
        <v>4.0672548031033408E-2</v>
      </c>
      <c r="R32" s="8">
        <f t="shared" si="7"/>
        <v>0.13381873333333336</v>
      </c>
      <c r="S32" s="15">
        <f t="shared" si="8"/>
        <v>0.30393762530781737</v>
      </c>
      <c r="T32" s="2">
        <v>0.01</v>
      </c>
      <c r="U32" s="16">
        <f t="shared" si="9"/>
        <v>3.0393762530781738E-3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3.248937625307817E-2</v>
      </c>
      <c r="AR32" s="8">
        <f t="shared" si="15"/>
        <v>111.51561111111111</v>
      </c>
      <c r="AS32" s="1">
        <f t="shared" si="16"/>
        <v>0.12</v>
      </c>
      <c r="AT32" s="1">
        <f t="shared" si="20"/>
        <v>13.485833333333334</v>
      </c>
      <c r="AU32" s="1">
        <f t="shared" si="17"/>
        <v>39283.563718302161</v>
      </c>
    </row>
    <row r="33" spans="1:48" x14ac:dyDescent="0.15">
      <c r="C33" s="7">
        <v>6</v>
      </c>
      <c r="D33" s="11">
        <v>21.867599999999999</v>
      </c>
      <c r="E33" s="10">
        <f t="shared" si="18"/>
        <v>17.387354838709701</v>
      </c>
      <c r="F33" s="7" t="s">
        <v>73</v>
      </c>
      <c r="G33" s="1">
        <v>7</v>
      </c>
      <c r="H33" s="8">
        <f t="shared" si="0"/>
        <v>21.867599999999999</v>
      </c>
      <c r="I33" s="8">
        <f t="shared" si="1"/>
        <v>295.01759999999996</v>
      </c>
      <c r="J33" s="8">
        <f t="shared" si="2"/>
        <v>0.24474024518545742</v>
      </c>
      <c r="K33" s="8">
        <f t="shared" si="3"/>
        <v>111.51561111111111</v>
      </c>
      <c r="L33" s="8">
        <f t="shared" si="4"/>
        <v>1.1151561111111112</v>
      </c>
      <c r="M33" s="1" t="s">
        <v>73</v>
      </c>
      <c r="O33" s="8">
        <f t="shared" si="19"/>
        <v>3.0800200160169013</v>
      </c>
      <c r="P33" s="8">
        <f t="shared" si="5"/>
        <v>0.75380485389609297</v>
      </c>
      <c r="Q33" s="14">
        <f t="shared" si="6"/>
        <v>9.045658246753116E-2</v>
      </c>
      <c r="R33" s="8">
        <f t="shared" si="7"/>
        <v>0.13381873333333336</v>
      </c>
      <c r="S33" s="15">
        <f t="shared" si="8"/>
        <v>0.67596352329991027</v>
      </c>
      <c r="T33" s="2">
        <v>0.01</v>
      </c>
      <c r="U33" s="16">
        <f t="shared" si="9"/>
        <v>6.7596352329991026E-3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3.6209635232999096E-2</v>
      </c>
      <c r="AR33" s="8">
        <f t="shared" si="15"/>
        <v>111.51561111111111</v>
      </c>
      <c r="AS33" s="1">
        <f t="shared" si="16"/>
        <v>0.12</v>
      </c>
      <c r="AT33" s="1">
        <f t="shared" si="20"/>
        <v>13.485833333333334</v>
      </c>
      <c r="AU33" s="1">
        <f t="shared" si="17"/>
        <v>43781.804298481453</v>
      </c>
    </row>
    <row r="34" spans="1:48" x14ac:dyDescent="0.15">
      <c r="C34" s="7">
        <v>7</v>
      </c>
      <c r="D34" s="11">
        <v>24.3522580645161</v>
      </c>
      <c r="E34" s="10">
        <f t="shared" si="18"/>
        <v>21.867599999999999</v>
      </c>
      <c r="F34" s="7" t="s">
        <v>73</v>
      </c>
      <c r="G34" s="1">
        <v>8</v>
      </c>
      <c r="H34" s="8">
        <f t="shared" si="0"/>
        <v>24.3522580645161</v>
      </c>
      <c r="I34" s="8">
        <f t="shared" si="1"/>
        <v>297.50225806451607</v>
      </c>
      <c r="J34" s="8">
        <f t="shared" si="2"/>
        <v>0.32241472066849891</v>
      </c>
      <c r="K34" s="8">
        <f t="shared" si="3"/>
        <v>111.51561111111111</v>
      </c>
      <c r="L34" s="8">
        <f t="shared" si="4"/>
        <v>1.1151561111111112</v>
      </c>
      <c r="M34" s="1" t="s">
        <v>73</v>
      </c>
      <c r="O34" s="8">
        <f t="shared" si="19"/>
        <v>3.4413712732319199</v>
      </c>
      <c r="P34" s="8">
        <f t="shared" si="5"/>
        <v>1.109548757775666</v>
      </c>
      <c r="Q34" s="14">
        <f t="shared" si="6"/>
        <v>0.1331458509330799</v>
      </c>
      <c r="R34" s="8">
        <f t="shared" si="7"/>
        <v>0.13381873333333336</v>
      </c>
      <c r="S34" s="15">
        <f t="shared" si="8"/>
        <v>0.99497168756950227</v>
      </c>
      <c r="T34" s="2">
        <v>0.01</v>
      </c>
      <c r="U34" s="16">
        <f t="shared" si="9"/>
        <v>9.9497168756950225E-3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3.9399716875695018E-2</v>
      </c>
      <c r="AR34" s="8">
        <f t="shared" si="15"/>
        <v>111.51561111111111</v>
      </c>
      <c r="AS34" s="1">
        <f t="shared" si="16"/>
        <v>0.12</v>
      </c>
      <c r="AT34" s="1">
        <f t="shared" si="20"/>
        <v>13.485833333333334</v>
      </c>
      <c r="AU34" s="1">
        <f t="shared" si="17"/>
        <v>47638.996708125145</v>
      </c>
    </row>
    <row r="35" spans="1:48" x14ac:dyDescent="0.15">
      <c r="C35" s="7">
        <v>8</v>
      </c>
      <c r="D35" s="11">
        <v>24.324258064516101</v>
      </c>
      <c r="E35" s="10">
        <f t="shared" si="18"/>
        <v>24.3522580645161</v>
      </c>
      <c r="F35" s="7" t="s">
        <v>73</v>
      </c>
      <c r="G35" s="1">
        <v>9</v>
      </c>
      <c r="H35" s="8">
        <f t="shared" si="0"/>
        <v>24.324258064516101</v>
      </c>
      <c r="I35" s="8">
        <f t="shared" si="1"/>
        <v>297.47425806451611</v>
      </c>
      <c r="J35" s="8">
        <f t="shared" si="2"/>
        <v>0.32142302085486024</v>
      </c>
      <c r="K35" s="8">
        <f t="shared" si="3"/>
        <v>111.51561111111111</v>
      </c>
      <c r="L35" s="8">
        <f t="shared" si="4"/>
        <v>1.1151561111111112</v>
      </c>
      <c r="M35" s="1" t="s">
        <v>73</v>
      </c>
      <c r="O35" s="8">
        <f t="shared" si="19"/>
        <v>3.4469786265673652</v>
      </c>
      <c r="P35" s="8">
        <f t="shared" si="5"/>
        <v>1.1079382829734197</v>
      </c>
      <c r="Q35" s="14">
        <f t="shared" si="6"/>
        <v>0.13295259395681036</v>
      </c>
      <c r="R35" s="8">
        <f t="shared" si="7"/>
        <v>0.13381873333333336</v>
      </c>
      <c r="S35" s="15">
        <f t="shared" si="8"/>
        <v>0.99352751774771697</v>
      </c>
      <c r="T35" s="2">
        <v>0.01</v>
      </c>
      <c r="U35" s="16">
        <f t="shared" si="9"/>
        <v>9.9352751774771705E-3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3.9385275177477169E-2</v>
      </c>
      <c r="AR35" s="8">
        <f t="shared" si="15"/>
        <v>111.51561111111111</v>
      </c>
      <c r="AS35" s="1">
        <f t="shared" si="16"/>
        <v>0.12</v>
      </c>
      <c r="AT35" s="1">
        <f t="shared" si="20"/>
        <v>13.485833333333334</v>
      </c>
      <c r="AU35" s="1">
        <f t="shared" si="17"/>
        <v>47621.534957929573</v>
      </c>
    </row>
    <row r="36" spans="1:48" x14ac:dyDescent="0.15">
      <c r="C36" s="7">
        <v>9</v>
      </c>
      <c r="D36" s="11">
        <v>23.239699999999999</v>
      </c>
      <c r="E36" s="10">
        <f t="shared" si="18"/>
        <v>24.324258064516101</v>
      </c>
      <c r="F36" s="7" t="s">
        <v>73</v>
      </c>
      <c r="G36" s="1">
        <v>10</v>
      </c>
      <c r="H36" s="8">
        <f t="shared" si="0"/>
        <v>23.239699999999999</v>
      </c>
      <c r="I36" s="8">
        <f t="shared" si="1"/>
        <v>296.38969999999995</v>
      </c>
      <c r="J36" s="8">
        <f t="shared" si="2"/>
        <v>0.28514159006796497</v>
      </c>
      <c r="K36" s="8">
        <f t="shared" si="3"/>
        <v>111.51561111111111</v>
      </c>
      <c r="L36" s="8">
        <f t="shared" si="4"/>
        <v>1.1151561111111112</v>
      </c>
      <c r="M36" s="1" t="s">
        <v>73</v>
      </c>
      <c r="O36" s="8">
        <f t="shared" si="19"/>
        <v>3.4541964547050572</v>
      </c>
      <c r="P36" s="8">
        <f t="shared" si="5"/>
        <v>0.98493506950172738</v>
      </c>
      <c r="Q36" s="14">
        <f t="shared" si="6"/>
        <v>0.11819220834020729</v>
      </c>
      <c r="R36" s="8">
        <f t="shared" si="7"/>
        <v>0.13381873333333336</v>
      </c>
      <c r="S36" s="15">
        <f t="shared" si="8"/>
        <v>0.8832261776518131</v>
      </c>
      <c r="T36" s="2">
        <v>0.01</v>
      </c>
      <c r="U36" s="16">
        <f t="shared" si="9"/>
        <v>8.832261776518132E-3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3.8282261776518126E-2</v>
      </c>
      <c r="AR36" s="8">
        <f t="shared" si="15"/>
        <v>111.51561111111111</v>
      </c>
      <c r="AS36" s="1">
        <f t="shared" si="16"/>
        <v>0.12</v>
      </c>
      <c r="AT36" s="1">
        <f t="shared" si="20"/>
        <v>13.485833333333334</v>
      </c>
      <c r="AU36" s="1">
        <f t="shared" si="17"/>
        <v>46287.859085509263</v>
      </c>
    </row>
    <row r="37" spans="1:48" x14ac:dyDescent="0.15">
      <c r="C37" s="7">
        <v>10</v>
      </c>
      <c r="D37" s="11">
        <v>19.465774193548398</v>
      </c>
      <c r="E37" s="10">
        <f t="shared" si="18"/>
        <v>23.239699999999999</v>
      </c>
      <c r="F37" s="7" t="s">
        <v>73</v>
      </c>
      <c r="G37" s="1">
        <v>11</v>
      </c>
      <c r="H37" s="8">
        <f t="shared" si="0"/>
        <v>19.465774193548398</v>
      </c>
      <c r="I37" s="8">
        <f t="shared" si="1"/>
        <v>292.61577419354836</v>
      </c>
      <c r="J37" s="8">
        <f t="shared" si="2"/>
        <v>0.18666131005581182</v>
      </c>
      <c r="K37" s="8">
        <f t="shared" si="3"/>
        <v>111.51561111111111</v>
      </c>
      <c r="L37" s="8">
        <f t="shared" si="4"/>
        <v>1.1151561111111112</v>
      </c>
      <c r="M37" s="1" t="s">
        <v>75</v>
      </c>
      <c r="N37" s="8">
        <f>(O36-P36)*C22/100</f>
        <v>2.3457983159431635</v>
      </c>
      <c r="O37" s="8">
        <f t="shared" si="19"/>
        <v>1.2386191803712778</v>
      </c>
      <c r="P37" s="8">
        <f t="shared" si="5"/>
        <v>0.23120227886835859</v>
      </c>
      <c r="Q37" s="14">
        <f t="shared" si="6"/>
        <v>2.774427346420303E-2</v>
      </c>
      <c r="R37" s="8">
        <f t="shared" si="7"/>
        <v>0.13381873333333336</v>
      </c>
      <c r="S37" s="15">
        <f t="shared" si="8"/>
        <v>0.20732727603312409</v>
      </c>
      <c r="T37" s="2">
        <v>0.01</v>
      </c>
      <c r="U37" s="16">
        <f t="shared" si="9"/>
        <v>2.0732727603312408E-3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3.152327276033124E-2</v>
      </c>
      <c r="AR37" s="8">
        <f t="shared" si="15"/>
        <v>111.51561111111111</v>
      </c>
      <c r="AS37" s="1">
        <f t="shared" si="16"/>
        <v>0.12</v>
      </c>
      <c r="AT37" s="1">
        <f t="shared" si="20"/>
        <v>13.485833333333334</v>
      </c>
      <c r="AU37" s="1">
        <f t="shared" si="17"/>
        <v>38115.428392459995</v>
      </c>
    </row>
    <row r="38" spans="1:48" x14ac:dyDescent="0.15">
      <c r="C38" s="7">
        <v>11</v>
      </c>
      <c r="D38" s="11">
        <v>13.355399999999999</v>
      </c>
      <c r="E38" s="10">
        <f t="shared" si="18"/>
        <v>19.465774193548398</v>
      </c>
      <c r="F38" s="7" t="s">
        <v>75</v>
      </c>
      <c r="G38" s="1">
        <v>12</v>
      </c>
      <c r="H38" s="8">
        <f t="shared" si="0"/>
        <v>13.355399999999999</v>
      </c>
      <c r="I38" s="8">
        <f t="shared" si="1"/>
        <v>286.50539999999995</v>
      </c>
      <c r="J38" s="8">
        <f t="shared" si="2"/>
        <v>9.1801752614898841E-2</v>
      </c>
      <c r="K38" s="8">
        <f t="shared" si="3"/>
        <v>111.51561111111111</v>
      </c>
      <c r="L38" s="8">
        <f t="shared" si="4"/>
        <v>1.1151561111111112</v>
      </c>
      <c r="M38" s="1" t="s">
        <v>73</v>
      </c>
      <c r="O38" s="8">
        <f t="shared" si="19"/>
        <v>2.1225730126140303</v>
      </c>
      <c r="P38" s="8">
        <f t="shared" si="5"/>
        <v>0.19485592261105378</v>
      </c>
      <c r="Q38" s="14">
        <f t="shared" si="6"/>
        <v>2.3382710713326451E-2</v>
      </c>
      <c r="R38" s="8">
        <f t="shared" si="7"/>
        <v>0.13381873333333336</v>
      </c>
      <c r="S38" s="15">
        <f t="shared" si="8"/>
        <v>0.17473421045678045</v>
      </c>
      <c r="T38" s="2">
        <v>0.01</v>
      </c>
      <c r="U38" s="16">
        <f t="shared" si="9"/>
        <v>1.7473421045678045E-3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3.1197342104567802E-2</v>
      </c>
      <c r="AR38" s="8">
        <f t="shared" si="15"/>
        <v>111.51561111111111</v>
      </c>
      <c r="AS38" s="1">
        <f t="shared" si="16"/>
        <v>0.12</v>
      </c>
      <c r="AT38" s="1">
        <f t="shared" si="20"/>
        <v>13.485833333333334</v>
      </c>
      <c r="AU38" s="1">
        <f t="shared" si="17"/>
        <v>37721.339026640977</v>
      </c>
      <c r="AV38" s="1">
        <f>SUM(AU27:AU38)</f>
        <v>449154.92475924431</v>
      </c>
    </row>
    <row r="39" spans="1:48" x14ac:dyDescent="0.15">
      <c r="C39" s="7">
        <v>12</v>
      </c>
      <c r="D39" s="11">
        <v>11.3811612903226</v>
      </c>
      <c r="E39" s="10">
        <f t="shared" si="18"/>
        <v>13.355399999999999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A41" s="39" t="s">
        <v>8</v>
      </c>
      <c r="B41" s="39"/>
      <c r="C41" s="7" t="s">
        <v>51</v>
      </c>
      <c r="D41" s="7" t="s">
        <v>52</v>
      </c>
      <c r="E41" s="7" t="s">
        <v>53</v>
      </c>
      <c r="F41" s="7" t="s">
        <v>54</v>
      </c>
      <c r="G41" s="1" t="s">
        <v>51</v>
      </c>
      <c r="H41" s="1" t="s">
        <v>53</v>
      </c>
      <c r="I41" s="1" t="s">
        <v>55</v>
      </c>
      <c r="J41" s="1" t="s">
        <v>56</v>
      </c>
      <c r="K41" s="12" t="s">
        <v>57</v>
      </c>
      <c r="L41" s="12" t="s">
        <v>58</v>
      </c>
      <c r="M41" s="1" t="s">
        <v>59</v>
      </c>
      <c r="N41" s="12" t="s">
        <v>60</v>
      </c>
      <c r="O41" s="1" t="s">
        <v>61</v>
      </c>
      <c r="P41" s="1" t="s">
        <v>62</v>
      </c>
      <c r="Q41" s="12" t="s">
        <v>63</v>
      </c>
      <c r="R41" s="12" t="s">
        <v>64</v>
      </c>
      <c r="S41" s="2" t="s">
        <v>65</v>
      </c>
      <c r="T41" s="2" t="s">
        <v>66</v>
      </c>
      <c r="U41" s="2"/>
      <c r="V41" s="2" t="s">
        <v>65</v>
      </c>
      <c r="W41" s="2" t="s">
        <v>66</v>
      </c>
      <c r="X41" s="2"/>
      <c r="Y41" s="2" t="s">
        <v>65</v>
      </c>
      <c r="Z41" s="2" t="s">
        <v>66</v>
      </c>
      <c r="AA41" s="2"/>
      <c r="AB41" s="2" t="s">
        <v>65</v>
      </c>
      <c r="AC41" s="2" t="s">
        <v>66</v>
      </c>
      <c r="AD41" s="2"/>
      <c r="AE41" s="2" t="s">
        <v>65</v>
      </c>
      <c r="AF41" s="2" t="s">
        <v>66</v>
      </c>
      <c r="AG41" s="2"/>
      <c r="AH41" s="2" t="s">
        <v>65</v>
      </c>
      <c r="AI41" s="2" t="s">
        <v>66</v>
      </c>
      <c r="AJ41" s="2"/>
      <c r="AK41" s="2" t="s">
        <v>65</v>
      </c>
      <c r="AL41" s="2" t="s">
        <v>66</v>
      </c>
      <c r="AM41" s="2"/>
      <c r="AN41" s="18" t="s">
        <v>65</v>
      </c>
      <c r="AO41" s="18" t="s">
        <v>66</v>
      </c>
      <c r="AP41" s="18"/>
      <c r="AQ41" s="1" t="s">
        <v>67</v>
      </c>
      <c r="AR41" s="1" t="s">
        <v>68</v>
      </c>
      <c r="AS41" s="1" t="s">
        <v>36</v>
      </c>
      <c r="AT41" s="1" t="s">
        <v>69</v>
      </c>
      <c r="AU41" s="1" t="s">
        <v>70</v>
      </c>
    </row>
    <row r="42" spans="1:48" x14ac:dyDescent="0.15">
      <c r="A42" s="1" t="s">
        <v>71</v>
      </c>
      <c r="B42" s="1">
        <f>G5</f>
        <v>92.509250000000009</v>
      </c>
      <c r="C42" s="7" t="s">
        <v>72</v>
      </c>
      <c r="D42" s="7">
        <v>5</v>
      </c>
      <c r="E42" s="7"/>
      <c r="F42" s="7"/>
      <c r="G42" s="1">
        <v>1</v>
      </c>
      <c r="H42" s="8">
        <f t="shared" ref="H42:H53" si="21">E43</f>
        <v>5</v>
      </c>
      <c r="I42" s="8">
        <f t="shared" ref="I42:I53" si="22">H42+273.15</f>
        <v>278.14999999999998</v>
      </c>
      <c r="J42" s="8">
        <f t="shared" ref="J42:J53" si="23">EXP(($C$16*(I42-$C$14))/($C$17*I42*$C$14))</f>
        <v>3.3074406338125473E-2</v>
      </c>
      <c r="K42" s="8">
        <f t="shared" ref="K42:K53" si="24">$B$42/12</f>
        <v>7.7091041666666671</v>
      </c>
      <c r="L42" s="8">
        <f t="shared" ref="L42:L53" si="25">K42*$B$43/100</f>
        <v>7.7091041666666665E-2</v>
      </c>
      <c r="M42" s="1" t="s">
        <v>73</v>
      </c>
      <c r="O42" s="8">
        <f>L42</f>
        <v>7.7091041666666665E-2</v>
      </c>
      <c r="P42" s="8">
        <f t="shared" ref="P42:P53" si="26">O42*J42</f>
        <v>2.549740437112695E-3</v>
      </c>
      <c r="Q42" s="14">
        <f t="shared" ref="Q42:Q53" si="27">P42*$B$44</f>
        <v>4.0795846993803118E-4</v>
      </c>
      <c r="R42" s="8">
        <f t="shared" ref="R42:R53" si="28">L42*$B$44</f>
        <v>1.2334566666666666E-2</v>
      </c>
      <c r="S42" s="15">
        <f t="shared" ref="S42:S53" si="29">Q42/R42</f>
        <v>3.3074406338125473E-2</v>
      </c>
      <c r="T42" s="2">
        <v>0.01</v>
      </c>
      <c r="U42" s="16">
        <f t="shared" ref="U42:U53" si="30">S42*T42</f>
        <v>3.3074406338125473E-4</v>
      </c>
      <c r="V42" s="15"/>
      <c r="W42" s="2"/>
      <c r="X42" s="16"/>
      <c r="Y42" s="2">
        <v>0.02</v>
      </c>
      <c r="Z42" s="2">
        <v>0.49</v>
      </c>
      <c r="AA42" s="2">
        <f t="shared" ref="AA42:AA53" si="31">Y42*Z42</f>
        <v>9.7999999999999997E-3</v>
      </c>
      <c r="AB42" s="2"/>
      <c r="AC42" s="2"/>
      <c r="AD42" s="2"/>
      <c r="AE42" s="15"/>
      <c r="AF42" s="2"/>
      <c r="AG42" s="16"/>
      <c r="AH42" s="15"/>
      <c r="AI42" s="2"/>
      <c r="AJ42" s="16"/>
      <c r="AL42" s="2"/>
      <c r="AM42" s="2"/>
      <c r="AN42" s="2">
        <v>0.01</v>
      </c>
      <c r="AO42" s="2">
        <v>0.5</v>
      </c>
      <c r="AP42" s="2">
        <f t="shared" ref="AP42:AP53" si="32">AO42*AN42</f>
        <v>5.0000000000000001E-3</v>
      </c>
      <c r="AQ42" s="1">
        <f t="shared" ref="AQ42:AQ53" si="33">(AP42+AM42+AD42+AA42+U42+X42+AG42+AJ42)</f>
        <v>1.5130744063381255E-2</v>
      </c>
      <c r="AR42" s="8">
        <f t="shared" ref="AR42:AR53" si="34">$B$42/12</f>
        <v>7.7091041666666671</v>
      </c>
      <c r="AS42" s="1">
        <f t="shared" ref="AS42:AS53" si="35">$B$44</f>
        <v>0.16</v>
      </c>
      <c r="AT42" s="1">
        <f t="shared" ref="AT42:AT53" si="36">$E$5/12</f>
        <v>65.795905734671166</v>
      </c>
      <c r="AU42" s="1">
        <f t="shared" ref="AU42:AU53" si="37">AT42*10000*AS42*0.67*AR42*AQ42</f>
        <v>8227.3098620956316</v>
      </c>
    </row>
    <row r="43" spans="1:48" x14ac:dyDescent="0.15">
      <c r="A43" s="1" t="s">
        <v>74</v>
      </c>
      <c r="B43" s="1">
        <v>1</v>
      </c>
      <c r="C43" s="7">
        <v>1</v>
      </c>
      <c r="D43" s="9">
        <v>7.57374193548387</v>
      </c>
      <c r="E43" s="10">
        <f t="shared" ref="E43:E54" si="38">D42</f>
        <v>5</v>
      </c>
      <c r="F43" s="7" t="s">
        <v>73</v>
      </c>
      <c r="G43" s="1">
        <v>2</v>
      </c>
      <c r="H43" s="8">
        <f t="shared" si="21"/>
        <v>7.57374193548387</v>
      </c>
      <c r="I43" s="8">
        <f t="shared" si="22"/>
        <v>280.72374193548387</v>
      </c>
      <c r="J43" s="8">
        <f t="shared" si="23"/>
        <v>4.5590474632535689E-2</v>
      </c>
      <c r="K43" s="8">
        <f t="shared" si="24"/>
        <v>7.7091041666666671</v>
      </c>
      <c r="L43" s="8">
        <f t="shared" si="25"/>
        <v>7.7091041666666665E-2</v>
      </c>
      <c r="M43" s="1" t="s">
        <v>73</v>
      </c>
      <c r="O43" s="8">
        <f t="shared" ref="O43:O53" si="39">L43+O42-P42-N43</f>
        <v>0.15163234289622063</v>
      </c>
      <c r="P43" s="8">
        <f t="shared" si="26"/>
        <v>6.9129904822820996E-3</v>
      </c>
      <c r="Q43" s="14">
        <f t="shared" si="27"/>
        <v>1.1060784771651359E-3</v>
      </c>
      <c r="R43" s="8">
        <f t="shared" si="28"/>
        <v>1.2334566666666666E-2</v>
      </c>
      <c r="S43" s="15">
        <f t="shared" si="29"/>
        <v>8.9673071381926886E-2</v>
      </c>
      <c r="T43" s="2">
        <v>0.01</v>
      </c>
      <c r="U43" s="16">
        <f t="shared" si="30"/>
        <v>8.9673071381926887E-4</v>
      </c>
      <c r="V43" s="15"/>
      <c r="W43" s="2"/>
      <c r="X43" s="16"/>
      <c r="Y43" s="2">
        <v>0.02</v>
      </c>
      <c r="Z43" s="2">
        <v>0.49</v>
      </c>
      <c r="AA43" s="2">
        <f t="shared" si="31"/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K43" s="2"/>
      <c r="AL43" s="2"/>
      <c r="AM43" s="2"/>
      <c r="AN43" s="2">
        <v>0.01</v>
      </c>
      <c r="AO43" s="2">
        <v>0.5</v>
      </c>
      <c r="AP43" s="2">
        <f t="shared" si="32"/>
        <v>5.0000000000000001E-3</v>
      </c>
      <c r="AQ43" s="1">
        <f t="shared" si="33"/>
        <v>1.569673071381927E-2</v>
      </c>
      <c r="AR43" s="8">
        <f t="shared" si="34"/>
        <v>7.7091041666666671</v>
      </c>
      <c r="AS43" s="1">
        <f t="shared" si="35"/>
        <v>0.16</v>
      </c>
      <c r="AT43" s="1">
        <f t="shared" si="36"/>
        <v>65.795905734671166</v>
      </c>
      <c r="AU43" s="1">
        <f t="shared" si="37"/>
        <v>8535.0638979485484</v>
      </c>
    </row>
    <row r="44" spans="1:48" x14ac:dyDescent="0.15">
      <c r="A44" s="1" t="s">
        <v>36</v>
      </c>
      <c r="B44" s="1">
        <f>I5</f>
        <v>0.16</v>
      </c>
      <c r="C44" s="7">
        <v>2</v>
      </c>
      <c r="D44" s="11">
        <v>8.2042142857142792</v>
      </c>
      <c r="E44" s="10">
        <f t="shared" si="38"/>
        <v>7.57374193548387</v>
      </c>
      <c r="F44" s="7" t="s">
        <v>73</v>
      </c>
      <c r="G44" s="1">
        <v>3</v>
      </c>
      <c r="H44" s="8">
        <f t="shared" si="21"/>
        <v>8.2042142857142792</v>
      </c>
      <c r="I44" s="8">
        <f t="shared" si="22"/>
        <v>281.35421428571425</v>
      </c>
      <c r="J44" s="8">
        <f t="shared" si="23"/>
        <v>4.9275241236612762E-2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si="39"/>
        <v>0.22181039408060518</v>
      </c>
      <c r="P44" s="8">
        <f t="shared" si="26"/>
        <v>1.0929760677109964E-2</v>
      </c>
      <c r="Q44" s="14">
        <f t="shared" si="27"/>
        <v>1.7487617083375942E-3</v>
      </c>
      <c r="R44" s="8">
        <f t="shared" si="28"/>
        <v>1.2334566666666666E-2</v>
      </c>
      <c r="S44" s="15">
        <f t="shared" si="29"/>
        <v>0.14177731213399694</v>
      </c>
      <c r="T44" s="2">
        <v>0.01</v>
      </c>
      <c r="U44" s="16">
        <f t="shared" si="30"/>
        <v>1.4177731213399695E-3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1.6217773121339971E-2</v>
      </c>
      <c r="AR44" s="8">
        <f t="shared" si="34"/>
        <v>7.7091041666666671</v>
      </c>
      <c r="AS44" s="1">
        <f t="shared" si="35"/>
        <v>0.16</v>
      </c>
      <c r="AT44" s="1">
        <f t="shared" si="36"/>
        <v>65.795905734671166</v>
      </c>
      <c r="AU44" s="1">
        <f t="shared" si="37"/>
        <v>8818.3795974282439</v>
      </c>
    </row>
    <row r="45" spans="1:48" x14ac:dyDescent="0.15">
      <c r="C45" s="7">
        <v>3</v>
      </c>
      <c r="D45" s="11">
        <v>9.6286129032258092</v>
      </c>
      <c r="E45" s="10">
        <f t="shared" si="38"/>
        <v>8.2042142857142792</v>
      </c>
      <c r="F45" s="7" t="s">
        <v>73</v>
      </c>
      <c r="G45" s="1">
        <v>4</v>
      </c>
      <c r="H45" s="8">
        <f t="shared" si="21"/>
        <v>9.6286129032258092</v>
      </c>
      <c r="I45" s="8">
        <f t="shared" si="22"/>
        <v>282.77861290322579</v>
      </c>
      <c r="J45" s="8">
        <f t="shared" si="23"/>
        <v>5.8659045484640501E-2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0.28797167507016186</v>
      </c>
      <c r="P45" s="8">
        <f t="shared" si="26"/>
        <v>1.6892143586228741E-2</v>
      </c>
      <c r="Q45" s="14">
        <f t="shared" si="27"/>
        <v>2.7027429737965986E-3</v>
      </c>
      <c r="R45" s="8">
        <f t="shared" si="28"/>
        <v>1.2334566666666666E-2</v>
      </c>
      <c r="S45" s="15">
        <f t="shared" si="29"/>
        <v>0.21911941025869835</v>
      </c>
      <c r="T45" s="2">
        <v>0.01</v>
      </c>
      <c r="U45" s="16">
        <f t="shared" si="30"/>
        <v>2.1911941025869837E-3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K45" s="2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1.6991194102586985E-2</v>
      </c>
      <c r="AR45" s="8">
        <f t="shared" si="34"/>
        <v>7.7091041666666671</v>
      </c>
      <c r="AS45" s="1">
        <f t="shared" si="35"/>
        <v>0.16</v>
      </c>
      <c r="AT45" s="1">
        <f t="shared" si="36"/>
        <v>65.795905734671166</v>
      </c>
      <c r="AU45" s="1">
        <f t="shared" si="37"/>
        <v>9238.9256089072915</v>
      </c>
    </row>
    <row r="46" spans="1:48" x14ac:dyDescent="0.15">
      <c r="C46" s="7">
        <v>4</v>
      </c>
      <c r="D46" s="11">
        <v>13.508333333333301</v>
      </c>
      <c r="E46" s="10">
        <f t="shared" si="38"/>
        <v>9.6286129032258092</v>
      </c>
      <c r="F46" s="7" t="s">
        <v>73</v>
      </c>
      <c r="G46" s="1">
        <v>5</v>
      </c>
      <c r="H46" s="8">
        <f t="shared" si="21"/>
        <v>13.508333333333301</v>
      </c>
      <c r="I46" s="8">
        <f t="shared" si="22"/>
        <v>286.6583333333333</v>
      </c>
      <c r="J46" s="8">
        <f t="shared" si="23"/>
        <v>9.3481386170365499E-2</v>
      </c>
      <c r="K46" s="8">
        <f t="shared" si="24"/>
        <v>7.7091041666666671</v>
      </c>
      <c r="L46" s="8">
        <f t="shared" si="25"/>
        <v>7.7091041666666665E-2</v>
      </c>
      <c r="M46" s="1" t="s">
        <v>75</v>
      </c>
      <c r="N46" s="8">
        <f>(O45-P45)*$C$22/100</f>
        <v>0.25752555490973644</v>
      </c>
      <c r="O46" s="8">
        <f t="shared" si="39"/>
        <v>9.0645018240863351E-2</v>
      </c>
      <c r="P46" s="8">
        <f t="shared" si="26"/>
        <v>8.4736219545939722E-3</v>
      </c>
      <c r="Q46" s="14">
        <f t="shared" si="27"/>
        <v>1.3557795127350355E-3</v>
      </c>
      <c r="R46" s="8">
        <f t="shared" si="28"/>
        <v>1.2334566666666666E-2</v>
      </c>
      <c r="S46" s="15">
        <f t="shared" si="29"/>
        <v>0.10991707689244877</v>
      </c>
      <c r="T46" s="2">
        <v>0.01</v>
      </c>
      <c r="U46" s="16">
        <f t="shared" si="30"/>
        <v>1.0991707689244877E-3</v>
      </c>
      <c r="V46" s="15"/>
      <c r="W46" s="2"/>
      <c r="X46" s="16"/>
      <c r="Y46" s="2">
        <v>0.04</v>
      </c>
      <c r="Z46" s="2">
        <v>0.49</v>
      </c>
      <c r="AA46" s="2">
        <f t="shared" si="31"/>
        <v>1.9599999999999999E-2</v>
      </c>
      <c r="AB46" s="2"/>
      <c r="AC46" s="2"/>
      <c r="AD46" s="2"/>
      <c r="AE46" s="15"/>
      <c r="AF46" s="2"/>
      <c r="AG46" s="16"/>
      <c r="AH46" s="15"/>
      <c r="AI46" s="2"/>
      <c r="AJ46" s="16"/>
      <c r="AL46" s="2"/>
      <c r="AM46" s="2"/>
      <c r="AN46" s="2">
        <v>1.4999999999999999E-2</v>
      </c>
      <c r="AO46" s="2">
        <v>0.5</v>
      </c>
      <c r="AP46" s="2">
        <f t="shared" si="32"/>
        <v>7.4999999999999997E-3</v>
      </c>
      <c r="AQ46" s="1">
        <f t="shared" si="33"/>
        <v>2.8199170768924486E-2</v>
      </c>
      <c r="AR46" s="8">
        <f t="shared" si="34"/>
        <v>7.7091041666666671</v>
      </c>
      <c r="AS46" s="1">
        <f t="shared" si="35"/>
        <v>0.16</v>
      </c>
      <c r="AT46" s="1">
        <f t="shared" si="36"/>
        <v>65.795905734671166</v>
      </c>
      <c r="AU46" s="1">
        <f t="shared" si="37"/>
        <v>15333.239052769073</v>
      </c>
    </row>
    <row r="47" spans="1:48" x14ac:dyDescent="0.15">
      <c r="C47" s="7">
        <v>5</v>
      </c>
      <c r="D47" s="11">
        <v>17.387354838709701</v>
      </c>
      <c r="E47" s="10">
        <f t="shared" si="38"/>
        <v>13.508333333333301</v>
      </c>
      <c r="F47" s="7" t="s">
        <v>75</v>
      </c>
      <c r="G47" s="1">
        <v>6</v>
      </c>
      <c r="H47" s="8">
        <f t="shared" si="21"/>
        <v>17.387354838709701</v>
      </c>
      <c r="I47" s="8">
        <f t="shared" si="22"/>
        <v>290.53735483870969</v>
      </c>
      <c r="J47" s="8">
        <f t="shared" si="23"/>
        <v>0.14712111931626201</v>
      </c>
      <c r="K47" s="8">
        <f t="shared" si="24"/>
        <v>7.7091041666666671</v>
      </c>
      <c r="L47" s="8">
        <f t="shared" si="25"/>
        <v>7.7091041666666665E-2</v>
      </c>
      <c r="M47" s="1" t="s">
        <v>73</v>
      </c>
      <c r="O47" s="8">
        <f t="shared" si="39"/>
        <v>0.15926243795293604</v>
      </c>
      <c r="P47" s="8">
        <f t="shared" si="26"/>
        <v>2.3430868136672677E-2</v>
      </c>
      <c r="Q47" s="14">
        <f t="shared" si="27"/>
        <v>3.7489389018676286E-3</v>
      </c>
      <c r="R47" s="8">
        <f t="shared" si="28"/>
        <v>1.2334566666666666E-2</v>
      </c>
      <c r="S47" s="15">
        <f t="shared" si="29"/>
        <v>0.30393762530781748</v>
      </c>
      <c r="T47" s="2">
        <v>0.01</v>
      </c>
      <c r="U47" s="16">
        <f t="shared" si="30"/>
        <v>3.0393762530781751E-3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K47" s="2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3.0139376253078175E-2</v>
      </c>
      <c r="AR47" s="8">
        <f t="shared" si="34"/>
        <v>7.7091041666666671</v>
      </c>
      <c r="AS47" s="1">
        <f t="shared" si="35"/>
        <v>0.16</v>
      </c>
      <c r="AT47" s="1">
        <f t="shared" si="36"/>
        <v>65.795905734671166</v>
      </c>
      <c r="AU47" s="1">
        <f t="shared" si="37"/>
        <v>16388.221652924331</v>
      </c>
    </row>
    <row r="48" spans="1:48" x14ac:dyDescent="0.15">
      <c r="C48" s="7">
        <v>6</v>
      </c>
      <c r="D48" s="11">
        <v>21.867599999999999</v>
      </c>
      <c r="E48" s="10">
        <f t="shared" si="38"/>
        <v>17.387354838709701</v>
      </c>
      <c r="F48" s="7" t="s">
        <v>73</v>
      </c>
      <c r="G48" s="1">
        <v>7</v>
      </c>
      <c r="H48" s="8">
        <f t="shared" si="21"/>
        <v>21.867599999999999</v>
      </c>
      <c r="I48" s="8">
        <f t="shared" si="22"/>
        <v>295.01759999999996</v>
      </c>
      <c r="J48" s="8">
        <f t="shared" si="23"/>
        <v>0.24474024518545742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0.21292261148293004</v>
      </c>
      <c r="P48" s="8">
        <f t="shared" si="26"/>
        <v>5.2110732139860193E-2</v>
      </c>
      <c r="Q48" s="14">
        <f t="shared" si="27"/>
        <v>8.3377171423776302E-3</v>
      </c>
      <c r="R48" s="8">
        <f t="shared" si="28"/>
        <v>1.2334566666666666E-2</v>
      </c>
      <c r="S48" s="15">
        <f t="shared" si="29"/>
        <v>0.67596352329991027</v>
      </c>
      <c r="T48" s="2">
        <v>0.01</v>
      </c>
      <c r="U48" s="16">
        <f t="shared" si="30"/>
        <v>6.7596352329991026E-3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3.3859635232999105E-2</v>
      </c>
      <c r="AR48" s="8">
        <f t="shared" si="34"/>
        <v>7.7091041666666671</v>
      </c>
      <c r="AS48" s="1">
        <f t="shared" si="35"/>
        <v>0.16</v>
      </c>
      <c r="AT48" s="1">
        <f t="shared" si="36"/>
        <v>65.795905734671166</v>
      </c>
      <c r="AU48" s="1">
        <f t="shared" si="37"/>
        <v>18411.104550608703</v>
      </c>
    </row>
    <row r="49" spans="1:78" x14ac:dyDescent="0.15">
      <c r="C49" s="7">
        <v>7</v>
      </c>
      <c r="D49" s="11">
        <v>24.3522580645161</v>
      </c>
      <c r="E49" s="10">
        <f t="shared" si="38"/>
        <v>21.867599999999999</v>
      </c>
      <c r="F49" s="7" t="s">
        <v>73</v>
      </c>
      <c r="G49" s="1">
        <v>8</v>
      </c>
      <c r="H49" s="8">
        <f t="shared" si="21"/>
        <v>24.3522580645161</v>
      </c>
      <c r="I49" s="8">
        <f t="shared" si="22"/>
        <v>297.50225806451607</v>
      </c>
      <c r="J49" s="8">
        <f t="shared" si="23"/>
        <v>0.32241472066849891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0.23790292100973651</v>
      </c>
      <c r="P49" s="8">
        <f t="shared" si="26"/>
        <v>7.6703403823574157E-2</v>
      </c>
      <c r="Q49" s="14">
        <f t="shared" si="27"/>
        <v>1.2272544611771866E-2</v>
      </c>
      <c r="R49" s="8">
        <f t="shared" si="28"/>
        <v>1.2334566666666666E-2</v>
      </c>
      <c r="S49" s="15">
        <f t="shared" si="29"/>
        <v>0.99497168756950249</v>
      </c>
      <c r="T49" s="2">
        <v>0.01</v>
      </c>
      <c r="U49" s="16">
        <f t="shared" si="30"/>
        <v>9.949716875695026E-3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K49" s="2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3.7049716875695027E-2</v>
      </c>
      <c r="AR49" s="8">
        <f t="shared" si="34"/>
        <v>7.7091041666666671</v>
      </c>
      <c r="AS49" s="1">
        <f t="shared" si="35"/>
        <v>0.16</v>
      </c>
      <c r="AT49" s="1">
        <f t="shared" si="36"/>
        <v>65.795905734671166</v>
      </c>
      <c r="AU49" s="1">
        <f t="shared" si="37"/>
        <v>20145.704650240372</v>
      </c>
    </row>
    <row r="50" spans="1:78" x14ac:dyDescent="0.15">
      <c r="C50" s="7">
        <v>8</v>
      </c>
      <c r="D50" s="11">
        <v>24.324258064516101</v>
      </c>
      <c r="E50" s="10">
        <f t="shared" si="38"/>
        <v>24.3522580645161</v>
      </c>
      <c r="F50" s="7" t="s">
        <v>73</v>
      </c>
      <c r="G50" s="1">
        <v>9</v>
      </c>
      <c r="H50" s="8">
        <f t="shared" si="21"/>
        <v>24.324258064516101</v>
      </c>
      <c r="I50" s="8">
        <f t="shared" si="22"/>
        <v>297.47425806451611</v>
      </c>
      <c r="J50" s="8">
        <f t="shared" si="23"/>
        <v>0.32142302085486024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0.23829055885282902</v>
      </c>
      <c r="P50" s="8">
        <f t="shared" si="26"/>
        <v>7.6592071267669162E-2</v>
      </c>
      <c r="Q50" s="14">
        <f t="shared" si="27"/>
        <v>1.2254731402827066E-2</v>
      </c>
      <c r="R50" s="8">
        <f t="shared" si="28"/>
        <v>1.2334566666666666E-2</v>
      </c>
      <c r="S50" s="15">
        <f t="shared" si="29"/>
        <v>0.99352751774771708</v>
      </c>
      <c r="T50" s="2">
        <v>0.01</v>
      </c>
      <c r="U50" s="16">
        <f t="shared" si="30"/>
        <v>9.9352751774771705E-3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3.7035275177477171E-2</v>
      </c>
      <c r="AR50" s="8">
        <f t="shared" si="34"/>
        <v>7.7091041666666671</v>
      </c>
      <c r="AS50" s="1">
        <f t="shared" si="35"/>
        <v>0.16</v>
      </c>
      <c r="AT50" s="1">
        <f t="shared" si="36"/>
        <v>65.795905734671166</v>
      </c>
      <c r="AU50" s="1">
        <f t="shared" si="37"/>
        <v>20137.85200758939</v>
      </c>
    </row>
    <row r="51" spans="1:78" x14ac:dyDescent="0.15">
      <c r="C51" s="7">
        <v>9</v>
      </c>
      <c r="D51" s="11">
        <v>23.239699999999999</v>
      </c>
      <c r="E51" s="10">
        <f t="shared" si="38"/>
        <v>24.324258064516101</v>
      </c>
      <c r="F51" s="7" t="s">
        <v>73</v>
      </c>
      <c r="G51" s="1">
        <v>10</v>
      </c>
      <c r="H51" s="8">
        <f t="shared" si="21"/>
        <v>23.239699999999999</v>
      </c>
      <c r="I51" s="8">
        <f t="shared" si="22"/>
        <v>296.38969999999995</v>
      </c>
      <c r="J51" s="8">
        <f t="shared" si="23"/>
        <v>0.28514159006796497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0.23878952925182656</v>
      </c>
      <c r="P51" s="8">
        <f t="shared" si="26"/>
        <v>6.8088826062446664E-2</v>
      </c>
      <c r="Q51" s="14">
        <f t="shared" si="27"/>
        <v>1.0894212169991466E-2</v>
      </c>
      <c r="R51" s="8">
        <f t="shared" si="28"/>
        <v>1.2334566666666666E-2</v>
      </c>
      <c r="S51" s="15">
        <f t="shared" si="29"/>
        <v>0.8832261776518131</v>
      </c>
      <c r="T51" s="2">
        <v>0.01</v>
      </c>
      <c r="U51" s="16">
        <f t="shared" si="30"/>
        <v>8.832261776518132E-3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K51" s="2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3.5932261776518135E-2</v>
      </c>
      <c r="AR51" s="8">
        <f t="shared" si="34"/>
        <v>7.7091041666666671</v>
      </c>
      <c r="AS51" s="1">
        <f t="shared" si="35"/>
        <v>0.16</v>
      </c>
      <c r="AT51" s="1">
        <f t="shared" si="36"/>
        <v>65.795905734671166</v>
      </c>
      <c r="AU51" s="1">
        <f t="shared" si="37"/>
        <v>19538.090819790541</v>
      </c>
    </row>
    <row r="52" spans="1:78" x14ac:dyDescent="0.15">
      <c r="C52" s="7">
        <v>10</v>
      </c>
      <c r="D52" s="11">
        <v>19.465774193548398</v>
      </c>
      <c r="E52" s="10">
        <f t="shared" si="38"/>
        <v>23.239699999999999</v>
      </c>
      <c r="F52" s="7" t="s">
        <v>73</v>
      </c>
      <c r="G52" s="1">
        <v>11</v>
      </c>
      <c r="H52" s="8">
        <f t="shared" si="21"/>
        <v>19.465774193548398</v>
      </c>
      <c r="I52" s="8">
        <f t="shared" si="22"/>
        <v>292.61577419354836</v>
      </c>
      <c r="J52" s="8">
        <f t="shared" si="23"/>
        <v>0.18666131005581182</v>
      </c>
      <c r="K52" s="8">
        <f t="shared" si="24"/>
        <v>7.7091041666666671</v>
      </c>
      <c r="L52" s="8">
        <f t="shared" si="25"/>
        <v>7.7091041666666665E-2</v>
      </c>
      <c r="M52" s="1" t="s">
        <v>75</v>
      </c>
      <c r="N52" s="8">
        <f>(O51-P51)*$C$22/100</f>
        <v>0.16216566802991092</v>
      </c>
      <c r="O52" s="8">
        <f t="shared" si="39"/>
        <v>8.5626076826135628E-2</v>
      </c>
      <c r="P52" s="8">
        <f t="shared" si="26"/>
        <v>1.5983075675306067E-2</v>
      </c>
      <c r="Q52" s="14">
        <f t="shared" si="27"/>
        <v>2.5572921080489709E-3</v>
      </c>
      <c r="R52" s="8">
        <f t="shared" si="28"/>
        <v>1.2334566666666666E-2</v>
      </c>
      <c r="S52" s="15">
        <f t="shared" si="29"/>
        <v>0.20732727603312406</v>
      </c>
      <c r="T52" s="2">
        <v>0.01</v>
      </c>
      <c r="U52" s="16">
        <f t="shared" si="30"/>
        <v>2.0732727603312408E-3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2.9173272760331239E-2</v>
      </c>
      <c r="AR52" s="8">
        <f t="shared" si="34"/>
        <v>7.7091041666666671</v>
      </c>
      <c r="AS52" s="1">
        <f t="shared" si="35"/>
        <v>0.16</v>
      </c>
      <c r="AT52" s="1">
        <f t="shared" si="36"/>
        <v>65.795905734671166</v>
      </c>
      <c r="AU52" s="1">
        <f t="shared" si="37"/>
        <v>15862.904936153056</v>
      </c>
    </row>
    <row r="53" spans="1:78" x14ac:dyDescent="0.15">
      <c r="C53" s="7">
        <v>11</v>
      </c>
      <c r="D53" s="11">
        <v>13.355399999999999</v>
      </c>
      <c r="E53" s="10">
        <f t="shared" si="38"/>
        <v>19.465774193548398</v>
      </c>
      <c r="F53" s="7" t="s">
        <v>75</v>
      </c>
      <c r="G53" s="1">
        <v>12</v>
      </c>
      <c r="H53" s="8">
        <f t="shared" si="21"/>
        <v>13.355399999999999</v>
      </c>
      <c r="I53" s="8">
        <f t="shared" si="22"/>
        <v>286.50539999999995</v>
      </c>
      <c r="J53" s="8">
        <f t="shared" si="23"/>
        <v>9.1801752614898841E-2</v>
      </c>
      <c r="K53" s="8">
        <f t="shared" si="24"/>
        <v>7.7091041666666671</v>
      </c>
      <c r="L53" s="8">
        <f t="shared" si="25"/>
        <v>7.7091041666666665E-2</v>
      </c>
      <c r="M53" s="1" t="s">
        <v>73</v>
      </c>
      <c r="O53" s="8">
        <f t="shared" si="39"/>
        <v>0.14673404281749622</v>
      </c>
      <c r="P53" s="8">
        <f t="shared" si="26"/>
        <v>1.3470442298915761E-2</v>
      </c>
      <c r="Q53" s="14">
        <f t="shared" si="27"/>
        <v>2.1552707678265219E-3</v>
      </c>
      <c r="R53" s="8">
        <f t="shared" si="28"/>
        <v>1.2334566666666666E-2</v>
      </c>
      <c r="S53" s="15">
        <f t="shared" si="29"/>
        <v>0.17473421045678042</v>
      </c>
      <c r="T53" s="2">
        <v>0.01</v>
      </c>
      <c r="U53" s="16">
        <f t="shared" si="30"/>
        <v>1.7473421045678043E-3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K53" s="2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2.8847342104567804E-2</v>
      </c>
      <c r="AR53" s="8">
        <f t="shared" si="34"/>
        <v>7.7091041666666671</v>
      </c>
      <c r="AS53" s="1">
        <f t="shared" si="35"/>
        <v>0.16</v>
      </c>
      <c r="AT53" s="1">
        <f t="shared" si="36"/>
        <v>65.795905734671166</v>
      </c>
      <c r="AU53" s="1">
        <f t="shared" si="37"/>
        <v>15685.68083618222</v>
      </c>
      <c r="AV53" s="1">
        <f>SUM(AU42:AU53)</f>
        <v>176322.47747263743</v>
      </c>
    </row>
    <row r="54" spans="1:78" x14ac:dyDescent="0.15">
      <c r="C54" s="7">
        <v>12</v>
      </c>
      <c r="D54" s="11">
        <v>11.3811612903226</v>
      </c>
      <c r="E54" s="10">
        <f t="shared" si="38"/>
        <v>13.355399999999999</v>
      </c>
      <c r="F54" s="7" t="s">
        <v>73</v>
      </c>
    </row>
    <row r="56" spans="1:78" x14ac:dyDescent="0.15">
      <c r="S56" s="35" t="s">
        <v>43</v>
      </c>
      <c r="T56" s="35"/>
      <c r="U56" s="35"/>
      <c r="V56" s="13" t="s">
        <v>44</v>
      </c>
      <c r="W56" s="13" t="s">
        <v>45</v>
      </c>
      <c r="X56" s="13" t="s">
        <v>46</v>
      </c>
      <c r="Y56" s="13" t="s">
        <v>47</v>
      </c>
      <c r="Z56" s="13" t="s">
        <v>48</v>
      </c>
      <c r="AA56" s="13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pans="1:78" x14ac:dyDescent="0.15">
      <c r="A57" s="39" t="s">
        <v>11</v>
      </c>
      <c r="B57" s="39"/>
      <c r="C57" s="7" t="s">
        <v>51</v>
      </c>
      <c r="D57" s="7" t="s">
        <v>52</v>
      </c>
      <c r="E57" s="7" t="s">
        <v>53</v>
      </c>
      <c r="F57" s="7" t="s">
        <v>54</v>
      </c>
      <c r="G57" s="1" t="s">
        <v>51</v>
      </c>
      <c r="H57" s="1" t="s">
        <v>53</v>
      </c>
      <c r="I57" s="1" t="s">
        <v>55</v>
      </c>
      <c r="J57" s="1" t="s">
        <v>56</v>
      </c>
      <c r="K57" s="12" t="s">
        <v>57</v>
      </c>
      <c r="L57" s="12" t="s">
        <v>58</v>
      </c>
      <c r="M57" s="1" t="s">
        <v>59</v>
      </c>
      <c r="N57" s="12" t="s">
        <v>60</v>
      </c>
      <c r="O57" s="1" t="s">
        <v>61</v>
      </c>
      <c r="P57" s="1" t="s">
        <v>62</v>
      </c>
      <c r="Q57" s="12" t="s">
        <v>63</v>
      </c>
      <c r="R57" s="12" t="s">
        <v>64</v>
      </c>
      <c r="S57" s="2" t="s">
        <v>65</v>
      </c>
      <c r="T57" s="2" t="s">
        <v>66</v>
      </c>
      <c r="U57" s="2"/>
      <c r="V57" s="2" t="s">
        <v>76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1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1" t="s">
        <v>71</v>
      </c>
      <c r="B58" s="1">
        <f>F7</f>
        <v>134.75800000000001</v>
      </c>
      <c r="C58" s="7" t="s">
        <v>72</v>
      </c>
      <c r="D58" s="7">
        <v>5</v>
      </c>
      <c r="E58" s="7"/>
      <c r="F58" s="7"/>
      <c r="G58" s="1">
        <v>1</v>
      </c>
      <c r="H58" s="8">
        <f t="shared" ref="H58:H69" si="40">E59</f>
        <v>5</v>
      </c>
      <c r="I58" s="8">
        <f t="shared" ref="I58:I69" si="41">H58+273.15</f>
        <v>278.14999999999998</v>
      </c>
      <c r="J58" s="8">
        <f t="shared" ref="J58:J69" si="42">EXP(($C$16*(I58-$C$14))/($C$17*I58*$C$14))</f>
        <v>3.3074406338125473E-2</v>
      </c>
      <c r="K58" s="8">
        <f t="shared" ref="K58:K69" si="43">$B$58/12</f>
        <v>11.229833333333334</v>
      </c>
      <c r="L58" s="8">
        <f t="shared" ref="L58:L69" si="44">K58*$B$59/100</f>
        <v>3.0320550000000002</v>
      </c>
      <c r="M58" s="1" t="s">
        <v>73</v>
      </c>
      <c r="O58" s="8">
        <f>L58</f>
        <v>3.0320550000000002</v>
      </c>
      <c r="P58" s="8">
        <f t="shared" ref="P58:P69" si="45">O58*J58</f>
        <v>0.10028341910954504</v>
      </c>
      <c r="Q58" s="14">
        <f t="shared" ref="Q58:Q69" si="46">P58*$B$60</f>
        <v>2.9082191541768058E-2</v>
      </c>
      <c r="R58" s="8">
        <f t="shared" ref="R58:R69" si="47">L58*$B$60</f>
        <v>0.87929594999999994</v>
      </c>
      <c r="S58" s="15">
        <f t="shared" ref="S58:S69" si="48">Q58/R58</f>
        <v>3.3074406338125473E-2</v>
      </c>
      <c r="T58" s="2">
        <v>0.27</v>
      </c>
      <c r="U58" s="16">
        <f t="shared" ref="U58:U69" si="49">S58*T58</f>
        <v>8.9300897112938784E-3</v>
      </c>
      <c r="V58" s="2">
        <v>180.9</v>
      </c>
      <c r="W58" s="2">
        <v>6</v>
      </c>
      <c r="X58" s="2">
        <v>3</v>
      </c>
      <c r="Y58" s="2">
        <v>0.3</v>
      </c>
      <c r="Z58" s="2">
        <v>6</v>
      </c>
      <c r="AA58" s="2">
        <v>30.2</v>
      </c>
      <c r="AB58" s="1">
        <f t="shared" ref="AB58:AB69" si="50">U58*0.67*AD58+(V58+W58+X58+Y58+Z58+AA58)/1000</f>
        <v>0.22813511643090442</v>
      </c>
      <c r="AC58" s="8">
        <f t="shared" ref="AC58:AC69" si="51">$B$58/12</f>
        <v>11.229833333333334</v>
      </c>
      <c r="AD58" s="1">
        <f t="shared" ref="AD58:AD69" si="52">$B$60</f>
        <v>0.28999999999999998</v>
      </c>
      <c r="AE58" s="17">
        <f t="shared" ref="AE58:AE69" si="53">$E$7/12</f>
        <v>12.691780821917833</v>
      </c>
      <c r="AF58" s="1">
        <f t="shared" ref="AF58:AF69" si="54">AE58*10000*AC58*AB58</f>
        <v>325153.18683249067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2"/>
    </row>
    <row r="59" spans="1:78" x14ac:dyDescent="0.15">
      <c r="A59" s="1" t="s">
        <v>74</v>
      </c>
      <c r="B59" s="1">
        <v>27</v>
      </c>
      <c r="C59" s="7">
        <v>1</v>
      </c>
      <c r="D59" s="9">
        <v>7.57374193548387</v>
      </c>
      <c r="E59" s="10">
        <f t="shared" ref="E59:E70" si="55">D58</f>
        <v>5</v>
      </c>
      <c r="F59" s="7" t="s">
        <v>73</v>
      </c>
      <c r="G59" s="1">
        <v>2</v>
      </c>
      <c r="H59" s="8">
        <f t="shared" si="40"/>
        <v>7.57374193548387</v>
      </c>
      <c r="I59" s="8">
        <f t="shared" si="41"/>
        <v>280.72374193548387</v>
      </c>
      <c r="J59" s="8">
        <f t="shared" si="42"/>
        <v>4.5590474632535689E-2</v>
      </c>
      <c r="K59" s="8">
        <f t="shared" si="43"/>
        <v>11.229833333333334</v>
      </c>
      <c r="L59" s="8">
        <f t="shared" si="44"/>
        <v>3.0320550000000002</v>
      </c>
      <c r="M59" s="1" t="s">
        <v>73</v>
      </c>
      <c r="O59" s="8">
        <f t="shared" ref="O59:O69" si="56">L59+O58-P58-N59</f>
        <v>5.9638265808904549</v>
      </c>
      <c r="P59" s="8">
        <f t="shared" si="45"/>
        <v>0.27189368444892836</v>
      </c>
      <c r="Q59" s="14">
        <f t="shared" si="46"/>
        <v>7.884916849018922E-2</v>
      </c>
      <c r="R59" s="8">
        <f t="shared" si="47"/>
        <v>0.87929594999999994</v>
      </c>
      <c r="S59" s="15">
        <f t="shared" si="48"/>
        <v>8.96730713819269E-2</v>
      </c>
      <c r="T59" s="2">
        <v>0.27</v>
      </c>
      <c r="U59" s="16">
        <f t="shared" si="49"/>
        <v>2.4211729273120264E-2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si="50"/>
        <v>0.23110433899776728</v>
      </c>
      <c r="AC59" s="8">
        <f t="shared" si="51"/>
        <v>11.229833333333334</v>
      </c>
      <c r="AD59" s="1">
        <f t="shared" si="52"/>
        <v>0.28999999999999998</v>
      </c>
      <c r="AE59" s="17">
        <f t="shared" si="53"/>
        <v>12.691780821917833</v>
      </c>
      <c r="AF59" s="1">
        <f t="shared" si="54"/>
        <v>329385.1183086026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36</v>
      </c>
      <c r="B60" s="1">
        <f>H7</f>
        <v>0.28999999999999998</v>
      </c>
      <c r="C60" s="7">
        <v>2</v>
      </c>
      <c r="D60" s="11">
        <v>8.2042142857142792</v>
      </c>
      <c r="E60" s="10">
        <f t="shared" si="55"/>
        <v>7.57374193548387</v>
      </c>
      <c r="F60" s="7" t="s">
        <v>73</v>
      </c>
      <c r="G60" s="1">
        <v>3</v>
      </c>
      <c r="H60" s="8">
        <f t="shared" si="40"/>
        <v>8.2042142857142792</v>
      </c>
      <c r="I60" s="8">
        <f t="shared" si="41"/>
        <v>281.35421428571425</v>
      </c>
      <c r="J60" s="8">
        <f t="shared" si="42"/>
        <v>4.9275241236612762E-2</v>
      </c>
      <c r="K60" s="8">
        <f t="shared" si="43"/>
        <v>11.229833333333334</v>
      </c>
      <c r="L60" s="8">
        <f t="shared" si="44"/>
        <v>3.0320550000000002</v>
      </c>
      <c r="M60" s="1" t="s">
        <v>73</v>
      </c>
      <c r="O60" s="8">
        <f t="shared" si="56"/>
        <v>8.7239878964415265</v>
      </c>
      <c r="P60" s="8">
        <f t="shared" si="45"/>
        <v>0.4298766081424461</v>
      </c>
      <c r="Q60" s="14">
        <f t="shared" si="46"/>
        <v>0.12466421636130937</v>
      </c>
      <c r="R60" s="8">
        <f t="shared" si="47"/>
        <v>0.87929594999999994</v>
      </c>
      <c r="S60" s="15">
        <f t="shared" si="48"/>
        <v>0.14177731213399694</v>
      </c>
      <c r="T60" s="2">
        <v>0.27</v>
      </c>
      <c r="U60" s="16">
        <f t="shared" si="49"/>
        <v>3.8279874276179175E-2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0.23383777957186164</v>
      </c>
      <c r="AC60" s="8">
        <f t="shared" si="51"/>
        <v>11.229833333333334</v>
      </c>
      <c r="AD60" s="1">
        <f t="shared" si="52"/>
        <v>0.28999999999999998</v>
      </c>
      <c r="AE60" s="17">
        <f t="shared" si="53"/>
        <v>12.691780821917833</v>
      </c>
      <c r="AF60" s="1">
        <f t="shared" si="54"/>
        <v>333280.99776630639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C61" s="7">
        <v>3</v>
      </c>
      <c r="D61" s="11">
        <v>9.6286129032258092</v>
      </c>
      <c r="E61" s="10">
        <f t="shared" si="55"/>
        <v>8.2042142857142792</v>
      </c>
      <c r="F61" s="7" t="s">
        <v>73</v>
      </c>
      <c r="G61" s="1">
        <v>4</v>
      </c>
      <c r="H61" s="8">
        <f t="shared" si="40"/>
        <v>9.6286129032258092</v>
      </c>
      <c r="I61" s="8">
        <f t="shared" si="41"/>
        <v>282.77861290322579</v>
      </c>
      <c r="J61" s="8">
        <f t="shared" si="42"/>
        <v>5.8659045484640501E-2</v>
      </c>
      <c r="K61" s="8">
        <f t="shared" si="43"/>
        <v>11.229833333333334</v>
      </c>
      <c r="L61" s="8">
        <f t="shared" si="44"/>
        <v>3.0320550000000002</v>
      </c>
      <c r="M61" s="1" t="s">
        <v>73</v>
      </c>
      <c r="O61" s="8">
        <f t="shared" si="56"/>
        <v>11.326166288299079</v>
      </c>
      <c r="P61" s="8">
        <f t="shared" si="45"/>
        <v>0.6643821034719376</v>
      </c>
      <c r="Q61" s="14">
        <f t="shared" si="46"/>
        <v>0.1926708100068619</v>
      </c>
      <c r="R61" s="8">
        <f t="shared" si="47"/>
        <v>0.87929594999999994</v>
      </c>
      <c r="S61" s="15">
        <f t="shared" si="48"/>
        <v>0.21911941025869835</v>
      </c>
      <c r="T61" s="2">
        <v>0.27</v>
      </c>
      <c r="U61" s="16">
        <f t="shared" si="49"/>
        <v>5.9162240769848558E-2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0.23789522338158159</v>
      </c>
      <c r="AC61" s="8">
        <f t="shared" si="51"/>
        <v>11.229833333333334</v>
      </c>
      <c r="AD61" s="1">
        <f t="shared" si="52"/>
        <v>0.28999999999999998</v>
      </c>
      <c r="AE61" s="17">
        <f t="shared" si="53"/>
        <v>12.691780821917833</v>
      </c>
      <c r="AF61" s="1">
        <f t="shared" si="54"/>
        <v>339063.93379897007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4</v>
      </c>
      <c r="D62" s="11">
        <v>13.508333333333301</v>
      </c>
      <c r="E62" s="10">
        <f t="shared" si="55"/>
        <v>9.6286129032258092</v>
      </c>
      <c r="F62" s="7" t="s">
        <v>73</v>
      </c>
      <c r="G62" s="1">
        <v>5</v>
      </c>
      <c r="H62" s="8">
        <f t="shared" si="40"/>
        <v>13.508333333333301</v>
      </c>
      <c r="I62" s="8">
        <f t="shared" si="41"/>
        <v>286.6583333333333</v>
      </c>
      <c r="J62" s="8">
        <f t="shared" si="42"/>
        <v>9.3481386170365499E-2</v>
      </c>
      <c r="K62" s="8">
        <f t="shared" si="43"/>
        <v>11.229833333333334</v>
      </c>
      <c r="L62" s="8">
        <f t="shared" si="44"/>
        <v>3.0320550000000002</v>
      </c>
      <c r="M62" s="1" t="s">
        <v>75</v>
      </c>
      <c r="N62" s="8">
        <f>(O61-P61)*$C$22/100</f>
        <v>10.128694975585784</v>
      </c>
      <c r="O62" s="8">
        <f t="shared" si="56"/>
        <v>3.5651442092413568</v>
      </c>
      <c r="P62" s="8">
        <f t="shared" si="45"/>
        <v>0.33327462257713364</v>
      </c>
      <c r="Q62" s="14">
        <f t="shared" si="46"/>
        <v>9.6649640547368743E-2</v>
      </c>
      <c r="R62" s="8">
        <f t="shared" si="47"/>
        <v>0.87929594999999994</v>
      </c>
      <c r="S62" s="15">
        <f t="shared" si="48"/>
        <v>0.10991707689244873</v>
      </c>
      <c r="T62" s="2">
        <v>0.27</v>
      </c>
      <c r="U62" s="16">
        <f t="shared" si="49"/>
        <v>2.9677610760961159E-2</v>
      </c>
      <c r="V62" s="2">
        <v>220.1</v>
      </c>
      <c r="W62" s="2">
        <v>12.1</v>
      </c>
      <c r="X62" s="2">
        <v>4.5</v>
      </c>
      <c r="Y62" s="2">
        <v>1.5</v>
      </c>
      <c r="Z62" s="2">
        <v>6.8</v>
      </c>
      <c r="AA62" s="2">
        <v>30.2</v>
      </c>
      <c r="AB62" s="1">
        <f t="shared" si="50"/>
        <v>0.28096635977085477</v>
      </c>
      <c r="AC62" s="8">
        <f t="shared" si="51"/>
        <v>11.229833333333334</v>
      </c>
      <c r="AD62" s="1">
        <f t="shared" si="52"/>
        <v>0.28999999999999998</v>
      </c>
      <c r="AE62" s="17">
        <f t="shared" si="53"/>
        <v>12.691780821917833</v>
      </c>
      <c r="AF62" s="1">
        <f t="shared" si="54"/>
        <v>400451.75289744127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5</v>
      </c>
      <c r="D63" s="11">
        <v>17.387354838709701</v>
      </c>
      <c r="E63" s="10">
        <f t="shared" si="55"/>
        <v>13.508333333333301</v>
      </c>
      <c r="F63" s="7" t="s">
        <v>75</v>
      </c>
      <c r="G63" s="1">
        <v>6</v>
      </c>
      <c r="H63" s="8">
        <f t="shared" si="40"/>
        <v>17.387354838709701</v>
      </c>
      <c r="I63" s="8">
        <f t="shared" si="41"/>
        <v>290.53735483870969</v>
      </c>
      <c r="J63" s="8">
        <f t="shared" si="42"/>
        <v>0.14712111931626201</v>
      </c>
      <c r="K63" s="8">
        <f t="shared" si="43"/>
        <v>11.229833333333334</v>
      </c>
      <c r="L63" s="8">
        <f t="shared" si="44"/>
        <v>3.0320550000000002</v>
      </c>
      <c r="M63" s="1" t="s">
        <v>73</v>
      </c>
      <c r="O63" s="8">
        <f t="shared" si="56"/>
        <v>6.2639245866642232</v>
      </c>
      <c r="P63" s="8">
        <f t="shared" si="45"/>
        <v>0.92155559650269436</v>
      </c>
      <c r="Q63" s="14">
        <f t="shared" si="46"/>
        <v>0.26725112298578135</v>
      </c>
      <c r="R63" s="8">
        <f t="shared" si="47"/>
        <v>0.87929594999999994</v>
      </c>
      <c r="S63" s="15">
        <f t="shared" si="48"/>
        <v>0.30393762530781743</v>
      </c>
      <c r="T63" s="2">
        <v>0.27</v>
      </c>
      <c r="U63" s="16">
        <f t="shared" si="49"/>
        <v>8.2063158833110716E-2</v>
      </c>
      <c r="V63" s="2">
        <v>220.1</v>
      </c>
      <c r="W63" s="2">
        <v>12.1</v>
      </c>
      <c r="X63" s="2">
        <v>4.5</v>
      </c>
      <c r="Y63" s="2">
        <v>1.5</v>
      </c>
      <c r="Z63" s="2">
        <v>6.8</v>
      </c>
      <c r="AA63" s="2">
        <v>30.2</v>
      </c>
      <c r="AB63" s="1">
        <f t="shared" si="50"/>
        <v>0.2911448717612734</v>
      </c>
      <c r="AC63" s="8">
        <f t="shared" si="51"/>
        <v>11.229833333333334</v>
      </c>
      <c r="AD63" s="1">
        <f t="shared" si="52"/>
        <v>0.28999999999999998</v>
      </c>
      <c r="AE63" s="17">
        <f t="shared" si="53"/>
        <v>12.691780821917833</v>
      </c>
      <c r="AF63" s="1">
        <f t="shared" si="54"/>
        <v>414958.83827155869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6</v>
      </c>
      <c r="D64" s="11">
        <v>21.867599999999999</v>
      </c>
      <c r="E64" s="10">
        <f t="shared" si="55"/>
        <v>17.387354838709701</v>
      </c>
      <c r="F64" s="7" t="s">
        <v>73</v>
      </c>
      <c r="G64" s="1">
        <v>7</v>
      </c>
      <c r="H64" s="8">
        <f t="shared" si="40"/>
        <v>21.867599999999999</v>
      </c>
      <c r="I64" s="8">
        <f t="shared" si="41"/>
        <v>295.01759999999996</v>
      </c>
      <c r="J64" s="8">
        <f t="shared" si="42"/>
        <v>0.24474024518545742</v>
      </c>
      <c r="K64" s="8">
        <f t="shared" si="43"/>
        <v>11.229833333333334</v>
      </c>
      <c r="L64" s="8">
        <f t="shared" si="44"/>
        <v>3.0320550000000002</v>
      </c>
      <c r="M64" s="1" t="s">
        <v>73</v>
      </c>
      <c r="O64" s="8">
        <f t="shared" si="56"/>
        <v>8.3744239901615298</v>
      </c>
      <c r="P64" s="8">
        <f t="shared" si="45"/>
        <v>2.0495585806391095</v>
      </c>
      <c r="Q64" s="14">
        <f t="shared" si="46"/>
        <v>0.59437198838534167</v>
      </c>
      <c r="R64" s="8">
        <f t="shared" si="47"/>
        <v>0.87929594999999994</v>
      </c>
      <c r="S64" s="15">
        <f t="shared" si="48"/>
        <v>0.67596352329991027</v>
      </c>
      <c r="T64" s="2">
        <v>0.27</v>
      </c>
      <c r="U64" s="16">
        <f t="shared" si="49"/>
        <v>0.18251015129097578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0.31066172239583661</v>
      </c>
      <c r="AC64" s="8">
        <f t="shared" si="51"/>
        <v>11.229833333333334</v>
      </c>
      <c r="AD64" s="1">
        <f t="shared" si="52"/>
        <v>0.28999999999999998</v>
      </c>
      <c r="AE64" s="17">
        <f t="shared" si="53"/>
        <v>12.691780821917833</v>
      </c>
      <c r="AF64" s="1">
        <f t="shared" si="54"/>
        <v>442775.53865527164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7</v>
      </c>
      <c r="D65" s="11">
        <v>24.3522580645161</v>
      </c>
      <c r="E65" s="10">
        <f t="shared" si="55"/>
        <v>21.867599999999999</v>
      </c>
      <c r="F65" s="7" t="s">
        <v>73</v>
      </c>
      <c r="G65" s="1">
        <v>8</v>
      </c>
      <c r="H65" s="8">
        <f t="shared" si="40"/>
        <v>24.3522580645161</v>
      </c>
      <c r="I65" s="8">
        <f t="shared" si="41"/>
        <v>297.50225806451607</v>
      </c>
      <c r="J65" s="8">
        <f t="shared" si="42"/>
        <v>0.32241472066849891</v>
      </c>
      <c r="K65" s="8">
        <f t="shared" si="43"/>
        <v>11.229833333333334</v>
      </c>
      <c r="L65" s="8">
        <f t="shared" si="44"/>
        <v>3.0320550000000002</v>
      </c>
      <c r="M65" s="1" t="s">
        <v>73</v>
      </c>
      <c r="O65" s="8">
        <f t="shared" si="56"/>
        <v>9.3569204095224201</v>
      </c>
      <c r="P65" s="8">
        <f t="shared" si="45"/>
        <v>3.0168088801535475</v>
      </c>
      <c r="Q65" s="14">
        <f t="shared" si="46"/>
        <v>0.87487457524452872</v>
      </c>
      <c r="R65" s="8">
        <f t="shared" si="47"/>
        <v>0.87929594999999994</v>
      </c>
      <c r="S65" s="15">
        <f t="shared" si="48"/>
        <v>0.99497168756950238</v>
      </c>
      <c r="T65" s="2">
        <v>0.27</v>
      </c>
      <c r="U65" s="16">
        <f t="shared" si="49"/>
        <v>0.26864235564376565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0.32739720970158365</v>
      </c>
      <c r="AC65" s="8">
        <f t="shared" si="51"/>
        <v>11.229833333333334</v>
      </c>
      <c r="AD65" s="1">
        <f t="shared" si="52"/>
        <v>0.28999999999999998</v>
      </c>
      <c r="AE65" s="17">
        <f t="shared" si="53"/>
        <v>12.691780821917833</v>
      </c>
      <c r="AF65" s="1">
        <f t="shared" si="54"/>
        <v>466628.05691633665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8</v>
      </c>
      <c r="D66" s="11">
        <v>24.324258064516101</v>
      </c>
      <c r="E66" s="10">
        <f t="shared" si="55"/>
        <v>24.3522580645161</v>
      </c>
      <c r="F66" s="7" t="s">
        <v>73</v>
      </c>
      <c r="G66" s="1">
        <v>9</v>
      </c>
      <c r="H66" s="8">
        <f t="shared" si="40"/>
        <v>24.324258064516101</v>
      </c>
      <c r="I66" s="8">
        <f t="shared" si="41"/>
        <v>297.47425806451611</v>
      </c>
      <c r="J66" s="8">
        <f t="shared" si="42"/>
        <v>0.32142302085486024</v>
      </c>
      <c r="K66" s="8">
        <f t="shared" si="43"/>
        <v>11.229833333333334</v>
      </c>
      <c r="L66" s="8">
        <f t="shared" si="44"/>
        <v>3.0320550000000002</v>
      </c>
      <c r="M66" s="1" t="s">
        <v>73</v>
      </c>
      <c r="O66" s="8">
        <f t="shared" si="56"/>
        <v>9.3721665293688723</v>
      </c>
      <c r="P66" s="8">
        <f t="shared" si="45"/>
        <v>3.0124300778245541</v>
      </c>
      <c r="Q66" s="14">
        <f t="shared" si="46"/>
        <v>0.87360472256912058</v>
      </c>
      <c r="R66" s="8">
        <f t="shared" si="47"/>
        <v>0.87929594999999994</v>
      </c>
      <c r="S66" s="15">
        <f t="shared" si="48"/>
        <v>0.99352751774771697</v>
      </c>
      <c r="T66" s="2">
        <v>0.27</v>
      </c>
      <c r="U66" s="16">
        <f t="shared" si="49"/>
        <v>0.26825242979188357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0.32732144710856298</v>
      </c>
      <c r="AC66" s="8">
        <f t="shared" si="51"/>
        <v>11.229833333333334</v>
      </c>
      <c r="AD66" s="1">
        <f t="shared" si="52"/>
        <v>0.28999999999999998</v>
      </c>
      <c r="AE66" s="17">
        <f t="shared" si="53"/>
        <v>12.691780821917833</v>
      </c>
      <c r="AF66" s="1">
        <f t="shared" si="54"/>
        <v>466520.07508105959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9</v>
      </c>
      <c r="D67" s="11">
        <v>23.239699999999999</v>
      </c>
      <c r="E67" s="10">
        <f t="shared" si="55"/>
        <v>24.324258064516101</v>
      </c>
      <c r="F67" s="7" t="s">
        <v>73</v>
      </c>
      <c r="G67" s="1">
        <v>10</v>
      </c>
      <c r="H67" s="8">
        <f t="shared" si="40"/>
        <v>23.239699999999999</v>
      </c>
      <c r="I67" s="8">
        <f t="shared" si="41"/>
        <v>296.38969999999995</v>
      </c>
      <c r="J67" s="8">
        <f t="shared" si="42"/>
        <v>0.28514159006796497</v>
      </c>
      <c r="K67" s="8">
        <f t="shared" si="43"/>
        <v>11.229833333333334</v>
      </c>
      <c r="L67" s="8">
        <f t="shared" si="44"/>
        <v>3.0320550000000002</v>
      </c>
      <c r="M67" s="1" t="s">
        <v>73</v>
      </c>
      <c r="O67" s="8">
        <f t="shared" si="56"/>
        <v>9.3917914515443179</v>
      </c>
      <c r="P67" s="8">
        <f t="shared" si="45"/>
        <v>2.6779903480800678</v>
      </c>
      <c r="Q67" s="14">
        <f t="shared" si="46"/>
        <v>0.77661720094321962</v>
      </c>
      <c r="R67" s="8">
        <f t="shared" si="47"/>
        <v>0.87929594999999994</v>
      </c>
      <c r="S67" s="15">
        <f t="shared" si="48"/>
        <v>0.88322617765181299</v>
      </c>
      <c r="T67" s="2">
        <v>0.27</v>
      </c>
      <c r="U67" s="16">
        <f t="shared" si="49"/>
        <v>0.23847106796598952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0.32153492850579174</v>
      </c>
      <c r="AC67" s="8">
        <f t="shared" si="51"/>
        <v>11.229833333333334</v>
      </c>
      <c r="AD67" s="1">
        <f t="shared" si="52"/>
        <v>0.28999999999999998</v>
      </c>
      <c r="AE67" s="17">
        <f t="shared" si="53"/>
        <v>12.691780821917833</v>
      </c>
      <c r="AF67" s="1">
        <f t="shared" si="54"/>
        <v>458272.74782258197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10</v>
      </c>
      <c r="D68" s="11">
        <v>19.465774193548398</v>
      </c>
      <c r="E68" s="10">
        <f t="shared" si="55"/>
        <v>23.239699999999999</v>
      </c>
      <c r="F68" s="7" t="s">
        <v>73</v>
      </c>
      <c r="G68" s="1">
        <v>11</v>
      </c>
      <c r="H68" s="8">
        <f t="shared" si="40"/>
        <v>19.465774193548398</v>
      </c>
      <c r="I68" s="8">
        <f t="shared" si="41"/>
        <v>292.61577419354836</v>
      </c>
      <c r="J68" s="8">
        <f t="shared" si="42"/>
        <v>0.18666131005581182</v>
      </c>
      <c r="K68" s="8">
        <f t="shared" si="43"/>
        <v>11.229833333333334</v>
      </c>
      <c r="L68" s="8">
        <f t="shared" si="44"/>
        <v>3.0320550000000002</v>
      </c>
      <c r="M68" s="1" t="s">
        <v>75</v>
      </c>
      <c r="N68" s="8">
        <f>(O67-P67)*$C$22/100</f>
        <v>6.3781110482910375</v>
      </c>
      <c r="O68" s="8">
        <f t="shared" si="56"/>
        <v>3.3677450551732129</v>
      </c>
      <c r="P68" s="8">
        <f t="shared" si="45"/>
        <v>0.62862770393261413</v>
      </c>
      <c r="Q68" s="14">
        <f t="shared" si="46"/>
        <v>0.18230203414045809</v>
      </c>
      <c r="R68" s="8">
        <f t="shared" si="47"/>
        <v>0.87929594999999994</v>
      </c>
      <c r="S68" s="15">
        <f t="shared" si="48"/>
        <v>0.20732727603312412</v>
      </c>
      <c r="T68" s="2">
        <v>0.27</v>
      </c>
      <c r="U68" s="16">
        <f t="shared" si="49"/>
        <v>5.5978364528943517E-2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0.23727659622797376</v>
      </c>
      <c r="AC68" s="8">
        <f t="shared" si="51"/>
        <v>11.229833333333334</v>
      </c>
      <c r="AD68" s="1">
        <f t="shared" si="52"/>
        <v>0.28999999999999998</v>
      </c>
      <c r="AE68" s="17">
        <f t="shared" si="53"/>
        <v>12.691780821917833</v>
      </c>
      <c r="AF68" s="1">
        <f t="shared" si="54"/>
        <v>338182.2256533606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11</v>
      </c>
      <c r="D69" s="11">
        <v>13.355399999999999</v>
      </c>
      <c r="E69" s="10">
        <f t="shared" si="55"/>
        <v>19.465774193548398</v>
      </c>
      <c r="F69" s="7" t="s">
        <v>75</v>
      </c>
      <c r="G69" s="1">
        <v>12</v>
      </c>
      <c r="H69" s="8">
        <f t="shared" si="40"/>
        <v>13.355399999999999</v>
      </c>
      <c r="I69" s="8">
        <f t="shared" si="41"/>
        <v>286.50539999999995</v>
      </c>
      <c r="J69" s="8">
        <f t="shared" si="42"/>
        <v>9.1801752614898841E-2</v>
      </c>
      <c r="K69" s="8">
        <f t="shared" si="43"/>
        <v>11.229833333333334</v>
      </c>
      <c r="L69" s="8">
        <f t="shared" si="44"/>
        <v>3.0320550000000002</v>
      </c>
      <c r="M69" s="1" t="s">
        <v>73</v>
      </c>
      <c r="O69" s="8">
        <f t="shared" si="56"/>
        <v>5.7711723512405984</v>
      </c>
      <c r="P69" s="8">
        <f t="shared" si="45"/>
        <v>0.52980373648653345</v>
      </c>
      <c r="Q69" s="14">
        <f t="shared" si="46"/>
        <v>0.15364308358109469</v>
      </c>
      <c r="R69" s="8">
        <f t="shared" si="47"/>
        <v>0.87929594999999994</v>
      </c>
      <c r="S69" s="15">
        <f t="shared" si="48"/>
        <v>0.17473421045678045</v>
      </c>
      <c r="T69" s="2">
        <v>0.27</v>
      </c>
      <c r="U69" s="16">
        <f t="shared" si="49"/>
        <v>4.7178236823330721E-2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0.23556673141477319</v>
      </c>
      <c r="AC69" s="8">
        <f t="shared" si="51"/>
        <v>11.229833333333334</v>
      </c>
      <c r="AD69" s="1">
        <f t="shared" si="52"/>
        <v>0.28999999999999998</v>
      </c>
      <c r="AE69" s="17">
        <f t="shared" si="53"/>
        <v>12.691780821917833</v>
      </c>
      <c r="AF69" s="1">
        <f t="shared" si="54"/>
        <v>335745.21375548694</v>
      </c>
      <c r="AG69" s="1">
        <f>SUM(AF58:AF69)</f>
        <v>4650417.6857594661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12</v>
      </c>
      <c r="D70" s="11">
        <v>11.3811612903226</v>
      </c>
      <c r="E70" s="10">
        <f t="shared" si="55"/>
        <v>13.355399999999999</v>
      </c>
      <c r="F70" s="7" t="s">
        <v>73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2" spans="1:78" x14ac:dyDescent="0.15">
      <c r="S72" s="35" t="s">
        <v>43</v>
      </c>
      <c r="T72" s="35"/>
      <c r="U72" s="35"/>
      <c r="V72" s="35" t="s">
        <v>44</v>
      </c>
      <c r="W72" s="35"/>
      <c r="X72" s="35"/>
      <c r="Y72" s="35" t="s">
        <v>45</v>
      </c>
      <c r="Z72" s="35"/>
      <c r="AA72" s="35"/>
      <c r="AB72" s="35" t="s">
        <v>46</v>
      </c>
      <c r="AC72" s="35"/>
      <c r="AD72" s="35"/>
      <c r="AE72" s="35" t="s">
        <v>47</v>
      </c>
      <c r="AF72" s="35"/>
      <c r="AG72" s="35"/>
      <c r="AH72" s="35" t="s">
        <v>48</v>
      </c>
      <c r="AI72" s="35"/>
      <c r="AJ72" s="35"/>
      <c r="AK72" s="36" t="s">
        <v>78</v>
      </c>
      <c r="AL72" s="37"/>
      <c r="AM72" s="38"/>
      <c r="AN72" s="37" t="s">
        <v>79</v>
      </c>
      <c r="AO72" s="37"/>
      <c r="AP72" s="38"/>
      <c r="AQ72" s="35" t="s">
        <v>50</v>
      </c>
      <c r="AR72" s="35"/>
      <c r="AS72" s="35"/>
    </row>
    <row r="73" spans="1:78" x14ac:dyDescent="0.15">
      <c r="A73" s="39" t="s">
        <v>12</v>
      </c>
      <c r="B73" s="39"/>
      <c r="C73" s="7" t="s">
        <v>51</v>
      </c>
      <c r="D73" s="7" t="s">
        <v>52</v>
      </c>
      <c r="E73" s="7" t="s">
        <v>53</v>
      </c>
      <c r="F73" s="7" t="s">
        <v>54</v>
      </c>
      <c r="G73" s="1" t="s">
        <v>51</v>
      </c>
      <c r="H73" s="1" t="s">
        <v>53</v>
      </c>
      <c r="I73" s="1" t="s">
        <v>55</v>
      </c>
      <c r="J73" s="1" t="s">
        <v>56</v>
      </c>
      <c r="K73" s="12" t="s">
        <v>57</v>
      </c>
      <c r="L73" s="12" t="s">
        <v>58</v>
      </c>
      <c r="M73" s="1" t="s">
        <v>59</v>
      </c>
      <c r="N73" s="12" t="s">
        <v>60</v>
      </c>
      <c r="O73" s="1" t="s">
        <v>61</v>
      </c>
      <c r="P73" s="1" t="s">
        <v>62</v>
      </c>
      <c r="Q73" s="12" t="s">
        <v>63</v>
      </c>
      <c r="R73" s="12" t="s">
        <v>64</v>
      </c>
      <c r="S73" s="2" t="s">
        <v>65</v>
      </c>
      <c r="T73" s="2" t="s">
        <v>66</v>
      </c>
      <c r="U73" s="2"/>
      <c r="V73" s="2" t="s">
        <v>65</v>
      </c>
      <c r="W73" s="2" t="s">
        <v>66</v>
      </c>
      <c r="X73" s="2"/>
      <c r="Y73" s="2" t="s">
        <v>65</v>
      </c>
      <c r="Z73" s="2" t="s">
        <v>66</v>
      </c>
      <c r="AA73" s="2"/>
      <c r="AB73" s="2" t="s">
        <v>65</v>
      </c>
      <c r="AC73" s="2" t="s">
        <v>66</v>
      </c>
      <c r="AD73" s="2"/>
      <c r="AE73" s="2" t="s">
        <v>65</v>
      </c>
      <c r="AF73" s="2" t="s">
        <v>66</v>
      </c>
      <c r="AG73" s="2"/>
      <c r="AH73" s="2" t="s">
        <v>65</v>
      </c>
      <c r="AI73" s="2" t="s">
        <v>66</v>
      </c>
      <c r="AJ73" s="2"/>
      <c r="AK73" s="2" t="s">
        <v>65</v>
      </c>
      <c r="AL73" s="2" t="s">
        <v>66</v>
      </c>
      <c r="AM73" s="2"/>
      <c r="AN73" s="2" t="s">
        <v>65</v>
      </c>
      <c r="AO73" s="2" t="s">
        <v>66</v>
      </c>
      <c r="AP73" s="2"/>
      <c r="AQ73" s="18" t="s">
        <v>65</v>
      </c>
      <c r="AR73" s="18" t="s">
        <v>66</v>
      </c>
      <c r="AS73" s="18"/>
      <c r="AT73" s="1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78" x14ac:dyDescent="0.15">
      <c r="A74" s="1" t="s">
        <v>71</v>
      </c>
      <c r="B74" s="1">
        <f>F8</f>
        <v>625.46400000000006</v>
      </c>
      <c r="C74" s="7" t="s">
        <v>72</v>
      </c>
      <c r="D74" s="7">
        <v>5</v>
      </c>
      <c r="E74" s="7"/>
      <c r="F74" s="7"/>
      <c r="G74" s="1">
        <v>1</v>
      </c>
      <c r="H74" s="8">
        <f t="shared" ref="H74:H85" si="57">E75</f>
        <v>5</v>
      </c>
      <c r="I74" s="8">
        <f t="shared" ref="I74:I85" si="58">H74+273.15</f>
        <v>278.14999999999998</v>
      </c>
      <c r="J74" s="8">
        <f t="shared" ref="J74:J85" si="59">EXP(($C$16*(I74-$C$14))/($C$17*I74*$C$14))</f>
        <v>3.3074406338125473E-2</v>
      </c>
      <c r="K74" s="8">
        <f t="shared" ref="K74:K85" si="60">$B$74/12</f>
        <v>52.122000000000007</v>
      </c>
      <c r="L74" s="8">
        <f t="shared" ref="L74:L85" si="61">K74*$B$75/100</f>
        <v>0.52122000000000002</v>
      </c>
      <c r="M74" s="1" t="s">
        <v>73</v>
      </c>
      <c r="O74" s="8">
        <f>L74</f>
        <v>0.52122000000000002</v>
      </c>
      <c r="P74" s="8">
        <f t="shared" ref="P74:P85" si="62">O74*J74</f>
        <v>1.7239042071557759E-2</v>
      </c>
      <c r="Q74" s="14">
        <f t="shared" ref="Q74:Q85" si="63">P74*$B$76</f>
        <v>4.4821509386050173E-3</v>
      </c>
      <c r="R74" s="8">
        <f t="shared" ref="R74:R85" si="64">L74*$B$76</f>
        <v>0.1355172</v>
      </c>
      <c r="S74" s="15">
        <f t="shared" ref="S74:S85" si="65">Q74/R74</f>
        <v>3.3074406338125473E-2</v>
      </c>
      <c r="T74" s="2">
        <v>0.01</v>
      </c>
      <c r="U74" s="16">
        <f t="shared" ref="U74:U85" si="66">S74*T74</f>
        <v>3.3074406338125473E-4</v>
      </c>
      <c r="V74" s="15"/>
      <c r="W74" s="2"/>
      <c r="X74" s="2"/>
      <c r="Y74" s="2"/>
      <c r="Z74" s="2"/>
      <c r="AA74" s="2"/>
      <c r="AB74" s="2"/>
      <c r="AC74" s="2"/>
      <c r="AD74" s="2"/>
      <c r="AE74" s="15">
        <v>1E-3</v>
      </c>
      <c r="AF74" s="2">
        <v>0.49</v>
      </c>
      <c r="AG74" s="16">
        <f t="shared" ref="AG74:AG85" si="67">AF74*AE74</f>
        <v>4.8999999999999998E-4</v>
      </c>
      <c r="AH74" s="19"/>
      <c r="AI74" s="2"/>
      <c r="AJ74" s="16"/>
      <c r="AK74" s="15"/>
      <c r="AL74" s="2"/>
      <c r="AM74" s="2"/>
      <c r="AN74" s="15"/>
      <c r="AO74" s="2"/>
      <c r="AP74" s="16"/>
      <c r="AQ74" s="2">
        <v>0.01</v>
      </c>
      <c r="AR74" s="2">
        <v>0.5</v>
      </c>
      <c r="AS74" s="2">
        <f t="shared" ref="AS74:AS85" si="68">AR74*AQ74</f>
        <v>5.0000000000000001E-3</v>
      </c>
      <c r="AT74" s="1">
        <f t="shared" ref="AT74:AT85" si="69">(AS74+AM74+AD74+AA74+U74+X74+AG74+AJ74+AP74)</f>
        <v>5.8207440633812552E-3</v>
      </c>
      <c r="AU74" s="8">
        <f t="shared" ref="AU74:AU85" si="70">$B$74/12</f>
        <v>52.122000000000007</v>
      </c>
      <c r="AV74" s="1">
        <f t="shared" ref="AV74:AV85" si="71">$B$76</f>
        <v>0.26</v>
      </c>
      <c r="AW74" s="1">
        <f>$E$8/12</f>
        <v>1.4166666666666668E-2</v>
      </c>
      <c r="AX74" s="1">
        <f t="shared" ref="AX74:AX85" si="72">AW74*10000*AV74*0.67*AU74*AT74</f>
        <v>7.4871304806892631</v>
      </c>
    </row>
    <row r="75" spans="1:78" x14ac:dyDescent="0.15">
      <c r="A75" s="1" t="s">
        <v>74</v>
      </c>
      <c r="B75" s="1">
        <v>1</v>
      </c>
      <c r="C75" s="7">
        <v>1</v>
      </c>
      <c r="D75" s="9">
        <v>7.57374193548387</v>
      </c>
      <c r="E75" s="10">
        <f t="shared" ref="E75:E86" si="73">D74</f>
        <v>5</v>
      </c>
      <c r="F75" s="7" t="s">
        <v>73</v>
      </c>
      <c r="G75" s="1">
        <v>2</v>
      </c>
      <c r="H75" s="8">
        <f t="shared" si="57"/>
        <v>7.57374193548387</v>
      </c>
      <c r="I75" s="8">
        <f t="shared" si="58"/>
        <v>280.72374193548387</v>
      </c>
      <c r="J75" s="8">
        <f t="shared" si="59"/>
        <v>4.5590474632535689E-2</v>
      </c>
      <c r="K75" s="8">
        <f t="shared" si="60"/>
        <v>52.122000000000007</v>
      </c>
      <c r="L75" s="8">
        <f t="shared" si="61"/>
        <v>0.52122000000000002</v>
      </c>
      <c r="M75" s="1" t="s">
        <v>73</v>
      </c>
      <c r="O75" s="8">
        <f t="shared" ref="O75:O85" si="74">L75+O74-P74-N75</f>
        <v>1.0252009579284422</v>
      </c>
      <c r="P75" s="8">
        <f t="shared" si="62"/>
        <v>4.6739398265687931E-2</v>
      </c>
      <c r="Q75" s="14">
        <f t="shared" si="63"/>
        <v>1.2152243549078862E-2</v>
      </c>
      <c r="R75" s="8">
        <f t="shared" si="64"/>
        <v>0.1355172</v>
      </c>
      <c r="S75" s="15">
        <f t="shared" si="65"/>
        <v>8.9673071381926886E-2</v>
      </c>
      <c r="T75" s="2">
        <v>0.01</v>
      </c>
      <c r="U75" s="16">
        <f t="shared" si="66"/>
        <v>8.9673071381926887E-4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si="67"/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si="68"/>
        <v>5.0000000000000001E-3</v>
      </c>
      <c r="AT75" s="1">
        <f t="shared" si="69"/>
        <v>6.3867307138192686E-3</v>
      </c>
      <c r="AU75" s="8">
        <f t="shared" si="70"/>
        <v>52.122000000000007</v>
      </c>
      <c r="AV75" s="1">
        <f t="shared" si="71"/>
        <v>0.26</v>
      </c>
      <c r="AW75" s="1">
        <f t="shared" ref="AW75:AW85" si="75">$E$8/12</f>
        <v>1.4166666666666668E-2</v>
      </c>
      <c r="AX75" s="1">
        <f t="shared" si="72"/>
        <v>8.2151501043000721</v>
      </c>
    </row>
    <row r="76" spans="1:78" x14ac:dyDescent="0.15">
      <c r="A76" s="1" t="s">
        <v>36</v>
      </c>
      <c r="B76" s="1">
        <f>H8</f>
        <v>0.26</v>
      </c>
      <c r="C76" s="7">
        <v>2</v>
      </c>
      <c r="D76" s="11">
        <v>8.2042142857142792</v>
      </c>
      <c r="E76" s="10">
        <f t="shared" si="73"/>
        <v>7.57374193548387</v>
      </c>
      <c r="F76" s="7" t="s">
        <v>73</v>
      </c>
      <c r="G76" s="1">
        <v>3</v>
      </c>
      <c r="H76" s="8">
        <f t="shared" si="57"/>
        <v>8.2042142857142792</v>
      </c>
      <c r="I76" s="8">
        <f t="shared" si="58"/>
        <v>281.35421428571425</v>
      </c>
      <c r="J76" s="8">
        <f t="shared" si="59"/>
        <v>4.9275241236612762E-2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si="74"/>
        <v>1.4996815596627544</v>
      </c>
      <c r="P76" s="8">
        <f t="shared" si="62"/>
        <v>7.3897170630481901E-2</v>
      </c>
      <c r="Q76" s="14">
        <f t="shared" si="63"/>
        <v>1.9213264363925293E-2</v>
      </c>
      <c r="R76" s="8">
        <f t="shared" si="64"/>
        <v>0.1355172</v>
      </c>
      <c r="S76" s="15">
        <f t="shared" si="65"/>
        <v>0.14177731213399697</v>
      </c>
      <c r="T76" s="2">
        <v>0.01</v>
      </c>
      <c r="U76" s="16">
        <f t="shared" si="66"/>
        <v>1.4177731213399697E-3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6.9077731213399701E-3</v>
      </c>
      <c r="AU76" s="8">
        <f t="shared" si="70"/>
        <v>52.122000000000007</v>
      </c>
      <c r="AV76" s="1">
        <f t="shared" si="71"/>
        <v>0.26</v>
      </c>
      <c r="AW76" s="1">
        <f t="shared" si="75"/>
        <v>1.4166666666666668E-2</v>
      </c>
      <c r="AX76" s="1">
        <f t="shared" si="72"/>
        <v>8.8853586633092476</v>
      </c>
    </row>
    <row r="77" spans="1:78" x14ac:dyDescent="0.15">
      <c r="C77" s="7">
        <v>3</v>
      </c>
      <c r="D77" s="11">
        <v>9.6286129032258092</v>
      </c>
      <c r="E77" s="10">
        <f t="shared" si="73"/>
        <v>8.2042142857142792</v>
      </c>
      <c r="F77" s="7" t="s">
        <v>73</v>
      </c>
      <c r="G77" s="1">
        <v>4</v>
      </c>
      <c r="H77" s="8">
        <f t="shared" si="57"/>
        <v>9.6286129032258092</v>
      </c>
      <c r="I77" s="8">
        <f t="shared" si="58"/>
        <v>282.77861290322579</v>
      </c>
      <c r="J77" s="8">
        <f t="shared" si="59"/>
        <v>5.8659045484640501E-2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1.9470043890322728</v>
      </c>
      <c r="P77" s="8">
        <f t="shared" si="62"/>
        <v>0.11420941901503878</v>
      </c>
      <c r="Q77" s="14">
        <f t="shared" si="63"/>
        <v>2.9694448943910084E-2</v>
      </c>
      <c r="R77" s="8">
        <f t="shared" si="64"/>
        <v>0.1355172</v>
      </c>
      <c r="S77" s="15">
        <f t="shared" si="65"/>
        <v>0.21911941025869841</v>
      </c>
      <c r="T77" s="2">
        <v>0.01</v>
      </c>
      <c r="U77" s="16">
        <f t="shared" si="66"/>
        <v>2.1911941025869841E-3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7.6811941025869837E-3</v>
      </c>
      <c r="AU77" s="8">
        <f t="shared" si="70"/>
        <v>52.122000000000007</v>
      </c>
      <c r="AV77" s="1">
        <f t="shared" si="71"/>
        <v>0.26</v>
      </c>
      <c r="AW77" s="1">
        <f t="shared" si="75"/>
        <v>1.4166666666666668E-2</v>
      </c>
      <c r="AX77" s="1">
        <f t="shared" si="72"/>
        <v>9.8801977663594691</v>
      </c>
    </row>
    <row r="78" spans="1:78" x14ac:dyDescent="0.15">
      <c r="C78" s="7">
        <v>4</v>
      </c>
      <c r="D78" s="11">
        <v>13.508333333333301</v>
      </c>
      <c r="E78" s="10">
        <f t="shared" si="73"/>
        <v>9.6286129032258092</v>
      </c>
      <c r="F78" s="7" t="s">
        <v>73</v>
      </c>
      <c r="G78" s="1">
        <v>5</v>
      </c>
      <c r="H78" s="8">
        <f t="shared" si="57"/>
        <v>13.508333333333301</v>
      </c>
      <c r="I78" s="8">
        <f t="shared" si="58"/>
        <v>286.6583333333333</v>
      </c>
      <c r="J78" s="8">
        <f t="shared" si="59"/>
        <v>9.3481386170365499E-2</v>
      </c>
      <c r="K78" s="8">
        <f t="shared" si="60"/>
        <v>52.122000000000007</v>
      </c>
      <c r="L78" s="8">
        <f t="shared" si="61"/>
        <v>0.52122000000000002</v>
      </c>
      <c r="M78" s="1" t="s">
        <v>75</v>
      </c>
      <c r="N78" s="8">
        <f>(O77-P77)*$C$22/100</f>
        <v>1.7411552215163721</v>
      </c>
      <c r="O78" s="8">
        <f t="shared" si="74"/>
        <v>0.61285974850086178</v>
      </c>
      <c r="P78" s="8">
        <f t="shared" si="62"/>
        <v>5.7290978817882136E-2</v>
      </c>
      <c r="Q78" s="14">
        <f t="shared" si="63"/>
        <v>1.4895654492649357E-2</v>
      </c>
      <c r="R78" s="8">
        <f t="shared" si="64"/>
        <v>0.1355172</v>
      </c>
      <c r="S78" s="15">
        <f t="shared" si="65"/>
        <v>0.10991707689244876</v>
      </c>
      <c r="T78" s="2">
        <v>0.01</v>
      </c>
      <c r="U78" s="16">
        <f t="shared" si="66"/>
        <v>1.0991707689244877E-3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5.0000000000000001E-3</v>
      </c>
      <c r="AF78" s="2">
        <v>0.49</v>
      </c>
      <c r="AG78" s="16">
        <f t="shared" si="67"/>
        <v>2.4499999999999999E-3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1.4999999999999999E-2</v>
      </c>
      <c r="AR78" s="2">
        <v>0.5</v>
      </c>
      <c r="AS78" s="2">
        <f t="shared" si="68"/>
        <v>7.4999999999999997E-3</v>
      </c>
      <c r="AT78" s="1">
        <f t="shared" si="69"/>
        <v>1.1049170768924487E-2</v>
      </c>
      <c r="AU78" s="8">
        <f t="shared" si="70"/>
        <v>52.122000000000007</v>
      </c>
      <c r="AV78" s="1">
        <f t="shared" si="71"/>
        <v>0.26</v>
      </c>
      <c r="AW78" s="1">
        <f t="shared" si="75"/>
        <v>1.4166666666666668E-2</v>
      </c>
      <c r="AX78" s="1">
        <f t="shared" si="72"/>
        <v>14.212372567760641</v>
      </c>
    </row>
    <row r="79" spans="1:78" x14ac:dyDescent="0.15">
      <c r="C79" s="7">
        <v>5</v>
      </c>
      <c r="D79" s="11">
        <v>17.387354838709701</v>
      </c>
      <c r="E79" s="10">
        <f t="shared" si="73"/>
        <v>13.508333333333301</v>
      </c>
      <c r="F79" s="7" t="s">
        <v>75</v>
      </c>
      <c r="G79" s="1">
        <v>6</v>
      </c>
      <c r="H79" s="8">
        <f t="shared" si="57"/>
        <v>17.387354838709701</v>
      </c>
      <c r="I79" s="8">
        <f t="shared" si="58"/>
        <v>290.53735483870969</v>
      </c>
      <c r="J79" s="8">
        <f t="shared" si="59"/>
        <v>0.14712111931626201</v>
      </c>
      <c r="K79" s="8">
        <f t="shared" si="60"/>
        <v>52.122000000000007</v>
      </c>
      <c r="L79" s="8">
        <f t="shared" si="61"/>
        <v>0.52122000000000002</v>
      </c>
      <c r="M79" s="1" t="s">
        <v>73</v>
      </c>
      <c r="O79" s="8">
        <f t="shared" si="74"/>
        <v>1.0767887696829797</v>
      </c>
      <c r="P79" s="8">
        <f t="shared" si="62"/>
        <v>0.15841836906294063</v>
      </c>
      <c r="Q79" s="14">
        <f t="shared" si="63"/>
        <v>4.1188775956364568E-2</v>
      </c>
      <c r="R79" s="8">
        <f t="shared" si="64"/>
        <v>0.1355172</v>
      </c>
      <c r="S79" s="15">
        <f t="shared" si="65"/>
        <v>0.30393762530781748</v>
      </c>
      <c r="T79" s="2">
        <v>0.01</v>
      </c>
      <c r="U79" s="16">
        <f t="shared" si="66"/>
        <v>3.0393762530781751E-3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1.2989376253078173E-2</v>
      </c>
      <c r="AU79" s="8">
        <f t="shared" si="70"/>
        <v>52.122000000000007</v>
      </c>
      <c r="AV79" s="1">
        <f t="shared" si="71"/>
        <v>0.26</v>
      </c>
      <c r="AW79" s="1">
        <f t="shared" si="75"/>
        <v>1.4166666666666668E-2</v>
      </c>
      <c r="AX79" s="1">
        <f t="shared" si="72"/>
        <v>16.708028013358277</v>
      </c>
    </row>
    <row r="80" spans="1:78" x14ac:dyDescent="0.15">
      <c r="C80" s="7">
        <v>6</v>
      </c>
      <c r="D80" s="11">
        <v>21.867599999999999</v>
      </c>
      <c r="E80" s="10">
        <f t="shared" si="73"/>
        <v>17.387354838709701</v>
      </c>
      <c r="F80" s="7" t="s">
        <v>73</v>
      </c>
      <c r="G80" s="1">
        <v>7</v>
      </c>
      <c r="H80" s="8">
        <f t="shared" si="57"/>
        <v>21.867599999999999</v>
      </c>
      <c r="I80" s="8">
        <f t="shared" si="58"/>
        <v>295.01759999999996</v>
      </c>
      <c r="J80" s="8">
        <f t="shared" si="59"/>
        <v>0.24474024518545742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1.4395904006200391</v>
      </c>
      <c r="P80" s="8">
        <f t="shared" si="62"/>
        <v>0.35232570761437926</v>
      </c>
      <c r="Q80" s="14">
        <f t="shared" si="63"/>
        <v>9.1604683979738616E-2</v>
      </c>
      <c r="R80" s="8">
        <f t="shared" si="64"/>
        <v>0.1355172</v>
      </c>
      <c r="S80" s="15">
        <f t="shared" si="65"/>
        <v>0.67596352329991038</v>
      </c>
      <c r="T80" s="2">
        <v>0.01</v>
      </c>
      <c r="U80" s="16">
        <f t="shared" si="66"/>
        <v>6.7596352329991043E-3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1.6709635232999103E-2</v>
      </c>
      <c r="AU80" s="8">
        <f t="shared" si="70"/>
        <v>52.122000000000007</v>
      </c>
      <c r="AV80" s="1">
        <f t="shared" si="71"/>
        <v>0.26</v>
      </c>
      <c r="AW80" s="1">
        <f t="shared" si="75"/>
        <v>1.4166666666666668E-2</v>
      </c>
      <c r="AX80" s="1">
        <f t="shared" si="72"/>
        <v>21.493337949910199</v>
      </c>
    </row>
    <row r="81" spans="1:53" x14ac:dyDescent="0.15">
      <c r="C81" s="7">
        <v>7</v>
      </c>
      <c r="D81" s="11">
        <v>24.3522580645161</v>
      </c>
      <c r="E81" s="10">
        <f t="shared" si="73"/>
        <v>21.867599999999999</v>
      </c>
      <c r="F81" s="7" t="s">
        <v>73</v>
      </c>
      <c r="G81" s="1">
        <v>8</v>
      </c>
      <c r="H81" s="8">
        <f t="shared" si="57"/>
        <v>24.3522580645161</v>
      </c>
      <c r="I81" s="8">
        <f t="shared" si="58"/>
        <v>297.50225806451607</v>
      </c>
      <c r="J81" s="8">
        <f t="shared" si="59"/>
        <v>0.32241472066849891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1.6084846930056598</v>
      </c>
      <c r="P81" s="8">
        <f t="shared" si="62"/>
        <v>0.518599142994976</v>
      </c>
      <c r="Q81" s="14">
        <f t="shared" si="63"/>
        <v>0.13483577717869377</v>
      </c>
      <c r="R81" s="8">
        <f t="shared" si="64"/>
        <v>0.1355172</v>
      </c>
      <c r="S81" s="15">
        <f t="shared" si="65"/>
        <v>0.99497168756950238</v>
      </c>
      <c r="T81" s="2">
        <v>0.01</v>
      </c>
      <c r="U81" s="16">
        <f t="shared" si="66"/>
        <v>9.9497168756950242E-3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1.9899716875695025E-2</v>
      </c>
      <c r="AU81" s="8">
        <f t="shared" si="70"/>
        <v>52.122000000000007</v>
      </c>
      <c r="AV81" s="1">
        <f t="shared" si="71"/>
        <v>0.26</v>
      </c>
      <c r="AW81" s="1">
        <f t="shared" si="75"/>
        <v>1.4166666666666668E-2</v>
      </c>
      <c r="AX81" s="1">
        <f t="shared" si="72"/>
        <v>25.596689212711031</v>
      </c>
    </row>
    <row r="82" spans="1:53" x14ac:dyDescent="0.15">
      <c r="C82" s="7">
        <v>8</v>
      </c>
      <c r="D82" s="11">
        <v>24.324258064516101</v>
      </c>
      <c r="E82" s="10">
        <f t="shared" si="73"/>
        <v>24.3522580645161</v>
      </c>
      <c r="F82" s="7" t="s">
        <v>73</v>
      </c>
      <c r="G82" s="1">
        <v>9</v>
      </c>
      <c r="H82" s="8">
        <f t="shared" si="57"/>
        <v>24.324258064516101</v>
      </c>
      <c r="I82" s="8">
        <f t="shared" si="58"/>
        <v>297.47425806451611</v>
      </c>
      <c r="J82" s="8">
        <f t="shared" si="59"/>
        <v>0.32142302085486024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1.6111055500106839</v>
      </c>
      <c r="P82" s="8">
        <f t="shared" si="62"/>
        <v>0.51784641280046517</v>
      </c>
      <c r="Q82" s="14">
        <f t="shared" si="63"/>
        <v>0.13464006732812095</v>
      </c>
      <c r="R82" s="8">
        <f t="shared" si="64"/>
        <v>0.1355172</v>
      </c>
      <c r="S82" s="15">
        <f t="shared" si="65"/>
        <v>0.99352751774771719</v>
      </c>
      <c r="T82" s="2">
        <v>0.01</v>
      </c>
      <c r="U82" s="16">
        <f t="shared" si="66"/>
        <v>9.9352751774771722E-3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1.9885275177477173E-2</v>
      </c>
      <c r="AU82" s="8">
        <f t="shared" si="70"/>
        <v>52.122000000000007</v>
      </c>
      <c r="AV82" s="1">
        <f t="shared" si="71"/>
        <v>0.26</v>
      </c>
      <c r="AW82" s="1">
        <f t="shared" si="75"/>
        <v>1.4166666666666668E-2</v>
      </c>
      <c r="AX82" s="1">
        <f t="shared" si="72"/>
        <v>25.578113086060824</v>
      </c>
    </row>
    <row r="83" spans="1:53" x14ac:dyDescent="0.15">
      <c r="C83" s="7">
        <v>9</v>
      </c>
      <c r="D83" s="11">
        <v>23.239699999999999</v>
      </c>
      <c r="E83" s="10">
        <f t="shared" si="73"/>
        <v>24.324258064516101</v>
      </c>
      <c r="F83" s="7" t="s">
        <v>73</v>
      </c>
      <c r="G83" s="1">
        <v>10</v>
      </c>
      <c r="H83" s="8">
        <f t="shared" si="57"/>
        <v>23.239699999999999</v>
      </c>
      <c r="I83" s="8">
        <f t="shared" si="58"/>
        <v>296.38969999999995</v>
      </c>
      <c r="J83" s="8">
        <f t="shared" si="59"/>
        <v>0.28514159006796497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1.6144791372102187</v>
      </c>
      <c r="P83" s="8">
        <f t="shared" si="62"/>
        <v>0.46035514831567798</v>
      </c>
      <c r="Q83" s="14">
        <f t="shared" si="63"/>
        <v>0.11969233856207628</v>
      </c>
      <c r="R83" s="8">
        <f t="shared" si="64"/>
        <v>0.1355172</v>
      </c>
      <c r="S83" s="15">
        <f t="shared" si="65"/>
        <v>0.8832261776518131</v>
      </c>
      <c r="T83" s="2">
        <v>0.01</v>
      </c>
      <c r="U83" s="16">
        <f t="shared" si="66"/>
        <v>8.832261776518132E-3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1.8782261776518133E-2</v>
      </c>
      <c r="AU83" s="8">
        <f t="shared" si="70"/>
        <v>52.122000000000007</v>
      </c>
      <c r="AV83" s="1">
        <f t="shared" si="71"/>
        <v>0.26</v>
      </c>
      <c r="AW83" s="1">
        <f t="shared" si="75"/>
        <v>1.4166666666666668E-2</v>
      </c>
      <c r="AX83" s="1">
        <f t="shared" si="72"/>
        <v>24.159324497350418</v>
      </c>
    </row>
    <row r="84" spans="1:53" x14ac:dyDescent="0.15">
      <c r="C84" s="7">
        <v>10</v>
      </c>
      <c r="D84" s="11">
        <v>19.465774193548398</v>
      </c>
      <c r="E84" s="10">
        <f t="shared" si="73"/>
        <v>23.239699999999999</v>
      </c>
      <c r="F84" s="7" t="s">
        <v>73</v>
      </c>
      <c r="G84" s="1">
        <v>11</v>
      </c>
      <c r="H84" s="8">
        <f t="shared" si="57"/>
        <v>19.465774193548398</v>
      </c>
      <c r="I84" s="8">
        <f t="shared" si="58"/>
        <v>292.61577419354836</v>
      </c>
      <c r="J84" s="8">
        <f t="shared" si="59"/>
        <v>0.18666131005581182</v>
      </c>
      <c r="K84" s="8">
        <f t="shared" si="60"/>
        <v>52.122000000000007</v>
      </c>
      <c r="L84" s="8">
        <f t="shared" si="61"/>
        <v>0.52122000000000002</v>
      </c>
      <c r="M84" s="1" t="s">
        <v>75</v>
      </c>
      <c r="N84" s="8">
        <f>(O83-P83)*$C$22/100</f>
        <v>1.0964177894498137</v>
      </c>
      <c r="O84" s="8">
        <f t="shared" si="74"/>
        <v>0.57892619944472723</v>
      </c>
      <c r="P84" s="8">
        <f t="shared" si="62"/>
        <v>0.10806312281398499</v>
      </c>
      <c r="Q84" s="14">
        <f t="shared" si="63"/>
        <v>2.8096411931636096E-2</v>
      </c>
      <c r="R84" s="8">
        <f t="shared" si="64"/>
        <v>0.1355172</v>
      </c>
      <c r="S84" s="15">
        <f t="shared" si="65"/>
        <v>0.20732727603312417</v>
      </c>
      <c r="T84" s="2">
        <v>0.01</v>
      </c>
      <c r="U84" s="16">
        <f t="shared" si="66"/>
        <v>2.0732727603312417E-3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1.202327276033124E-2</v>
      </c>
      <c r="AU84" s="8">
        <f t="shared" si="70"/>
        <v>52.122000000000007</v>
      </c>
      <c r="AV84" s="1">
        <f t="shared" si="71"/>
        <v>0.26</v>
      </c>
      <c r="AW84" s="1">
        <f t="shared" si="75"/>
        <v>1.4166666666666668E-2</v>
      </c>
      <c r="AX84" s="1">
        <f t="shared" si="72"/>
        <v>15.465344461344465</v>
      </c>
    </row>
    <row r="85" spans="1:53" x14ac:dyDescent="0.15">
      <c r="C85" s="7">
        <v>11</v>
      </c>
      <c r="D85" s="11">
        <v>13.355399999999999</v>
      </c>
      <c r="E85" s="10">
        <f t="shared" si="73"/>
        <v>19.465774193548398</v>
      </c>
      <c r="F85" s="7" t="s">
        <v>75</v>
      </c>
      <c r="G85" s="1">
        <v>12</v>
      </c>
      <c r="H85" s="8">
        <f t="shared" si="57"/>
        <v>13.355399999999999</v>
      </c>
      <c r="I85" s="8">
        <f t="shared" si="58"/>
        <v>286.50539999999995</v>
      </c>
      <c r="J85" s="8">
        <f t="shared" si="59"/>
        <v>9.1801752614898841E-2</v>
      </c>
      <c r="K85" s="8">
        <f t="shared" si="60"/>
        <v>52.122000000000007</v>
      </c>
      <c r="L85" s="8">
        <f t="shared" si="61"/>
        <v>0.52122000000000002</v>
      </c>
      <c r="M85" s="1" t="s">
        <v>73</v>
      </c>
      <c r="O85" s="8">
        <f t="shared" si="74"/>
        <v>0.99208307663074224</v>
      </c>
      <c r="P85" s="8">
        <f t="shared" si="62"/>
        <v>9.1074965174283123E-2</v>
      </c>
      <c r="Q85" s="14">
        <f t="shared" si="63"/>
        <v>2.3679490945313613E-2</v>
      </c>
      <c r="R85" s="8">
        <f t="shared" si="64"/>
        <v>0.1355172</v>
      </c>
      <c r="S85" s="15">
        <f t="shared" si="65"/>
        <v>0.17473421045678048</v>
      </c>
      <c r="T85" s="2">
        <v>0.01</v>
      </c>
      <c r="U85" s="16">
        <f t="shared" si="66"/>
        <v>1.7473421045678048E-3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1.1697342104567805E-2</v>
      </c>
      <c r="AU85" s="8">
        <f t="shared" si="70"/>
        <v>52.122000000000007</v>
      </c>
      <c r="AV85" s="1">
        <f t="shared" si="71"/>
        <v>0.26</v>
      </c>
      <c r="AW85" s="1">
        <f t="shared" si="75"/>
        <v>1.4166666666666668E-2</v>
      </c>
      <c r="AX85" s="1">
        <f t="shared" si="72"/>
        <v>15.046105044392691</v>
      </c>
      <c r="AY85" s="1">
        <f>SUM(AX74:AX85)</f>
        <v>192.72715184754659</v>
      </c>
    </row>
    <row r="86" spans="1:53" x14ac:dyDescent="0.15">
      <c r="C86" s="7">
        <v>12</v>
      </c>
      <c r="D86" s="11">
        <v>11.3811612903226</v>
      </c>
      <c r="E86" s="10">
        <f t="shared" si="73"/>
        <v>13.355399999999999</v>
      </c>
      <c r="F86" s="7" t="s">
        <v>73</v>
      </c>
    </row>
    <row r="88" spans="1:53" x14ac:dyDescent="0.15">
      <c r="S88" s="35" t="s">
        <v>43</v>
      </c>
      <c r="T88" s="35"/>
      <c r="U88" s="35"/>
      <c r="V88" s="35" t="s">
        <v>44</v>
      </c>
      <c r="W88" s="35"/>
      <c r="X88" s="35"/>
      <c r="Y88" s="35" t="s">
        <v>45</v>
      </c>
      <c r="Z88" s="35"/>
      <c r="AA88" s="35"/>
      <c r="AB88" s="35" t="s">
        <v>46</v>
      </c>
      <c r="AC88" s="35"/>
      <c r="AD88" s="35"/>
      <c r="AE88" s="35" t="s">
        <v>47</v>
      </c>
      <c r="AF88" s="35"/>
      <c r="AG88" s="35"/>
      <c r="AH88" s="35" t="s">
        <v>48</v>
      </c>
      <c r="AI88" s="35"/>
      <c r="AJ88" s="35"/>
      <c r="AK88" s="36" t="s">
        <v>78</v>
      </c>
      <c r="AL88" s="37"/>
      <c r="AM88" s="38"/>
      <c r="AN88" s="37" t="s">
        <v>79</v>
      </c>
      <c r="AO88" s="37"/>
      <c r="AP88" s="38"/>
      <c r="AQ88" s="35" t="s">
        <v>50</v>
      </c>
      <c r="AR88" s="35"/>
      <c r="AS88" s="35"/>
    </row>
    <row r="89" spans="1:53" x14ac:dyDescent="0.15">
      <c r="A89" s="39" t="s">
        <v>80</v>
      </c>
      <c r="B89" s="39"/>
      <c r="C89" s="7" t="s">
        <v>51</v>
      </c>
      <c r="D89" s="7" t="s">
        <v>52</v>
      </c>
      <c r="E89" s="7" t="s">
        <v>53</v>
      </c>
      <c r="F89" s="7" t="s">
        <v>54</v>
      </c>
      <c r="G89" s="1" t="s">
        <v>51</v>
      </c>
      <c r="H89" s="1" t="s">
        <v>53</v>
      </c>
      <c r="I89" s="1" t="s">
        <v>55</v>
      </c>
      <c r="J89" s="1" t="s">
        <v>56</v>
      </c>
      <c r="K89" s="12" t="s">
        <v>57</v>
      </c>
      <c r="L89" s="12" t="s">
        <v>58</v>
      </c>
      <c r="M89" s="1" t="s">
        <v>59</v>
      </c>
      <c r="N89" s="12" t="s">
        <v>60</v>
      </c>
      <c r="O89" s="1" t="s">
        <v>61</v>
      </c>
      <c r="P89" s="1" t="s">
        <v>62</v>
      </c>
      <c r="Q89" s="12" t="s">
        <v>63</v>
      </c>
      <c r="R89" s="12" t="s">
        <v>64</v>
      </c>
      <c r="S89" s="2" t="s">
        <v>65</v>
      </c>
      <c r="T89" s="2" t="s">
        <v>66</v>
      </c>
      <c r="U89" s="2"/>
      <c r="V89" s="2" t="s">
        <v>65</v>
      </c>
      <c r="W89" s="2" t="s">
        <v>66</v>
      </c>
      <c r="X89" s="2"/>
      <c r="Y89" s="2" t="s">
        <v>65</v>
      </c>
      <c r="Z89" s="2" t="s">
        <v>66</v>
      </c>
      <c r="AA89" s="2"/>
      <c r="AB89" s="2" t="s">
        <v>65</v>
      </c>
      <c r="AC89" s="2" t="s">
        <v>66</v>
      </c>
      <c r="AD89" s="2"/>
      <c r="AE89" s="2" t="s">
        <v>65</v>
      </c>
      <c r="AF89" s="2" t="s">
        <v>66</v>
      </c>
      <c r="AG89" s="2"/>
      <c r="AH89" s="2" t="s">
        <v>65</v>
      </c>
      <c r="AI89" s="2" t="s">
        <v>66</v>
      </c>
      <c r="AJ89" s="2"/>
      <c r="AK89" s="2" t="s">
        <v>65</v>
      </c>
      <c r="AL89" s="2" t="s">
        <v>66</v>
      </c>
      <c r="AM89" s="2"/>
      <c r="AN89" s="2" t="s">
        <v>65</v>
      </c>
      <c r="AO89" s="2" t="s">
        <v>66</v>
      </c>
      <c r="AP89" s="2"/>
      <c r="AQ89" s="18" t="s">
        <v>65</v>
      </c>
      <c r="AR89" s="18" t="s">
        <v>66</v>
      </c>
      <c r="AS89" s="18"/>
      <c r="AT89" s="1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 x14ac:dyDescent="0.15">
      <c r="A90" s="1" t="s">
        <v>71</v>
      </c>
      <c r="B90" s="1">
        <f>F9</f>
        <v>341.64</v>
      </c>
      <c r="C90" s="7" t="s">
        <v>72</v>
      </c>
      <c r="D90" s="7">
        <v>5</v>
      </c>
      <c r="E90" s="7"/>
      <c r="F90" s="7"/>
      <c r="G90" s="1">
        <v>1</v>
      </c>
      <c r="H90" s="8">
        <f t="shared" ref="H90:H101" si="76">E91</f>
        <v>5</v>
      </c>
      <c r="I90" s="8">
        <f t="shared" ref="I90:I101" si="77">H90+273.15</f>
        <v>278.14999999999998</v>
      </c>
      <c r="J90" s="8">
        <f t="shared" ref="J90:J101" si="78">EXP(($C$16*(I90-$C$14))/($C$17*I90*$C$14))</f>
        <v>3.3074406338125473E-2</v>
      </c>
      <c r="K90" s="8">
        <f t="shared" ref="K90:K101" si="79">$B$90/12</f>
        <v>28.47</v>
      </c>
      <c r="L90" s="8">
        <f t="shared" ref="L90:L101" si="80">K90*$B$75/100</f>
        <v>0.28470000000000001</v>
      </c>
      <c r="M90" s="1" t="s">
        <v>73</v>
      </c>
      <c r="O90" s="8">
        <f>L90</f>
        <v>0.28470000000000001</v>
      </c>
      <c r="P90" s="8">
        <f t="shared" ref="P90:P101" si="81">O90*J90</f>
        <v>9.4162834844643221E-3</v>
      </c>
      <c r="Q90" s="14">
        <f t="shared" ref="Q90:Q101" si="82">P90*$B$76</f>
        <v>2.4482337059607237E-3</v>
      </c>
      <c r="R90" s="8">
        <f t="shared" ref="R90:R101" si="83">L90*$B$76</f>
        <v>7.4022000000000004E-2</v>
      </c>
      <c r="S90" s="15">
        <f t="shared" ref="S90:S101" si="84">Q90/R90</f>
        <v>3.3074406338125473E-2</v>
      </c>
      <c r="T90" s="2">
        <v>0.01</v>
      </c>
      <c r="U90" s="16">
        <f t="shared" ref="U90:U101" si="85">S90*T90</f>
        <v>3.3074406338125473E-4</v>
      </c>
      <c r="V90" s="15"/>
      <c r="W90" s="2"/>
      <c r="X90" s="2"/>
      <c r="Y90" s="2"/>
      <c r="Z90" s="2"/>
      <c r="AA90" s="2"/>
      <c r="AB90" s="2"/>
      <c r="AC90" s="2"/>
      <c r="AD90" s="2"/>
      <c r="AE90" s="15">
        <v>1E-3</v>
      </c>
      <c r="AF90" s="2">
        <v>0.49</v>
      </c>
      <c r="AG90" s="16">
        <f t="shared" ref="AG90:AG101" si="86">AF90*AE90</f>
        <v>4.8999999999999998E-4</v>
      </c>
      <c r="AH90" s="19"/>
      <c r="AI90" s="2"/>
      <c r="AJ90" s="16"/>
      <c r="AK90" s="15"/>
      <c r="AL90" s="2"/>
      <c r="AM90" s="2"/>
      <c r="AN90" s="15"/>
      <c r="AO90" s="2"/>
      <c r="AP90" s="16"/>
      <c r="AQ90" s="2">
        <v>0.01</v>
      </c>
      <c r="AR90" s="2">
        <v>0.5</v>
      </c>
      <c r="AS90" s="2">
        <f t="shared" ref="AS90:AS101" si="87">AR90*AQ90</f>
        <v>5.0000000000000001E-3</v>
      </c>
      <c r="AT90" s="1">
        <f t="shared" ref="AT90:AT101" si="88">(AS90+AM90+AD90+AA90+U90+X90+AG90+AJ90+AP90)</f>
        <v>5.8207440633812552E-3</v>
      </c>
      <c r="AU90" s="8">
        <f t="shared" ref="AU90:AU101" si="89">$B$90/12</f>
        <v>28.47</v>
      </c>
      <c r="AV90" s="1">
        <f t="shared" ref="AV90:AV101" si="90">$B$76</f>
        <v>0.26</v>
      </c>
      <c r="AW90" s="1">
        <f>$E$9/12</f>
        <v>0.47583333333333333</v>
      </c>
      <c r="AX90" s="1">
        <f t="shared" ref="AX90:AX101" si="91">AW90*10000*AV90*0.67*AU90*AT90</f>
        <v>137.3627522445783</v>
      </c>
      <c r="AZ90" s="1">
        <f>$E$10/12</f>
        <v>3.31881967154775E-2</v>
      </c>
      <c r="BA90" s="1">
        <f t="shared" ref="BA90:BA101" si="92">AZ90*10000*AV90*0.67*AU90*AT90</f>
        <v>9.5807118239000975</v>
      </c>
    </row>
    <row r="91" spans="1:53" x14ac:dyDescent="0.15">
      <c r="A91" s="1" t="s">
        <v>74</v>
      </c>
      <c r="B91" s="1">
        <v>1</v>
      </c>
      <c r="C91" s="7">
        <v>1</v>
      </c>
      <c r="D91" s="9">
        <v>7.57374193548387</v>
      </c>
      <c r="E91" s="10">
        <f t="shared" ref="E91:E102" si="93">D90</f>
        <v>5</v>
      </c>
      <c r="F91" s="7" t="s">
        <v>73</v>
      </c>
      <c r="G91" s="1">
        <v>2</v>
      </c>
      <c r="H91" s="8">
        <f t="shared" si="76"/>
        <v>7.57374193548387</v>
      </c>
      <c r="I91" s="8">
        <f t="shared" si="77"/>
        <v>280.72374193548387</v>
      </c>
      <c r="J91" s="8">
        <f t="shared" si="78"/>
        <v>4.5590474632535689E-2</v>
      </c>
      <c r="K91" s="8">
        <f t="shared" si="79"/>
        <v>28.47</v>
      </c>
      <c r="L91" s="8">
        <f t="shared" si="80"/>
        <v>0.28470000000000001</v>
      </c>
      <c r="M91" s="1" t="s">
        <v>73</v>
      </c>
      <c r="O91" s="8">
        <f t="shared" ref="O91:O101" si="94">L91+O90-P90-N91</f>
        <v>0.55998371651553569</v>
      </c>
      <c r="P91" s="8">
        <f t="shared" si="81"/>
        <v>2.5529923422434587E-2</v>
      </c>
      <c r="Q91" s="14">
        <f t="shared" si="82"/>
        <v>6.6377800898329928E-3</v>
      </c>
      <c r="R91" s="8">
        <f t="shared" si="83"/>
        <v>7.4022000000000004E-2</v>
      </c>
      <c r="S91" s="15">
        <f t="shared" si="84"/>
        <v>8.9673071381926886E-2</v>
      </c>
      <c r="T91" s="2">
        <v>0.01</v>
      </c>
      <c r="U91" s="16">
        <f t="shared" si="85"/>
        <v>8.9673071381926887E-4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si="86"/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si="87"/>
        <v>5.0000000000000001E-3</v>
      </c>
      <c r="AT91" s="1">
        <f t="shared" si="88"/>
        <v>6.3867307138192686E-3</v>
      </c>
      <c r="AU91" s="8">
        <f t="shared" si="89"/>
        <v>28.47</v>
      </c>
      <c r="AV91" s="1">
        <f t="shared" si="90"/>
        <v>0.26</v>
      </c>
      <c r="AW91" s="1">
        <f t="shared" ref="AW91:AW101" si="95">$E$9/12</f>
        <v>0.47583333333333333</v>
      </c>
      <c r="AX91" s="1">
        <f t="shared" si="91"/>
        <v>150.71937524522841</v>
      </c>
      <c r="AZ91" s="1">
        <f t="shared" ref="AZ91:AZ101" si="96">$E$10/12</f>
        <v>3.31881967154775E-2</v>
      </c>
      <c r="BA91" s="1">
        <f t="shared" si="92"/>
        <v>10.512303203795117</v>
      </c>
    </row>
    <row r="92" spans="1:53" x14ac:dyDescent="0.15">
      <c r="A92" s="1" t="s">
        <v>36</v>
      </c>
      <c r="B92" s="1">
        <f>H9</f>
        <v>0.26</v>
      </c>
      <c r="C92" s="7">
        <v>2</v>
      </c>
      <c r="D92" s="11">
        <v>8.2042142857142792</v>
      </c>
      <c r="E92" s="10">
        <f t="shared" si="93"/>
        <v>7.57374193548387</v>
      </c>
      <c r="F92" s="7" t="s">
        <v>73</v>
      </c>
      <c r="G92" s="1">
        <v>3</v>
      </c>
      <c r="H92" s="8">
        <f t="shared" si="76"/>
        <v>8.2042142857142792</v>
      </c>
      <c r="I92" s="8">
        <f t="shared" si="77"/>
        <v>281.35421428571425</v>
      </c>
      <c r="J92" s="8">
        <f t="shared" si="78"/>
        <v>4.9275241236612762E-2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si="94"/>
        <v>0.8191537930931011</v>
      </c>
      <c r="P92" s="8">
        <f t="shared" si="81"/>
        <v>4.0364000764548935E-2</v>
      </c>
      <c r="Q92" s="14">
        <f t="shared" si="82"/>
        <v>1.0494640198782724E-2</v>
      </c>
      <c r="R92" s="8">
        <f t="shared" si="83"/>
        <v>7.4022000000000004E-2</v>
      </c>
      <c r="S92" s="15">
        <f t="shared" si="84"/>
        <v>0.14177731213399697</v>
      </c>
      <c r="T92" s="2">
        <v>0.01</v>
      </c>
      <c r="U92" s="16">
        <f t="shared" si="85"/>
        <v>1.4177731213399697E-3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6.9077731213399701E-3</v>
      </c>
      <c r="AU92" s="8">
        <f t="shared" si="89"/>
        <v>28.47</v>
      </c>
      <c r="AV92" s="1">
        <f t="shared" si="90"/>
        <v>0.26</v>
      </c>
      <c r="AW92" s="1">
        <f t="shared" si="95"/>
        <v>0.47583333333333333</v>
      </c>
      <c r="AX92" s="1">
        <f t="shared" si="91"/>
        <v>163.01536667756923</v>
      </c>
      <c r="AZ92" s="1">
        <f t="shared" si="96"/>
        <v>3.31881967154775E-2</v>
      </c>
      <c r="BA92" s="1">
        <f t="shared" si="92"/>
        <v>11.369918158194459</v>
      </c>
    </row>
    <row r="93" spans="1:53" x14ac:dyDescent="0.15">
      <c r="C93" s="7">
        <v>3</v>
      </c>
      <c r="D93" s="11">
        <v>9.6286129032258092</v>
      </c>
      <c r="E93" s="10">
        <f t="shared" si="93"/>
        <v>8.2042142857142792</v>
      </c>
      <c r="F93" s="7" t="s">
        <v>73</v>
      </c>
      <c r="G93" s="1">
        <v>4</v>
      </c>
      <c r="H93" s="8">
        <f t="shared" si="76"/>
        <v>9.6286129032258092</v>
      </c>
      <c r="I93" s="8">
        <f t="shared" si="77"/>
        <v>282.77861290322579</v>
      </c>
      <c r="J93" s="8">
        <f t="shared" si="78"/>
        <v>5.8659045484640501E-2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1.0634897923285522</v>
      </c>
      <c r="P93" s="8">
        <f t="shared" si="81"/>
        <v>6.2383296100651429E-2</v>
      </c>
      <c r="Q93" s="14">
        <f t="shared" si="82"/>
        <v>1.6219656986169371E-2</v>
      </c>
      <c r="R93" s="8">
        <f t="shared" si="83"/>
        <v>7.4022000000000004E-2</v>
      </c>
      <c r="S93" s="15">
        <f t="shared" si="84"/>
        <v>0.21911941025869835</v>
      </c>
      <c r="T93" s="2">
        <v>0.01</v>
      </c>
      <c r="U93" s="16">
        <f t="shared" si="85"/>
        <v>2.1911941025869837E-3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7.6811941025869837E-3</v>
      </c>
      <c r="AU93" s="8">
        <f t="shared" si="89"/>
        <v>28.47</v>
      </c>
      <c r="AV93" s="1">
        <f t="shared" si="90"/>
        <v>0.26</v>
      </c>
      <c r="AW93" s="1">
        <f t="shared" si="95"/>
        <v>0.47583333333333333</v>
      </c>
      <c r="AX93" s="1">
        <f t="shared" si="91"/>
        <v>181.26719728049014</v>
      </c>
      <c r="AZ93" s="1">
        <f t="shared" si="96"/>
        <v>3.31881967154775E-2</v>
      </c>
      <c r="BA93" s="1">
        <f t="shared" si="92"/>
        <v>12.642938146567092</v>
      </c>
    </row>
    <row r="94" spans="1:53" x14ac:dyDescent="0.15">
      <c r="C94" s="7">
        <v>4</v>
      </c>
      <c r="D94" s="11">
        <v>13.508333333333301</v>
      </c>
      <c r="E94" s="10">
        <f t="shared" si="93"/>
        <v>9.6286129032258092</v>
      </c>
      <c r="F94" s="7" t="s">
        <v>73</v>
      </c>
      <c r="G94" s="1">
        <v>5</v>
      </c>
      <c r="H94" s="8">
        <f t="shared" si="76"/>
        <v>13.508333333333301</v>
      </c>
      <c r="I94" s="8">
        <f t="shared" si="77"/>
        <v>286.6583333333333</v>
      </c>
      <c r="J94" s="8">
        <f t="shared" si="78"/>
        <v>9.3481386170365499E-2</v>
      </c>
      <c r="K94" s="8">
        <f t="shared" si="79"/>
        <v>28.47</v>
      </c>
      <c r="L94" s="8">
        <f t="shared" si="80"/>
        <v>0.28470000000000001</v>
      </c>
      <c r="M94" s="1" t="s">
        <v>75</v>
      </c>
      <c r="N94" s="8">
        <f>(O93-P93)*$C$22/100</f>
        <v>0.95105117141650586</v>
      </c>
      <c r="O94" s="8">
        <f t="shared" si="94"/>
        <v>0.33475532481139492</v>
      </c>
      <c r="P94" s="8">
        <f t="shared" si="81"/>
        <v>3.1293391791280142E-2</v>
      </c>
      <c r="Q94" s="14">
        <f t="shared" si="82"/>
        <v>8.1362818657328365E-3</v>
      </c>
      <c r="R94" s="8">
        <f t="shared" si="83"/>
        <v>7.4022000000000004E-2</v>
      </c>
      <c r="S94" s="15">
        <f t="shared" si="84"/>
        <v>0.10991707689244867</v>
      </c>
      <c r="T94" s="2">
        <v>0.01</v>
      </c>
      <c r="U94" s="16">
        <f t="shared" si="85"/>
        <v>1.0991707689244868E-3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5.0000000000000001E-3</v>
      </c>
      <c r="AF94" s="2">
        <v>0.49</v>
      </c>
      <c r="AG94" s="16">
        <f t="shared" si="86"/>
        <v>2.4499999999999999E-3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1.4999999999999999E-2</v>
      </c>
      <c r="AR94" s="2">
        <v>0.5</v>
      </c>
      <c r="AS94" s="2">
        <f t="shared" si="87"/>
        <v>7.4999999999999997E-3</v>
      </c>
      <c r="AT94" s="1">
        <f t="shared" si="88"/>
        <v>1.1049170768924487E-2</v>
      </c>
      <c r="AU94" s="8">
        <f t="shared" si="89"/>
        <v>28.47</v>
      </c>
      <c r="AV94" s="1">
        <f t="shared" si="90"/>
        <v>0.26</v>
      </c>
      <c r="AW94" s="1">
        <f t="shared" si="95"/>
        <v>0.47583333333333333</v>
      </c>
      <c r="AX94" s="1">
        <f t="shared" si="91"/>
        <v>260.7475075889451</v>
      </c>
      <c r="AZ94" s="1">
        <f t="shared" si="96"/>
        <v>3.31881967154775E-2</v>
      </c>
      <c r="BA94" s="1">
        <f t="shared" si="92"/>
        <v>18.186492977090801</v>
      </c>
    </row>
    <row r="95" spans="1:53" x14ac:dyDescent="0.15">
      <c r="C95" s="7">
        <v>5</v>
      </c>
      <c r="D95" s="11">
        <v>17.387354838709701</v>
      </c>
      <c r="E95" s="10">
        <f t="shared" si="93"/>
        <v>13.508333333333301</v>
      </c>
      <c r="F95" s="7" t="s">
        <v>75</v>
      </c>
      <c r="G95" s="1">
        <v>6</v>
      </c>
      <c r="H95" s="8">
        <f t="shared" si="76"/>
        <v>17.387354838709701</v>
      </c>
      <c r="I95" s="8">
        <f t="shared" si="77"/>
        <v>290.53735483870969</v>
      </c>
      <c r="J95" s="8">
        <f t="shared" si="78"/>
        <v>0.14712111931626201</v>
      </c>
      <c r="K95" s="8">
        <f t="shared" si="79"/>
        <v>28.47</v>
      </c>
      <c r="L95" s="8">
        <f t="shared" si="80"/>
        <v>0.28470000000000001</v>
      </c>
      <c r="M95" s="1" t="s">
        <v>73</v>
      </c>
      <c r="O95" s="8">
        <f t="shared" si="94"/>
        <v>0.58816193302011488</v>
      </c>
      <c r="P95" s="8">
        <f t="shared" si="81"/>
        <v>8.6531041925135624E-2</v>
      </c>
      <c r="Q95" s="14">
        <f t="shared" si="82"/>
        <v>2.2498070900535263E-2</v>
      </c>
      <c r="R95" s="8">
        <f t="shared" si="83"/>
        <v>7.4022000000000004E-2</v>
      </c>
      <c r="S95" s="15">
        <f t="shared" si="84"/>
        <v>0.30393762530781743</v>
      </c>
      <c r="T95" s="2">
        <v>0.01</v>
      </c>
      <c r="U95" s="16">
        <f t="shared" si="85"/>
        <v>3.0393762530781742E-3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1.2989376253078173E-2</v>
      </c>
      <c r="AU95" s="8">
        <f t="shared" si="89"/>
        <v>28.47</v>
      </c>
      <c r="AV95" s="1">
        <f t="shared" si="90"/>
        <v>0.26</v>
      </c>
      <c r="AW95" s="1">
        <f t="shared" si="95"/>
        <v>0.47583333333333333</v>
      </c>
      <c r="AX95" s="1">
        <f t="shared" si="91"/>
        <v>306.5340878476481</v>
      </c>
      <c r="AZ95" s="1">
        <f t="shared" si="96"/>
        <v>3.31881967154775E-2</v>
      </c>
      <c r="BA95" s="1">
        <f t="shared" si="92"/>
        <v>21.379993570901309</v>
      </c>
    </row>
    <row r="96" spans="1:53" x14ac:dyDescent="0.15">
      <c r="C96" s="7">
        <v>6</v>
      </c>
      <c r="D96" s="11">
        <v>21.867599999999999</v>
      </c>
      <c r="E96" s="10">
        <f t="shared" si="93"/>
        <v>17.387354838709701</v>
      </c>
      <c r="F96" s="7" t="s">
        <v>73</v>
      </c>
      <c r="G96" s="1">
        <v>7</v>
      </c>
      <c r="H96" s="8">
        <f t="shared" si="76"/>
        <v>21.867599999999999</v>
      </c>
      <c r="I96" s="8">
        <f t="shared" si="77"/>
        <v>295.01759999999996</v>
      </c>
      <c r="J96" s="8">
        <f t="shared" si="78"/>
        <v>0.24474024518545742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0.78633089109497922</v>
      </c>
      <c r="P96" s="8">
        <f t="shared" si="81"/>
        <v>0.19244681508348443</v>
      </c>
      <c r="Q96" s="14">
        <f t="shared" si="82"/>
        <v>5.0036171921705952E-2</v>
      </c>
      <c r="R96" s="8">
        <f t="shared" si="83"/>
        <v>7.4022000000000004E-2</v>
      </c>
      <c r="S96" s="15">
        <f t="shared" si="84"/>
        <v>0.67596352329991016</v>
      </c>
      <c r="T96" s="2">
        <v>0.01</v>
      </c>
      <c r="U96" s="16">
        <f t="shared" si="85"/>
        <v>6.7596352329991017E-3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1.6709635232999103E-2</v>
      </c>
      <c r="AU96" s="8">
        <f t="shared" si="89"/>
        <v>28.47</v>
      </c>
      <c r="AV96" s="1">
        <f t="shared" si="90"/>
        <v>0.26</v>
      </c>
      <c r="AW96" s="1">
        <f t="shared" si="95"/>
        <v>0.47583333333333333</v>
      </c>
      <c r="AX96" s="1">
        <f t="shared" si="91"/>
        <v>394.32784874489209</v>
      </c>
      <c r="AZ96" s="1">
        <f t="shared" si="96"/>
        <v>3.31881967154775E-2</v>
      </c>
      <c r="BA96" s="1">
        <f t="shared" si="92"/>
        <v>27.503390993772054</v>
      </c>
    </row>
    <row r="97" spans="1:54" x14ac:dyDescent="0.15">
      <c r="C97" s="7">
        <v>7</v>
      </c>
      <c r="D97" s="11">
        <v>24.3522580645161</v>
      </c>
      <c r="E97" s="10">
        <f t="shared" si="93"/>
        <v>21.867599999999999</v>
      </c>
      <c r="F97" s="7" t="s">
        <v>73</v>
      </c>
      <c r="G97" s="1">
        <v>8</v>
      </c>
      <c r="H97" s="8">
        <f t="shared" si="76"/>
        <v>24.3522580645161</v>
      </c>
      <c r="I97" s="8">
        <f t="shared" si="77"/>
        <v>297.50225806451607</v>
      </c>
      <c r="J97" s="8">
        <f t="shared" si="78"/>
        <v>0.32241472066849891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0.87858407601149491</v>
      </c>
      <c r="P97" s="8">
        <f t="shared" si="81"/>
        <v>0.28326843945103736</v>
      </c>
      <c r="Q97" s="14">
        <f t="shared" si="82"/>
        <v>7.364979425726971E-2</v>
      </c>
      <c r="R97" s="8">
        <f t="shared" si="83"/>
        <v>7.4022000000000004E-2</v>
      </c>
      <c r="S97" s="15">
        <f t="shared" si="84"/>
        <v>0.99497168756950238</v>
      </c>
      <c r="T97" s="2">
        <v>0.01</v>
      </c>
      <c r="U97" s="16">
        <f t="shared" si="85"/>
        <v>9.9497168756950242E-3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1.9899716875695025E-2</v>
      </c>
      <c r="AU97" s="8">
        <f t="shared" si="89"/>
        <v>28.47</v>
      </c>
      <c r="AV97" s="1">
        <f t="shared" si="90"/>
        <v>0.26</v>
      </c>
      <c r="AW97" s="1">
        <f t="shared" si="95"/>
        <v>0.47583333333333333</v>
      </c>
      <c r="AX97" s="1">
        <f t="shared" si="91"/>
        <v>469.61004455253067</v>
      </c>
      <c r="AZ97" s="1">
        <f t="shared" si="96"/>
        <v>3.31881967154775E-2</v>
      </c>
      <c r="BA97" s="1">
        <f t="shared" si="92"/>
        <v>32.754137733464532</v>
      </c>
    </row>
    <row r="98" spans="1:54" x14ac:dyDescent="0.15">
      <c r="C98" s="7">
        <v>8</v>
      </c>
      <c r="D98" s="11">
        <v>24.324258064516101</v>
      </c>
      <c r="E98" s="10">
        <f t="shared" si="93"/>
        <v>24.3522580645161</v>
      </c>
      <c r="F98" s="7" t="s">
        <v>73</v>
      </c>
      <c r="G98" s="1">
        <v>9</v>
      </c>
      <c r="H98" s="8">
        <f t="shared" si="76"/>
        <v>24.324258064516101</v>
      </c>
      <c r="I98" s="8">
        <f t="shared" si="77"/>
        <v>297.47425806451611</v>
      </c>
      <c r="J98" s="8">
        <f t="shared" si="78"/>
        <v>0.32142302085486024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0.88001563656045745</v>
      </c>
      <c r="P98" s="8">
        <f t="shared" si="81"/>
        <v>0.28285728430277501</v>
      </c>
      <c r="Q98" s="14">
        <f t="shared" si="82"/>
        <v>7.35428939187215E-2</v>
      </c>
      <c r="R98" s="8">
        <f t="shared" si="83"/>
        <v>7.4022000000000004E-2</v>
      </c>
      <c r="S98" s="15">
        <f t="shared" si="84"/>
        <v>0.99352751774771686</v>
      </c>
      <c r="T98" s="2">
        <v>0.01</v>
      </c>
      <c r="U98" s="16">
        <f t="shared" si="85"/>
        <v>9.9352751774771687E-3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1.9885275177477169E-2</v>
      </c>
      <c r="AU98" s="8">
        <f t="shared" si="89"/>
        <v>28.47</v>
      </c>
      <c r="AV98" s="1">
        <f t="shared" si="90"/>
        <v>0.26</v>
      </c>
      <c r="AW98" s="1">
        <f t="shared" si="95"/>
        <v>0.47583333333333333</v>
      </c>
      <c r="AX98" s="1">
        <f t="shared" si="91"/>
        <v>469.26923736487743</v>
      </c>
      <c r="AZ98" s="1">
        <f t="shared" si="96"/>
        <v>3.31881967154775E-2</v>
      </c>
      <c r="BA98" s="1">
        <f t="shared" si="92"/>
        <v>32.730367276051112</v>
      </c>
    </row>
    <row r="99" spans="1:54" x14ac:dyDescent="0.15">
      <c r="C99" s="7">
        <v>9</v>
      </c>
      <c r="D99" s="11">
        <v>23.239699999999999</v>
      </c>
      <c r="E99" s="10">
        <f t="shared" si="93"/>
        <v>24.324258064516101</v>
      </c>
      <c r="F99" s="7" t="s">
        <v>73</v>
      </c>
      <c r="G99" s="1">
        <v>10</v>
      </c>
      <c r="H99" s="8">
        <f t="shared" si="76"/>
        <v>23.239699999999999</v>
      </c>
      <c r="I99" s="8">
        <f t="shared" si="77"/>
        <v>296.38969999999995</v>
      </c>
      <c r="J99" s="8">
        <f t="shared" si="78"/>
        <v>0.28514159006796497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0.88185835225768239</v>
      </c>
      <c r="P99" s="8">
        <f t="shared" si="81"/>
        <v>0.25145449277747112</v>
      </c>
      <c r="Q99" s="14">
        <f t="shared" si="82"/>
        <v>6.5378168122142491E-2</v>
      </c>
      <c r="R99" s="8">
        <f t="shared" si="83"/>
        <v>7.4022000000000004E-2</v>
      </c>
      <c r="S99" s="15">
        <f t="shared" si="84"/>
        <v>0.88322617765181277</v>
      </c>
      <c r="T99" s="2">
        <v>0.01</v>
      </c>
      <c r="U99" s="16">
        <f t="shared" si="85"/>
        <v>8.8322617765181285E-3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1.8782261776518129E-2</v>
      </c>
      <c r="AU99" s="8">
        <f t="shared" si="89"/>
        <v>28.47</v>
      </c>
      <c r="AV99" s="1">
        <f t="shared" si="90"/>
        <v>0.26</v>
      </c>
      <c r="AW99" s="1">
        <f t="shared" si="95"/>
        <v>0.47583333333333333</v>
      </c>
      <c r="AX99" s="1">
        <f t="shared" si="91"/>
        <v>443.23941113156712</v>
      </c>
      <c r="AZ99" s="1">
        <f t="shared" si="96"/>
        <v>3.31881967154775E-2</v>
      </c>
      <c r="BA99" s="1">
        <f t="shared" si="92"/>
        <v>30.914851352756969</v>
      </c>
    </row>
    <row r="100" spans="1:54" x14ac:dyDescent="0.15">
      <c r="C100" s="7">
        <v>10</v>
      </c>
      <c r="D100" s="11">
        <v>19.465774193548398</v>
      </c>
      <c r="E100" s="10">
        <f t="shared" si="93"/>
        <v>23.239699999999999</v>
      </c>
      <c r="F100" s="7" t="s">
        <v>73</v>
      </c>
      <c r="G100" s="1">
        <v>11</v>
      </c>
      <c r="H100" s="8">
        <f t="shared" si="76"/>
        <v>19.465774193548398</v>
      </c>
      <c r="I100" s="8">
        <f t="shared" si="77"/>
        <v>292.61577419354836</v>
      </c>
      <c r="J100" s="8">
        <f t="shared" si="78"/>
        <v>0.18666131005581182</v>
      </c>
      <c r="K100" s="8">
        <f t="shared" si="79"/>
        <v>28.47</v>
      </c>
      <c r="L100" s="8">
        <f t="shared" si="80"/>
        <v>0.28470000000000001</v>
      </c>
      <c r="M100" s="1" t="s">
        <v>75</v>
      </c>
      <c r="N100" s="8">
        <f>(O99-P99)*$C$22/100</f>
        <v>0.59888366650620073</v>
      </c>
      <c r="O100" s="8">
        <f t="shared" si="94"/>
        <v>0.31622019297401049</v>
      </c>
      <c r="P100" s="8">
        <f t="shared" si="81"/>
        <v>5.9026075486630421E-2</v>
      </c>
      <c r="Q100" s="14">
        <f t="shared" si="82"/>
        <v>1.5346779626523911E-2</v>
      </c>
      <c r="R100" s="8">
        <f t="shared" si="83"/>
        <v>7.4022000000000004E-2</v>
      </c>
      <c r="S100" s="15">
        <f t="shared" si="84"/>
        <v>0.20732727603312406</v>
      </c>
      <c r="T100" s="2">
        <v>0.01</v>
      </c>
      <c r="U100" s="16">
        <f t="shared" si="85"/>
        <v>2.0732727603312408E-3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1.202327276033124E-2</v>
      </c>
      <c r="AU100" s="8">
        <f t="shared" si="89"/>
        <v>28.47</v>
      </c>
      <c r="AV100" s="1">
        <f t="shared" si="90"/>
        <v>0.26</v>
      </c>
      <c r="AW100" s="1">
        <f t="shared" si="95"/>
        <v>0.47583333333333333</v>
      </c>
      <c r="AX100" s="1">
        <f t="shared" si="91"/>
        <v>283.73517532516047</v>
      </c>
      <c r="AZ100" s="1">
        <f t="shared" si="96"/>
        <v>3.31881967154775E-2</v>
      </c>
      <c r="BA100" s="1">
        <f t="shared" si="92"/>
        <v>19.789825878371815</v>
      </c>
    </row>
    <row r="101" spans="1:54" x14ac:dyDescent="0.15">
      <c r="C101" s="7">
        <v>11</v>
      </c>
      <c r="D101" s="11">
        <v>13.355399999999999</v>
      </c>
      <c r="E101" s="10">
        <f t="shared" si="93"/>
        <v>19.465774193548398</v>
      </c>
      <c r="F101" s="7" t="s">
        <v>75</v>
      </c>
      <c r="G101" s="1">
        <v>12</v>
      </c>
      <c r="H101" s="8">
        <f t="shared" si="76"/>
        <v>13.355399999999999</v>
      </c>
      <c r="I101" s="8">
        <f t="shared" si="77"/>
        <v>286.50539999999995</v>
      </c>
      <c r="J101" s="8">
        <f t="shared" si="78"/>
        <v>9.1801752614898841E-2</v>
      </c>
      <c r="K101" s="8">
        <f t="shared" si="79"/>
        <v>28.47</v>
      </c>
      <c r="L101" s="8">
        <f t="shared" si="80"/>
        <v>0.28470000000000001</v>
      </c>
      <c r="M101" s="1" t="s">
        <v>73</v>
      </c>
      <c r="O101" s="8">
        <f t="shared" si="94"/>
        <v>0.54189411748738003</v>
      </c>
      <c r="P101" s="8">
        <f t="shared" si="81"/>
        <v>4.9746829717045388E-2</v>
      </c>
      <c r="Q101" s="14">
        <f t="shared" si="82"/>
        <v>1.2934175726431801E-2</v>
      </c>
      <c r="R101" s="8">
        <f t="shared" si="83"/>
        <v>7.4022000000000004E-2</v>
      </c>
      <c r="S101" s="15">
        <f t="shared" si="84"/>
        <v>0.17473421045678042</v>
      </c>
      <c r="T101" s="2">
        <v>0.01</v>
      </c>
      <c r="U101" s="16">
        <f t="shared" si="85"/>
        <v>1.7473421045678043E-3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1.1697342104567805E-2</v>
      </c>
      <c r="AU101" s="8">
        <f t="shared" si="89"/>
        <v>28.47</v>
      </c>
      <c r="AV101" s="1">
        <f t="shared" si="90"/>
        <v>0.26</v>
      </c>
      <c r="AW101" s="1">
        <f t="shared" si="95"/>
        <v>0.47583333333333333</v>
      </c>
      <c r="AX101" s="1">
        <f t="shared" si="91"/>
        <v>276.04359304134181</v>
      </c>
      <c r="AY101" s="1">
        <f>SUM(AX90:AX101)</f>
        <v>3535.8715970448288</v>
      </c>
      <c r="AZ101" s="1">
        <f t="shared" si="96"/>
        <v>3.31881967154775E-2</v>
      </c>
      <c r="BA101" s="1">
        <f t="shared" si="92"/>
        <v>19.253357060392158</v>
      </c>
      <c r="BB101" s="1">
        <f>SUM(BA90:BA101)</f>
        <v>246.61828817525748</v>
      </c>
    </row>
    <row r="102" spans="1:54" x14ac:dyDescent="0.15">
      <c r="C102" s="7">
        <v>12</v>
      </c>
      <c r="D102" s="11">
        <v>11.3811612903226</v>
      </c>
      <c r="E102" s="10">
        <f t="shared" si="93"/>
        <v>13.355399999999999</v>
      </c>
      <c r="F102" s="7" t="s">
        <v>73</v>
      </c>
    </row>
    <row r="103" spans="1:54" x14ac:dyDescent="0.15">
      <c r="S103" s="35" t="s">
        <v>43</v>
      </c>
      <c r="T103" s="35"/>
      <c r="U103" s="35"/>
      <c r="V103" s="35" t="s">
        <v>44</v>
      </c>
      <c r="W103" s="35"/>
      <c r="X103" s="35"/>
      <c r="Y103" s="35" t="s">
        <v>45</v>
      </c>
      <c r="Z103" s="35"/>
      <c r="AA103" s="35"/>
      <c r="AB103" s="35" t="s">
        <v>46</v>
      </c>
      <c r="AC103" s="35"/>
      <c r="AD103" s="35"/>
      <c r="AE103" s="35" t="s">
        <v>47</v>
      </c>
      <c r="AF103" s="35"/>
      <c r="AG103" s="35"/>
      <c r="AH103" s="35" t="s">
        <v>48</v>
      </c>
      <c r="AI103" s="35"/>
      <c r="AJ103" s="35"/>
      <c r="AK103" s="36" t="s">
        <v>78</v>
      </c>
      <c r="AL103" s="37"/>
      <c r="AM103" s="38"/>
      <c r="AN103" s="37" t="s">
        <v>79</v>
      </c>
      <c r="AO103" s="37"/>
      <c r="AP103" s="38"/>
      <c r="AQ103" s="35" t="s">
        <v>50</v>
      </c>
      <c r="AR103" s="35"/>
      <c r="AS103" s="35"/>
    </row>
    <row r="104" spans="1:54" x14ac:dyDescent="0.15">
      <c r="A104" s="39" t="s">
        <v>15</v>
      </c>
      <c r="B104" s="39"/>
      <c r="C104" s="7" t="s">
        <v>51</v>
      </c>
      <c r="D104" s="7" t="s">
        <v>52</v>
      </c>
      <c r="E104" s="7" t="s">
        <v>53</v>
      </c>
      <c r="F104" s="7" t="s">
        <v>54</v>
      </c>
      <c r="G104" s="1" t="s">
        <v>51</v>
      </c>
      <c r="H104" s="1" t="s">
        <v>53</v>
      </c>
      <c r="I104" s="1" t="s">
        <v>55</v>
      </c>
      <c r="J104" s="1" t="s">
        <v>56</v>
      </c>
      <c r="K104" s="12" t="s">
        <v>57</v>
      </c>
      <c r="L104" s="12" t="s">
        <v>58</v>
      </c>
      <c r="M104" s="1" t="s">
        <v>59</v>
      </c>
      <c r="N104" s="12" t="s">
        <v>60</v>
      </c>
      <c r="O104" s="1" t="s">
        <v>61</v>
      </c>
      <c r="P104" s="1" t="s">
        <v>62</v>
      </c>
      <c r="Q104" s="12" t="s">
        <v>63</v>
      </c>
      <c r="R104" s="12" t="s">
        <v>64</v>
      </c>
      <c r="S104" s="2" t="s">
        <v>65</v>
      </c>
      <c r="T104" s="2" t="s">
        <v>66</v>
      </c>
      <c r="U104" s="2"/>
      <c r="V104" s="2" t="s">
        <v>65</v>
      </c>
      <c r="W104" s="2" t="s">
        <v>66</v>
      </c>
      <c r="X104" s="2"/>
      <c r="Y104" s="2" t="s">
        <v>65</v>
      </c>
      <c r="Z104" s="2" t="s">
        <v>66</v>
      </c>
      <c r="AA104" s="2"/>
      <c r="AB104" s="2" t="s">
        <v>65</v>
      </c>
      <c r="AC104" s="2" t="s">
        <v>66</v>
      </c>
      <c r="AD104" s="2"/>
      <c r="AE104" s="2" t="s">
        <v>65</v>
      </c>
      <c r="AF104" s="2" t="s">
        <v>66</v>
      </c>
      <c r="AG104" s="2"/>
      <c r="AH104" s="2" t="s">
        <v>65</v>
      </c>
      <c r="AI104" s="2" t="s">
        <v>66</v>
      </c>
      <c r="AJ104" s="2"/>
      <c r="AK104" s="2" t="s">
        <v>65</v>
      </c>
      <c r="AL104" s="2" t="s">
        <v>66</v>
      </c>
      <c r="AM104" s="2"/>
      <c r="AN104" s="2" t="s">
        <v>65</v>
      </c>
      <c r="AO104" s="2" t="s">
        <v>66</v>
      </c>
      <c r="AP104" s="2"/>
      <c r="AQ104" s="18" t="s">
        <v>65</v>
      </c>
      <c r="AR104" s="18" t="s">
        <v>66</v>
      </c>
      <c r="AS104" s="18"/>
      <c r="AT104" s="1" t="s">
        <v>67</v>
      </c>
      <c r="AU104" s="1" t="s">
        <v>68</v>
      </c>
      <c r="AV104" s="1" t="s">
        <v>36</v>
      </c>
      <c r="AW104" s="1" t="s">
        <v>69</v>
      </c>
      <c r="AX104" s="1" t="s">
        <v>70</v>
      </c>
    </row>
    <row r="105" spans="1:54" x14ac:dyDescent="0.15">
      <c r="A105" s="1" t="s">
        <v>71</v>
      </c>
      <c r="B105" s="1">
        <f>F11</f>
        <v>910.85749999999996</v>
      </c>
      <c r="C105" s="7" t="s">
        <v>72</v>
      </c>
      <c r="D105" s="7">
        <v>5</v>
      </c>
      <c r="E105" s="7"/>
      <c r="F105" s="7"/>
      <c r="G105" s="1">
        <v>1</v>
      </c>
      <c r="H105" s="8">
        <f t="shared" ref="H105:H116" si="97">E106</f>
        <v>5</v>
      </c>
      <c r="I105" s="8">
        <f t="shared" ref="I105:I116" si="98">H105+273.15</f>
        <v>278.14999999999998</v>
      </c>
      <c r="J105" s="8">
        <f t="shared" ref="J105:J116" si="99">EXP(($C$16*(I105-$C$14))/($C$17*I105*$C$14))</f>
        <v>3.3074406338125473E-2</v>
      </c>
      <c r="K105" s="8">
        <f t="shared" ref="K105:K116" si="100">$B$105/12</f>
        <v>75.904791666666668</v>
      </c>
      <c r="L105" s="8">
        <f t="shared" ref="L105:L116" si="101">K105*$B$106/100</f>
        <v>0.75904791666666671</v>
      </c>
      <c r="M105" s="1" t="s">
        <v>73</v>
      </c>
      <c r="O105" s="8">
        <f>L105</f>
        <v>0.75904791666666671</v>
      </c>
      <c r="P105" s="8">
        <f t="shared" ref="P105:P116" si="102">O105*J105</f>
        <v>2.5105059225940939E-2</v>
      </c>
      <c r="Q105" s="14">
        <f t="shared" ref="Q105:Q116" si="103">P105*$B$107</f>
        <v>5.2720624374475965E-3</v>
      </c>
      <c r="R105" s="8">
        <f t="shared" ref="R105:R116" si="104">L105*$B$107</f>
        <v>0.15940006249999999</v>
      </c>
      <c r="S105" s="15">
        <f t="shared" ref="S105:S116" si="105">Q105/R105</f>
        <v>3.3074406338125473E-2</v>
      </c>
      <c r="T105" s="2">
        <v>0.01</v>
      </c>
      <c r="U105" s="16">
        <f t="shared" ref="U105:U116" si="106">S105*T105</f>
        <v>3.3074406338125473E-4</v>
      </c>
      <c r="V105" s="15"/>
      <c r="W105" s="2"/>
      <c r="X105" s="2"/>
      <c r="Y105" s="2"/>
      <c r="Z105" s="2"/>
      <c r="AA105" s="2"/>
      <c r="AB105" s="2"/>
      <c r="AC105" s="2"/>
      <c r="AD105" s="2"/>
      <c r="AE105" s="15">
        <v>1E-3</v>
      </c>
      <c r="AF105" s="2">
        <v>0.49</v>
      </c>
      <c r="AG105" s="16">
        <f t="shared" ref="AG105:AG116" si="107">AF105*AE105</f>
        <v>4.8999999999999998E-4</v>
      </c>
      <c r="AH105" s="19"/>
      <c r="AI105" s="2"/>
      <c r="AJ105" s="16"/>
      <c r="AK105" s="15"/>
      <c r="AL105" s="2"/>
      <c r="AM105" s="2"/>
      <c r="AN105" s="15"/>
      <c r="AO105" s="2"/>
      <c r="AP105" s="16"/>
      <c r="AQ105" s="2">
        <v>0.01</v>
      </c>
      <c r="AR105" s="2">
        <v>0.5</v>
      </c>
      <c r="AS105" s="2">
        <f t="shared" ref="AS105:AS116" si="108">AR105*AQ105</f>
        <v>5.0000000000000001E-3</v>
      </c>
      <c r="AT105" s="1">
        <f t="shared" ref="AT105:AT116" si="109">(AS105+AM105+AD105+AA105+U105+X105+AG105+AJ105+AP105)</f>
        <v>5.8207440633812552E-3</v>
      </c>
      <c r="AU105" s="8">
        <f t="shared" ref="AU105:AU116" si="110">$B$105/12</f>
        <v>75.904791666666668</v>
      </c>
      <c r="AV105" s="1">
        <f t="shared" ref="AV105:AV116" si="111">$B$107</f>
        <v>0.21</v>
      </c>
      <c r="AW105" s="1">
        <f t="shared" ref="AW105:AW116" si="112">$E$11/12</f>
        <v>2.5000000000000001E-3</v>
      </c>
      <c r="AX105" s="1">
        <f t="shared" ref="AX105:AX116" si="113">AW105*10000*AV105*0.67*AU105*AT105</f>
        <v>1.5541101705616225</v>
      </c>
    </row>
    <row r="106" spans="1:54" x14ac:dyDescent="0.15">
      <c r="A106" s="1" t="s">
        <v>74</v>
      </c>
      <c r="B106" s="1">
        <v>1</v>
      </c>
      <c r="C106" s="7">
        <v>1</v>
      </c>
      <c r="D106" s="9">
        <v>7.57374193548387</v>
      </c>
      <c r="E106" s="10">
        <f t="shared" ref="E106:E117" si="114">D105</f>
        <v>5</v>
      </c>
      <c r="F106" s="7" t="s">
        <v>73</v>
      </c>
      <c r="G106" s="1">
        <v>2</v>
      </c>
      <c r="H106" s="8">
        <f t="shared" si="97"/>
        <v>7.57374193548387</v>
      </c>
      <c r="I106" s="8">
        <f t="shared" si="98"/>
        <v>280.72374193548387</v>
      </c>
      <c r="J106" s="8">
        <f t="shared" si="99"/>
        <v>4.5590474632535689E-2</v>
      </c>
      <c r="K106" s="8">
        <f t="shared" si="100"/>
        <v>75.904791666666668</v>
      </c>
      <c r="L106" s="8">
        <f t="shared" si="101"/>
        <v>0.75904791666666671</v>
      </c>
      <c r="M106" s="1" t="s">
        <v>73</v>
      </c>
      <c r="O106" s="8">
        <f t="shared" ref="O106:O116" si="115">L106+O105-P105-N106</f>
        <v>1.4929907741073924</v>
      </c>
      <c r="P106" s="8">
        <f t="shared" si="102"/>
        <v>6.8066158013552897E-2</v>
      </c>
      <c r="Q106" s="14">
        <f t="shared" si="103"/>
        <v>1.4293893182846108E-2</v>
      </c>
      <c r="R106" s="8">
        <f t="shared" si="104"/>
        <v>0.15940006249999999</v>
      </c>
      <c r="S106" s="15">
        <f t="shared" si="105"/>
        <v>8.96730713819269E-2</v>
      </c>
      <c r="T106" s="2">
        <v>0.01</v>
      </c>
      <c r="U106" s="16">
        <f t="shared" si="106"/>
        <v>8.9673071381926898E-4</v>
      </c>
      <c r="V106" s="15"/>
      <c r="W106" s="2"/>
      <c r="X106" s="2"/>
      <c r="Y106" s="2"/>
      <c r="Z106" s="2"/>
      <c r="AA106" s="2"/>
      <c r="AB106" s="2"/>
      <c r="AC106" s="2"/>
      <c r="AD106" s="2"/>
      <c r="AE106" s="15">
        <v>1E-3</v>
      </c>
      <c r="AF106" s="2">
        <v>0.49</v>
      </c>
      <c r="AG106" s="16">
        <f t="shared" si="107"/>
        <v>4.8999999999999998E-4</v>
      </c>
      <c r="AH106" s="19"/>
      <c r="AI106" s="2"/>
      <c r="AJ106" s="16"/>
      <c r="AK106" s="15"/>
      <c r="AL106" s="2"/>
      <c r="AM106" s="2"/>
      <c r="AN106" s="15"/>
      <c r="AO106" s="2"/>
      <c r="AP106" s="16"/>
      <c r="AQ106" s="2">
        <v>0.01</v>
      </c>
      <c r="AR106" s="2">
        <v>0.5</v>
      </c>
      <c r="AS106" s="2">
        <f t="shared" si="108"/>
        <v>5.0000000000000001E-3</v>
      </c>
      <c r="AT106" s="1">
        <f t="shared" si="109"/>
        <v>6.3867307138192686E-3</v>
      </c>
      <c r="AU106" s="8">
        <f t="shared" si="110"/>
        <v>75.904791666666668</v>
      </c>
      <c r="AV106" s="1">
        <f t="shared" si="111"/>
        <v>0.21</v>
      </c>
      <c r="AW106" s="1">
        <f t="shared" si="112"/>
        <v>2.5000000000000001E-3</v>
      </c>
      <c r="AX106" s="1">
        <f t="shared" si="113"/>
        <v>1.7052258355470475</v>
      </c>
    </row>
    <row r="107" spans="1:54" x14ac:dyDescent="0.15">
      <c r="A107" s="1" t="s">
        <v>36</v>
      </c>
      <c r="B107" s="1">
        <f>H11</f>
        <v>0.21</v>
      </c>
      <c r="C107" s="7">
        <v>2</v>
      </c>
      <c r="D107" s="11">
        <v>8.2042142857142792</v>
      </c>
      <c r="E107" s="10">
        <f t="shared" si="114"/>
        <v>7.57374193548387</v>
      </c>
      <c r="F107" s="7" t="s">
        <v>73</v>
      </c>
      <c r="G107" s="1">
        <v>3</v>
      </c>
      <c r="H107" s="8">
        <f t="shared" si="97"/>
        <v>8.2042142857142792</v>
      </c>
      <c r="I107" s="8">
        <f t="shared" si="98"/>
        <v>281.35421428571425</v>
      </c>
      <c r="J107" s="8">
        <f t="shared" si="99"/>
        <v>4.9275241236612762E-2</v>
      </c>
      <c r="K107" s="8">
        <f t="shared" si="100"/>
        <v>75.904791666666668</v>
      </c>
      <c r="L107" s="8">
        <f t="shared" si="101"/>
        <v>0.75904791666666671</v>
      </c>
      <c r="M107" s="1" t="s">
        <v>73</v>
      </c>
      <c r="O107" s="8">
        <f t="shared" si="115"/>
        <v>2.1839725327605062</v>
      </c>
      <c r="P107" s="8">
        <f t="shared" si="102"/>
        <v>0.10761577340591011</v>
      </c>
      <c r="Q107" s="14">
        <f t="shared" si="103"/>
        <v>2.2599312415241123E-2</v>
      </c>
      <c r="R107" s="8">
        <f t="shared" si="104"/>
        <v>0.15940006249999999</v>
      </c>
      <c r="S107" s="15">
        <f t="shared" si="105"/>
        <v>0.14177731213399697</v>
      </c>
      <c r="T107" s="2">
        <v>0.01</v>
      </c>
      <c r="U107" s="16">
        <f t="shared" si="106"/>
        <v>1.4177731213399697E-3</v>
      </c>
      <c r="V107" s="15"/>
      <c r="W107" s="2"/>
      <c r="X107" s="2"/>
      <c r="Y107" s="2"/>
      <c r="Z107" s="2"/>
      <c r="AA107" s="2"/>
      <c r="AB107" s="2"/>
      <c r="AC107" s="2"/>
      <c r="AD107" s="2"/>
      <c r="AE107" s="15">
        <v>1E-3</v>
      </c>
      <c r="AF107" s="2">
        <v>0.49</v>
      </c>
      <c r="AG107" s="16">
        <f t="shared" si="107"/>
        <v>4.8999999999999998E-4</v>
      </c>
      <c r="AH107" s="19"/>
      <c r="AI107" s="2"/>
      <c r="AJ107" s="16"/>
      <c r="AK107" s="15"/>
      <c r="AL107" s="2"/>
      <c r="AM107" s="2"/>
      <c r="AN107" s="15"/>
      <c r="AO107" s="2"/>
      <c r="AP107" s="16"/>
      <c r="AQ107" s="2">
        <v>0.01</v>
      </c>
      <c r="AR107" s="2">
        <v>0.5</v>
      </c>
      <c r="AS107" s="2">
        <f t="shared" si="108"/>
        <v>5.0000000000000001E-3</v>
      </c>
      <c r="AT107" s="1">
        <f t="shared" si="109"/>
        <v>6.9077731213399701E-3</v>
      </c>
      <c r="AU107" s="8">
        <f t="shared" si="110"/>
        <v>75.904791666666668</v>
      </c>
      <c r="AV107" s="1">
        <f t="shared" si="111"/>
        <v>0.21</v>
      </c>
      <c r="AW107" s="1">
        <f t="shared" si="112"/>
        <v>2.5000000000000001E-3</v>
      </c>
      <c r="AX107" s="1">
        <f t="shared" si="113"/>
        <v>1.8443416076896642</v>
      </c>
    </row>
    <row r="108" spans="1:54" x14ac:dyDescent="0.15">
      <c r="C108" s="7">
        <v>3</v>
      </c>
      <c r="D108" s="11">
        <v>9.6286129032258092</v>
      </c>
      <c r="E108" s="10">
        <f t="shared" si="114"/>
        <v>8.2042142857142792</v>
      </c>
      <c r="F108" s="7" t="s">
        <v>73</v>
      </c>
      <c r="G108" s="1">
        <v>4</v>
      </c>
      <c r="H108" s="8">
        <f t="shared" si="97"/>
        <v>9.6286129032258092</v>
      </c>
      <c r="I108" s="8">
        <f t="shared" si="98"/>
        <v>282.77861290322579</v>
      </c>
      <c r="J108" s="8">
        <f t="shared" si="99"/>
        <v>5.8659045484640501E-2</v>
      </c>
      <c r="K108" s="8">
        <f t="shared" si="100"/>
        <v>75.904791666666668</v>
      </c>
      <c r="L108" s="8">
        <f t="shared" si="101"/>
        <v>0.75904791666666671</v>
      </c>
      <c r="M108" s="1" t="s">
        <v>73</v>
      </c>
      <c r="O108" s="8">
        <f t="shared" si="115"/>
        <v>2.835404676021263</v>
      </c>
      <c r="P108" s="8">
        <f t="shared" si="102"/>
        <v>0.16632213185809364</v>
      </c>
      <c r="Q108" s="14">
        <f t="shared" si="103"/>
        <v>3.492764769019966E-2</v>
      </c>
      <c r="R108" s="8">
        <f t="shared" si="104"/>
        <v>0.15940006249999999</v>
      </c>
      <c r="S108" s="15">
        <f t="shared" si="105"/>
        <v>0.21911941025869838</v>
      </c>
      <c r="T108" s="2">
        <v>0.01</v>
      </c>
      <c r="U108" s="16">
        <f t="shared" si="106"/>
        <v>2.1911941025869841E-3</v>
      </c>
      <c r="V108" s="15"/>
      <c r="W108" s="2"/>
      <c r="X108" s="2"/>
      <c r="Y108" s="2"/>
      <c r="Z108" s="2"/>
      <c r="AA108" s="2"/>
      <c r="AB108" s="2"/>
      <c r="AC108" s="2"/>
      <c r="AD108" s="2"/>
      <c r="AE108" s="15">
        <v>1E-3</v>
      </c>
      <c r="AF108" s="2">
        <v>0.49</v>
      </c>
      <c r="AG108" s="16">
        <f t="shared" si="107"/>
        <v>4.8999999999999998E-4</v>
      </c>
      <c r="AH108" s="19"/>
      <c r="AI108" s="2"/>
      <c r="AJ108" s="16"/>
      <c r="AK108" s="15"/>
      <c r="AL108" s="2"/>
      <c r="AM108" s="2"/>
      <c r="AN108" s="15"/>
      <c r="AO108" s="2"/>
      <c r="AP108" s="16"/>
      <c r="AQ108" s="2">
        <v>0.01</v>
      </c>
      <c r="AR108" s="2">
        <v>0.5</v>
      </c>
      <c r="AS108" s="2">
        <f t="shared" si="108"/>
        <v>5.0000000000000001E-3</v>
      </c>
      <c r="AT108" s="1">
        <f t="shared" si="109"/>
        <v>7.6811941025869837E-3</v>
      </c>
      <c r="AU108" s="8">
        <f t="shared" si="110"/>
        <v>75.904791666666668</v>
      </c>
      <c r="AV108" s="1">
        <f t="shared" si="111"/>
        <v>0.21</v>
      </c>
      <c r="AW108" s="1">
        <f t="shared" si="112"/>
        <v>2.5000000000000001E-3</v>
      </c>
      <c r="AX108" s="1">
        <f t="shared" si="113"/>
        <v>2.0508412235452194</v>
      </c>
    </row>
    <row r="109" spans="1:54" x14ac:dyDescent="0.15">
      <c r="C109" s="7">
        <v>4</v>
      </c>
      <c r="D109" s="11">
        <v>13.508333333333301</v>
      </c>
      <c r="E109" s="10">
        <f t="shared" si="114"/>
        <v>9.6286129032258092</v>
      </c>
      <c r="F109" s="7" t="s">
        <v>73</v>
      </c>
      <c r="G109" s="1">
        <v>5</v>
      </c>
      <c r="H109" s="8">
        <f t="shared" si="97"/>
        <v>13.508333333333301</v>
      </c>
      <c r="I109" s="8">
        <f t="shared" si="98"/>
        <v>286.6583333333333</v>
      </c>
      <c r="J109" s="8">
        <f t="shared" si="99"/>
        <v>9.3481386170365499E-2</v>
      </c>
      <c r="K109" s="8">
        <f t="shared" si="100"/>
        <v>75.904791666666668</v>
      </c>
      <c r="L109" s="8">
        <f t="shared" si="101"/>
        <v>0.75904791666666671</v>
      </c>
      <c r="M109" s="1" t="s">
        <v>75</v>
      </c>
      <c r="N109" s="8">
        <f>(O108-P108)*$C$22/100</f>
        <v>2.535628416955011</v>
      </c>
      <c r="O109" s="8">
        <f t="shared" si="115"/>
        <v>0.89250204387482501</v>
      </c>
      <c r="P109" s="8">
        <f t="shared" si="102"/>
        <v>8.3432328221303004E-2</v>
      </c>
      <c r="Q109" s="14">
        <f t="shared" si="103"/>
        <v>1.7520788926473629E-2</v>
      </c>
      <c r="R109" s="8">
        <f t="shared" si="104"/>
        <v>0.15940006249999999</v>
      </c>
      <c r="S109" s="15">
        <f t="shared" si="105"/>
        <v>0.10991707689244871</v>
      </c>
      <c r="T109" s="2">
        <v>0.01</v>
      </c>
      <c r="U109" s="16">
        <f t="shared" si="106"/>
        <v>1.0991707689244872E-3</v>
      </c>
      <c r="V109" s="15"/>
      <c r="W109" s="2"/>
      <c r="X109" s="2"/>
      <c r="Y109" s="2"/>
      <c r="Z109" s="2"/>
      <c r="AA109" s="2"/>
      <c r="AB109" s="2"/>
      <c r="AC109" s="2"/>
      <c r="AD109" s="2"/>
      <c r="AE109" s="15">
        <v>5.0000000000000001E-3</v>
      </c>
      <c r="AF109" s="2">
        <v>0.49</v>
      </c>
      <c r="AG109" s="16">
        <f t="shared" si="107"/>
        <v>2.4499999999999999E-3</v>
      </c>
      <c r="AH109" s="19"/>
      <c r="AI109" s="2"/>
      <c r="AJ109" s="16"/>
      <c r="AK109" s="15"/>
      <c r="AL109" s="2"/>
      <c r="AM109" s="2"/>
      <c r="AN109" s="15"/>
      <c r="AO109" s="2"/>
      <c r="AP109" s="16"/>
      <c r="AQ109" s="2">
        <v>1.4999999999999999E-2</v>
      </c>
      <c r="AR109" s="2">
        <v>0.5</v>
      </c>
      <c r="AS109" s="2">
        <f t="shared" si="108"/>
        <v>7.4999999999999997E-3</v>
      </c>
      <c r="AT109" s="1">
        <f t="shared" si="109"/>
        <v>1.1049170768924487E-2</v>
      </c>
      <c r="AU109" s="8">
        <f t="shared" si="110"/>
        <v>75.904791666666668</v>
      </c>
      <c r="AV109" s="1">
        <f t="shared" si="111"/>
        <v>0.21</v>
      </c>
      <c r="AW109" s="1">
        <f t="shared" si="112"/>
        <v>2.5000000000000001E-3</v>
      </c>
      <c r="AX109" s="1">
        <f t="shared" si="113"/>
        <v>2.9500745061590585</v>
      </c>
    </row>
    <row r="110" spans="1:54" x14ac:dyDescent="0.15">
      <c r="C110" s="7">
        <v>5</v>
      </c>
      <c r="D110" s="11">
        <v>17.387354838709701</v>
      </c>
      <c r="E110" s="10">
        <f t="shared" si="114"/>
        <v>13.508333333333301</v>
      </c>
      <c r="F110" s="7" t="s">
        <v>75</v>
      </c>
      <c r="G110" s="1">
        <v>6</v>
      </c>
      <c r="H110" s="8">
        <f t="shared" si="97"/>
        <v>17.387354838709701</v>
      </c>
      <c r="I110" s="8">
        <f t="shared" si="98"/>
        <v>290.53735483870969</v>
      </c>
      <c r="J110" s="8">
        <f t="shared" si="99"/>
        <v>0.14712111931626201</v>
      </c>
      <c r="K110" s="8">
        <f t="shared" si="100"/>
        <v>75.904791666666668</v>
      </c>
      <c r="L110" s="8">
        <f t="shared" si="101"/>
        <v>0.75904791666666671</v>
      </c>
      <c r="M110" s="1" t="s">
        <v>73</v>
      </c>
      <c r="O110" s="8">
        <f t="shared" si="115"/>
        <v>1.5681176323201889</v>
      </c>
      <c r="P110" s="8">
        <f t="shared" si="102"/>
        <v>0.2307032212865128</v>
      </c>
      <c r="Q110" s="14">
        <f t="shared" si="103"/>
        <v>4.8447676470167685E-2</v>
      </c>
      <c r="R110" s="8">
        <f t="shared" si="104"/>
        <v>0.15940006249999999</v>
      </c>
      <c r="S110" s="15">
        <f t="shared" si="105"/>
        <v>0.30393762530781748</v>
      </c>
      <c r="T110" s="2">
        <v>0.01</v>
      </c>
      <c r="U110" s="16">
        <f t="shared" si="106"/>
        <v>3.0393762530781751E-3</v>
      </c>
      <c r="V110" s="15"/>
      <c r="W110" s="2"/>
      <c r="X110" s="2"/>
      <c r="Y110" s="2"/>
      <c r="Z110" s="2"/>
      <c r="AA110" s="2"/>
      <c r="AB110" s="2"/>
      <c r="AC110" s="2"/>
      <c r="AD110" s="2"/>
      <c r="AE110" s="15">
        <v>5.0000000000000001E-3</v>
      </c>
      <c r="AF110" s="2">
        <v>0.49</v>
      </c>
      <c r="AG110" s="16">
        <f t="shared" si="107"/>
        <v>2.4499999999999999E-3</v>
      </c>
      <c r="AH110" s="19"/>
      <c r="AI110" s="2"/>
      <c r="AJ110" s="16"/>
      <c r="AK110" s="15"/>
      <c r="AL110" s="2"/>
      <c r="AM110" s="2"/>
      <c r="AN110" s="15"/>
      <c r="AO110" s="2"/>
      <c r="AP110" s="16"/>
      <c r="AQ110" s="2">
        <v>1.4999999999999999E-2</v>
      </c>
      <c r="AR110" s="2">
        <v>0.5</v>
      </c>
      <c r="AS110" s="2">
        <f t="shared" si="108"/>
        <v>7.4999999999999997E-3</v>
      </c>
      <c r="AT110" s="1">
        <f t="shared" si="109"/>
        <v>1.2989376253078173E-2</v>
      </c>
      <c r="AU110" s="8">
        <f t="shared" si="110"/>
        <v>75.904791666666668</v>
      </c>
      <c r="AV110" s="1">
        <f t="shared" si="111"/>
        <v>0.21</v>
      </c>
      <c r="AW110" s="1">
        <f t="shared" si="112"/>
        <v>2.5000000000000001E-3</v>
      </c>
      <c r="AX110" s="1">
        <f t="shared" si="113"/>
        <v>3.4680998725159338</v>
      </c>
    </row>
    <row r="111" spans="1:54" x14ac:dyDescent="0.15">
      <c r="C111" s="7">
        <v>6</v>
      </c>
      <c r="D111" s="11">
        <v>21.867599999999999</v>
      </c>
      <c r="E111" s="10">
        <f t="shared" si="114"/>
        <v>17.387354838709701</v>
      </c>
      <c r="F111" s="7" t="s">
        <v>73</v>
      </c>
      <c r="G111" s="1">
        <v>7</v>
      </c>
      <c r="H111" s="8">
        <f t="shared" si="97"/>
        <v>21.867599999999999</v>
      </c>
      <c r="I111" s="8">
        <f t="shared" si="98"/>
        <v>295.01759999999996</v>
      </c>
      <c r="J111" s="8">
        <f t="shared" si="99"/>
        <v>0.24474024518545742</v>
      </c>
      <c r="K111" s="8">
        <f t="shared" si="100"/>
        <v>75.904791666666668</v>
      </c>
      <c r="L111" s="8">
        <f t="shared" si="101"/>
        <v>0.75904791666666671</v>
      </c>
      <c r="M111" s="1" t="s">
        <v>73</v>
      </c>
      <c r="O111" s="8">
        <f t="shared" si="115"/>
        <v>2.0964623277003427</v>
      </c>
      <c r="P111" s="8">
        <f t="shared" si="102"/>
        <v>0.51308870410345664</v>
      </c>
      <c r="Q111" s="14">
        <f t="shared" si="103"/>
        <v>0.10774862786172588</v>
      </c>
      <c r="R111" s="8">
        <f t="shared" si="104"/>
        <v>0.15940006249999999</v>
      </c>
      <c r="S111" s="15">
        <f t="shared" si="105"/>
        <v>0.67596352329991016</v>
      </c>
      <c r="T111" s="2">
        <v>0.01</v>
      </c>
      <c r="U111" s="16">
        <f t="shared" si="106"/>
        <v>6.7596352329991017E-3</v>
      </c>
      <c r="V111" s="15"/>
      <c r="W111" s="2"/>
      <c r="X111" s="2"/>
      <c r="Y111" s="2"/>
      <c r="Z111" s="2"/>
      <c r="AA111" s="2"/>
      <c r="AB111" s="2"/>
      <c r="AC111" s="2"/>
      <c r="AD111" s="2"/>
      <c r="AE111" s="15">
        <v>5.0000000000000001E-3</v>
      </c>
      <c r="AF111" s="2">
        <v>0.49</v>
      </c>
      <c r="AG111" s="16">
        <f t="shared" si="107"/>
        <v>2.4499999999999999E-3</v>
      </c>
      <c r="AH111" s="19"/>
      <c r="AI111" s="2"/>
      <c r="AJ111" s="16"/>
      <c r="AK111" s="15"/>
      <c r="AL111" s="2"/>
      <c r="AM111" s="2"/>
      <c r="AN111" s="15"/>
      <c r="AO111" s="2"/>
      <c r="AP111" s="16"/>
      <c r="AQ111" s="2">
        <v>1.4999999999999999E-2</v>
      </c>
      <c r="AR111" s="2">
        <v>0.5</v>
      </c>
      <c r="AS111" s="2">
        <f t="shared" si="108"/>
        <v>7.4999999999999997E-3</v>
      </c>
      <c r="AT111" s="1">
        <f t="shared" si="109"/>
        <v>1.6709635232999103E-2</v>
      </c>
      <c r="AU111" s="8">
        <f t="shared" si="110"/>
        <v>75.904791666666668</v>
      </c>
      <c r="AV111" s="1">
        <f t="shared" si="111"/>
        <v>0.21</v>
      </c>
      <c r="AW111" s="1">
        <f t="shared" si="112"/>
        <v>2.5000000000000001E-3</v>
      </c>
      <c r="AX111" s="1">
        <f t="shared" si="113"/>
        <v>4.4613908083245342</v>
      </c>
    </row>
    <row r="112" spans="1:54" x14ac:dyDescent="0.15">
      <c r="C112" s="7">
        <v>7</v>
      </c>
      <c r="D112" s="11">
        <v>24.3522580645161</v>
      </c>
      <c r="E112" s="10">
        <f t="shared" si="114"/>
        <v>21.867599999999999</v>
      </c>
      <c r="F112" s="7" t="s">
        <v>73</v>
      </c>
      <c r="G112" s="1">
        <v>8</v>
      </c>
      <c r="H112" s="8">
        <f t="shared" si="97"/>
        <v>24.3522580645161</v>
      </c>
      <c r="I112" s="8">
        <f t="shared" si="98"/>
        <v>297.50225806451607</v>
      </c>
      <c r="J112" s="8">
        <f t="shared" si="99"/>
        <v>0.32241472066849891</v>
      </c>
      <c r="K112" s="8">
        <f t="shared" si="100"/>
        <v>75.904791666666668</v>
      </c>
      <c r="L112" s="8">
        <f t="shared" si="101"/>
        <v>0.75904791666666671</v>
      </c>
      <c r="M112" s="1" t="s">
        <v>73</v>
      </c>
      <c r="O112" s="8">
        <f t="shared" si="115"/>
        <v>2.3424215402635529</v>
      </c>
      <c r="P112" s="8">
        <f t="shared" si="102"/>
        <v>0.75523118659194832</v>
      </c>
      <c r="Q112" s="14">
        <f t="shared" si="103"/>
        <v>0.15859854918430913</v>
      </c>
      <c r="R112" s="8">
        <f t="shared" si="104"/>
        <v>0.15940006249999999</v>
      </c>
      <c r="S112" s="15">
        <f t="shared" si="105"/>
        <v>0.99497168756950227</v>
      </c>
      <c r="T112" s="2">
        <v>0.01</v>
      </c>
      <c r="U112" s="16">
        <f t="shared" si="106"/>
        <v>9.9497168756950225E-3</v>
      </c>
      <c r="V112" s="15"/>
      <c r="W112" s="2"/>
      <c r="X112" s="2"/>
      <c r="Y112" s="2"/>
      <c r="Z112" s="2"/>
      <c r="AA112" s="2"/>
      <c r="AB112" s="2"/>
      <c r="AC112" s="2"/>
      <c r="AD112" s="2"/>
      <c r="AE112" s="15">
        <v>5.0000000000000001E-3</v>
      </c>
      <c r="AF112" s="2">
        <v>0.49</v>
      </c>
      <c r="AG112" s="16">
        <f t="shared" si="107"/>
        <v>2.4499999999999999E-3</v>
      </c>
      <c r="AH112" s="19"/>
      <c r="AI112" s="2"/>
      <c r="AJ112" s="16"/>
      <c r="AK112" s="15"/>
      <c r="AL112" s="2"/>
      <c r="AM112" s="2"/>
      <c r="AN112" s="15"/>
      <c r="AO112" s="2"/>
      <c r="AP112" s="16"/>
      <c r="AQ112" s="2">
        <v>1.4999999999999999E-2</v>
      </c>
      <c r="AR112" s="2">
        <v>0.5</v>
      </c>
      <c r="AS112" s="2">
        <f t="shared" si="108"/>
        <v>7.4999999999999997E-3</v>
      </c>
      <c r="AT112" s="1">
        <f t="shared" si="109"/>
        <v>1.9899716875695021E-2</v>
      </c>
      <c r="AU112" s="8">
        <f t="shared" si="110"/>
        <v>75.904791666666668</v>
      </c>
      <c r="AV112" s="1">
        <f t="shared" si="111"/>
        <v>0.21</v>
      </c>
      <c r="AW112" s="1">
        <f t="shared" si="112"/>
        <v>2.5000000000000001E-3</v>
      </c>
      <c r="AX112" s="1">
        <f t="shared" si="113"/>
        <v>5.3131269904778033</v>
      </c>
    </row>
    <row r="113" spans="3:51" x14ac:dyDescent="0.15">
      <c r="C113" s="7">
        <v>8</v>
      </c>
      <c r="D113" s="11">
        <v>24.324258064516101</v>
      </c>
      <c r="E113" s="10">
        <f t="shared" si="114"/>
        <v>24.3522580645161</v>
      </c>
      <c r="F113" s="7" t="s">
        <v>73</v>
      </c>
      <c r="G113" s="1">
        <v>9</v>
      </c>
      <c r="H113" s="8">
        <f t="shared" si="97"/>
        <v>24.324258064516101</v>
      </c>
      <c r="I113" s="8">
        <f t="shared" si="98"/>
        <v>297.47425806451611</v>
      </c>
      <c r="J113" s="8">
        <f t="shared" si="99"/>
        <v>0.32142302085486024</v>
      </c>
      <c r="K113" s="8">
        <f t="shared" si="100"/>
        <v>75.904791666666668</v>
      </c>
      <c r="L113" s="8">
        <f t="shared" si="101"/>
        <v>0.75904791666666671</v>
      </c>
      <c r="M113" s="1" t="s">
        <v>73</v>
      </c>
      <c r="O113" s="8">
        <f t="shared" si="115"/>
        <v>2.3462382703382714</v>
      </c>
      <c r="P113" s="8">
        <f t="shared" si="102"/>
        <v>0.75413499249740945</v>
      </c>
      <c r="Q113" s="14">
        <f t="shared" si="103"/>
        <v>0.15836834842445599</v>
      </c>
      <c r="R113" s="8">
        <f t="shared" si="104"/>
        <v>0.15940006249999999</v>
      </c>
      <c r="S113" s="15">
        <f t="shared" si="105"/>
        <v>0.9935275177477173</v>
      </c>
      <c r="T113" s="2">
        <v>0.01</v>
      </c>
      <c r="U113" s="16">
        <f t="shared" si="106"/>
        <v>9.9352751774771739E-3</v>
      </c>
      <c r="V113" s="15"/>
      <c r="W113" s="2"/>
      <c r="X113" s="2"/>
      <c r="Y113" s="2"/>
      <c r="Z113" s="2"/>
      <c r="AA113" s="2"/>
      <c r="AB113" s="2"/>
      <c r="AC113" s="2"/>
      <c r="AD113" s="2"/>
      <c r="AE113" s="15">
        <v>5.0000000000000001E-3</v>
      </c>
      <c r="AF113" s="2">
        <v>0.49</v>
      </c>
      <c r="AG113" s="16">
        <f t="shared" si="107"/>
        <v>2.4499999999999999E-3</v>
      </c>
      <c r="AH113" s="19"/>
      <c r="AI113" s="2"/>
      <c r="AJ113" s="16"/>
      <c r="AK113" s="15"/>
      <c r="AL113" s="2"/>
      <c r="AM113" s="2"/>
      <c r="AN113" s="15"/>
      <c r="AO113" s="2"/>
      <c r="AP113" s="16"/>
      <c r="AQ113" s="2">
        <v>1.4999999999999999E-2</v>
      </c>
      <c r="AR113" s="2">
        <v>0.5</v>
      </c>
      <c r="AS113" s="2">
        <f t="shared" si="108"/>
        <v>7.4999999999999997E-3</v>
      </c>
      <c r="AT113" s="1">
        <f t="shared" si="109"/>
        <v>1.9885275177477173E-2</v>
      </c>
      <c r="AU113" s="8">
        <f t="shared" si="110"/>
        <v>75.904791666666668</v>
      </c>
      <c r="AV113" s="1">
        <f t="shared" si="111"/>
        <v>0.21</v>
      </c>
      <c r="AW113" s="1">
        <f t="shared" si="112"/>
        <v>2.5000000000000001E-3</v>
      </c>
      <c r="AX113" s="1">
        <f t="shared" si="113"/>
        <v>5.3092711277502636</v>
      </c>
    </row>
    <row r="114" spans="3:51" x14ac:dyDescent="0.15">
      <c r="C114" s="7">
        <v>9</v>
      </c>
      <c r="D114" s="11">
        <v>23.239699999999999</v>
      </c>
      <c r="E114" s="10">
        <f t="shared" si="114"/>
        <v>24.324258064516101</v>
      </c>
      <c r="F114" s="7" t="s">
        <v>73</v>
      </c>
      <c r="G114" s="1">
        <v>10</v>
      </c>
      <c r="H114" s="8">
        <f t="shared" si="97"/>
        <v>23.239699999999999</v>
      </c>
      <c r="I114" s="8">
        <f t="shared" si="98"/>
        <v>296.38969999999995</v>
      </c>
      <c r="J114" s="8">
        <f t="shared" si="99"/>
        <v>0.28514159006796497</v>
      </c>
      <c r="K114" s="8">
        <f t="shared" si="100"/>
        <v>75.904791666666668</v>
      </c>
      <c r="L114" s="8">
        <f t="shared" si="101"/>
        <v>0.75904791666666671</v>
      </c>
      <c r="M114" s="1" t="s">
        <v>73</v>
      </c>
      <c r="O114" s="8">
        <f t="shared" si="115"/>
        <v>2.351151194507529</v>
      </c>
      <c r="P114" s="8">
        <f t="shared" si="102"/>
        <v>0.67041099009207195</v>
      </c>
      <c r="Q114" s="14">
        <f t="shared" si="103"/>
        <v>0.14078630791933511</v>
      </c>
      <c r="R114" s="8">
        <f t="shared" si="104"/>
        <v>0.15940006249999999</v>
      </c>
      <c r="S114" s="15">
        <f t="shared" si="105"/>
        <v>0.8832261776518131</v>
      </c>
      <c r="T114" s="2">
        <v>0.01</v>
      </c>
      <c r="U114" s="16">
        <f t="shared" si="106"/>
        <v>8.832261776518132E-3</v>
      </c>
      <c r="V114" s="15"/>
      <c r="W114" s="2"/>
      <c r="X114" s="2"/>
      <c r="Y114" s="2"/>
      <c r="Z114" s="2"/>
      <c r="AA114" s="2"/>
      <c r="AB114" s="2"/>
      <c r="AC114" s="2"/>
      <c r="AD114" s="2"/>
      <c r="AE114" s="15">
        <v>5.0000000000000001E-3</v>
      </c>
      <c r="AF114" s="2">
        <v>0.49</v>
      </c>
      <c r="AG114" s="16">
        <f t="shared" si="107"/>
        <v>2.4499999999999999E-3</v>
      </c>
      <c r="AH114" s="19"/>
      <c r="AI114" s="2"/>
      <c r="AJ114" s="16"/>
      <c r="AK114" s="15"/>
      <c r="AL114" s="2"/>
      <c r="AM114" s="2"/>
      <c r="AN114" s="15"/>
      <c r="AO114" s="2"/>
      <c r="AP114" s="16"/>
      <c r="AQ114" s="2">
        <v>1.4999999999999999E-2</v>
      </c>
      <c r="AR114" s="2">
        <v>0.5</v>
      </c>
      <c r="AS114" s="2">
        <f t="shared" si="108"/>
        <v>7.4999999999999997E-3</v>
      </c>
      <c r="AT114" s="1">
        <f t="shared" si="109"/>
        <v>1.8782261776518133E-2</v>
      </c>
      <c r="AU114" s="8">
        <f t="shared" si="110"/>
        <v>75.904791666666668</v>
      </c>
      <c r="AV114" s="1">
        <f t="shared" si="111"/>
        <v>0.21</v>
      </c>
      <c r="AW114" s="1">
        <f t="shared" si="112"/>
        <v>2.5000000000000001E-3</v>
      </c>
      <c r="AX114" s="1">
        <f t="shared" si="113"/>
        <v>5.0147719492894893</v>
      </c>
    </row>
    <row r="115" spans="3:51" x14ac:dyDescent="0.15">
      <c r="C115" s="7">
        <v>10</v>
      </c>
      <c r="D115" s="11">
        <v>19.465774193548398</v>
      </c>
      <c r="E115" s="10">
        <f t="shared" si="114"/>
        <v>23.239699999999999</v>
      </c>
      <c r="F115" s="7" t="s">
        <v>73</v>
      </c>
      <c r="G115" s="1">
        <v>11</v>
      </c>
      <c r="H115" s="8">
        <f t="shared" si="97"/>
        <v>19.465774193548398</v>
      </c>
      <c r="I115" s="8">
        <f t="shared" si="98"/>
        <v>292.61577419354836</v>
      </c>
      <c r="J115" s="8">
        <f t="shared" si="99"/>
        <v>0.18666131005581182</v>
      </c>
      <c r="K115" s="8">
        <f t="shared" si="100"/>
        <v>75.904791666666668</v>
      </c>
      <c r="L115" s="8">
        <f t="shared" si="101"/>
        <v>0.75904791666666671</v>
      </c>
      <c r="M115" s="1" t="s">
        <v>75</v>
      </c>
      <c r="N115" s="8">
        <f>(O114-P114)*$C$22/100</f>
        <v>1.5967031941946843</v>
      </c>
      <c r="O115" s="8">
        <f t="shared" si="115"/>
        <v>0.84308492688743963</v>
      </c>
      <c r="P115" s="8">
        <f t="shared" si="102"/>
        <v>0.15737133694111782</v>
      </c>
      <c r="Q115" s="14">
        <f t="shared" si="103"/>
        <v>3.3047980757634744E-2</v>
      </c>
      <c r="R115" s="8">
        <f t="shared" si="104"/>
        <v>0.15940006249999999</v>
      </c>
      <c r="S115" s="15">
        <f t="shared" si="105"/>
        <v>0.20732727603312417</v>
      </c>
      <c r="T115" s="2">
        <v>0.01</v>
      </c>
      <c r="U115" s="16">
        <f t="shared" si="106"/>
        <v>2.0732727603312417E-3</v>
      </c>
      <c r="V115" s="15"/>
      <c r="W115" s="2"/>
      <c r="X115" s="2"/>
      <c r="Y115" s="2"/>
      <c r="Z115" s="2"/>
      <c r="AA115" s="2"/>
      <c r="AB115" s="2"/>
      <c r="AC115" s="2"/>
      <c r="AD115" s="2"/>
      <c r="AE115" s="15">
        <v>5.0000000000000001E-3</v>
      </c>
      <c r="AF115" s="2">
        <v>0.49</v>
      </c>
      <c r="AG115" s="16">
        <f t="shared" si="107"/>
        <v>2.4499999999999999E-3</v>
      </c>
      <c r="AH115" s="19"/>
      <c r="AI115" s="2"/>
      <c r="AJ115" s="16"/>
      <c r="AK115" s="15"/>
      <c r="AL115" s="2"/>
      <c r="AM115" s="2"/>
      <c r="AN115" s="15"/>
      <c r="AO115" s="2"/>
      <c r="AP115" s="16"/>
      <c r="AQ115" s="2">
        <v>1.4999999999999999E-2</v>
      </c>
      <c r="AR115" s="2">
        <v>0.5</v>
      </c>
      <c r="AS115" s="2">
        <f t="shared" si="108"/>
        <v>7.4999999999999997E-3</v>
      </c>
      <c r="AT115" s="1">
        <f t="shared" si="109"/>
        <v>1.202327276033124E-2</v>
      </c>
      <c r="AU115" s="8">
        <f t="shared" si="110"/>
        <v>75.904791666666668</v>
      </c>
      <c r="AV115" s="1">
        <f t="shared" si="111"/>
        <v>0.21</v>
      </c>
      <c r="AW115" s="1">
        <f t="shared" si="112"/>
        <v>2.5000000000000001E-3</v>
      </c>
      <c r="AX115" s="1">
        <f t="shared" si="113"/>
        <v>3.2101549693310072</v>
      </c>
    </row>
    <row r="116" spans="3:51" x14ac:dyDescent="0.15">
      <c r="C116" s="7">
        <v>11</v>
      </c>
      <c r="D116" s="11">
        <v>13.355399999999999</v>
      </c>
      <c r="E116" s="10">
        <f t="shared" si="114"/>
        <v>19.465774193548398</v>
      </c>
      <c r="F116" s="7" t="s">
        <v>75</v>
      </c>
      <c r="G116" s="1">
        <v>12</v>
      </c>
      <c r="H116" s="8">
        <f t="shared" si="97"/>
        <v>13.355399999999999</v>
      </c>
      <c r="I116" s="8">
        <f t="shared" si="98"/>
        <v>286.50539999999995</v>
      </c>
      <c r="J116" s="8">
        <f t="shared" si="99"/>
        <v>9.1801752614898841E-2</v>
      </c>
      <c r="K116" s="8">
        <f t="shared" si="100"/>
        <v>75.904791666666668</v>
      </c>
      <c r="L116" s="8">
        <f t="shared" si="101"/>
        <v>0.75904791666666671</v>
      </c>
      <c r="M116" s="1" t="s">
        <v>73</v>
      </c>
      <c r="O116" s="8">
        <f t="shared" si="115"/>
        <v>1.4447615066129884</v>
      </c>
      <c r="P116" s="8">
        <f t="shared" si="102"/>
        <v>0.13263163841761411</v>
      </c>
      <c r="Q116" s="14">
        <f t="shared" si="103"/>
        <v>2.785264406769896E-2</v>
      </c>
      <c r="R116" s="8">
        <f t="shared" si="104"/>
        <v>0.15940006249999999</v>
      </c>
      <c r="S116" s="15">
        <f t="shared" si="105"/>
        <v>0.17473421045678048</v>
      </c>
      <c r="T116" s="2">
        <v>0.01</v>
      </c>
      <c r="U116" s="16">
        <f t="shared" si="106"/>
        <v>1.7473421045678048E-3</v>
      </c>
      <c r="V116" s="15"/>
      <c r="W116" s="2"/>
      <c r="X116" s="2"/>
      <c r="Y116" s="2"/>
      <c r="Z116" s="2"/>
      <c r="AA116" s="2"/>
      <c r="AB116" s="2"/>
      <c r="AC116" s="2"/>
      <c r="AD116" s="2"/>
      <c r="AE116" s="15">
        <v>5.0000000000000001E-3</v>
      </c>
      <c r="AF116" s="2">
        <v>0.49</v>
      </c>
      <c r="AG116" s="16">
        <f t="shared" si="107"/>
        <v>2.4499999999999999E-3</v>
      </c>
      <c r="AH116" s="19"/>
      <c r="AI116" s="2"/>
      <c r="AJ116" s="16"/>
      <c r="AK116" s="15"/>
      <c r="AL116" s="2"/>
      <c r="AM116" s="2"/>
      <c r="AN116" s="15"/>
      <c r="AO116" s="2"/>
      <c r="AP116" s="16"/>
      <c r="AQ116" s="2">
        <v>1.4999999999999999E-2</v>
      </c>
      <c r="AR116" s="2">
        <v>0.5</v>
      </c>
      <c r="AS116" s="2">
        <f t="shared" si="108"/>
        <v>7.4999999999999997E-3</v>
      </c>
      <c r="AT116" s="1">
        <f t="shared" si="109"/>
        <v>1.1697342104567805E-2</v>
      </c>
      <c r="AU116" s="8">
        <f t="shared" si="110"/>
        <v>75.904791666666668</v>
      </c>
      <c r="AV116" s="1">
        <f t="shared" si="111"/>
        <v>0.21</v>
      </c>
      <c r="AW116" s="1">
        <f t="shared" si="112"/>
        <v>2.5000000000000001E-3</v>
      </c>
      <c r="AX116" s="1">
        <f t="shared" si="113"/>
        <v>3.1231330797745831</v>
      </c>
      <c r="AY116" s="1">
        <f>SUM(AX105:AX116)</f>
        <v>40.00454214096623</v>
      </c>
    </row>
    <row r="117" spans="3:51" x14ac:dyDescent="0.15">
      <c r="C117" s="7">
        <v>12</v>
      </c>
      <c r="D117" s="11">
        <v>11.3811612903226</v>
      </c>
      <c r="E117" s="10">
        <f t="shared" si="114"/>
        <v>13.355399999999999</v>
      </c>
      <c r="F117" s="7" t="s">
        <v>73</v>
      </c>
    </row>
  </sheetData>
  <mergeCells count="64">
    <mergeCell ref="G2:G4"/>
    <mergeCell ref="G5:G6"/>
    <mergeCell ref="G14:G15"/>
    <mergeCell ref="I2:I4"/>
    <mergeCell ref="I5:I6"/>
    <mergeCell ref="A104:B104"/>
    <mergeCell ref="A2:A4"/>
    <mergeCell ref="A5:A6"/>
    <mergeCell ref="E2:E4"/>
    <mergeCell ref="E5:E6"/>
    <mergeCell ref="AE103:AG103"/>
    <mergeCell ref="AH103:AJ103"/>
    <mergeCell ref="AK103:AM103"/>
    <mergeCell ref="AN103:AP103"/>
    <mergeCell ref="AQ103:AS103"/>
    <mergeCell ref="A89:B89"/>
    <mergeCell ref="S103:U103"/>
    <mergeCell ref="V103:X103"/>
    <mergeCell ref="Y103:AA103"/>
    <mergeCell ref="AB103:AD103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Y72:AA72"/>
    <mergeCell ref="AB72:AD72"/>
    <mergeCell ref="AE72:AG72"/>
    <mergeCell ref="AH72:AJ72"/>
    <mergeCell ref="AK72:AM72"/>
    <mergeCell ref="A41:B41"/>
    <mergeCell ref="S56:U56"/>
    <mergeCell ref="A57:B57"/>
    <mergeCell ref="S72:U72"/>
    <mergeCell ref="V72:X72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Z118"/>
  <sheetViews>
    <sheetView workbookViewId="0">
      <selection activeCell="K16" sqref="K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6" width="14.125" style="1" customWidth="1"/>
    <col min="7" max="7" width="11.25" style="1" customWidth="1"/>
    <col min="8" max="8" width="18.625" style="1" customWidth="1"/>
    <col min="9" max="9" width="15.625" style="1" customWidth="1"/>
    <col min="10" max="10" width="9.875" style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3" width="8.875" style="1"/>
    <col min="24" max="24" width="9" style="1"/>
    <col min="25" max="26" width="8.875" style="1"/>
    <col min="27" max="27" width="9" style="1" customWidth="1"/>
    <col min="28" max="28" width="15.625" style="1" customWidth="1"/>
    <col min="29" max="29" width="8.875" style="1"/>
    <col min="30" max="30" width="10.25" style="1" customWidth="1"/>
    <col min="31" max="31" width="8.875" style="1"/>
    <col min="32" max="32" width="23.125" style="1" customWidth="1"/>
    <col min="33" max="33" width="15.625" style="1"/>
    <col min="34" max="35" width="8.875" style="1"/>
    <col min="36" max="36" width="11.5" style="1"/>
    <col min="37" max="37" width="10.375" style="1" customWidth="1"/>
    <col min="38" max="38" width="11.5" style="1"/>
    <col min="39" max="39" width="10.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11.5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5.625" style="1"/>
    <col min="55" max="16384" width="8.875" style="1"/>
  </cols>
  <sheetData>
    <row r="1" spans="1:44" x14ac:dyDescent="0.15">
      <c r="C1" s="2" t="s">
        <v>0</v>
      </c>
      <c r="D1" s="2" t="s">
        <v>1</v>
      </c>
      <c r="E1" s="2" t="s">
        <v>2</v>
      </c>
      <c r="F1" s="2" t="s">
        <v>3</v>
      </c>
      <c r="G1" s="2"/>
      <c r="H1" s="2" t="s">
        <v>36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15">
      <c r="A2" s="33" t="s">
        <v>4</v>
      </c>
      <c r="B2" s="3" t="s">
        <v>5</v>
      </c>
      <c r="C2" s="2"/>
      <c r="D2" s="2"/>
      <c r="E2" s="40">
        <v>614.66749671100297</v>
      </c>
      <c r="F2" s="2">
        <v>1069.5229999999999</v>
      </c>
      <c r="G2" s="44">
        <f>(F2+F3+F4)/3</f>
        <v>1386.3551666666665</v>
      </c>
      <c r="H2" s="2">
        <v>0.13</v>
      </c>
      <c r="I2" s="33">
        <f>(H2+H3+H4)/3</f>
        <v>0.15666666666666665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15">
      <c r="A3" s="33"/>
      <c r="B3" s="3" t="s">
        <v>6</v>
      </c>
      <c r="C3" s="2"/>
      <c r="D3" s="2"/>
      <c r="E3" s="41"/>
      <c r="F3" s="2">
        <v>1433.9024999999999</v>
      </c>
      <c r="G3" s="45"/>
      <c r="H3" s="2">
        <v>0.24</v>
      </c>
      <c r="I3" s="3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15">
      <c r="A4" s="33"/>
      <c r="B4" s="3" t="s">
        <v>7</v>
      </c>
      <c r="C4" s="2"/>
      <c r="D4" s="2"/>
      <c r="E4" s="42"/>
      <c r="F4" s="2">
        <v>1655.64</v>
      </c>
      <c r="G4" s="46"/>
      <c r="H4" s="2">
        <v>0.1</v>
      </c>
      <c r="I4" s="33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15">
      <c r="A5" s="33" t="s">
        <v>8</v>
      </c>
      <c r="B5" s="3" t="s">
        <v>9</v>
      </c>
      <c r="C5" s="2"/>
      <c r="D5" s="2"/>
      <c r="E5" s="40">
        <v>7392.8975342465801</v>
      </c>
      <c r="F5" s="2">
        <v>91.103999999999999</v>
      </c>
      <c r="G5" s="44">
        <f>(F5+F6)/2</f>
        <v>92.509250000000009</v>
      </c>
      <c r="H5" s="2">
        <v>0.18</v>
      </c>
      <c r="I5" s="33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15">
      <c r="A6" s="33"/>
      <c r="B6" s="3" t="s">
        <v>10</v>
      </c>
      <c r="C6" s="2"/>
      <c r="D6" s="2"/>
      <c r="E6" s="42"/>
      <c r="F6" s="2">
        <v>93.914500000000004</v>
      </c>
      <c r="G6" s="46"/>
      <c r="H6" s="2">
        <v>0.19</v>
      </c>
      <c r="I6" s="33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15">
      <c r="A7" s="33" t="s">
        <v>11</v>
      </c>
      <c r="B7" s="34"/>
      <c r="C7" s="2"/>
      <c r="D7" s="2"/>
      <c r="E7" s="5">
        <v>524.74677784928804</v>
      </c>
      <c r="F7" s="2">
        <v>134.75800000000001</v>
      </c>
      <c r="G7" s="2"/>
      <c r="H7" s="2">
        <v>0.28999999999999998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15">
      <c r="A8" s="33" t="s">
        <v>12</v>
      </c>
      <c r="B8" s="34"/>
      <c r="C8" s="2"/>
      <c r="D8" s="2"/>
      <c r="E8" s="5">
        <v>49.168619732824197</v>
      </c>
      <c r="F8" s="2">
        <v>625.46400000000006</v>
      </c>
      <c r="G8" s="2"/>
      <c r="H8" s="2">
        <v>0.3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15">
      <c r="A9" s="33" t="s">
        <v>13</v>
      </c>
      <c r="B9" s="34"/>
      <c r="C9" s="2"/>
      <c r="D9" s="2"/>
      <c r="E9" s="5">
        <v>13.431116654235</v>
      </c>
      <c r="F9" s="2">
        <v>341.64</v>
      </c>
      <c r="G9" s="2"/>
      <c r="H9" s="2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15">
      <c r="A10" s="33" t="s">
        <v>14</v>
      </c>
      <c r="B10" s="34"/>
      <c r="C10" s="2"/>
      <c r="D10" s="2"/>
      <c r="E10" s="5">
        <v>9.8816087605947595E-2</v>
      </c>
      <c r="F10" s="2">
        <v>341.64</v>
      </c>
      <c r="G10" s="2"/>
      <c r="H10" s="2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15">
      <c r="A11" s="33" t="s">
        <v>15</v>
      </c>
      <c r="B11" s="34"/>
      <c r="C11" s="2"/>
      <c r="D11" s="2"/>
      <c r="E11" s="5">
        <v>10.23815066611</v>
      </c>
      <c r="F11" s="2">
        <v>910.85749999999996</v>
      </c>
      <c r="G11" s="2"/>
      <c r="H11" s="2">
        <v>0.26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15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4" spans="1:44" x14ac:dyDescent="0.15">
      <c r="A14" s="1" t="s">
        <v>16</v>
      </c>
      <c r="B14" s="1" t="s">
        <v>17</v>
      </c>
      <c r="C14" s="1">
        <v>308.16000000000003</v>
      </c>
      <c r="G14" s="43" t="s">
        <v>18</v>
      </c>
      <c r="H14" s="6" t="s">
        <v>19</v>
      </c>
      <c r="I14" s="6">
        <f>AV38+AV54+BB70+AY86+AY102+BB102+AY117+AG70</f>
        <v>19316074.168172412</v>
      </c>
      <c r="J14" s="6" t="s">
        <v>20</v>
      </c>
      <c r="K14" s="6">
        <f>I14/(10000*1000)</f>
        <v>1.9316074168172412</v>
      </c>
      <c r="L14" s="6" t="s">
        <v>21</v>
      </c>
    </row>
    <row r="15" spans="1:44" x14ac:dyDescent="0.15">
      <c r="A15" s="1" t="s">
        <v>22</v>
      </c>
      <c r="B15" s="1" t="s">
        <v>17</v>
      </c>
      <c r="G15" s="43"/>
      <c r="H15" s="6" t="s">
        <v>23</v>
      </c>
      <c r="I15" s="6">
        <v>38393727.1197576</v>
      </c>
      <c r="J15" s="6" t="s">
        <v>20</v>
      </c>
      <c r="K15" s="6">
        <f>I15/(10000*1000)</f>
        <v>3.8393727119757601</v>
      </c>
      <c r="L15" s="6" t="s">
        <v>21</v>
      </c>
    </row>
    <row r="16" spans="1:44" x14ac:dyDescent="0.15">
      <c r="A16" s="1" t="s">
        <v>24</v>
      </c>
      <c r="B16" s="1" t="s">
        <v>25</v>
      </c>
      <c r="C16" s="1">
        <v>19347</v>
      </c>
      <c r="K16" s="1">
        <v>1.9316074168172412</v>
      </c>
    </row>
    <row r="17" spans="1:47" x14ac:dyDescent="0.15">
      <c r="A17" s="1" t="s">
        <v>26</v>
      </c>
      <c r="B17" s="1" t="s">
        <v>27</v>
      </c>
      <c r="C17" s="1">
        <v>1.9870000000000001</v>
      </c>
      <c r="AF17" s="1" t="s">
        <v>29</v>
      </c>
    </row>
    <row r="18" spans="1:47" x14ac:dyDescent="0.15">
      <c r="A18" s="1" t="s">
        <v>30</v>
      </c>
      <c r="B18" s="1" t="s">
        <v>31</v>
      </c>
      <c r="C18" s="1">
        <v>1</v>
      </c>
    </row>
    <row r="19" spans="1:47" x14ac:dyDescent="0.15">
      <c r="A19" s="1" t="s">
        <v>33</v>
      </c>
      <c r="B19" s="1" t="s">
        <v>31</v>
      </c>
      <c r="C19" s="1">
        <v>3</v>
      </c>
    </row>
    <row r="20" spans="1:47" x14ac:dyDescent="0.15">
      <c r="A20" s="1" t="s">
        <v>36</v>
      </c>
      <c r="B20" s="1" t="s">
        <v>37</v>
      </c>
      <c r="C20" s="1">
        <v>0.13</v>
      </c>
    </row>
    <row r="21" spans="1:47" x14ac:dyDescent="0.15">
      <c r="A21" s="1" t="s">
        <v>38</v>
      </c>
      <c r="B21" s="1" t="s">
        <v>39</v>
      </c>
      <c r="C21" s="1">
        <v>1</v>
      </c>
    </row>
    <row r="22" spans="1:47" x14ac:dyDescent="0.15">
      <c r="A22" s="1" t="s">
        <v>40</v>
      </c>
      <c r="B22" s="1" t="s">
        <v>35</v>
      </c>
      <c r="C22" s="1">
        <v>95</v>
      </c>
    </row>
    <row r="23" spans="1:47" x14ac:dyDescent="0.15">
      <c r="A23" s="1" t="s">
        <v>41</v>
      </c>
      <c r="B23" s="1" t="s">
        <v>42</v>
      </c>
      <c r="C23" s="1">
        <v>0.66200000000000003</v>
      </c>
    </row>
    <row r="25" spans="1:47" x14ac:dyDescent="0.15">
      <c r="S25" s="35" t="s">
        <v>43</v>
      </c>
      <c r="T25" s="35"/>
      <c r="U25" s="35"/>
      <c r="V25" s="35" t="s">
        <v>44</v>
      </c>
      <c r="W25" s="35"/>
      <c r="X25" s="35"/>
      <c r="Y25" s="35" t="s">
        <v>45</v>
      </c>
      <c r="Z25" s="35"/>
      <c r="AA25" s="35"/>
      <c r="AB25" s="35" t="s">
        <v>46</v>
      </c>
      <c r="AC25" s="35"/>
      <c r="AD25" s="35"/>
      <c r="AE25" s="35" t="s">
        <v>47</v>
      </c>
      <c r="AF25" s="35"/>
      <c r="AG25" s="35"/>
      <c r="AH25" s="35" t="s">
        <v>48</v>
      </c>
      <c r="AI25" s="35"/>
      <c r="AJ25" s="35"/>
      <c r="AK25" s="36" t="s">
        <v>49</v>
      </c>
      <c r="AL25" s="37"/>
      <c r="AM25" s="38"/>
      <c r="AN25" s="35" t="s">
        <v>50</v>
      </c>
      <c r="AO25" s="35"/>
      <c r="AP25" s="35"/>
    </row>
    <row r="26" spans="1:47" x14ac:dyDescent="0.15">
      <c r="A26" s="39" t="s">
        <v>4</v>
      </c>
      <c r="B26" s="39"/>
      <c r="C26" s="7" t="s">
        <v>51</v>
      </c>
      <c r="D26" s="7" t="s">
        <v>52</v>
      </c>
      <c r="E26" s="7" t="s">
        <v>53</v>
      </c>
      <c r="F26" s="7" t="s">
        <v>54</v>
      </c>
      <c r="G26" s="1" t="s">
        <v>51</v>
      </c>
      <c r="H26" s="1" t="s">
        <v>53</v>
      </c>
      <c r="I26" s="1" t="s">
        <v>55</v>
      </c>
      <c r="J26" s="1" t="s">
        <v>56</v>
      </c>
      <c r="K26" s="12" t="s">
        <v>57</v>
      </c>
      <c r="L26" s="12" t="s">
        <v>58</v>
      </c>
      <c r="M26" s="1" t="s">
        <v>59</v>
      </c>
      <c r="N26" s="12" t="s">
        <v>60</v>
      </c>
      <c r="O26" s="1" t="s">
        <v>61</v>
      </c>
      <c r="P26" s="1" t="s">
        <v>62</v>
      </c>
      <c r="Q26" s="12" t="s">
        <v>63</v>
      </c>
      <c r="R26" s="12" t="s">
        <v>64</v>
      </c>
      <c r="S26" s="2" t="s">
        <v>65</v>
      </c>
      <c r="T26" s="2" t="s">
        <v>66</v>
      </c>
      <c r="U26" s="2"/>
      <c r="V26" s="2" t="s">
        <v>65</v>
      </c>
      <c r="W26" s="2" t="s">
        <v>66</v>
      </c>
      <c r="X26" s="2"/>
      <c r="Y26" s="2" t="s">
        <v>65</v>
      </c>
      <c r="Z26" s="2" t="s">
        <v>66</v>
      </c>
      <c r="AA26" s="2"/>
      <c r="AB26" s="2" t="s">
        <v>65</v>
      </c>
      <c r="AC26" s="2" t="s">
        <v>66</v>
      </c>
      <c r="AD26" s="2"/>
      <c r="AE26" s="2" t="s">
        <v>65</v>
      </c>
      <c r="AF26" s="2" t="s">
        <v>66</v>
      </c>
      <c r="AG26" s="2"/>
      <c r="AH26" s="2" t="s">
        <v>65</v>
      </c>
      <c r="AI26" s="2" t="s">
        <v>66</v>
      </c>
      <c r="AJ26" s="2"/>
      <c r="AK26" s="2" t="s">
        <v>65</v>
      </c>
      <c r="AL26" s="2" t="s">
        <v>66</v>
      </c>
      <c r="AM26" s="2"/>
      <c r="AN26" s="18" t="s">
        <v>65</v>
      </c>
      <c r="AO26" s="18" t="s">
        <v>66</v>
      </c>
      <c r="AP26" s="18"/>
      <c r="AQ26" s="1" t="s">
        <v>67</v>
      </c>
      <c r="AR26" s="1" t="s">
        <v>68</v>
      </c>
      <c r="AS26" s="1" t="s">
        <v>36</v>
      </c>
      <c r="AT26" s="1" t="s">
        <v>69</v>
      </c>
      <c r="AU26" s="1" t="s">
        <v>70</v>
      </c>
    </row>
    <row r="27" spans="1:47" x14ac:dyDescent="0.15">
      <c r="A27" s="1" t="s">
        <v>71</v>
      </c>
      <c r="B27" s="1">
        <f>G2</f>
        <v>1386.3551666666665</v>
      </c>
      <c r="C27" s="7" t="s">
        <v>72</v>
      </c>
      <c r="D27" s="7">
        <v>-3</v>
      </c>
      <c r="E27" s="7"/>
      <c r="F27" s="7"/>
      <c r="G27" s="1">
        <v>1</v>
      </c>
      <c r="H27" s="8">
        <f t="shared" ref="H27:H38" si="0">E28</f>
        <v>-3</v>
      </c>
      <c r="I27" s="8">
        <f t="shared" ref="I27:I38" si="1">H27+273.15</f>
        <v>270.14999999999998</v>
      </c>
      <c r="J27" s="8">
        <f t="shared" ref="J27:J38" si="2">EXP(($C$16*(I27-$C$14))/($C$17*I27*$C$14))</f>
        <v>1.1729824167513125E-2</v>
      </c>
      <c r="K27" s="8">
        <f t="shared" ref="K27:K38" si="3">$B$27/12</f>
        <v>115.52959722222221</v>
      </c>
      <c r="L27" s="8">
        <f t="shared" ref="L27:L38" si="4">K27*$B$28/100</f>
        <v>1.155295972222222</v>
      </c>
      <c r="M27" s="1" t="s">
        <v>73</v>
      </c>
      <c r="O27" s="8">
        <f>L27</f>
        <v>1.155295972222222</v>
      </c>
      <c r="P27" s="8">
        <f t="shared" ref="P27:P38" si="5">O27*J27</f>
        <v>1.3551418615602792E-2</v>
      </c>
      <c r="Q27" s="14">
        <f t="shared" ref="Q27:Q38" si="6">P27*$B$29</f>
        <v>2.1230555831111037E-3</v>
      </c>
      <c r="R27" s="8">
        <f t="shared" ref="R27:R38" si="7">L27*$B$29</f>
        <v>0.18099636898148144</v>
      </c>
      <c r="S27" s="15">
        <f t="shared" ref="S27:S38" si="8">Q27/R27</f>
        <v>1.1729824167513123E-2</v>
      </c>
      <c r="T27" s="2">
        <v>0.01</v>
      </c>
      <c r="U27" s="16">
        <f t="shared" ref="U27:U38" si="9">S27*T27</f>
        <v>1.1729824167513123E-4</v>
      </c>
      <c r="V27" s="15"/>
      <c r="W27" s="2"/>
      <c r="X27" s="16"/>
      <c r="Y27" s="2">
        <v>0.02</v>
      </c>
      <c r="Z27" s="2">
        <v>0.21</v>
      </c>
      <c r="AA27" s="2">
        <f t="shared" ref="AA27:AA38" si="10">Y27*Z27</f>
        <v>4.1999999999999997E-3</v>
      </c>
      <c r="AB27" s="2">
        <v>0.01</v>
      </c>
      <c r="AC27" s="2">
        <v>0.28999999999999998</v>
      </c>
      <c r="AD27" s="2">
        <f t="shared" ref="AD27:AD38" si="11">AB27*AC27</f>
        <v>2.8999999999999998E-3</v>
      </c>
      <c r="AE27" s="15"/>
      <c r="AF27" s="2"/>
      <c r="AG27" s="16"/>
      <c r="AH27" s="15"/>
      <c r="AI27" s="2"/>
      <c r="AJ27" s="16"/>
      <c r="AK27" s="1">
        <v>0.1</v>
      </c>
      <c r="AL27" s="2">
        <v>0.11</v>
      </c>
      <c r="AM27" s="2">
        <f t="shared" ref="AM27:AM38" si="12">AK27*AL27</f>
        <v>1.1000000000000001E-2</v>
      </c>
      <c r="AN27" s="2">
        <v>0.01</v>
      </c>
      <c r="AO27" s="2">
        <v>0.38</v>
      </c>
      <c r="AP27" s="2">
        <f t="shared" ref="AP27:AP38" si="13">AO27*AN27</f>
        <v>3.8E-3</v>
      </c>
      <c r="AQ27" s="1">
        <f t="shared" ref="AQ27:AQ38" si="14">(AP27+AM27+AD27+AA27+U27+X27+AG27+AJ27)</f>
        <v>2.2017298241675129E-2</v>
      </c>
      <c r="AR27" s="8">
        <f t="shared" ref="AR27:AR38" si="15">$B$27/12</f>
        <v>115.52959722222221</v>
      </c>
      <c r="AS27" s="1">
        <f t="shared" ref="AS27:AS38" si="16">$B$29</f>
        <v>0.15666666666666665</v>
      </c>
      <c r="AT27" s="1">
        <f>$E$2/12</f>
        <v>51.222291392583578</v>
      </c>
      <c r="AU27" s="1">
        <f t="shared" ref="AU27:AU38" si="17">AT27*10000*AS27*0.67*AR27*AQ27</f>
        <v>136762.70842284357</v>
      </c>
    </row>
    <row r="28" spans="1:47" x14ac:dyDescent="0.15">
      <c r="A28" s="1" t="s">
        <v>74</v>
      </c>
      <c r="B28" s="1">
        <v>1</v>
      </c>
      <c r="C28" s="7">
        <v>1</v>
      </c>
      <c r="D28" s="9">
        <v>-6.4821612903225798</v>
      </c>
      <c r="E28" s="10">
        <f t="shared" ref="E28:E39" si="18">D27</f>
        <v>-3</v>
      </c>
      <c r="F28" s="7" t="s">
        <v>73</v>
      </c>
      <c r="G28" s="1">
        <v>2</v>
      </c>
      <c r="H28" s="8">
        <f t="shared" si="0"/>
        <v>-6.4821612903225798</v>
      </c>
      <c r="I28" s="8">
        <f t="shared" si="1"/>
        <v>266.66783870967743</v>
      </c>
      <c r="J28" s="8">
        <f t="shared" si="2"/>
        <v>7.3264746811091009E-3</v>
      </c>
      <c r="K28" s="8">
        <f t="shared" si="3"/>
        <v>115.52959722222221</v>
      </c>
      <c r="L28" s="8">
        <f t="shared" si="4"/>
        <v>1.155295972222222</v>
      </c>
      <c r="M28" s="1" t="s">
        <v>73</v>
      </c>
      <c r="O28" s="8">
        <f t="shared" ref="O28:O38" si="19">L28+O27-P27-N28</f>
        <v>2.2970405258288413</v>
      </c>
      <c r="P28" s="8">
        <f t="shared" si="5"/>
        <v>1.682920925396654E-2</v>
      </c>
      <c r="Q28" s="14">
        <f t="shared" si="6"/>
        <v>2.6365761164547576E-3</v>
      </c>
      <c r="R28" s="8">
        <f t="shared" si="7"/>
        <v>0.18099636898148144</v>
      </c>
      <c r="S28" s="15">
        <f t="shared" si="8"/>
        <v>1.4567011102441053E-2</v>
      </c>
      <c r="T28" s="2">
        <v>0.01</v>
      </c>
      <c r="U28" s="16">
        <f t="shared" si="9"/>
        <v>1.4567011102441054E-4</v>
      </c>
      <c r="V28" s="15"/>
      <c r="W28" s="2"/>
      <c r="X28" s="16"/>
      <c r="Y28" s="2">
        <v>0.02</v>
      </c>
      <c r="Z28" s="2">
        <v>0.21</v>
      </c>
      <c r="AA28" s="2">
        <f t="shared" si="10"/>
        <v>4.1999999999999997E-3</v>
      </c>
      <c r="AB28" s="2">
        <v>0.01</v>
      </c>
      <c r="AC28" s="2">
        <v>0.28999999999999998</v>
      </c>
      <c r="AD28" s="2">
        <f t="shared" si="11"/>
        <v>2.8999999999999998E-3</v>
      </c>
      <c r="AE28" s="15"/>
      <c r="AF28" s="2"/>
      <c r="AG28" s="16"/>
      <c r="AH28" s="15"/>
      <c r="AI28" s="2"/>
      <c r="AJ28" s="16"/>
      <c r="AK28" s="2">
        <v>0.1</v>
      </c>
      <c r="AL28" s="2">
        <v>0.11</v>
      </c>
      <c r="AM28" s="2">
        <f t="shared" si="12"/>
        <v>1.1000000000000001E-2</v>
      </c>
      <c r="AN28" s="2">
        <v>0.01</v>
      </c>
      <c r="AO28" s="2">
        <v>0.38</v>
      </c>
      <c r="AP28" s="2">
        <f t="shared" si="13"/>
        <v>3.8E-3</v>
      </c>
      <c r="AQ28" s="1">
        <f t="shared" si="14"/>
        <v>2.2045670111024408E-2</v>
      </c>
      <c r="AR28" s="8">
        <f t="shared" si="15"/>
        <v>115.52959722222221</v>
      </c>
      <c r="AS28" s="1">
        <f t="shared" si="16"/>
        <v>0.15666666666666665</v>
      </c>
      <c r="AT28" s="1">
        <f t="shared" ref="AT28:AT38" si="20">$E$2/12</f>
        <v>51.222291392583578</v>
      </c>
      <c r="AU28" s="1">
        <f t="shared" si="17"/>
        <v>136938.94320209007</v>
      </c>
    </row>
    <row r="29" spans="1:47" x14ac:dyDescent="0.15">
      <c r="A29" s="1" t="s">
        <v>36</v>
      </c>
      <c r="B29" s="1">
        <f>I2</f>
        <v>0.15666666666666665</v>
      </c>
      <c r="C29" s="7">
        <v>2</v>
      </c>
      <c r="D29" s="11">
        <v>-6.7738214285714298</v>
      </c>
      <c r="E29" s="10">
        <f t="shared" si="18"/>
        <v>-6.4821612903225798</v>
      </c>
      <c r="F29" s="7" t="s">
        <v>73</v>
      </c>
      <c r="G29" s="1">
        <v>3</v>
      </c>
      <c r="H29" s="8">
        <f t="shared" si="0"/>
        <v>-6.7738214285714298</v>
      </c>
      <c r="I29" s="8">
        <f t="shared" si="1"/>
        <v>266.37617857142857</v>
      </c>
      <c r="J29" s="8">
        <f t="shared" si="2"/>
        <v>7.0393506360603535E-3</v>
      </c>
      <c r="K29" s="8">
        <f t="shared" si="3"/>
        <v>115.52959722222221</v>
      </c>
      <c r="L29" s="8">
        <f t="shared" si="4"/>
        <v>1.155295972222222</v>
      </c>
      <c r="M29" s="1" t="s">
        <v>73</v>
      </c>
      <c r="O29" s="8">
        <f t="shared" si="19"/>
        <v>3.4355072887970968</v>
      </c>
      <c r="P29" s="8">
        <f t="shared" si="5"/>
        <v>2.4183740418583823E-2</v>
      </c>
      <c r="Q29" s="14">
        <f t="shared" si="6"/>
        <v>3.7887859989114651E-3</v>
      </c>
      <c r="R29" s="8">
        <f t="shared" si="7"/>
        <v>0.18099636898148144</v>
      </c>
      <c r="S29" s="15">
        <f t="shared" si="8"/>
        <v>2.0932939264097131E-2</v>
      </c>
      <c r="T29" s="2">
        <v>0.01</v>
      </c>
      <c r="U29" s="16">
        <f t="shared" si="9"/>
        <v>2.0932939264097132E-4</v>
      </c>
      <c r="V29" s="15"/>
      <c r="W29" s="2"/>
      <c r="X29" s="16"/>
      <c r="Y29" s="2">
        <v>0.02</v>
      </c>
      <c r="Z29" s="2">
        <v>0.21</v>
      </c>
      <c r="AA29" s="2">
        <f t="shared" si="10"/>
        <v>4.1999999999999997E-3</v>
      </c>
      <c r="AB29" s="2">
        <v>0.01</v>
      </c>
      <c r="AC29" s="2">
        <v>0.28999999999999998</v>
      </c>
      <c r="AD29" s="2">
        <f t="shared" si="11"/>
        <v>2.8999999999999998E-3</v>
      </c>
      <c r="AE29" s="15"/>
      <c r="AF29" s="2"/>
      <c r="AG29" s="16"/>
      <c r="AH29" s="15"/>
      <c r="AI29" s="2"/>
      <c r="AJ29" s="16"/>
      <c r="AK29" s="1">
        <v>0.1</v>
      </c>
      <c r="AL29" s="2">
        <v>0.11</v>
      </c>
      <c r="AM29" s="2">
        <f t="shared" si="12"/>
        <v>1.1000000000000001E-2</v>
      </c>
      <c r="AN29" s="2">
        <v>0.01</v>
      </c>
      <c r="AO29" s="2">
        <v>0.38</v>
      </c>
      <c r="AP29" s="2">
        <f t="shared" si="13"/>
        <v>3.8E-3</v>
      </c>
      <c r="AQ29" s="1">
        <f t="shared" si="14"/>
        <v>2.2109329392640972E-2</v>
      </c>
      <c r="AR29" s="8">
        <f t="shared" si="15"/>
        <v>115.52959722222221</v>
      </c>
      <c r="AS29" s="1">
        <f t="shared" si="16"/>
        <v>0.15666666666666665</v>
      </c>
      <c r="AT29" s="1">
        <f t="shared" si="20"/>
        <v>51.222291392583578</v>
      </c>
      <c r="AU29" s="1">
        <f t="shared" si="17"/>
        <v>137334.369365399</v>
      </c>
    </row>
    <row r="30" spans="1:47" x14ac:dyDescent="0.15">
      <c r="C30" s="7">
        <v>3</v>
      </c>
      <c r="D30" s="11">
        <v>0.83658064516129005</v>
      </c>
      <c r="E30" s="10">
        <f t="shared" si="18"/>
        <v>-6.7738214285714298</v>
      </c>
      <c r="F30" s="7" t="s">
        <v>73</v>
      </c>
      <c r="G30" s="1">
        <v>4</v>
      </c>
      <c r="H30" s="8">
        <f t="shared" si="0"/>
        <v>0.83658064516129005</v>
      </c>
      <c r="I30" s="8">
        <f t="shared" si="1"/>
        <v>273.98658064516127</v>
      </c>
      <c r="J30" s="8">
        <f t="shared" si="2"/>
        <v>1.943015009439843E-2</v>
      </c>
      <c r="K30" s="8">
        <f t="shared" si="3"/>
        <v>115.52959722222221</v>
      </c>
      <c r="L30" s="8">
        <f t="shared" si="4"/>
        <v>1.155295972222222</v>
      </c>
      <c r="M30" s="1" t="s">
        <v>73</v>
      </c>
      <c r="O30" s="8">
        <f t="shared" si="19"/>
        <v>4.5666195206007352</v>
      </c>
      <c r="P30" s="8">
        <f t="shared" si="5"/>
        <v>8.8730102709282083E-2</v>
      </c>
      <c r="Q30" s="14">
        <f t="shared" si="6"/>
        <v>1.3901049424454191E-2</v>
      </c>
      <c r="R30" s="8">
        <f t="shared" si="7"/>
        <v>0.18099636898148144</v>
      </c>
      <c r="S30" s="15">
        <f t="shared" si="8"/>
        <v>7.6802918769472497E-2</v>
      </c>
      <c r="T30" s="2">
        <v>0.01</v>
      </c>
      <c r="U30" s="16">
        <f t="shared" si="9"/>
        <v>7.6802918769472504E-4</v>
      </c>
      <c r="V30" s="15"/>
      <c r="W30" s="2"/>
      <c r="X30" s="16"/>
      <c r="Y30" s="2">
        <v>0.02</v>
      </c>
      <c r="Z30" s="2">
        <v>0.21</v>
      </c>
      <c r="AA30" s="2">
        <f t="shared" si="10"/>
        <v>4.1999999999999997E-3</v>
      </c>
      <c r="AB30" s="2">
        <v>0.01</v>
      </c>
      <c r="AC30" s="2">
        <v>0.28999999999999998</v>
      </c>
      <c r="AD30" s="2">
        <f t="shared" si="11"/>
        <v>2.8999999999999998E-3</v>
      </c>
      <c r="AE30" s="15"/>
      <c r="AF30" s="2"/>
      <c r="AG30" s="16"/>
      <c r="AH30" s="15"/>
      <c r="AI30" s="2"/>
      <c r="AJ30" s="16"/>
      <c r="AK30" s="2">
        <v>0.1</v>
      </c>
      <c r="AL30" s="2">
        <v>0.11</v>
      </c>
      <c r="AM30" s="2">
        <f t="shared" si="12"/>
        <v>1.1000000000000001E-2</v>
      </c>
      <c r="AN30" s="2">
        <v>0.01</v>
      </c>
      <c r="AO30" s="2">
        <v>0.38</v>
      </c>
      <c r="AP30" s="2">
        <f t="shared" si="13"/>
        <v>3.8E-3</v>
      </c>
      <c r="AQ30" s="1">
        <f t="shared" si="14"/>
        <v>2.2668029187694724E-2</v>
      </c>
      <c r="AR30" s="8">
        <f t="shared" si="15"/>
        <v>115.52959722222221</v>
      </c>
      <c r="AS30" s="1">
        <f t="shared" si="16"/>
        <v>0.15666666666666665</v>
      </c>
      <c r="AT30" s="1">
        <f t="shared" si="20"/>
        <v>51.222291392583578</v>
      </c>
      <c r="AU30" s="1">
        <f t="shared" si="17"/>
        <v>140804.79050100449</v>
      </c>
    </row>
    <row r="31" spans="1:47" x14ac:dyDescent="0.15">
      <c r="C31" s="7">
        <v>4</v>
      </c>
      <c r="D31" s="11">
        <v>9.2416666666666707</v>
      </c>
      <c r="E31" s="10">
        <f t="shared" si="18"/>
        <v>0.83658064516129005</v>
      </c>
      <c r="F31" s="7" t="s">
        <v>73</v>
      </c>
      <c r="G31" s="1">
        <v>5</v>
      </c>
      <c r="H31" s="8">
        <f t="shared" si="0"/>
        <v>9.2416666666666707</v>
      </c>
      <c r="I31" s="8">
        <f t="shared" si="1"/>
        <v>282.39166666666665</v>
      </c>
      <c r="J31" s="8">
        <f t="shared" si="2"/>
        <v>5.595572220208038E-2</v>
      </c>
      <c r="K31" s="8">
        <f t="shared" si="3"/>
        <v>115.52959722222221</v>
      </c>
      <c r="L31" s="8">
        <f t="shared" si="4"/>
        <v>1.155295972222222</v>
      </c>
      <c r="M31" s="1" t="s">
        <v>75</v>
      </c>
      <c r="N31" s="8">
        <f>(O30-P30)*C22/100</f>
        <v>4.2539949469968805</v>
      </c>
      <c r="O31" s="8">
        <f t="shared" si="19"/>
        <v>1.3791904431167943</v>
      </c>
      <c r="P31" s="8">
        <f t="shared" si="5"/>
        <v>7.7173597298807489E-2</v>
      </c>
      <c r="Q31" s="14">
        <f t="shared" si="6"/>
        <v>1.2090530243479839E-2</v>
      </c>
      <c r="R31" s="8">
        <f t="shared" si="7"/>
        <v>0.18099636898148144</v>
      </c>
      <c r="S31" s="15">
        <f t="shared" si="8"/>
        <v>6.6799849695973051E-2</v>
      </c>
      <c r="T31" s="2">
        <v>0.01</v>
      </c>
      <c r="U31" s="16">
        <f t="shared" si="9"/>
        <v>6.6799849695973058E-4</v>
      </c>
      <c r="V31" s="15"/>
      <c r="W31" s="2"/>
      <c r="X31" s="16"/>
      <c r="Y31" s="2">
        <v>0.04</v>
      </c>
      <c r="Z31" s="2">
        <v>0.21</v>
      </c>
      <c r="AA31" s="2">
        <f t="shared" si="10"/>
        <v>8.3999999999999995E-3</v>
      </c>
      <c r="AB31" s="2">
        <v>1.4999999999999999E-2</v>
      </c>
      <c r="AC31" s="2">
        <v>0.28999999999999998</v>
      </c>
      <c r="AD31" s="2">
        <f t="shared" si="11"/>
        <v>4.3499999999999997E-3</v>
      </c>
      <c r="AE31" s="15"/>
      <c r="AF31" s="2"/>
      <c r="AG31" s="16"/>
      <c r="AH31" s="15"/>
      <c r="AI31" s="2"/>
      <c r="AJ31" s="16"/>
      <c r="AK31" s="1">
        <v>0.1</v>
      </c>
      <c r="AL31" s="2">
        <v>0.11</v>
      </c>
      <c r="AM31" s="2">
        <f t="shared" si="12"/>
        <v>1.1000000000000001E-2</v>
      </c>
      <c r="AN31" s="2">
        <v>1.4999999999999999E-2</v>
      </c>
      <c r="AO31" s="2">
        <v>0.38</v>
      </c>
      <c r="AP31" s="2">
        <f t="shared" si="13"/>
        <v>5.7000000000000002E-3</v>
      </c>
      <c r="AQ31" s="1">
        <f t="shared" si="14"/>
        <v>3.0117998496959727E-2</v>
      </c>
      <c r="AR31" s="8">
        <f t="shared" si="15"/>
        <v>115.52959722222221</v>
      </c>
      <c r="AS31" s="1">
        <f t="shared" si="16"/>
        <v>0.15666666666666665</v>
      </c>
      <c r="AT31" s="1">
        <f t="shared" si="20"/>
        <v>51.222291392583578</v>
      </c>
      <c r="AU31" s="1">
        <f t="shared" si="17"/>
        <v>187081.03971279805</v>
      </c>
    </row>
    <row r="32" spans="1:47" x14ac:dyDescent="0.15">
      <c r="C32" s="7">
        <v>5</v>
      </c>
      <c r="D32" s="11">
        <v>15.957935483870999</v>
      </c>
      <c r="E32" s="10">
        <f t="shared" si="18"/>
        <v>9.2416666666666707</v>
      </c>
      <c r="F32" s="7" t="s">
        <v>75</v>
      </c>
      <c r="G32" s="1">
        <v>6</v>
      </c>
      <c r="H32" s="8">
        <f t="shared" si="0"/>
        <v>15.957935483870999</v>
      </c>
      <c r="I32" s="8">
        <f t="shared" si="1"/>
        <v>289.10793548387096</v>
      </c>
      <c r="J32" s="8">
        <f t="shared" si="2"/>
        <v>0.12465621288210471</v>
      </c>
      <c r="K32" s="8">
        <f t="shared" si="3"/>
        <v>115.52959722222221</v>
      </c>
      <c r="L32" s="8">
        <f t="shared" si="4"/>
        <v>1.155295972222222</v>
      </c>
      <c r="M32" s="1" t="s">
        <v>73</v>
      </c>
      <c r="O32" s="8">
        <f t="shared" si="19"/>
        <v>2.4573128180402088</v>
      </c>
      <c r="P32" s="8">
        <f t="shared" si="5"/>
        <v>0.30631930976354493</v>
      </c>
      <c r="Q32" s="14">
        <f t="shared" si="6"/>
        <v>4.7990025196288699E-2</v>
      </c>
      <c r="R32" s="8">
        <f t="shared" si="7"/>
        <v>0.18099636898148144</v>
      </c>
      <c r="S32" s="15">
        <f t="shared" si="8"/>
        <v>0.26514357976539726</v>
      </c>
      <c r="T32" s="2">
        <v>0.01</v>
      </c>
      <c r="U32" s="16">
        <f t="shared" si="9"/>
        <v>2.6514357976539726E-3</v>
      </c>
      <c r="V32" s="15"/>
      <c r="W32" s="2"/>
      <c r="X32" s="16"/>
      <c r="Y32" s="2">
        <v>0.04</v>
      </c>
      <c r="Z32" s="2">
        <v>0.21</v>
      </c>
      <c r="AA32" s="2">
        <f t="shared" si="10"/>
        <v>8.3999999999999995E-3</v>
      </c>
      <c r="AB32" s="2">
        <v>1.4999999999999999E-2</v>
      </c>
      <c r="AC32" s="2">
        <v>0.28999999999999998</v>
      </c>
      <c r="AD32" s="2">
        <f t="shared" si="11"/>
        <v>4.3499999999999997E-3</v>
      </c>
      <c r="AE32" s="15"/>
      <c r="AF32" s="2"/>
      <c r="AG32" s="16"/>
      <c r="AH32" s="15"/>
      <c r="AI32" s="2"/>
      <c r="AJ32" s="16"/>
      <c r="AK32" s="2">
        <v>0.1</v>
      </c>
      <c r="AL32" s="2">
        <v>0.11</v>
      </c>
      <c r="AM32" s="2">
        <f t="shared" si="12"/>
        <v>1.1000000000000001E-2</v>
      </c>
      <c r="AN32" s="2">
        <v>1.4999999999999999E-2</v>
      </c>
      <c r="AO32" s="2">
        <v>0.38</v>
      </c>
      <c r="AP32" s="2">
        <f t="shared" si="13"/>
        <v>5.7000000000000002E-3</v>
      </c>
      <c r="AQ32" s="1">
        <f t="shared" si="14"/>
        <v>3.2101435797653968E-2</v>
      </c>
      <c r="AR32" s="8">
        <f t="shared" si="15"/>
        <v>115.52959722222221</v>
      </c>
      <c r="AS32" s="1">
        <f t="shared" si="16"/>
        <v>0.15666666666666665</v>
      </c>
      <c r="AT32" s="1">
        <f t="shared" si="20"/>
        <v>51.222291392583578</v>
      </c>
      <c r="AU32" s="1">
        <f t="shared" si="17"/>
        <v>199401.36413463776</v>
      </c>
    </row>
    <row r="33" spans="1:48" x14ac:dyDescent="0.15">
      <c r="C33" s="7">
        <v>6</v>
      </c>
      <c r="D33" s="11">
        <v>21.008366666666699</v>
      </c>
      <c r="E33" s="10">
        <f t="shared" si="18"/>
        <v>15.957935483870999</v>
      </c>
      <c r="F33" s="7" t="s">
        <v>73</v>
      </c>
      <c r="G33" s="1">
        <v>7</v>
      </c>
      <c r="H33" s="8">
        <f t="shared" si="0"/>
        <v>21.008366666666699</v>
      </c>
      <c r="I33" s="8">
        <f t="shared" si="1"/>
        <v>294.15836666666667</v>
      </c>
      <c r="J33" s="8">
        <f t="shared" si="2"/>
        <v>0.22224776672603361</v>
      </c>
      <c r="K33" s="8">
        <f t="shared" si="3"/>
        <v>115.52959722222221</v>
      </c>
      <c r="L33" s="8">
        <f t="shared" si="4"/>
        <v>1.155295972222222</v>
      </c>
      <c r="M33" s="1" t="s">
        <v>73</v>
      </c>
      <c r="O33" s="8">
        <f t="shared" si="19"/>
        <v>3.306289480498886</v>
      </c>
      <c r="P33" s="8">
        <f t="shared" si="5"/>
        <v>0.73481545319065522</v>
      </c>
      <c r="Q33" s="14">
        <f t="shared" si="6"/>
        <v>0.11512108766653598</v>
      </c>
      <c r="R33" s="8">
        <f t="shared" si="7"/>
        <v>0.18099636898148144</v>
      </c>
      <c r="S33" s="15">
        <f t="shared" si="8"/>
        <v>0.6360408681917511</v>
      </c>
      <c r="T33" s="2">
        <v>0.01</v>
      </c>
      <c r="U33" s="16">
        <f t="shared" si="9"/>
        <v>6.3604086819175109E-3</v>
      </c>
      <c r="V33" s="15"/>
      <c r="W33" s="2"/>
      <c r="X33" s="16"/>
      <c r="Y33" s="2">
        <v>0.04</v>
      </c>
      <c r="Z33" s="2">
        <v>0.21</v>
      </c>
      <c r="AA33" s="2">
        <f t="shared" si="10"/>
        <v>8.3999999999999995E-3</v>
      </c>
      <c r="AB33" s="2">
        <v>1.4999999999999999E-2</v>
      </c>
      <c r="AC33" s="2">
        <v>0.28999999999999998</v>
      </c>
      <c r="AD33" s="2">
        <f t="shared" si="11"/>
        <v>4.3499999999999997E-3</v>
      </c>
      <c r="AE33" s="15"/>
      <c r="AF33" s="2"/>
      <c r="AG33" s="16"/>
      <c r="AH33" s="15"/>
      <c r="AI33" s="2"/>
      <c r="AJ33" s="16"/>
      <c r="AK33" s="1">
        <v>0.1</v>
      </c>
      <c r="AL33" s="2">
        <v>0.11</v>
      </c>
      <c r="AM33" s="2">
        <f t="shared" si="12"/>
        <v>1.1000000000000001E-2</v>
      </c>
      <c r="AN33" s="2">
        <v>1.4999999999999999E-2</v>
      </c>
      <c r="AO33" s="2">
        <v>0.38</v>
      </c>
      <c r="AP33" s="2">
        <f t="shared" si="13"/>
        <v>5.7000000000000002E-3</v>
      </c>
      <c r="AQ33" s="1">
        <f t="shared" si="14"/>
        <v>3.581040868191751E-2</v>
      </c>
      <c r="AR33" s="8">
        <f t="shared" si="15"/>
        <v>115.52959722222221</v>
      </c>
      <c r="AS33" s="1">
        <f t="shared" si="16"/>
        <v>0.15666666666666665</v>
      </c>
      <c r="AT33" s="1">
        <f t="shared" si="20"/>
        <v>51.222291392583578</v>
      </c>
      <c r="AU33" s="1">
        <f t="shared" si="17"/>
        <v>222440.02998504753</v>
      </c>
    </row>
    <row r="34" spans="1:48" x14ac:dyDescent="0.15">
      <c r="C34" s="7">
        <v>7</v>
      </c>
      <c r="D34" s="11">
        <v>21.668419354838701</v>
      </c>
      <c r="E34" s="10">
        <f t="shared" si="18"/>
        <v>21.008366666666699</v>
      </c>
      <c r="F34" s="7" t="s">
        <v>73</v>
      </c>
      <c r="G34" s="1">
        <v>8</v>
      </c>
      <c r="H34" s="8">
        <f t="shared" si="0"/>
        <v>21.668419354838701</v>
      </c>
      <c r="I34" s="8">
        <f t="shared" si="1"/>
        <v>294.81841935483868</v>
      </c>
      <c r="J34" s="8">
        <f t="shared" si="2"/>
        <v>0.23934348822176366</v>
      </c>
      <c r="K34" s="8">
        <f t="shared" si="3"/>
        <v>115.52959722222221</v>
      </c>
      <c r="L34" s="8">
        <f t="shared" si="4"/>
        <v>1.155295972222222</v>
      </c>
      <c r="M34" s="1" t="s">
        <v>73</v>
      </c>
      <c r="O34" s="8">
        <f t="shared" si="19"/>
        <v>3.7267699995304531</v>
      </c>
      <c r="P34" s="8">
        <f t="shared" si="5"/>
        <v>0.89197813148783911</v>
      </c>
      <c r="Q34" s="14">
        <f t="shared" si="6"/>
        <v>0.13974324059976145</v>
      </c>
      <c r="R34" s="8">
        <f t="shared" si="7"/>
        <v>0.18099636898148144</v>
      </c>
      <c r="S34" s="15">
        <f t="shared" si="8"/>
        <v>0.77207759131377496</v>
      </c>
      <c r="T34" s="2">
        <v>0.01</v>
      </c>
      <c r="U34" s="16">
        <f t="shared" si="9"/>
        <v>7.7207759131377495E-3</v>
      </c>
      <c r="V34" s="15"/>
      <c r="W34" s="2"/>
      <c r="X34" s="16"/>
      <c r="Y34" s="2">
        <v>0.04</v>
      </c>
      <c r="Z34" s="2">
        <v>0.21</v>
      </c>
      <c r="AA34" s="2">
        <f t="shared" si="10"/>
        <v>8.3999999999999995E-3</v>
      </c>
      <c r="AB34" s="2">
        <v>1.4999999999999999E-2</v>
      </c>
      <c r="AC34" s="2">
        <v>0.28999999999999998</v>
      </c>
      <c r="AD34" s="2">
        <f t="shared" si="11"/>
        <v>4.3499999999999997E-3</v>
      </c>
      <c r="AE34" s="15"/>
      <c r="AF34" s="2"/>
      <c r="AG34" s="16"/>
      <c r="AH34" s="15"/>
      <c r="AI34" s="2"/>
      <c r="AJ34" s="16"/>
      <c r="AK34" s="2">
        <v>0.1</v>
      </c>
      <c r="AL34" s="2">
        <v>0.11</v>
      </c>
      <c r="AM34" s="2">
        <f t="shared" si="12"/>
        <v>1.1000000000000001E-2</v>
      </c>
      <c r="AN34" s="2">
        <v>1.4999999999999999E-2</v>
      </c>
      <c r="AO34" s="2">
        <v>0.38</v>
      </c>
      <c r="AP34" s="2">
        <f t="shared" si="13"/>
        <v>5.7000000000000002E-3</v>
      </c>
      <c r="AQ34" s="1">
        <f t="shared" si="14"/>
        <v>3.7170775913137749E-2</v>
      </c>
      <c r="AR34" s="8">
        <f t="shared" si="15"/>
        <v>115.52959722222221</v>
      </c>
      <c r="AS34" s="1">
        <f t="shared" si="16"/>
        <v>0.15666666666666665</v>
      </c>
      <c r="AT34" s="1">
        <f t="shared" si="20"/>
        <v>51.222291392583578</v>
      </c>
      <c r="AU34" s="1">
        <f t="shared" si="17"/>
        <v>230890.09070317901</v>
      </c>
    </row>
    <row r="35" spans="1:48" x14ac:dyDescent="0.15">
      <c r="C35" s="7">
        <v>8</v>
      </c>
      <c r="D35" s="11">
        <v>22.499548387096802</v>
      </c>
      <c r="E35" s="10">
        <f t="shared" si="18"/>
        <v>21.668419354838701</v>
      </c>
      <c r="F35" s="7" t="s">
        <v>73</v>
      </c>
      <c r="G35" s="1">
        <v>9</v>
      </c>
      <c r="H35" s="8">
        <f t="shared" si="0"/>
        <v>22.499548387096802</v>
      </c>
      <c r="I35" s="8">
        <f t="shared" si="1"/>
        <v>295.64954838709679</v>
      </c>
      <c r="J35" s="8">
        <f t="shared" si="2"/>
        <v>0.26262926463270875</v>
      </c>
      <c r="K35" s="8">
        <f t="shared" si="3"/>
        <v>115.52959722222221</v>
      </c>
      <c r="L35" s="8">
        <f t="shared" si="4"/>
        <v>1.155295972222222</v>
      </c>
      <c r="M35" s="1" t="s">
        <v>73</v>
      </c>
      <c r="O35" s="8">
        <f t="shared" si="19"/>
        <v>3.9900878402648363</v>
      </c>
      <c r="P35" s="8">
        <f t="shared" si="5"/>
        <v>1.047913835308667</v>
      </c>
      <c r="Q35" s="14">
        <f t="shared" si="6"/>
        <v>0.16417316753169114</v>
      </c>
      <c r="R35" s="8">
        <f t="shared" si="7"/>
        <v>0.18099636898148144</v>
      </c>
      <c r="S35" s="15">
        <f t="shared" si="8"/>
        <v>0.90705227102367147</v>
      </c>
      <c r="T35" s="2">
        <v>0.01</v>
      </c>
      <c r="U35" s="16">
        <f t="shared" si="9"/>
        <v>9.0705227102367142E-3</v>
      </c>
      <c r="V35" s="15"/>
      <c r="W35" s="2"/>
      <c r="X35" s="16"/>
      <c r="Y35" s="2">
        <v>0.04</v>
      </c>
      <c r="Z35" s="2">
        <v>0.21</v>
      </c>
      <c r="AA35" s="2">
        <f t="shared" si="10"/>
        <v>8.3999999999999995E-3</v>
      </c>
      <c r="AB35" s="2">
        <v>1.4999999999999999E-2</v>
      </c>
      <c r="AC35" s="2">
        <v>0.28999999999999998</v>
      </c>
      <c r="AD35" s="2">
        <f t="shared" si="11"/>
        <v>4.3499999999999997E-3</v>
      </c>
      <c r="AE35" s="15"/>
      <c r="AF35" s="2"/>
      <c r="AG35" s="16"/>
      <c r="AH35" s="15"/>
      <c r="AI35" s="2"/>
      <c r="AJ35" s="16"/>
      <c r="AK35" s="1">
        <v>0.1</v>
      </c>
      <c r="AL35" s="2">
        <v>0.11</v>
      </c>
      <c r="AM35" s="2">
        <f t="shared" si="12"/>
        <v>1.1000000000000001E-2</v>
      </c>
      <c r="AN35" s="2">
        <v>1.4999999999999999E-2</v>
      </c>
      <c r="AO35" s="2">
        <v>0.38</v>
      </c>
      <c r="AP35" s="2">
        <f t="shared" si="13"/>
        <v>5.7000000000000002E-3</v>
      </c>
      <c r="AQ35" s="1">
        <f t="shared" si="14"/>
        <v>3.8520522710236711E-2</v>
      </c>
      <c r="AR35" s="8">
        <f t="shared" si="15"/>
        <v>115.52959722222221</v>
      </c>
      <c r="AS35" s="1">
        <f t="shared" si="16"/>
        <v>0.15666666666666665</v>
      </c>
      <c r="AT35" s="1">
        <f t="shared" si="20"/>
        <v>51.222291392583578</v>
      </c>
      <c r="AU35" s="1">
        <f t="shared" si="17"/>
        <v>239274.18150442475</v>
      </c>
    </row>
    <row r="36" spans="1:48" x14ac:dyDescent="0.15">
      <c r="C36" s="7">
        <v>9</v>
      </c>
      <c r="D36" s="11">
        <v>17.6308333333333</v>
      </c>
      <c r="E36" s="10">
        <f t="shared" si="18"/>
        <v>22.499548387096802</v>
      </c>
      <c r="F36" s="7" t="s">
        <v>73</v>
      </c>
      <c r="G36" s="1">
        <v>10</v>
      </c>
      <c r="H36" s="8">
        <f t="shared" si="0"/>
        <v>17.6308333333333</v>
      </c>
      <c r="I36" s="8">
        <f t="shared" si="1"/>
        <v>290.78083333333325</v>
      </c>
      <c r="J36" s="8">
        <f t="shared" si="2"/>
        <v>0.1513080072088884</v>
      </c>
      <c r="K36" s="8">
        <f t="shared" si="3"/>
        <v>115.52959722222221</v>
      </c>
      <c r="L36" s="8">
        <f t="shared" si="4"/>
        <v>1.155295972222222</v>
      </c>
      <c r="M36" s="1" t="s">
        <v>73</v>
      </c>
      <c r="O36" s="8">
        <f t="shared" si="19"/>
        <v>4.0974699771783909</v>
      </c>
      <c r="P36" s="8">
        <f t="shared" si="5"/>
        <v>0.61998001684511173</v>
      </c>
      <c r="Q36" s="14">
        <f t="shared" si="6"/>
        <v>9.7130202639067492E-2</v>
      </c>
      <c r="R36" s="8">
        <f t="shared" si="7"/>
        <v>0.18099636898148144</v>
      </c>
      <c r="S36" s="15">
        <f t="shared" si="8"/>
        <v>0.53664171930987925</v>
      </c>
      <c r="T36" s="2">
        <v>0.01</v>
      </c>
      <c r="U36" s="16">
        <f t="shared" si="9"/>
        <v>5.3664171930987922E-3</v>
      </c>
      <c r="V36" s="15"/>
      <c r="W36" s="2"/>
      <c r="X36" s="16"/>
      <c r="Y36" s="2">
        <v>0.04</v>
      </c>
      <c r="Z36" s="2">
        <v>0.21</v>
      </c>
      <c r="AA36" s="2">
        <f t="shared" si="10"/>
        <v>8.3999999999999995E-3</v>
      </c>
      <c r="AB36" s="2">
        <v>1.4999999999999999E-2</v>
      </c>
      <c r="AC36" s="2">
        <v>0.28999999999999998</v>
      </c>
      <c r="AD36" s="2">
        <f t="shared" si="11"/>
        <v>4.3499999999999997E-3</v>
      </c>
      <c r="AE36" s="15"/>
      <c r="AF36" s="2"/>
      <c r="AG36" s="16"/>
      <c r="AH36" s="15"/>
      <c r="AI36" s="2"/>
      <c r="AJ36" s="16"/>
      <c r="AK36" s="2">
        <v>0.1</v>
      </c>
      <c r="AL36" s="2">
        <v>0.11</v>
      </c>
      <c r="AM36" s="2">
        <f t="shared" si="12"/>
        <v>1.1000000000000001E-2</v>
      </c>
      <c r="AN36" s="2">
        <v>1.4999999999999999E-2</v>
      </c>
      <c r="AO36" s="2">
        <v>0.38</v>
      </c>
      <c r="AP36" s="2">
        <f t="shared" si="13"/>
        <v>5.7000000000000002E-3</v>
      </c>
      <c r="AQ36" s="1">
        <f t="shared" si="14"/>
        <v>3.4816417193098789E-2</v>
      </c>
      <c r="AR36" s="8">
        <f t="shared" si="15"/>
        <v>115.52959722222221</v>
      </c>
      <c r="AS36" s="1">
        <f t="shared" si="16"/>
        <v>0.15666666666666665</v>
      </c>
      <c r="AT36" s="1">
        <f t="shared" si="20"/>
        <v>51.222291392583578</v>
      </c>
      <c r="AU36" s="1">
        <f t="shared" si="17"/>
        <v>216265.74980462153</v>
      </c>
    </row>
    <row r="37" spans="1:48" x14ac:dyDescent="0.15">
      <c r="C37" s="7">
        <v>10</v>
      </c>
      <c r="D37" s="11">
        <v>11.927258064516099</v>
      </c>
      <c r="E37" s="10">
        <f t="shared" si="18"/>
        <v>17.6308333333333</v>
      </c>
      <c r="F37" s="7" t="s">
        <v>73</v>
      </c>
      <c r="G37" s="1">
        <v>11</v>
      </c>
      <c r="H37" s="8">
        <f t="shared" si="0"/>
        <v>11.927258064516099</v>
      </c>
      <c r="I37" s="8">
        <f t="shared" si="1"/>
        <v>285.07725806451606</v>
      </c>
      <c r="J37" s="8">
        <f t="shared" si="2"/>
        <v>7.7430408159426048E-2</v>
      </c>
      <c r="K37" s="8">
        <f t="shared" si="3"/>
        <v>115.52959722222221</v>
      </c>
      <c r="L37" s="8">
        <f t="shared" si="4"/>
        <v>1.155295972222222</v>
      </c>
      <c r="M37" s="1" t="s">
        <v>75</v>
      </c>
      <c r="N37" s="8">
        <f>(O36-P36)*C22/100</f>
        <v>3.3036154623166154</v>
      </c>
      <c r="O37" s="8">
        <f t="shared" si="19"/>
        <v>1.329170470238886</v>
      </c>
      <c r="P37" s="8">
        <f t="shared" si="5"/>
        <v>0.1029182120240532</v>
      </c>
      <c r="Q37" s="14">
        <f t="shared" si="6"/>
        <v>1.6123853217101667E-2</v>
      </c>
      <c r="R37" s="8">
        <f t="shared" si="7"/>
        <v>0.18099636898148144</v>
      </c>
      <c r="S37" s="15">
        <f t="shared" si="8"/>
        <v>8.9083849072968818E-2</v>
      </c>
      <c r="T37" s="2">
        <v>0.01</v>
      </c>
      <c r="U37" s="16">
        <f t="shared" si="9"/>
        <v>8.9083849072968825E-4</v>
      </c>
      <c r="V37" s="15"/>
      <c r="W37" s="2"/>
      <c r="X37" s="16"/>
      <c r="Y37" s="2">
        <v>0.04</v>
      </c>
      <c r="Z37" s="2">
        <v>0.21</v>
      </c>
      <c r="AA37" s="2">
        <f t="shared" si="10"/>
        <v>8.3999999999999995E-3</v>
      </c>
      <c r="AB37" s="2">
        <v>1.4999999999999999E-2</v>
      </c>
      <c r="AC37" s="2">
        <v>0.28999999999999998</v>
      </c>
      <c r="AD37" s="2">
        <f t="shared" si="11"/>
        <v>4.3499999999999997E-3</v>
      </c>
      <c r="AE37" s="15"/>
      <c r="AF37" s="2"/>
      <c r="AG37" s="16"/>
      <c r="AH37" s="15"/>
      <c r="AI37" s="2"/>
      <c r="AJ37" s="16"/>
      <c r="AK37" s="1">
        <v>0.1</v>
      </c>
      <c r="AL37" s="2">
        <v>0.11</v>
      </c>
      <c r="AM37" s="2">
        <f t="shared" si="12"/>
        <v>1.1000000000000001E-2</v>
      </c>
      <c r="AN37" s="2">
        <v>1.4999999999999999E-2</v>
      </c>
      <c r="AO37" s="2">
        <v>0.38</v>
      </c>
      <c r="AP37" s="2">
        <f t="shared" si="13"/>
        <v>5.7000000000000002E-3</v>
      </c>
      <c r="AQ37" s="1">
        <f t="shared" si="14"/>
        <v>3.0340838490729685E-2</v>
      </c>
      <c r="AR37" s="8">
        <f t="shared" si="15"/>
        <v>115.52959722222221</v>
      </c>
      <c r="AS37" s="1">
        <f t="shared" si="16"/>
        <v>0.15666666666666665</v>
      </c>
      <c r="AT37" s="1">
        <f t="shared" si="20"/>
        <v>51.222291392583578</v>
      </c>
      <c r="AU37" s="1">
        <f t="shared" si="17"/>
        <v>188465.2332118543</v>
      </c>
    </row>
    <row r="38" spans="1:48" x14ac:dyDescent="0.15">
      <c r="C38" s="7">
        <v>11</v>
      </c>
      <c r="D38" s="11">
        <v>0.89393333333333302</v>
      </c>
      <c r="E38" s="10">
        <f t="shared" si="18"/>
        <v>11.927258064516099</v>
      </c>
      <c r="F38" s="7" t="s">
        <v>75</v>
      </c>
      <c r="G38" s="1">
        <v>12</v>
      </c>
      <c r="H38" s="8">
        <f t="shared" si="0"/>
        <v>0.89393333333333302</v>
      </c>
      <c r="I38" s="8">
        <f t="shared" si="1"/>
        <v>274.04393333333331</v>
      </c>
      <c r="J38" s="8">
        <f t="shared" si="2"/>
        <v>1.9575198253618659E-2</v>
      </c>
      <c r="K38" s="8">
        <f t="shared" si="3"/>
        <v>115.52959722222221</v>
      </c>
      <c r="L38" s="8">
        <f t="shared" si="4"/>
        <v>1.155295972222222</v>
      </c>
      <c r="M38" s="1" t="s">
        <v>73</v>
      </c>
      <c r="O38" s="8">
        <f t="shared" si="19"/>
        <v>2.3815482304370548</v>
      </c>
      <c r="P38" s="8">
        <f t="shared" si="5"/>
        <v>4.6619278761360045E-2</v>
      </c>
      <c r="Q38" s="14">
        <f t="shared" si="6"/>
        <v>7.3036870059464062E-3</v>
      </c>
      <c r="R38" s="8">
        <f t="shared" si="7"/>
        <v>0.18099636898148144</v>
      </c>
      <c r="S38" s="15">
        <f t="shared" si="8"/>
        <v>4.0352671421235414E-2</v>
      </c>
      <c r="T38" s="2">
        <v>0.01</v>
      </c>
      <c r="U38" s="16">
        <f t="shared" si="9"/>
        <v>4.0352671421235416E-4</v>
      </c>
      <c r="V38" s="15"/>
      <c r="W38" s="2"/>
      <c r="X38" s="16"/>
      <c r="Y38" s="2">
        <v>0.04</v>
      </c>
      <c r="Z38" s="2">
        <v>0.21</v>
      </c>
      <c r="AA38" s="2">
        <f t="shared" si="10"/>
        <v>8.3999999999999995E-3</v>
      </c>
      <c r="AB38" s="2">
        <v>1.4999999999999999E-2</v>
      </c>
      <c r="AC38" s="2">
        <v>0.28999999999999998</v>
      </c>
      <c r="AD38" s="2">
        <f t="shared" si="11"/>
        <v>4.3499999999999997E-3</v>
      </c>
      <c r="AE38" s="15"/>
      <c r="AF38" s="2"/>
      <c r="AG38" s="16"/>
      <c r="AH38" s="15"/>
      <c r="AI38" s="2"/>
      <c r="AJ38" s="16"/>
      <c r="AK38" s="2">
        <v>0.1</v>
      </c>
      <c r="AL38" s="2">
        <v>0.11</v>
      </c>
      <c r="AM38" s="2">
        <f t="shared" si="12"/>
        <v>1.1000000000000001E-2</v>
      </c>
      <c r="AN38" s="2">
        <v>1.4999999999999999E-2</v>
      </c>
      <c r="AO38" s="2">
        <v>0.38</v>
      </c>
      <c r="AP38" s="2">
        <f t="shared" si="13"/>
        <v>5.7000000000000002E-3</v>
      </c>
      <c r="AQ38" s="1">
        <f t="shared" si="14"/>
        <v>2.9853526714212351E-2</v>
      </c>
      <c r="AR38" s="8">
        <f t="shared" si="15"/>
        <v>115.52959722222221</v>
      </c>
      <c r="AS38" s="1">
        <f t="shared" si="16"/>
        <v>0.15666666666666665</v>
      </c>
      <c r="AT38" s="1">
        <f t="shared" si="20"/>
        <v>51.222291392583578</v>
      </c>
      <c r="AU38" s="1">
        <f t="shared" si="17"/>
        <v>185438.24608240224</v>
      </c>
      <c r="AV38" s="1">
        <f>SUM(AU27:AU38)</f>
        <v>2221096.7466303022</v>
      </c>
    </row>
    <row r="39" spans="1:48" x14ac:dyDescent="0.15">
      <c r="C39" s="7">
        <v>12</v>
      </c>
      <c r="D39" s="11">
        <v>-0.83819354838709703</v>
      </c>
      <c r="E39" s="10">
        <f t="shared" si="18"/>
        <v>0.89393333333333302</v>
      </c>
      <c r="F39" s="7" t="s">
        <v>73</v>
      </c>
    </row>
    <row r="40" spans="1:48" x14ac:dyDescent="0.15">
      <c r="S40" s="35" t="s">
        <v>43</v>
      </c>
      <c r="T40" s="35"/>
      <c r="U40" s="35"/>
      <c r="V40" s="35" t="s">
        <v>44</v>
      </c>
      <c r="W40" s="35"/>
      <c r="X40" s="35"/>
      <c r="Y40" s="35" t="s">
        <v>45</v>
      </c>
      <c r="Z40" s="35"/>
      <c r="AA40" s="35"/>
      <c r="AB40" s="35" t="s">
        <v>46</v>
      </c>
      <c r="AC40" s="35"/>
      <c r="AD40" s="35"/>
      <c r="AE40" s="35" t="s">
        <v>47</v>
      </c>
      <c r="AF40" s="35"/>
      <c r="AG40" s="35"/>
      <c r="AH40" s="35" t="s">
        <v>48</v>
      </c>
      <c r="AI40" s="35"/>
      <c r="AJ40" s="35"/>
      <c r="AK40" s="36" t="s">
        <v>49</v>
      </c>
      <c r="AL40" s="37"/>
      <c r="AM40" s="38"/>
      <c r="AN40" s="35" t="s">
        <v>50</v>
      </c>
      <c r="AO40" s="35"/>
      <c r="AP40" s="35"/>
    </row>
    <row r="41" spans="1:48" x14ac:dyDescent="0.15">
      <c r="S41" s="35" t="s">
        <v>43</v>
      </c>
      <c r="T41" s="35"/>
      <c r="U41" s="35"/>
      <c r="V41" s="35" t="s">
        <v>44</v>
      </c>
      <c r="W41" s="35"/>
      <c r="X41" s="35"/>
      <c r="Y41" s="35" t="s">
        <v>45</v>
      </c>
      <c r="Z41" s="35"/>
      <c r="AA41" s="35"/>
      <c r="AB41" s="35" t="s">
        <v>46</v>
      </c>
      <c r="AC41" s="35"/>
      <c r="AD41" s="35"/>
      <c r="AE41" s="35" t="s">
        <v>47</v>
      </c>
      <c r="AF41" s="35"/>
      <c r="AG41" s="35"/>
      <c r="AH41" s="35" t="s">
        <v>48</v>
      </c>
      <c r="AI41" s="35"/>
      <c r="AJ41" s="35"/>
      <c r="AK41" s="36" t="s">
        <v>49</v>
      </c>
      <c r="AL41" s="37"/>
      <c r="AM41" s="38"/>
      <c r="AN41" s="35" t="s">
        <v>50</v>
      </c>
      <c r="AO41" s="35"/>
      <c r="AP41" s="35"/>
    </row>
    <row r="42" spans="1:48" x14ac:dyDescent="0.15">
      <c r="A42" s="39" t="s">
        <v>8</v>
      </c>
      <c r="B42" s="39"/>
      <c r="C42" s="7" t="s">
        <v>51</v>
      </c>
      <c r="D42" s="7" t="s">
        <v>52</v>
      </c>
      <c r="E42" s="7" t="s">
        <v>53</v>
      </c>
      <c r="F42" s="7" t="s">
        <v>54</v>
      </c>
      <c r="G42" s="1" t="s">
        <v>51</v>
      </c>
      <c r="H42" s="1" t="s">
        <v>53</v>
      </c>
      <c r="I42" s="1" t="s">
        <v>55</v>
      </c>
      <c r="J42" s="1" t="s">
        <v>56</v>
      </c>
      <c r="K42" s="12" t="s">
        <v>57</v>
      </c>
      <c r="L42" s="12" t="s">
        <v>58</v>
      </c>
      <c r="M42" s="1" t="s">
        <v>59</v>
      </c>
      <c r="N42" s="12" t="s">
        <v>60</v>
      </c>
      <c r="O42" s="1" t="s">
        <v>61</v>
      </c>
      <c r="P42" s="1" t="s">
        <v>62</v>
      </c>
      <c r="Q42" s="12" t="s">
        <v>63</v>
      </c>
      <c r="R42" s="12" t="s">
        <v>64</v>
      </c>
      <c r="S42" s="2" t="s">
        <v>65</v>
      </c>
      <c r="T42" s="2" t="s">
        <v>66</v>
      </c>
      <c r="U42" s="2"/>
      <c r="V42" s="2" t="s">
        <v>65</v>
      </c>
      <c r="W42" s="2" t="s">
        <v>66</v>
      </c>
      <c r="X42" s="2"/>
      <c r="Y42" s="2" t="s">
        <v>65</v>
      </c>
      <c r="Z42" s="2" t="s">
        <v>66</v>
      </c>
      <c r="AA42" s="2"/>
      <c r="AB42" s="2" t="s">
        <v>65</v>
      </c>
      <c r="AC42" s="2" t="s">
        <v>66</v>
      </c>
      <c r="AD42" s="2"/>
      <c r="AE42" s="2" t="s">
        <v>65</v>
      </c>
      <c r="AF42" s="2" t="s">
        <v>66</v>
      </c>
      <c r="AG42" s="2"/>
      <c r="AH42" s="2" t="s">
        <v>65</v>
      </c>
      <c r="AI42" s="2" t="s">
        <v>66</v>
      </c>
      <c r="AJ42" s="2"/>
      <c r="AK42" s="2" t="s">
        <v>65</v>
      </c>
      <c r="AL42" s="2" t="s">
        <v>66</v>
      </c>
      <c r="AM42" s="2"/>
      <c r="AN42" s="18" t="s">
        <v>65</v>
      </c>
      <c r="AO42" s="18" t="s">
        <v>66</v>
      </c>
      <c r="AP42" s="18"/>
      <c r="AQ42" s="1" t="s">
        <v>67</v>
      </c>
      <c r="AR42" s="1" t="s">
        <v>68</v>
      </c>
      <c r="AS42" s="1" t="s">
        <v>36</v>
      </c>
      <c r="AT42" s="1" t="s">
        <v>69</v>
      </c>
      <c r="AU42" s="1" t="s">
        <v>70</v>
      </c>
    </row>
    <row r="43" spans="1:48" x14ac:dyDescent="0.15">
      <c r="A43" s="1" t="s">
        <v>71</v>
      </c>
      <c r="B43" s="1">
        <f>G5</f>
        <v>92.509250000000009</v>
      </c>
      <c r="C43" s="7" t="s">
        <v>72</v>
      </c>
      <c r="D43" s="7">
        <v>-3</v>
      </c>
      <c r="E43" s="7"/>
      <c r="F43" s="7"/>
      <c r="G43" s="1">
        <v>1</v>
      </c>
      <c r="H43" s="8">
        <f t="shared" ref="H43:H54" si="21">E44</f>
        <v>-3</v>
      </c>
      <c r="I43" s="8">
        <f t="shared" ref="I43:I54" si="22">H43+273.15</f>
        <v>270.14999999999998</v>
      </c>
      <c r="J43" s="8">
        <f t="shared" ref="J43:J54" si="23">EXP(($C$16*(I43-$C$14))/($C$17*I43*$C$14))</f>
        <v>1.1729824167513125E-2</v>
      </c>
      <c r="K43" s="8">
        <f t="shared" ref="K43:K54" si="24">$B$43/12</f>
        <v>7.7091041666666671</v>
      </c>
      <c r="L43" s="8">
        <f t="shared" ref="L43:L54" si="25">K43*$B$44/100</f>
        <v>7.7091041666666665E-2</v>
      </c>
      <c r="M43" s="1" t="s">
        <v>73</v>
      </c>
      <c r="O43" s="8">
        <f>L43</f>
        <v>7.7091041666666665E-2</v>
      </c>
      <c r="P43" s="8">
        <f t="shared" ref="P43:P54" si="26">O43*J43</f>
        <v>9.0426436364042788E-4</v>
      </c>
      <c r="Q43" s="14">
        <f t="shared" ref="Q43:Q54" si="27">P43*$B$45</f>
        <v>1.6728890727347917E-4</v>
      </c>
      <c r="R43" s="8">
        <f t="shared" ref="R43:R54" si="28">L43*$B$45</f>
        <v>1.4261842708333333E-2</v>
      </c>
      <c r="S43" s="15">
        <f t="shared" ref="S43:S54" si="29">Q43/R43</f>
        <v>1.1729824167513125E-2</v>
      </c>
      <c r="T43" s="2">
        <v>0.01</v>
      </c>
      <c r="U43" s="16">
        <f t="shared" ref="U43:U54" si="30">S43*T43</f>
        <v>1.1729824167513124E-4</v>
      </c>
      <c r="V43" s="15"/>
      <c r="W43" s="2"/>
      <c r="X43" s="16"/>
      <c r="Y43" s="2">
        <v>0.02</v>
      </c>
      <c r="Z43" s="2">
        <v>0.49</v>
      </c>
      <c r="AA43" s="2">
        <f t="shared" ref="AA43:AA54" si="31">Y43*Z43</f>
        <v>9.7999999999999997E-3</v>
      </c>
      <c r="AB43" s="2"/>
      <c r="AC43" s="2"/>
      <c r="AD43" s="2"/>
      <c r="AE43" s="15"/>
      <c r="AF43" s="2"/>
      <c r="AG43" s="16"/>
      <c r="AH43" s="15"/>
      <c r="AI43" s="2"/>
      <c r="AJ43" s="16"/>
      <c r="AL43" s="2"/>
      <c r="AM43" s="2"/>
      <c r="AN43" s="2">
        <v>0.01</v>
      </c>
      <c r="AO43" s="2">
        <v>0.5</v>
      </c>
      <c r="AP43" s="2">
        <f t="shared" ref="AP43:AP54" si="32">AO43*AN43</f>
        <v>5.0000000000000001E-3</v>
      </c>
      <c r="AQ43" s="1">
        <f t="shared" ref="AQ43:AQ54" si="33">(AP43+AM43+AD43+AA43+U43+X43+AG43+AJ43)</f>
        <v>1.4917298241675132E-2</v>
      </c>
      <c r="AR43" s="8">
        <f t="shared" ref="AR43:AR54" si="34">$B$43/12</f>
        <v>7.7091041666666671</v>
      </c>
      <c r="AS43" s="1">
        <f t="shared" ref="AS43:AS54" si="35">$B$45</f>
        <v>0.185</v>
      </c>
      <c r="AT43" s="1">
        <f t="shared" ref="AT43:AT54" si="36">$E$5/12</f>
        <v>616.07479452054838</v>
      </c>
      <c r="AU43" s="1">
        <f t="shared" ref="AU43:AU54" si="37">AT43*10000*AS43*0.67*AR43*AQ43</f>
        <v>87816.082378128951</v>
      </c>
    </row>
    <row r="44" spans="1:48" x14ac:dyDescent="0.15">
      <c r="A44" s="1" t="s">
        <v>74</v>
      </c>
      <c r="B44" s="1">
        <v>1</v>
      </c>
      <c r="C44" s="7">
        <v>1</v>
      </c>
      <c r="D44" s="9">
        <v>-6.4821612903225798</v>
      </c>
      <c r="E44" s="10">
        <f t="shared" ref="E44:E55" si="38">D43</f>
        <v>-3</v>
      </c>
      <c r="F44" s="7" t="s">
        <v>73</v>
      </c>
      <c r="G44" s="1">
        <v>2</v>
      </c>
      <c r="H44" s="8">
        <f t="shared" si="21"/>
        <v>-6.4821612903225798</v>
      </c>
      <c r="I44" s="8">
        <f t="shared" si="22"/>
        <v>266.66783870967743</v>
      </c>
      <c r="J44" s="8">
        <f t="shared" si="23"/>
        <v>7.3264746811091009E-3</v>
      </c>
      <c r="K44" s="8">
        <f t="shared" si="24"/>
        <v>7.7091041666666671</v>
      </c>
      <c r="L44" s="8">
        <f t="shared" si="25"/>
        <v>7.7091041666666665E-2</v>
      </c>
      <c r="M44" s="1" t="s">
        <v>73</v>
      </c>
      <c r="O44" s="8">
        <f t="shared" ref="O44:O54" si="39">L44+O43-P43-N44</f>
        <v>0.15327781896969289</v>
      </c>
      <c r="P44" s="8">
        <f t="shared" si="26"/>
        <v>1.1229860598570792E-3</v>
      </c>
      <c r="Q44" s="14">
        <f t="shared" si="27"/>
        <v>2.0775242107355966E-4</v>
      </c>
      <c r="R44" s="8">
        <f t="shared" si="28"/>
        <v>1.4261842708333333E-2</v>
      </c>
      <c r="S44" s="15">
        <f t="shared" si="29"/>
        <v>1.4567011102441053E-2</v>
      </c>
      <c r="T44" s="2">
        <v>0.01</v>
      </c>
      <c r="U44" s="16">
        <f t="shared" si="30"/>
        <v>1.4567011102441054E-4</v>
      </c>
      <c r="V44" s="15"/>
      <c r="W44" s="2"/>
      <c r="X44" s="16"/>
      <c r="Y44" s="2">
        <v>0.02</v>
      </c>
      <c r="Z44" s="2">
        <v>0.49</v>
      </c>
      <c r="AA44" s="2">
        <f t="shared" si="31"/>
        <v>9.7999999999999997E-3</v>
      </c>
      <c r="AB44" s="2"/>
      <c r="AC44" s="2"/>
      <c r="AD44" s="2"/>
      <c r="AE44" s="15"/>
      <c r="AF44" s="2"/>
      <c r="AG44" s="16"/>
      <c r="AH44" s="15"/>
      <c r="AI44" s="2"/>
      <c r="AJ44" s="16"/>
      <c r="AK44" s="2"/>
      <c r="AL44" s="2"/>
      <c r="AM44" s="2"/>
      <c r="AN44" s="2">
        <v>0.01</v>
      </c>
      <c r="AO44" s="2">
        <v>0.5</v>
      </c>
      <c r="AP44" s="2">
        <f t="shared" si="32"/>
        <v>5.0000000000000001E-3</v>
      </c>
      <c r="AQ44" s="1">
        <f t="shared" si="33"/>
        <v>1.4945670111024411E-2</v>
      </c>
      <c r="AR44" s="8">
        <f t="shared" si="34"/>
        <v>7.7091041666666671</v>
      </c>
      <c r="AS44" s="1">
        <f t="shared" si="35"/>
        <v>0.185</v>
      </c>
      <c r="AT44" s="1">
        <f t="shared" si="36"/>
        <v>616.07479452054838</v>
      </c>
      <c r="AU44" s="1">
        <f t="shared" si="37"/>
        <v>87983.103669493721</v>
      </c>
    </row>
    <row r="45" spans="1:48" x14ac:dyDescent="0.15">
      <c r="A45" s="1" t="s">
        <v>36</v>
      </c>
      <c r="B45" s="1">
        <f>I5</f>
        <v>0.185</v>
      </c>
      <c r="C45" s="7">
        <v>2</v>
      </c>
      <c r="D45" s="11">
        <v>-6.7738214285714298</v>
      </c>
      <c r="E45" s="10">
        <f t="shared" si="38"/>
        <v>-6.4821612903225798</v>
      </c>
      <c r="F45" s="7" t="s">
        <v>73</v>
      </c>
      <c r="G45" s="1">
        <v>3</v>
      </c>
      <c r="H45" s="8">
        <f t="shared" si="21"/>
        <v>-6.7738214285714298</v>
      </c>
      <c r="I45" s="8">
        <f t="shared" si="22"/>
        <v>266.37617857142857</v>
      </c>
      <c r="J45" s="8">
        <f t="shared" si="23"/>
        <v>7.0393506360603535E-3</v>
      </c>
      <c r="K45" s="8">
        <f t="shared" si="24"/>
        <v>7.7091041666666671</v>
      </c>
      <c r="L45" s="8">
        <f t="shared" si="25"/>
        <v>7.7091041666666665E-2</v>
      </c>
      <c r="M45" s="1" t="s">
        <v>73</v>
      </c>
      <c r="O45" s="8">
        <f t="shared" si="39"/>
        <v>0.22924587457650247</v>
      </c>
      <c r="P45" s="8">
        <f t="shared" si="26"/>
        <v>1.6137420930143146E-3</v>
      </c>
      <c r="Q45" s="14">
        <f t="shared" si="27"/>
        <v>2.9854228720764818E-4</v>
      </c>
      <c r="R45" s="8">
        <f t="shared" si="28"/>
        <v>1.4261842708333333E-2</v>
      </c>
      <c r="S45" s="15">
        <f t="shared" si="29"/>
        <v>2.0932939264097131E-2</v>
      </c>
      <c r="T45" s="2">
        <v>0.01</v>
      </c>
      <c r="U45" s="16">
        <f t="shared" si="30"/>
        <v>2.0932939264097132E-4</v>
      </c>
      <c r="V45" s="15"/>
      <c r="W45" s="2"/>
      <c r="X45" s="16"/>
      <c r="Y45" s="2">
        <v>0.02</v>
      </c>
      <c r="Z45" s="2">
        <v>0.49</v>
      </c>
      <c r="AA45" s="2">
        <f t="shared" si="31"/>
        <v>9.7999999999999997E-3</v>
      </c>
      <c r="AB45" s="2"/>
      <c r="AC45" s="2"/>
      <c r="AD45" s="2"/>
      <c r="AE45" s="15"/>
      <c r="AF45" s="2"/>
      <c r="AG45" s="16"/>
      <c r="AH45" s="15"/>
      <c r="AI45" s="2"/>
      <c r="AJ45" s="16"/>
      <c r="AL45" s="2"/>
      <c r="AM45" s="2"/>
      <c r="AN45" s="2">
        <v>0.01</v>
      </c>
      <c r="AO45" s="2">
        <v>0.5</v>
      </c>
      <c r="AP45" s="2">
        <f t="shared" si="32"/>
        <v>5.0000000000000001E-3</v>
      </c>
      <c r="AQ45" s="1">
        <f t="shared" si="33"/>
        <v>1.5009329392640972E-2</v>
      </c>
      <c r="AR45" s="8">
        <f t="shared" si="34"/>
        <v>7.7091041666666671</v>
      </c>
      <c r="AS45" s="1">
        <f t="shared" si="35"/>
        <v>0.185</v>
      </c>
      <c r="AT45" s="1">
        <f t="shared" si="36"/>
        <v>616.07479452054838</v>
      </c>
      <c r="AU45" s="1">
        <f t="shared" si="37"/>
        <v>88357.857101918533</v>
      </c>
    </row>
    <row r="46" spans="1:48" x14ac:dyDescent="0.15">
      <c r="C46" s="7">
        <v>3</v>
      </c>
      <c r="D46" s="11">
        <v>0.83658064516129005</v>
      </c>
      <c r="E46" s="10">
        <f t="shared" si="38"/>
        <v>-6.7738214285714298</v>
      </c>
      <c r="F46" s="7" t="s">
        <v>73</v>
      </c>
      <c r="G46" s="1">
        <v>4</v>
      </c>
      <c r="H46" s="8">
        <f t="shared" si="21"/>
        <v>0.83658064516129005</v>
      </c>
      <c r="I46" s="8">
        <f t="shared" si="22"/>
        <v>273.98658064516127</v>
      </c>
      <c r="J46" s="8">
        <f t="shared" si="23"/>
        <v>1.943015009439843E-2</v>
      </c>
      <c r="K46" s="8">
        <f t="shared" si="24"/>
        <v>7.7091041666666671</v>
      </c>
      <c r="L46" s="8">
        <f t="shared" si="25"/>
        <v>7.7091041666666665E-2</v>
      </c>
      <c r="M46" s="1" t="s">
        <v>73</v>
      </c>
      <c r="O46" s="8">
        <f t="shared" si="39"/>
        <v>0.30472317415015487</v>
      </c>
      <c r="P46" s="8">
        <f t="shared" si="26"/>
        <v>5.9208170109790207E-3</v>
      </c>
      <c r="Q46" s="14">
        <f t="shared" si="27"/>
        <v>1.0953511470311189E-3</v>
      </c>
      <c r="R46" s="8">
        <f t="shared" si="28"/>
        <v>1.4261842708333333E-2</v>
      </c>
      <c r="S46" s="15">
        <f t="shared" si="29"/>
        <v>7.6802918769472511E-2</v>
      </c>
      <c r="T46" s="2">
        <v>0.01</v>
      </c>
      <c r="U46" s="16">
        <f t="shared" si="30"/>
        <v>7.6802918769472515E-4</v>
      </c>
      <c r="V46" s="15"/>
      <c r="W46" s="2"/>
      <c r="X46" s="16"/>
      <c r="Y46" s="2">
        <v>0.02</v>
      </c>
      <c r="Z46" s="2">
        <v>0.49</v>
      </c>
      <c r="AA46" s="2">
        <f t="shared" si="31"/>
        <v>9.7999999999999997E-3</v>
      </c>
      <c r="AB46" s="2"/>
      <c r="AC46" s="2"/>
      <c r="AD46" s="2"/>
      <c r="AE46" s="15"/>
      <c r="AF46" s="2"/>
      <c r="AG46" s="16"/>
      <c r="AH46" s="15"/>
      <c r="AI46" s="2"/>
      <c r="AJ46" s="16"/>
      <c r="AK46" s="2"/>
      <c r="AL46" s="2"/>
      <c r="AM46" s="2"/>
      <c r="AN46" s="2">
        <v>0.01</v>
      </c>
      <c r="AO46" s="2">
        <v>0.5</v>
      </c>
      <c r="AP46" s="2">
        <f t="shared" si="32"/>
        <v>5.0000000000000001E-3</v>
      </c>
      <c r="AQ46" s="1">
        <f t="shared" si="33"/>
        <v>1.5568029187694725E-2</v>
      </c>
      <c r="AR46" s="8">
        <f t="shared" si="34"/>
        <v>7.7091041666666671</v>
      </c>
      <c r="AS46" s="1">
        <f t="shared" si="35"/>
        <v>0.185</v>
      </c>
      <c r="AT46" s="1">
        <f t="shared" si="36"/>
        <v>616.07479452054838</v>
      </c>
      <c r="AU46" s="1">
        <f t="shared" si="37"/>
        <v>91646.845927657429</v>
      </c>
    </row>
    <row r="47" spans="1:48" x14ac:dyDescent="0.15">
      <c r="C47" s="7">
        <v>4</v>
      </c>
      <c r="D47" s="11">
        <v>9.2416666666666707</v>
      </c>
      <c r="E47" s="10">
        <f t="shared" si="38"/>
        <v>0.83658064516129005</v>
      </c>
      <c r="F47" s="7" t="s">
        <v>73</v>
      </c>
      <c r="G47" s="1">
        <v>5</v>
      </c>
      <c r="H47" s="8">
        <f t="shared" si="21"/>
        <v>9.2416666666666707</v>
      </c>
      <c r="I47" s="8">
        <f t="shared" si="22"/>
        <v>282.39166666666665</v>
      </c>
      <c r="J47" s="8">
        <f t="shared" si="23"/>
        <v>5.595572220208038E-2</v>
      </c>
      <c r="K47" s="8">
        <f t="shared" si="24"/>
        <v>7.7091041666666671</v>
      </c>
      <c r="L47" s="8">
        <f t="shared" si="25"/>
        <v>7.7091041666666665E-2</v>
      </c>
      <c r="M47" s="1" t="s">
        <v>75</v>
      </c>
      <c r="N47" s="8">
        <f>(O46-P46)*$C$22/100</f>
        <v>0.28386223928221704</v>
      </c>
      <c r="O47" s="8">
        <f t="shared" si="39"/>
        <v>9.203115952362545E-2</v>
      </c>
      <c r="P47" s="8">
        <f t="shared" si="26"/>
        <v>5.1496699962393297E-3</v>
      </c>
      <c r="Q47" s="14">
        <f t="shared" si="27"/>
        <v>9.5268894930427596E-4</v>
      </c>
      <c r="R47" s="8">
        <f t="shared" si="28"/>
        <v>1.4261842708333333E-2</v>
      </c>
      <c r="S47" s="15">
        <f t="shared" si="29"/>
        <v>6.6799849695973051E-2</v>
      </c>
      <c r="T47" s="2">
        <v>0.01</v>
      </c>
      <c r="U47" s="16">
        <f t="shared" si="30"/>
        <v>6.6799849695973058E-4</v>
      </c>
      <c r="V47" s="15"/>
      <c r="W47" s="2"/>
      <c r="X47" s="16"/>
      <c r="Y47" s="2">
        <v>0.04</v>
      </c>
      <c r="Z47" s="2">
        <v>0.49</v>
      </c>
      <c r="AA47" s="2">
        <f t="shared" si="31"/>
        <v>1.9599999999999999E-2</v>
      </c>
      <c r="AB47" s="2"/>
      <c r="AC47" s="2"/>
      <c r="AD47" s="2"/>
      <c r="AE47" s="15"/>
      <c r="AF47" s="2"/>
      <c r="AG47" s="16"/>
      <c r="AH47" s="15"/>
      <c r="AI47" s="2"/>
      <c r="AJ47" s="16"/>
      <c r="AL47" s="2"/>
      <c r="AM47" s="2"/>
      <c r="AN47" s="2">
        <v>1.4999999999999999E-2</v>
      </c>
      <c r="AO47" s="2">
        <v>0.5</v>
      </c>
      <c r="AP47" s="2">
        <f t="shared" si="32"/>
        <v>7.4999999999999997E-3</v>
      </c>
      <c r="AQ47" s="1">
        <f t="shared" si="33"/>
        <v>2.7767998496959729E-2</v>
      </c>
      <c r="AR47" s="8">
        <f t="shared" si="34"/>
        <v>7.7091041666666671</v>
      </c>
      <c r="AS47" s="1">
        <f t="shared" si="35"/>
        <v>0.185</v>
      </c>
      <c r="AT47" s="1">
        <f t="shared" si="36"/>
        <v>616.07479452054838</v>
      </c>
      <c r="AU47" s="1">
        <f t="shared" si="37"/>
        <v>163466.3867396774</v>
      </c>
    </row>
    <row r="48" spans="1:48" x14ac:dyDescent="0.15">
      <c r="C48" s="7">
        <v>5</v>
      </c>
      <c r="D48" s="11">
        <v>15.957935483870999</v>
      </c>
      <c r="E48" s="10">
        <f t="shared" si="38"/>
        <v>9.2416666666666707</v>
      </c>
      <c r="F48" s="7" t="s">
        <v>75</v>
      </c>
      <c r="G48" s="1">
        <v>6</v>
      </c>
      <c r="H48" s="8">
        <f t="shared" si="21"/>
        <v>15.957935483870999</v>
      </c>
      <c r="I48" s="8">
        <f t="shared" si="22"/>
        <v>289.10793548387096</v>
      </c>
      <c r="J48" s="8">
        <f t="shared" si="23"/>
        <v>0.12465621288210471</v>
      </c>
      <c r="K48" s="8">
        <f t="shared" si="24"/>
        <v>7.7091041666666671</v>
      </c>
      <c r="L48" s="8">
        <f t="shared" si="25"/>
        <v>7.7091041666666665E-2</v>
      </c>
      <c r="M48" s="1" t="s">
        <v>73</v>
      </c>
      <c r="O48" s="8">
        <f t="shared" si="39"/>
        <v>0.16397253119405278</v>
      </c>
      <c r="P48" s="8">
        <f t="shared" si="26"/>
        <v>2.0440194755343397E-2</v>
      </c>
      <c r="Q48" s="14">
        <f t="shared" si="27"/>
        <v>3.7814360297385285E-3</v>
      </c>
      <c r="R48" s="8">
        <f t="shared" si="28"/>
        <v>1.4261842708333333E-2</v>
      </c>
      <c r="S48" s="15">
        <f t="shared" si="29"/>
        <v>0.26514357976539726</v>
      </c>
      <c r="T48" s="2">
        <v>0.01</v>
      </c>
      <c r="U48" s="16">
        <f t="shared" si="30"/>
        <v>2.6514357976539726E-3</v>
      </c>
      <c r="V48" s="15"/>
      <c r="W48" s="2"/>
      <c r="X48" s="16"/>
      <c r="Y48" s="2">
        <v>0.04</v>
      </c>
      <c r="Z48" s="2">
        <v>0.49</v>
      </c>
      <c r="AA48" s="2">
        <f t="shared" si="31"/>
        <v>1.9599999999999999E-2</v>
      </c>
      <c r="AB48" s="2"/>
      <c r="AC48" s="2"/>
      <c r="AD48" s="2"/>
      <c r="AE48" s="15"/>
      <c r="AF48" s="2"/>
      <c r="AG48" s="16"/>
      <c r="AH48" s="15"/>
      <c r="AI48" s="2"/>
      <c r="AJ48" s="16"/>
      <c r="AK48" s="2"/>
      <c r="AL48" s="2"/>
      <c r="AM48" s="2"/>
      <c r="AN48" s="2">
        <v>1.4999999999999999E-2</v>
      </c>
      <c r="AO48" s="2">
        <v>0.5</v>
      </c>
      <c r="AP48" s="2">
        <f t="shared" si="32"/>
        <v>7.4999999999999997E-3</v>
      </c>
      <c r="AQ48" s="1">
        <f t="shared" si="33"/>
        <v>2.975143579765397E-2</v>
      </c>
      <c r="AR48" s="8">
        <f t="shared" si="34"/>
        <v>7.7091041666666671</v>
      </c>
      <c r="AS48" s="1">
        <f t="shared" si="35"/>
        <v>0.185</v>
      </c>
      <c r="AT48" s="1">
        <f t="shared" si="36"/>
        <v>616.07479452054838</v>
      </c>
      <c r="AU48" s="1">
        <f t="shared" si="37"/>
        <v>175142.60924108257</v>
      </c>
    </row>
    <row r="49" spans="1:78" x14ac:dyDescent="0.15">
      <c r="C49" s="7">
        <v>6</v>
      </c>
      <c r="D49" s="11">
        <v>21.008366666666699</v>
      </c>
      <c r="E49" s="10">
        <f t="shared" si="38"/>
        <v>15.957935483870999</v>
      </c>
      <c r="F49" s="7" t="s">
        <v>73</v>
      </c>
      <c r="G49" s="1">
        <v>7</v>
      </c>
      <c r="H49" s="8">
        <f t="shared" si="21"/>
        <v>21.008366666666699</v>
      </c>
      <c r="I49" s="8">
        <f t="shared" si="22"/>
        <v>294.15836666666667</v>
      </c>
      <c r="J49" s="8">
        <f t="shared" si="23"/>
        <v>0.22224776672603361</v>
      </c>
      <c r="K49" s="8">
        <f t="shared" si="24"/>
        <v>7.7091041666666671</v>
      </c>
      <c r="L49" s="8">
        <f t="shared" si="25"/>
        <v>7.7091041666666665E-2</v>
      </c>
      <c r="M49" s="1" t="s">
        <v>73</v>
      </c>
      <c r="O49" s="8">
        <f t="shared" si="39"/>
        <v>0.22062337810537605</v>
      </c>
      <c r="P49" s="8">
        <f t="shared" si="26"/>
        <v>4.9033053071473126E-2</v>
      </c>
      <c r="Q49" s="14">
        <f t="shared" si="27"/>
        <v>9.0711148182225278E-3</v>
      </c>
      <c r="R49" s="8">
        <f t="shared" si="28"/>
        <v>1.4261842708333333E-2</v>
      </c>
      <c r="S49" s="15">
        <f t="shared" si="29"/>
        <v>0.6360408681917511</v>
      </c>
      <c r="T49" s="2">
        <v>0.01</v>
      </c>
      <c r="U49" s="16">
        <f t="shared" si="30"/>
        <v>6.3604086819175109E-3</v>
      </c>
      <c r="V49" s="15"/>
      <c r="W49" s="2"/>
      <c r="X49" s="16"/>
      <c r="Y49" s="2">
        <v>0.04</v>
      </c>
      <c r="Z49" s="2">
        <v>0.49</v>
      </c>
      <c r="AA49" s="2">
        <f t="shared" si="31"/>
        <v>1.9599999999999999E-2</v>
      </c>
      <c r="AB49" s="2"/>
      <c r="AC49" s="2"/>
      <c r="AD49" s="2"/>
      <c r="AE49" s="15"/>
      <c r="AF49" s="2"/>
      <c r="AG49" s="16"/>
      <c r="AH49" s="15"/>
      <c r="AI49" s="2"/>
      <c r="AJ49" s="16"/>
      <c r="AL49" s="2"/>
      <c r="AM49" s="2"/>
      <c r="AN49" s="2">
        <v>1.4999999999999999E-2</v>
      </c>
      <c r="AO49" s="2">
        <v>0.5</v>
      </c>
      <c r="AP49" s="2">
        <f t="shared" si="32"/>
        <v>7.4999999999999997E-3</v>
      </c>
      <c r="AQ49" s="1">
        <f t="shared" si="33"/>
        <v>3.3460408681917513E-2</v>
      </c>
      <c r="AR49" s="8">
        <f t="shared" si="34"/>
        <v>7.7091041666666671</v>
      </c>
      <c r="AS49" s="1">
        <f t="shared" si="35"/>
        <v>0.185</v>
      </c>
      <c r="AT49" s="1">
        <f t="shared" si="36"/>
        <v>616.07479452054838</v>
      </c>
      <c r="AU49" s="1">
        <f t="shared" si="37"/>
        <v>196976.82231813899</v>
      </c>
    </row>
    <row r="50" spans="1:78" x14ac:dyDescent="0.15">
      <c r="C50" s="7">
        <v>7</v>
      </c>
      <c r="D50" s="11">
        <v>21.668419354838701</v>
      </c>
      <c r="E50" s="10">
        <f t="shared" si="38"/>
        <v>21.008366666666699</v>
      </c>
      <c r="F50" s="7" t="s">
        <v>73</v>
      </c>
      <c r="G50" s="1">
        <v>8</v>
      </c>
      <c r="H50" s="8">
        <f t="shared" si="21"/>
        <v>21.668419354838701</v>
      </c>
      <c r="I50" s="8">
        <f t="shared" si="22"/>
        <v>294.81841935483868</v>
      </c>
      <c r="J50" s="8">
        <f t="shared" si="23"/>
        <v>0.23934348822176366</v>
      </c>
      <c r="K50" s="8">
        <f t="shared" si="24"/>
        <v>7.7091041666666671</v>
      </c>
      <c r="L50" s="8">
        <f t="shared" si="25"/>
        <v>7.7091041666666665E-2</v>
      </c>
      <c r="M50" s="1" t="s">
        <v>73</v>
      </c>
      <c r="O50" s="8">
        <f t="shared" si="39"/>
        <v>0.24868136670056959</v>
      </c>
      <c r="P50" s="8">
        <f t="shared" si="26"/>
        <v>5.9520265761869869E-2</v>
      </c>
      <c r="Q50" s="14">
        <f t="shared" si="27"/>
        <v>1.1011249165945926E-2</v>
      </c>
      <c r="R50" s="8">
        <f t="shared" si="28"/>
        <v>1.4261842708333333E-2</v>
      </c>
      <c r="S50" s="15">
        <f t="shared" si="29"/>
        <v>0.77207759131377507</v>
      </c>
      <c r="T50" s="2">
        <v>0.01</v>
      </c>
      <c r="U50" s="16">
        <f t="shared" si="30"/>
        <v>7.7207759131377512E-3</v>
      </c>
      <c r="V50" s="15"/>
      <c r="W50" s="2"/>
      <c r="X50" s="16"/>
      <c r="Y50" s="2">
        <v>0.04</v>
      </c>
      <c r="Z50" s="2">
        <v>0.49</v>
      </c>
      <c r="AA50" s="2">
        <f t="shared" si="31"/>
        <v>1.9599999999999999E-2</v>
      </c>
      <c r="AB50" s="2"/>
      <c r="AC50" s="2"/>
      <c r="AD50" s="2"/>
      <c r="AE50" s="15"/>
      <c r="AF50" s="2"/>
      <c r="AG50" s="16"/>
      <c r="AH50" s="15"/>
      <c r="AI50" s="2"/>
      <c r="AJ50" s="16"/>
      <c r="AK50" s="2"/>
      <c r="AL50" s="2"/>
      <c r="AM50" s="2"/>
      <c r="AN50" s="2">
        <v>1.4999999999999999E-2</v>
      </c>
      <c r="AO50" s="2">
        <v>0.5</v>
      </c>
      <c r="AP50" s="2">
        <f t="shared" si="32"/>
        <v>7.4999999999999997E-3</v>
      </c>
      <c r="AQ50" s="1">
        <f t="shared" si="33"/>
        <v>3.4820775913137751E-2</v>
      </c>
      <c r="AR50" s="8">
        <f t="shared" si="34"/>
        <v>7.7091041666666671</v>
      </c>
      <c r="AS50" s="1">
        <f t="shared" si="35"/>
        <v>0.185</v>
      </c>
      <c r="AT50" s="1">
        <f t="shared" si="36"/>
        <v>616.07479452054838</v>
      </c>
      <c r="AU50" s="1">
        <f t="shared" si="37"/>
        <v>204985.11704456585</v>
      </c>
    </row>
    <row r="51" spans="1:78" x14ac:dyDescent="0.15">
      <c r="C51" s="7">
        <v>8</v>
      </c>
      <c r="D51" s="11">
        <v>22.499548387096802</v>
      </c>
      <c r="E51" s="10">
        <f t="shared" si="38"/>
        <v>21.668419354838701</v>
      </c>
      <c r="F51" s="7" t="s">
        <v>73</v>
      </c>
      <c r="G51" s="1">
        <v>9</v>
      </c>
      <c r="H51" s="8">
        <f t="shared" si="21"/>
        <v>22.499548387096802</v>
      </c>
      <c r="I51" s="8">
        <f t="shared" si="22"/>
        <v>295.64954838709679</v>
      </c>
      <c r="J51" s="8">
        <f t="shared" si="23"/>
        <v>0.26262926463270875</v>
      </c>
      <c r="K51" s="8">
        <f t="shared" si="24"/>
        <v>7.7091041666666671</v>
      </c>
      <c r="L51" s="8">
        <f t="shared" si="25"/>
        <v>7.7091041666666665E-2</v>
      </c>
      <c r="M51" s="1" t="s">
        <v>73</v>
      </c>
      <c r="O51" s="8">
        <f t="shared" si="39"/>
        <v>0.26625214260536639</v>
      </c>
      <c r="P51" s="8">
        <f t="shared" si="26"/>
        <v>6.9925604419330475E-2</v>
      </c>
      <c r="Q51" s="14">
        <f t="shared" si="27"/>
        <v>1.2936236817576137E-2</v>
      </c>
      <c r="R51" s="8">
        <f t="shared" si="28"/>
        <v>1.4261842708333333E-2</v>
      </c>
      <c r="S51" s="15">
        <f t="shared" si="29"/>
        <v>0.90705227102367136</v>
      </c>
      <c r="T51" s="2">
        <v>0.01</v>
      </c>
      <c r="U51" s="16">
        <f t="shared" si="30"/>
        <v>9.0705227102367142E-3</v>
      </c>
      <c r="V51" s="15"/>
      <c r="W51" s="2"/>
      <c r="X51" s="16"/>
      <c r="Y51" s="2">
        <v>0.04</v>
      </c>
      <c r="Z51" s="2">
        <v>0.49</v>
      </c>
      <c r="AA51" s="2">
        <f t="shared" si="31"/>
        <v>1.9599999999999999E-2</v>
      </c>
      <c r="AB51" s="2"/>
      <c r="AC51" s="2"/>
      <c r="AD51" s="2"/>
      <c r="AE51" s="15"/>
      <c r="AF51" s="2"/>
      <c r="AG51" s="16"/>
      <c r="AH51" s="15"/>
      <c r="AI51" s="2"/>
      <c r="AJ51" s="16"/>
      <c r="AL51" s="2"/>
      <c r="AM51" s="2"/>
      <c r="AN51" s="2">
        <v>1.4999999999999999E-2</v>
      </c>
      <c r="AO51" s="2">
        <v>0.5</v>
      </c>
      <c r="AP51" s="2">
        <f t="shared" si="32"/>
        <v>7.4999999999999997E-3</v>
      </c>
      <c r="AQ51" s="1">
        <f t="shared" si="33"/>
        <v>3.6170522710236713E-2</v>
      </c>
      <c r="AR51" s="8">
        <f t="shared" si="34"/>
        <v>7.7091041666666671</v>
      </c>
      <c r="AS51" s="1">
        <f t="shared" si="35"/>
        <v>0.185</v>
      </c>
      <c r="AT51" s="1">
        <f t="shared" si="36"/>
        <v>616.07479452054838</v>
      </c>
      <c r="AU51" s="1">
        <f t="shared" si="37"/>
        <v>212930.89073651476</v>
      </c>
    </row>
    <row r="52" spans="1:78" x14ac:dyDescent="0.15">
      <c r="C52" s="7">
        <v>9</v>
      </c>
      <c r="D52" s="11">
        <v>17.6308333333333</v>
      </c>
      <c r="E52" s="10">
        <f t="shared" si="38"/>
        <v>22.499548387096802</v>
      </c>
      <c r="F52" s="7" t="s">
        <v>73</v>
      </c>
      <c r="G52" s="1">
        <v>10</v>
      </c>
      <c r="H52" s="8">
        <f t="shared" si="21"/>
        <v>17.6308333333333</v>
      </c>
      <c r="I52" s="8">
        <f t="shared" si="22"/>
        <v>290.78083333333325</v>
      </c>
      <c r="J52" s="8">
        <f t="shared" si="23"/>
        <v>0.1513080072088884</v>
      </c>
      <c r="K52" s="8">
        <f t="shared" si="24"/>
        <v>7.7091041666666671</v>
      </c>
      <c r="L52" s="8">
        <f t="shared" si="25"/>
        <v>7.7091041666666665E-2</v>
      </c>
      <c r="M52" s="1" t="s">
        <v>73</v>
      </c>
      <c r="O52" s="8">
        <f t="shared" si="39"/>
        <v>0.27341757985270254</v>
      </c>
      <c r="P52" s="8">
        <f t="shared" si="26"/>
        <v>4.1370269143389538E-2</v>
      </c>
      <c r="Q52" s="14">
        <f t="shared" si="27"/>
        <v>7.6534997915270646E-3</v>
      </c>
      <c r="R52" s="8">
        <f t="shared" si="28"/>
        <v>1.4261842708333333E-2</v>
      </c>
      <c r="S52" s="15">
        <f t="shared" si="29"/>
        <v>0.53664171930987925</v>
      </c>
      <c r="T52" s="2">
        <v>0.01</v>
      </c>
      <c r="U52" s="16">
        <f t="shared" si="30"/>
        <v>5.3664171930987922E-3</v>
      </c>
      <c r="V52" s="15"/>
      <c r="W52" s="2"/>
      <c r="X52" s="16"/>
      <c r="Y52" s="2">
        <v>0.04</v>
      </c>
      <c r="Z52" s="2">
        <v>0.49</v>
      </c>
      <c r="AA52" s="2">
        <f t="shared" si="31"/>
        <v>1.9599999999999999E-2</v>
      </c>
      <c r="AB52" s="2"/>
      <c r="AC52" s="2"/>
      <c r="AD52" s="2"/>
      <c r="AE52" s="15"/>
      <c r="AF52" s="2"/>
      <c r="AG52" s="16"/>
      <c r="AH52" s="15"/>
      <c r="AI52" s="2"/>
      <c r="AJ52" s="16"/>
      <c r="AK52" s="2"/>
      <c r="AL52" s="2"/>
      <c r="AM52" s="2"/>
      <c r="AN52" s="2">
        <v>1.4999999999999999E-2</v>
      </c>
      <c r="AO52" s="2">
        <v>0.5</v>
      </c>
      <c r="AP52" s="2">
        <f t="shared" si="32"/>
        <v>7.4999999999999997E-3</v>
      </c>
      <c r="AQ52" s="1">
        <f t="shared" si="33"/>
        <v>3.2466417193098791E-2</v>
      </c>
      <c r="AR52" s="8">
        <f t="shared" si="34"/>
        <v>7.7091041666666671</v>
      </c>
      <c r="AS52" s="1">
        <f t="shared" si="35"/>
        <v>0.185</v>
      </c>
      <c r="AT52" s="1">
        <f t="shared" si="36"/>
        <v>616.07479452054838</v>
      </c>
      <c r="AU52" s="1">
        <f t="shared" si="37"/>
        <v>191125.33118005862</v>
      </c>
    </row>
    <row r="53" spans="1:78" x14ac:dyDescent="0.15">
      <c r="C53" s="7">
        <v>10</v>
      </c>
      <c r="D53" s="11">
        <v>11.927258064516099</v>
      </c>
      <c r="E53" s="10">
        <f t="shared" si="38"/>
        <v>17.6308333333333</v>
      </c>
      <c r="F53" s="7" t="s">
        <v>73</v>
      </c>
      <c r="G53" s="1">
        <v>11</v>
      </c>
      <c r="H53" s="8">
        <f t="shared" si="21"/>
        <v>11.927258064516099</v>
      </c>
      <c r="I53" s="8">
        <f t="shared" si="22"/>
        <v>285.07725806451606</v>
      </c>
      <c r="J53" s="8">
        <f t="shared" si="23"/>
        <v>7.7430408159426048E-2</v>
      </c>
      <c r="K53" s="8">
        <f t="shared" si="24"/>
        <v>7.7091041666666671</v>
      </c>
      <c r="L53" s="8">
        <f t="shared" si="25"/>
        <v>7.7091041666666665E-2</v>
      </c>
      <c r="M53" s="1" t="s">
        <v>75</v>
      </c>
      <c r="N53" s="8">
        <f>(O52-P52)*$C$22/100</f>
        <v>0.22044494517384736</v>
      </c>
      <c r="O53" s="8">
        <f t="shared" si="39"/>
        <v>8.8693407202132341E-2</v>
      </c>
      <c r="P53" s="8">
        <f t="shared" si="26"/>
        <v>6.8675667207112852E-3</v>
      </c>
      <c r="Q53" s="14">
        <f t="shared" si="27"/>
        <v>1.2704998433315877E-3</v>
      </c>
      <c r="R53" s="8">
        <f t="shared" si="28"/>
        <v>1.4261842708333333E-2</v>
      </c>
      <c r="S53" s="15">
        <f t="shared" si="29"/>
        <v>8.9083849072968832E-2</v>
      </c>
      <c r="T53" s="2">
        <v>0.01</v>
      </c>
      <c r="U53" s="16">
        <f t="shared" si="30"/>
        <v>8.9083849072968836E-4</v>
      </c>
      <c r="V53" s="15"/>
      <c r="W53" s="2"/>
      <c r="X53" s="16"/>
      <c r="Y53" s="2">
        <v>0.04</v>
      </c>
      <c r="Z53" s="2">
        <v>0.49</v>
      </c>
      <c r="AA53" s="2">
        <f t="shared" si="31"/>
        <v>1.9599999999999999E-2</v>
      </c>
      <c r="AB53" s="2"/>
      <c r="AC53" s="2"/>
      <c r="AD53" s="2"/>
      <c r="AE53" s="15"/>
      <c r="AF53" s="2"/>
      <c r="AG53" s="16"/>
      <c r="AH53" s="15"/>
      <c r="AI53" s="2"/>
      <c r="AJ53" s="16"/>
      <c r="AL53" s="2"/>
      <c r="AM53" s="2"/>
      <c r="AN53" s="2">
        <v>1.4999999999999999E-2</v>
      </c>
      <c r="AO53" s="2">
        <v>0.5</v>
      </c>
      <c r="AP53" s="2">
        <f t="shared" si="32"/>
        <v>7.4999999999999997E-3</v>
      </c>
      <c r="AQ53" s="1">
        <f t="shared" si="33"/>
        <v>2.7990838490729687E-2</v>
      </c>
      <c r="AR53" s="8">
        <f t="shared" si="34"/>
        <v>7.7091041666666671</v>
      </c>
      <c r="AS53" s="1">
        <f t="shared" si="35"/>
        <v>0.185</v>
      </c>
      <c r="AT53" s="1">
        <f t="shared" si="36"/>
        <v>616.07479452054838</v>
      </c>
      <c r="AU53" s="1">
        <f t="shared" si="37"/>
        <v>164778.21512394698</v>
      </c>
    </row>
    <row r="54" spans="1:78" x14ac:dyDescent="0.15">
      <c r="C54" s="7">
        <v>11</v>
      </c>
      <c r="D54" s="11">
        <v>0.89393333333333302</v>
      </c>
      <c r="E54" s="10">
        <f t="shared" si="38"/>
        <v>11.927258064516099</v>
      </c>
      <c r="F54" s="7" t="s">
        <v>75</v>
      </c>
      <c r="G54" s="1">
        <v>12</v>
      </c>
      <c r="H54" s="8">
        <f t="shared" si="21"/>
        <v>0.89393333333333302</v>
      </c>
      <c r="I54" s="8">
        <f t="shared" si="22"/>
        <v>274.04393333333331</v>
      </c>
      <c r="J54" s="8">
        <f t="shared" si="23"/>
        <v>1.9575198253618659E-2</v>
      </c>
      <c r="K54" s="8">
        <f t="shared" si="24"/>
        <v>7.7091041666666671</v>
      </c>
      <c r="L54" s="8">
        <f t="shared" si="25"/>
        <v>7.7091041666666665E-2</v>
      </c>
      <c r="M54" s="1" t="s">
        <v>73</v>
      </c>
      <c r="O54" s="8">
        <f t="shared" si="39"/>
        <v>0.15891688214808772</v>
      </c>
      <c r="P54" s="8">
        <f t="shared" si="26"/>
        <v>3.1108294738957688E-3</v>
      </c>
      <c r="Q54" s="14">
        <f t="shared" si="27"/>
        <v>5.755034526707172E-4</v>
      </c>
      <c r="R54" s="8">
        <f t="shared" si="28"/>
        <v>1.4261842708333333E-2</v>
      </c>
      <c r="S54" s="15">
        <f t="shared" si="29"/>
        <v>4.0352671421235414E-2</v>
      </c>
      <c r="T54" s="2">
        <v>0.01</v>
      </c>
      <c r="U54" s="16">
        <f t="shared" si="30"/>
        <v>4.0352671421235416E-4</v>
      </c>
      <c r="V54" s="15"/>
      <c r="W54" s="2"/>
      <c r="X54" s="16"/>
      <c r="Y54" s="2">
        <v>0.04</v>
      </c>
      <c r="Z54" s="2">
        <v>0.49</v>
      </c>
      <c r="AA54" s="2">
        <f t="shared" si="31"/>
        <v>1.9599999999999999E-2</v>
      </c>
      <c r="AB54" s="2"/>
      <c r="AC54" s="2"/>
      <c r="AD54" s="2"/>
      <c r="AE54" s="15"/>
      <c r="AF54" s="2"/>
      <c r="AG54" s="16"/>
      <c r="AH54" s="15"/>
      <c r="AI54" s="2"/>
      <c r="AJ54" s="16"/>
      <c r="AK54" s="2"/>
      <c r="AL54" s="2"/>
      <c r="AM54" s="2"/>
      <c r="AN54" s="2">
        <v>1.4999999999999999E-2</v>
      </c>
      <c r="AO54" s="2">
        <v>0.5</v>
      </c>
      <c r="AP54" s="2">
        <f t="shared" si="32"/>
        <v>7.4999999999999997E-3</v>
      </c>
      <c r="AQ54" s="1">
        <f t="shared" si="33"/>
        <v>2.7503526714212353E-2</v>
      </c>
      <c r="AR54" s="8">
        <f t="shared" si="34"/>
        <v>7.7091041666666671</v>
      </c>
      <c r="AS54" s="1">
        <f t="shared" si="35"/>
        <v>0.185</v>
      </c>
      <c r="AT54" s="1">
        <f t="shared" si="36"/>
        <v>616.07479452054838</v>
      </c>
      <c r="AU54" s="1">
        <f t="shared" si="37"/>
        <v>161909.47774153523</v>
      </c>
      <c r="AV54" s="1">
        <f>SUM(AU43:AU54)</f>
        <v>1827118.7392027192</v>
      </c>
    </row>
    <row r="55" spans="1:78" x14ac:dyDescent="0.15">
      <c r="C55" s="7">
        <v>12</v>
      </c>
      <c r="D55" s="11">
        <v>-0.83819354838709703</v>
      </c>
      <c r="E55" s="10">
        <f t="shared" si="38"/>
        <v>0.89393333333333302</v>
      </c>
      <c r="F55" s="7" t="s">
        <v>73</v>
      </c>
    </row>
    <row r="57" spans="1:78" x14ac:dyDescent="0.15">
      <c r="S57" s="35" t="s">
        <v>43</v>
      </c>
      <c r="T57" s="35"/>
      <c r="U57" s="35"/>
      <c r="V57" s="13" t="s">
        <v>44</v>
      </c>
      <c r="W57" s="13" t="s">
        <v>45</v>
      </c>
      <c r="X57" s="13" t="s">
        <v>46</v>
      </c>
      <c r="Y57" s="13" t="s">
        <v>47</v>
      </c>
      <c r="Z57" s="13" t="s">
        <v>48</v>
      </c>
      <c r="AA57" s="13" t="s">
        <v>49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pans="1:78" x14ac:dyDescent="0.15">
      <c r="A58" s="39" t="s">
        <v>11</v>
      </c>
      <c r="B58" s="39"/>
      <c r="C58" s="7" t="s">
        <v>51</v>
      </c>
      <c r="D58" s="7" t="s">
        <v>52</v>
      </c>
      <c r="E58" s="7" t="s">
        <v>53</v>
      </c>
      <c r="F58" s="7" t="s">
        <v>54</v>
      </c>
      <c r="G58" s="1" t="s">
        <v>51</v>
      </c>
      <c r="H58" s="1" t="s">
        <v>53</v>
      </c>
      <c r="I58" s="1" t="s">
        <v>55</v>
      </c>
      <c r="J58" s="1" t="s">
        <v>56</v>
      </c>
      <c r="K58" s="12" t="s">
        <v>57</v>
      </c>
      <c r="L58" s="12" t="s">
        <v>58</v>
      </c>
      <c r="M58" s="1" t="s">
        <v>59</v>
      </c>
      <c r="N58" s="12" t="s">
        <v>60</v>
      </c>
      <c r="O58" s="1" t="s">
        <v>61</v>
      </c>
      <c r="P58" s="1" t="s">
        <v>62</v>
      </c>
      <c r="Q58" s="12" t="s">
        <v>63</v>
      </c>
      <c r="R58" s="12" t="s">
        <v>64</v>
      </c>
      <c r="S58" s="2" t="s">
        <v>65</v>
      </c>
      <c r="T58" s="2" t="s">
        <v>66</v>
      </c>
      <c r="U58" s="2"/>
      <c r="V58" s="2" t="s">
        <v>76</v>
      </c>
      <c r="W58" s="2" t="s">
        <v>76</v>
      </c>
      <c r="X58" s="2" t="s">
        <v>76</v>
      </c>
      <c r="Y58" s="2" t="s">
        <v>76</v>
      </c>
      <c r="Z58" s="2" t="s">
        <v>76</v>
      </c>
      <c r="AA58" s="2" t="s">
        <v>76</v>
      </c>
      <c r="AB58" s="1" t="s">
        <v>77</v>
      </c>
      <c r="AC58" s="1" t="s">
        <v>68</v>
      </c>
      <c r="AD58" s="1" t="s">
        <v>36</v>
      </c>
      <c r="AE58" s="1" t="s">
        <v>69</v>
      </c>
      <c r="AF58" s="1" t="s">
        <v>70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pans="1:78" x14ac:dyDescent="0.15">
      <c r="A59" s="1" t="s">
        <v>71</v>
      </c>
      <c r="B59" s="1">
        <f>F7</f>
        <v>134.75800000000001</v>
      </c>
      <c r="C59" s="7" t="s">
        <v>72</v>
      </c>
      <c r="D59" s="7">
        <v>-3</v>
      </c>
      <c r="E59" s="7"/>
      <c r="F59" s="7"/>
      <c r="G59" s="1">
        <v>1</v>
      </c>
      <c r="H59" s="8">
        <f t="shared" ref="H59:H70" si="40">E60</f>
        <v>-3</v>
      </c>
      <c r="I59" s="8">
        <f t="shared" ref="I59:I70" si="41">H59+273.15</f>
        <v>270.14999999999998</v>
      </c>
      <c r="J59" s="8">
        <f t="shared" ref="J59:J70" si="42">EXP(($C$16*(I59-$C$14))/($C$17*I59*$C$14))</f>
        <v>1.1729824167513125E-2</v>
      </c>
      <c r="K59" s="8">
        <f t="shared" ref="K59:K70" si="43">$B$59/12</f>
        <v>11.229833333333334</v>
      </c>
      <c r="L59" s="8">
        <f t="shared" ref="L59:L70" si="44">K59*$B$60/100</f>
        <v>3.0320550000000002</v>
      </c>
      <c r="M59" s="1" t="s">
        <v>73</v>
      </c>
      <c r="O59" s="8">
        <f>L59</f>
        <v>3.0320550000000002</v>
      </c>
      <c r="P59" s="8">
        <f t="shared" ref="P59:P70" si="45">O59*J59</f>
        <v>3.5565472016229012E-2</v>
      </c>
      <c r="Q59" s="14">
        <f t="shared" ref="Q59:Q70" si="46">P59*$B$61</f>
        <v>1.0313986884706413E-2</v>
      </c>
      <c r="R59" s="8">
        <f t="shared" ref="R59:R70" si="47">L59*$B$61</f>
        <v>0.87929594999999994</v>
      </c>
      <c r="S59" s="15">
        <f t="shared" ref="S59:S70" si="48">Q59/R59</f>
        <v>1.1729824167513126E-2</v>
      </c>
      <c r="T59" s="2">
        <v>0.27</v>
      </c>
      <c r="U59" s="16">
        <f t="shared" ref="U59:U70" si="49">S59*T59</f>
        <v>3.1670525252285443E-3</v>
      </c>
      <c r="V59" s="2">
        <v>180.9</v>
      </c>
      <c r="W59" s="2">
        <v>6</v>
      </c>
      <c r="X59" s="2">
        <v>3</v>
      </c>
      <c r="Y59" s="2">
        <v>0.3</v>
      </c>
      <c r="Z59" s="2">
        <v>6</v>
      </c>
      <c r="AA59" s="2">
        <v>30.2</v>
      </c>
      <c r="AB59" s="1">
        <f t="shared" ref="AB59:AB70" si="50">U59*0.67*AD59+(V59+W59+X59+Y59+Z59+AA59)/1000</f>
        <v>0.22701535830565192</v>
      </c>
      <c r="AC59" s="8">
        <f t="shared" ref="AC59:AC70" si="51">$B$59/12</f>
        <v>11.229833333333334</v>
      </c>
      <c r="AD59" s="1">
        <f t="shared" ref="AD59:AD70" si="52">$B$61</f>
        <v>0.28999999999999998</v>
      </c>
      <c r="AE59" s="17">
        <f t="shared" ref="AE59:AE70" si="53">$E$7/12</f>
        <v>43.728898154107334</v>
      </c>
      <c r="AF59" s="1">
        <f t="shared" ref="AF59:AF70" si="54">AE59*10000*AC59*AB59</f>
        <v>1114800.3202954882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2"/>
    </row>
    <row r="60" spans="1:78" x14ac:dyDescent="0.15">
      <c r="A60" s="1" t="s">
        <v>74</v>
      </c>
      <c r="B60" s="1">
        <v>27</v>
      </c>
      <c r="C60" s="7">
        <v>1</v>
      </c>
      <c r="D60" s="9">
        <v>-6.4821612903225798</v>
      </c>
      <c r="E60" s="10">
        <f t="shared" ref="E60:E71" si="55">D59</f>
        <v>-3</v>
      </c>
      <c r="F60" s="7" t="s">
        <v>73</v>
      </c>
      <c r="G60" s="1">
        <v>2</v>
      </c>
      <c r="H60" s="8">
        <f t="shared" si="40"/>
        <v>-6.4821612903225798</v>
      </c>
      <c r="I60" s="8">
        <f t="shared" si="41"/>
        <v>266.66783870967743</v>
      </c>
      <c r="J60" s="8">
        <f t="shared" si="42"/>
        <v>7.3264746811091009E-3</v>
      </c>
      <c r="K60" s="8">
        <f t="shared" si="43"/>
        <v>11.229833333333334</v>
      </c>
      <c r="L60" s="8">
        <f t="shared" si="44"/>
        <v>3.0320550000000002</v>
      </c>
      <c r="M60" s="1" t="s">
        <v>73</v>
      </c>
      <c r="O60" s="8">
        <f t="shared" ref="O60:O70" si="56">L60+O59-P59-N60</f>
        <v>6.0285445279837715</v>
      </c>
      <c r="P60" s="8">
        <f t="shared" si="45"/>
        <v>4.4167978848211914E-2</v>
      </c>
      <c r="Q60" s="14">
        <f t="shared" si="46"/>
        <v>1.2808713865981454E-2</v>
      </c>
      <c r="R60" s="8">
        <f t="shared" si="47"/>
        <v>0.87929594999999994</v>
      </c>
      <c r="S60" s="15">
        <f t="shared" si="48"/>
        <v>1.4567011102441055E-2</v>
      </c>
      <c r="T60" s="2">
        <v>0.27</v>
      </c>
      <c r="U60" s="16">
        <f t="shared" si="49"/>
        <v>3.9330929976590856E-3</v>
      </c>
      <c r="V60" s="2">
        <v>180.9</v>
      </c>
      <c r="W60" s="2">
        <v>6</v>
      </c>
      <c r="X60" s="2">
        <v>3</v>
      </c>
      <c r="Y60" s="2">
        <v>0.3</v>
      </c>
      <c r="Z60" s="2">
        <v>6</v>
      </c>
      <c r="AA60" s="2">
        <v>30.2</v>
      </c>
      <c r="AB60" s="1">
        <f t="shared" si="50"/>
        <v>0.22716419996944517</v>
      </c>
      <c r="AC60" s="8">
        <f t="shared" si="51"/>
        <v>11.229833333333334</v>
      </c>
      <c r="AD60" s="1">
        <f t="shared" si="52"/>
        <v>0.28999999999999998</v>
      </c>
      <c r="AE60" s="17">
        <f t="shared" si="53"/>
        <v>43.728898154107334</v>
      </c>
      <c r="AF60" s="1">
        <f t="shared" si="54"/>
        <v>1115531.2344314675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2"/>
    </row>
    <row r="61" spans="1:78" x14ac:dyDescent="0.15">
      <c r="A61" s="1" t="s">
        <v>36</v>
      </c>
      <c r="B61" s="1">
        <f>H7</f>
        <v>0.28999999999999998</v>
      </c>
      <c r="C61" s="7">
        <v>2</v>
      </c>
      <c r="D61" s="11">
        <v>-6.7738214285714298</v>
      </c>
      <c r="E61" s="10">
        <f t="shared" si="55"/>
        <v>-6.4821612903225798</v>
      </c>
      <c r="F61" s="7" t="s">
        <v>73</v>
      </c>
      <c r="G61" s="1">
        <v>3</v>
      </c>
      <c r="H61" s="8">
        <f t="shared" si="40"/>
        <v>-6.7738214285714298</v>
      </c>
      <c r="I61" s="8">
        <f t="shared" si="41"/>
        <v>266.37617857142857</v>
      </c>
      <c r="J61" s="8">
        <f t="shared" si="42"/>
        <v>7.0393506360603535E-3</v>
      </c>
      <c r="K61" s="8">
        <f t="shared" si="43"/>
        <v>11.229833333333334</v>
      </c>
      <c r="L61" s="8">
        <f t="shared" si="44"/>
        <v>3.0320550000000002</v>
      </c>
      <c r="M61" s="1" t="s">
        <v>73</v>
      </c>
      <c r="O61" s="8">
        <f t="shared" si="56"/>
        <v>9.0164315491355609</v>
      </c>
      <c r="P61" s="8">
        <f t="shared" si="45"/>
        <v>6.3469823160402047E-2</v>
      </c>
      <c r="Q61" s="14">
        <f t="shared" si="46"/>
        <v>1.8406248716516593E-2</v>
      </c>
      <c r="R61" s="8">
        <f t="shared" si="47"/>
        <v>0.87929594999999994</v>
      </c>
      <c r="S61" s="15">
        <f t="shared" si="48"/>
        <v>2.0932939264097138E-2</v>
      </c>
      <c r="T61" s="2">
        <v>0.27</v>
      </c>
      <c r="U61" s="16">
        <f t="shared" si="49"/>
        <v>5.6518936013062277E-3</v>
      </c>
      <c r="V61" s="2">
        <v>180.9</v>
      </c>
      <c r="W61" s="2">
        <v>6</v>
      </c>
      <c r="X61" s="2">
        <v>3</v>
      </c>
      <c r="Y61" s="2">
        <v>0.3</v>
      </c>
      <c r="Z61" s="2">
        <v>6</v>
      </c>
      <c r="AA61" s="2">
        <v>30.2</v>
      </c>
      <c r="AB61" s="1">
        <f t="shared" si="50"/>
        <v>0.2274981629267338</v>
      </c>
      <c r="AC61" s="8">
        <f t="shared" si="51"/>
        <v>11.229833333333334</v>
      </c>
      <c r="AD61" s="1">
        <f t="shared" si="52"/>
        <v>0.28999999999999998</v>
      </c>
      <c r="AE61" s="17">
        <f t="shared" si="53"/>
        <v>43.728898154107334</v>
      </c>
      <c r="AF61" s="1">
        <f t="shared" si="54"/>
        <v>1117171.2204418015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2"/>
    </row>
    <row r="62" spans="1:78" x14ac:dyDescent="0.15">
      <c r="C62" s="7">
        <v>3</v>
      </c>
      <c r="D62" s="11">
        <v>0.83658064516129005</v>
      </c>
      <c r="E62" s="10">
        <f t="shared" si="55"/>
        <v>-6.7738214285714298</v>
      </c>
      <c r="F62" s="7" t="s">
        <v>73</v>
      </c>
      <c r="G62" s="1">
        <v>4</v>
      </c>
      <c r="H62" s="8">
        <f t="shared" si="40"/>
        <v>0.83658064516129005</v>
      </c>
      <c r="I62" s="8">
        <f t="shared" si="41"/>
        <v>273.98658064516127</v>
      </c>
      <c r="J62" s="8">
        <f t="shared" si="42"/>
        <v>1.943015009439843E-2</v>
      </c>
      <c r="K62" s="8">
        <f t="shared" si="43"/>
        <v>11.229833333333334</v>
      </c>
      <c r="L62" s="8">
        <f t="shared" si="44"/>
        <v>3.0320550000000002</v>
      </c>
      <c r="M62" s="1" t="s">
        <v>73</v>
      </c>
      <c r="O62" s="8">
        <f t="shared" si="56"/>
        <v>11.985016725975159</v>
      </c>
      <c r="P62" s="8">
        <f t="shared" si="45"/>
        <v>0.232870673869573</v>
      </c>
      <c r="Q62" s="14">
        <f t="shared" si="46"/>
        <v>6.7532495422176167E-2</v>
      </c>
      <c r="R62" s="8">
        <f t="shared" si="47"/>
        <v>0.87929594999999994</v>
      </c>
      <c r="S62" s="15">
        <f t="shared" si="48"/>
        <v>7.6802918769472525E-2</v>
      </c>
      <c r="T62" s="2">
        <v>0.27</v>
      </c>
      <c r="U62" s="16">
        <f t="shared" si="49"/>
        <v>2.0736788067757583E-2</v>
      </c>
      <c r="V62" s="2">
        <v>180.9</v>
      </c>
      <c r="W62" s="2">
        <v>6</v>
      </c>
      <c r="X62" s="2">
        <v>3</v>
      </c>
      <c r="Y62" s="2">
        <v>0.3</v>
      </c>
      <c r="Z62" s="2">
        <v>6</v>
      </c>
      <c r="AA62" s="2">
        <v>30.2</v>
      </c>
      <c r="AB62" s="1">
        <f t="shared" si="50"/>
        <v>0.23042915792156532</v>
      </c>
      <c r="AC62" s="8">
        <f t="shared" si="51"/>
        <v>11.229833333333334</v>
      </c>
      <c r="AD62" s="1">
        <f t="shared" si="52"/>
        <v>0.28999999999999998</v>
      </c>
      <c r="AE62" s="17">
        <f t="shared" si="53"/>
        <v>43.728898154107334</v>
      </c>
      <c r="AF62" s="1">
        <f t="shared" si="54"/>
        <v>1131564.4059223332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2"/>
    </row>
    <row r="63" spans="1:78" x14ac:dyDescent="0.15">
      <c r="C63" s="7">
        <v>4</v>
      </c>
      <c r="D63" s="11">
        <v>9.2416666666666707</v>
      </c>
      <c r="E63" s="10">
        <f t="shared" si="55"/>
        <v>0.83658064516129005</v>
      </c>
      <c r="F63" s="7" t="s">
        <v>73</v>
      </c>
      <c r="G63" s="1">
        <v>5</v>
      </c>
      <c r="H63" s="8">
        <f t="shared" si="40"/>
        <v>9.2416666666666707</v>
      </c>
      <c r="I63" s="8">
        <f t="shared" si="41"/>
        <v>282.39166666666665</v>
      </c>
      <c r="J63" s="8">
        <f t="shared" si="42"/>
        <v>5.595572220208038E-2</v>
      </c>
      <c r="K63" s="8">
        <f t="shared" si="43"/>
        <v>11.229833333333334</v>
      </c>
      <c r="L63" s="8">
        <f t="shared" si="44"/>
        <v>3.0320550000000002</v>
      </c>
      <c r="M63" s="1" t="s">
        <v>75</v>
      </c>
      <c r="N63" s="8">
        <f>(O62-P62)*$C$22/100</f>
        <v>11.164538749500307</v>
      </c>
      <c r="O63" s="8">
        <f t="shared" si="56"/>
        <v>3.6196623026052777</v>
      </c>
      <c r="P63" s="8">
        <f t="shared" si="45"/>
        <v>0.20254081826992351</v>
      </c>
      <c r="Q63" s="14">
        <f t="shared" si="46"/>
        <v>5.8736837298277812E-2</v>
      </c>
      <c r="R63" s="8">
        <f t="shared" si="47"/>
        <v>0.87929594999999994</v>
      </c>
      <c r="S63" s="15">
        <f t="shared" si="48"/>
        <v>6.6799849695973024E-2</v>
      </c>
      <c r="T63" s="2">
        <v>0.27</v>
      </c>
      <c r="U63" s="16">
        <f t="shared" si="49"/>
        <v>1.8035959417912719E-2</v>
      </c>
      <c r="V63" s="2">
        <v>180.9</v>
      </c>
      <c r="W63" s="2">
        <v>6</v>
      </c>
      <c r="X63" s="2">
        <v>3</v>
      </c>
      <c r="Y63" s="2">
        <v>0.3</v>
      </c>
      <c r="Z63" s="2">
        <v>6</v>
      </c>
      <c r="AA63" s="2">
        <v>30.2</v>
      </c>
      <c r="AB63" s="1">
        <f t="shared" si="50"/>
        <v>0.22990438691490045</v>
      </c>
      <c r="AC63" s="8">
        <f t="shared" si="51"/>
        <v>11.229833333333334</v>
      </c>
      <c r="AD63" s="1">
        <f t="shared" si="52"/>
        <v>0.28999999999999998</v>
      </c>
      <c r="AE63" s="17">
        <f t="shared" si="53"/>
        <v>43.728898154107334</v>
      </c>
      <c r="AF63" s="1">
        <f t="shared" si="54"/>
        <v>1128987.4221857346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2"/>
    </row>
    <row r="64" spans="1:78" x14ac:dyDescent="0.15">
      <c r="C64" s="7">
        <v>5</v>
      </c>
      <c r="D64" s="11">
        <v>15.957935483870999</v>
      </c>
      <c r="E64" s="10">
        <f t="shared" si="55"/>
        <v>9.2416666666666707</v>
      </c>
      <c r="F64" s="7" t="s">
        <v>75</v>
      </c>
      <c r="G64" s="1">
        <v>6</v>
      </c>
      <c r="H64" s="8">
        <f t="shared" si="40"/>
        <v>15.957935483870999</v>
      </c>
      <c r="I64" s="8">
        <f t="shared" si="41"/>
        <v>289.10793548387096</v>
      </c>
      <c r="J64" s="8">
        <f t="shared" si="42"/>
        <v>0.12465621288210471</v>
      </c>
      <c r="K64" s="8">
        <f t="shared" si="43"/>
        <v>11.229833333333334</v>
      </c>
      <c r="L64" s="8">
        <f t="shared" si="44"/>
        <v>3.0320550000000002</v>
      </c>
      <c r="M64" s="1" t="s">
        <v>73</v>
      </c>
      <c r="O64" s="8">
        <f t="shared" si="56"/>
        <v>6.4491764843353536</v>
      </c>
      <c r="P64" s="8">
        <f t="shared" si="45"/>
        <v>0.80392991674557146</v>
      </c>
      <c r="Q64" s="14">
        <f t="shared" si="46"/>
        <v>0.2331396758562157</v>
      </c>
      <c r="R64" s="8">
        <f t="shared" si="47"/>
        <v>0.87929594999999994</v>
      </c>
      <c r="S64" s="15">
        <f t="shared" si="48"/>
        <v>0.26514357976539721</v>
      </c>
      <c r="T64" s="2">
        <v>0.27</v>
      </c>
      <c r="U64" s="16">
        <f t="shared" si="49"/>
        <v>7.1588766536657245E-2</v>
      </c>
      <c r="V64" s="2">
        <v>220.1</v>
      </c>
      <c r="W64" s="2">
        <v>12.1</v>
      </c>
      <c r="X64" s="2">
        <v>4.5</v>
      </c>
      <c r="Y64" s="2">
        <v>1.5</v>
      </c>
      <c r="Z64" s="2">
        <v>6.8</v>
      </c>
      <c r="AA64" s="2">
        <v>30.2</v>
      </c>
      <c r="AB64" s="1">
        <f t="shared" si="50"/>
        <v>0.28910969733807251</v>
      </c>
      <c r="AC64" s="8">
        <f t="shared" si="51"/>
        <v>11.229833333333334</v>
      </c>
      <c r="AD64" s="1">
        <f t="shared" si="52"/>
        <v>0.28999999999999998</v>
      </c>
      <c r="AE64" s="17">
        <f t="shared" si="53"/>
        <v>43.728898154107334</v>
      </c>
      <c r="AF64" s="1">
        <f t="shared" si="54"/>
        <v>1419725.8969548347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2"/>
    </row>
    <row r="65" spans="1:78" x14ac:dyDescent="0.15">
      <c r="C65" s="7">
        <v>6</v>
      </c>
      <c r="D65" s="11">
        <v>21.008366666666699</v>
      </c>
      <c r="E65" s="10">
        <f t="shared" si="55"/>
        <v>15.957935483870999</v>
      </c>
      <c r="F65" s="7" t="s">
        <v>73</v>
      </c>
      <c r="G65" s="1">
        <v>7</v>
      </c>
      <c r="H65" s="8">
        <f t="shared" si="40"/>
        <v>21.008366666666699</v>
      </c>
      <c r="I65" s="8">
        <f t="shared" si="41"/>
        <v>294.15836666666667</v>
      </c>
      <c r="J65" s="8">
        <f t="shared" si="42"/>
        <v>0.22224776672603361</v>
      </c>
      <c r="K65" s="8">
        <f t="shared" si="43"/>
        <v>11.229833333333334</v>
      </c>
      <c r="L65" s="8">
        <f t="shared" si="44"/>
        <v>3.0320550000000002</v>
      </c>
      <c r="M65" s="1" t="s">
        <v>73</v>
      </c>
      <c r="O65" s="8">
        <f t="shared" si="56"/>
        <v>8.6773015675897813</v>
      </c>
      <c r="P65" s="8">
        <f t="shared" si="45"/>
        <v>1.9285108946051395</v>
      </c>
      <c r="Q65" s="14">
        <f t="shared" si="46"/>
        <v>0.55926815943549035</v>
      </c>
      <c r="R65" s="8">
        <f t="shared" si="47"/>
        <v>0.87929594999999994</v>
      </c>
      <c r="S65" s="15">
        <f t="shared" si="48"/>
        <v>0.63604086819175087</v>
      </c>
      <c r="T65" s="2">
        <v>0.27</v>
      </c>
      <c r="U65" s="16">
        <f t="shared" si="49"/>
        <v>0.17173103441177276</v>
      </c>
      <c r="V65" s="2">
        <v>220.1</v>
      </c>
      <c r="W65" s="2">
        <v>12.1</v>
      </c>
      <c r="X65" s="2">
        <v>4.5</v>
      </c>
      <c r="Y65" s="2">
        <v>1.5</v>
      </c>
      <c r="Z65" s="2">
        <v>6.8</v>
      </c>
      <c r="AA65" s="2">
        <v>30.2</v>
      </c>
      <c r="AB65" s="1">
        <f t="shared" si="50"/>
        <v>0.30856733998620745</v>
      </c>
      <c r="AC65" s="8">
        <f t="shared" si="51"/>
        <v>11.229833333333334</v>
      </c>
      <c r="AD65" s="1">
        <f t="shared" si="52"/>
        <v>0.28999999999999998</v>
      </c>
      <c r="AE65" s="17">
        <f t="shared" si="53"/>
        <v>43.728898154107334</v>
      </c>
      <c r="AF65" s="1">
        <f t="shared" si="54"/>
        <v>1515276.1998868983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2"/>
    </row>
    <row r="66" spans="1:78" x14ac:dyDescent="0.15">
      <c r="C66" s="7">
        <v>7</v>
      </c>
      <c r="D66" s="11">
        <v>21.668419354838701</v>
      </c>
      <c r="E66" s="10">
        <f t="shared" si="55"/>
        <v>21.008366666666699</v>
      </c>
      <c r="F66" s="7" t="s">
        <v>73</v>
      </c>
      <c r="G66" s="1">
        <v>8</v>
      </c>
      <c r="H66" s="8">
        <f t="shared" si="40"/>
        <v>21.668419354838701</v>
      </c>
      <c r="I66" s="8">
        <f t="shared" si="41"/>
        <v>294.81841935483868</v>
      </c>
      <c r="J66" s="8">
        <f t="shared" si="42"/>
        <v>0.23934348822176366</v>
      </c>
      <c r="K66" s="8">
        <f t="shared" si="43"/>
        <v>11.229833333333334</v>
      </c>
      <c r="L66" s="8">
        <f t="shared" si="44"/>
        <v>3.0320550000000002</v>
      </c>
      <c r="M66" s="1" t="s">
        <v>73</v>
      </c>
      <c r="O66" s="8">
        <f t="shared" si="56"/>
        <v>9.7808456729846416</v>
      </c>
      <c r="P66" s="8">
        <f t="shared" si="45"/>
        <v>2.3409817211308876</v>
      </c>
      <c r="Q66" s="14">
        <f t="shared" si="46"/>
        <v>0.67888469912795735</v>
      </c>
      <c r="R66" s="8">
        <f t="shared" si="47"/>
        <v>0.87929594999999994</v>
      </c>
      <c r="S66" s="15">
        <f t="shared" si="48"/>
        <v>0.77207759131377485</v>
      </c>
      <c r="T66" s="2">
        <v>0.27</v>
      </c>
      <c r="U66" s="16">
        <f t="shared" si="49"/>
        <v>0.20846094965471923</v>
      </c>
      <c r="V66" s="2">
        <v>220.1</v>
      </c>
      <c r="W66" s="2">
        <v>12.1</v>
      </c>
      <c r="X66" s="2">
        <v>4.5</v>
      </c>
      <c r="Y66" s="2">
        <v>1.5</v>
      </c>
      <c r="Z66" s="2">
        <v>6.8</v>
      </c>
      <c r="AA66" s="2">
        <v>30.2</v>
      </c>
      <c r="AB66" s="1">
        <f t="shared" si="50"/>
        <v>0.31570396251791194</v>
      </c>
      <c r="AC66" s="8">
        <f t="shared" si="51"/>
        <v>11.229833333333334</v>
      </c>
      <c r="AD66" s="1">
        <f t="shared" si="52"/>
        <v>0.28999999999999998</v>
      </c>
      <c r="AE66" s="17">
        <f t="shared" si="53"/>
        <v>43.728898154107334</v>
      </c>
      <c r="AF66" s="1">
        <f t="shared" si="54"/>
        <v>1550321.8864146811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2"/>
    </row>
    <row r="67" spans="1:78" x14ac:dyDescent="0.15">
      <c r="C67" s="7">
        <v>8</v>
      </c>
      <c r="D67" s="11">
        <v>22.499548387096802</v>
      </c>
      <c r="E67" s="10">
        <f t="shared" si="55"/>
        <v>21.668419354838701</v>
      </c>
      <c r="F67" s="7" t="s">
        <v>73</v>
      </c>
      <c r="G67" s="1">
        <v>9</v>
      </c>
      <c r="H67" s="8">
        <f t="shared" si="40"/>
        <v>22.499548387096802</v>
      </c>
      <c r="I67" s="8">
        <f t="shared" si="41"/>
        <v>295.64954838709679</v>
      </c>
      <c r="J67" s="8">
        <f t="shared" si="42"/>
        <v>0.26262926463270875</v>
      </c>
      <c r="K67" s="8">
        <f t="shared" si="43"/>
        <v>11.229833333333334</v>
      </c>
      <c r="L67" s="8">
        <f t="shared" si="44"/>
        <v>3.0320550000000002</v>
      </c>
      <c r="M67" s="1" t="s">
        <v>73</v>
      </c>
      <c r="O67" s="8">
        <f t="shared" si="56"/>
        <v>10.471918951853754</v>
      </c>
      <c r="P67" s="8">
        <f t="shared" si="45"/>
        <v>2.7502323736186773</v>
      </c>
      <c r="Q67" s="14">
        <f t="shared" si="46"/>
        <v>0.79756738834941643</v>
      </c>
      <c r="R67" s="8">
        <f t="shared" si="47"/>
        <v>0.87929594999999994</v>
      </c>
      <c r="S67" s="15">
        <f t="shared" si="48"/>
        <v>0.90705227102367125</v>
      </c>
      <c r="T67" s="2">
        <v>0.27</v>
      </c>
      <c r="U67" s="16">
        <f t="shared" si="49"/>
        <v>0.24490411317639124</v>
      </c>
      <c r="V67" s="2">
        <v>220.1</v>
      </c>
      <c r="W67" s="2">
        <v>12.1</v>
      </c>
      <c r="X67" s="2">
        <v>4.5</v>
      </c>
      <c r="Y67" s="2">
        <v>1.5</v>
      </c>
      <c r="Z67" s="2">
        <v>6.8</v>
      </c>
      <c r="AA67" s="2">
        <v>30.2</v>
      </c>
      <c r="AB67" s="1">
        <f t="shared" si="50"/>
        <v>0.3227848691901728</v>
      </c>
      <c r="AC67" s="8">
        <f t="shared" si="51"/>
        <v>11.229833333333334</v>
      </c>
      <c r="AD67" s="1">
        <f t="shared" si="52"/>
        <v>0.28999999999999998</v>
      </c>
      <c r="AE67" s="17">
        <f t="shared" si="53"/>
        <v>43.728898154107334</v>
      </c>
      <c r="AF67" s="1">
        <f t="shared" si="54"/>
        <v>1585093.9700531401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2"/>
    </row>
    <row r="68" spans="1:78" x14ac:dyDescent="0.15">
      <c r="C68" s="7">
        <v>9</v>
      </c>
      <c r="D68" s="11">
        <v>17.6308333333333</v>
      </c>
      <c r="E68" s="10">
        <f t="shared" si="55"/>
        <v>22.499548387096802</v>
      </c>
      <c r="F68" s="7" t="s">
        <v>73</v>
      </c>
      <c r="G68" s="1">
        <v>10</v>
      </c>
      <c r="H68" s="8">
        <f t="shared" si="40"/>
        <v>17.6308333333333</v>
      </c>
      <c r="I68" s="8">
        <f t="shared" si="41"/>
        <v>290.78083333333325</v>
      </c>
      <c r="J68" s="8">
        <f t="shared" si="42"/>
        <v>0.1513080072088884</v>
      </c>
      <c r="K68" s="8">
        <f t="shared" si="43"/>
        <v>11.229833333333334</v>
      </c>
      <c r="L68" s="8">
        <f t="shared" si="44"/>
        <v>3.0320550000000002</v>
      </c>
      <c r="M68" s="1" t="s">
        <v>73</v>
      </c>
      <c r="O68" s="8">
        <f t="shared" si="56"/>
        <v>10.753741578235076</v>
      </c>
      <c r="P68" s="8">
        <f t="shared" si="45"/>
        <v>1.6271272082421158</v>
      </c>
      <c r="Q68" s="14">
        <f t="shared" si="46"/>
        <v>0.47186689039021351</v>
      </c>
      <c r="R68" s="8">
        <f t="shared" si="47"/>
        <v>0.87929594999999994</v>
      </c>
      <c r="S68" s="15">
        <f t="shared" si="48"/>
        <v>0.53664171930987914</v>
      </c>
      <c r="T68" s="2">
        <v>0.27</v>
      </c>
      <c r="U68" s="16">
        <f t="shared" si="49"/>
        <v>0.14489326421366738</v>
      </c>
      <c r="V68" s="2">
        <v>180.9</v>
      </c>
      <c r="W68" s="2">
        <v>6</v>
      </c>
      <c r="X68" s="2">
        <v>3</v>
      </c>
      <c r="Y68" s="2">
        <v>0.3</v>
      </c>
      <c r="Z68" s="2">
        <v>6</v>
      </c>
      <c r="AA68" s="2">
        <v>30.2</v>
      </c>
      <c r="AB68" s="1">
        <f t="shared" si="50"/>
        <v>0.25455276123671561</v>
      </c>
      <c r="AC68" s="8">
        <f t="shared" si="51"/>
        <v>11.229833333333334</v>
      </c>
      <c r="AD68" s="1">
        <f t="shared" si="52"/>
        <v>0.28999999999999998</v>
      </c>
      <c r="AE68" s="17">
        <f t="shared" si="53"/>
        <v>43.728898154107334</v>
      </c>
      <c r="AF68" s="1">
        <f t="shared" si="54"/>
        <v>1250027.7596933248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2"/>
    </row>
    <row r="69" spans="1:78" x14ac:dyDescent="0.15">
      <c r="C69" s="7">
        <v>10</v>
      </c>
      <c r="D69" s="11">
        <v>11.927258064516099</v>
      </c>
      <c r="E69" s="10">
        <f t="shared" si="55"/>
        <v>17.6308333333333</v>
      </c>
      <c r="F69" s="7" t="s">
        <v>73</v>
      </c>
      <c r="G69" s="1">
        <v>11</v>
      </c>
      <c r="H69" s="8">
        <f t="shared" si="40"/>
        <v>11.927258064516099</v>
      </c>
      <c r="I69" s="8">
        <f t="shared" si="41"/>
        <v>285.07725806451606</v>
      </c>
      <c r="J69" s="8">
        <f t="shared" si="42"/>
        <v>7.7430408159426048E-2</v>
      </c>
      <c r="K69" s="8">
        <f t="shared" si="43"/>
        <v>11.229833333333334</v>
      </c>
      <c r="L69" s="8">
        <f t="shared" si="44"/>
        <v>3.0320550000000002</v>
      </c>
      <c r="M69" s="1" t="s">
        <v>75</v>
      </c>
      <c r="N69" s="8">
        <f>(O68-P68)*$C$22/100</f>
        <v>8.6702836514933139</v>
      </c>
      <c r="O69" s="8">
        <f t="shared" si="56"/>
        <v>3.4883857184996465</v>
      </c>
      <c r="P69" s="8">
        <f t="shared" si="45"/>
        <v>0.27010713000094033</v>
      </c>
      <c r="Q69" s="14">
        <f t="shared" si="46"/>
        <v>7.8331067700272691E-2</v>
      </c>
      <c r="R69" s="8">
        <f t="shared" si="47"/>
        <v>0.87929594999999994</v>
      </c>
      <c r="S69" s="15">
        <f t="shared" si="48"/>
        <v>8.9083849072968777E-2</v>
      </c>
      <c r="T69" s="2">
        <v>0.27</v>
      </c>
      <c r="U69" s="16">
        <f t="shared" si="49"/>
        <v>2.4052639249701573E-2</v>
      </c>
      <c r="V69" s="2">
        <v>180.9</v>
      </c>
      <c r="W69" s="2">
        <v>6</v>
      </c>
      <c r="X69" s="2">
        <v>3</v>
      </c>
      <c r="Y69" s="2">
        <v>0.3</v>
      </c>
      <c r="Z69" s="2">
        <v>6</v>
      </c>
      <c r="AA69" s="2">
        <v>30.2</v>
      </c>
      <c r="AB69" s="1">
        <f t="shared" si="50"/>
        <v>0.23107342780621704</v>
      </c>
      <c r="AC69" s="8">
        <f t="shared" si="51"/>
        <v>11.229833333333334</v>
      </c>
      <c r="AD69" s="1">
        <f t="shared" si="52"/>
        <v>0.28999999999999998</v>
      </c>
      <c r="AE69" s="17">
        <f t="shared" si="53"/>
        <v>43.728898154107334</v>
      </c>
      <c r="AF69" s="1">
        <f t="shared" si="54"/>
        <v>1134728.2106936362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2"/>
    </row>
    <row r="70" spans="1:78" x14ac:dyDescent="0.15">
      <c r="C70" s="7">
        <v>11</v>
      </c>
      <c r="D70" s="11">
        <v>0.89393333333333302</v>
      </c>
      <c r="E70" s="10">
        <f t="shared" si="55"/>
        <v>11.927258064516099</v>
      </c>
      <c r="F70" s="7" t="s">
        <v>75</v>
      </c>
      <c r="G70" s="1">
        <v>12</v>
      </c>
      <c r="H70" s="8">
        <f t="shared" si="40"/>
        <v>0.89393333333333302</v>
      </c>
      <c r="I70" s="8">
        <f t="shared" si="41"/>
        <v>274.04393333333331</v>
      </c>
      <c r="J70" s="8">
        <f t="shared" si="42"/>
        <v>1.9575198253618659E-2</v>
      </c>
      <c r="K70" s="8">
        <f t="shared" si="43"/>
        <v>11.229833333333334</v>
      </c>
      <c r="L70" s="8">
        <f t="shared" si="44"/>
        <v>3.0320550000000002</v>
      </c>
      <c r="M70" s="1" t="s">
        <v>73</v>
      </c>
      <c r="O70" s="8">
        <f t="shared" si="56"/>
        <v>6.2503335884987061</v>
      </c>
      <c r="P70" s="8">
        <f t="shared" si="45"/>
        <v>0.12235151914611392</v>
      </c>
      <c r="Q70" s="14">
        <f t="shared" si="46"/>
        <v>3.5481940552373033E-2</v>
      </c>
      <c r="R70" s="8">
        <f t="shared" si="47"/>
        <v>0.87929594999999994</v>
      </c>
      <c r="S70" s="15">
        <f t="shared" si="48"/>
        <v>4.0352671421235407E-2</v>
      </c>
      <c r="T70" s="2">
        <v>0.27</v>
      </c>
      <c r="U70" s="16">
        <f t="shared" si="49"/>
        <v>1.0895221283733561E-2</v>
      </c>
      <c r="V70" s="2">
        <v>180.9</v>
      </c>
      <c r="W70" s="2">
        <v>6</v>
      </c>
      <c r="X70" s="2">
        <v>3</v>
      </c>
      <c r="Y70" s="2">
        <v>0.3</v>
      </c>
      <c r="Z70" s="2">
        <v>6</v>
      </c>
      <c r="AA70" s="2">
        <v>30.2</v>
      </c>
      <c r="AB70" s="1">
        <f t="shared" si="50"/>
        <v>0.22851694149542945</v>
      </c>
      <c r="AC70" s="8">
        <f t="shared" si="51"/>
        <v>11.229833333333334</v>
      </c>
      <c r="AD70" s="1">
        <f t="shared" si="52"/>
        <v>0.28999999999999998</v>
      </c>
      <c r="AE70" s="17">
        <f t="shared" si="53"/>
        <v>43.728898154107334</v>
      </c>
      <c r="AF70" s="1">
        <f t="shared" si="54"/>
        <v>1122174.1184094488</v>
      </c>
      <c r="AG70" s="1">
        <f>SUM(AF59:AF70)</f>
        <v>15185402.64538279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 s="2"/>
    </row>
    <row r="71" spans="1:78" x14ac:dyDescent="0.15">
      <c r="C71" s="7">
        <v>12</v>
      </c>
      <c r="D71" s="11">
        <v>-0.83819354838709703</v>
      </c>
      <c r="E71" s="10">
        <f t="shared" si="55"/>
        <v>0.89393333333333302</v>
      </c>
      <c r="F71" s="7" t="s">
        <v>73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</row>
    <row r="73" spans="1:78" x14ac:dyDescent="0.15">
      <c r="S73" s="35" t="s">
        <v>43</v>
      </c>
      <c r="T73" s="35"/>
      <c r="U73" s="35"/>
      <c r="V73" s="35" t="s">
        <v>44</v>
      </c>
      <c r="W73" s="35"/>
      <c r="X73" s="35"/>
      <c r="Y73" s="35" t="s">
        <v>45</v>
      </c>
      <c r="Z73" s="35"/>
      <c r="AA73" s="35"/>
      <c r="AB73" s="35" t="s">
        <v>46</v>
      </c>
      <c r="AC73" s="35"/>
      <c r="AD73" s="35"/>
      <c r="AE73" s="35" t="s">
        <v>47</v>
      </c>
      <c r="AF73" s="35"/>
      <c r="AG73" s="35"/>
      <c r="AH73" s="35" t="s">
        <v>48</v>
      </c>
      <c r="AI73" s="35"/>
      <c r="AJ73" s="35"/>
      <c r="AK73" s="36" t="s">
        <v>78</v>
      </c>
      <c r="AL73" s="37"/>
      <c r="AM73" s="38"/>
      <c r="AN73" s="37" t="s">
        <v>79</v>
      </c>
      <c r="AO73" s="37"/>
      <c r="AP73" s="38"/>
      <c r="AQ73" s="35" t="s">
        <v>50</v>
      </c>
      <c r="AR73" s="35"/>
      <c r="AS73" s="35"/>
    </row>
    <row r="74" spans="1:78" x14ac:dyDescent="0.15">
      <c r="A74" s="39" t="s">
        <v>12</v>
      </c>
      <c r="B74" s="39"/>
      <c r="C74" s="7" t="s">
        <v>51</v>
      </c>
      <c r="D74" s="7" t="s">
        <v>52</v>
      </c>
      <c r="E74" s="7" t="s">
        <v>53</v>
      </c>
      <c r="F74" s="7" t="s">
        <v>54</v>
      </c>
      <c r="G74" s="1" t="s">
        <v>51</v>
      </c>
      <c r="H74" s="1" t="s">
        <v>53</v>
      </c>
      <c r="I74" s="1" t="s">
        <v>55</v>
      </c>
      <c r="J74" s="1" t="s">
        <v>56</v>
      </c>
      <c r="K74" s="12" t="s">
        <v>57</v>
      </c>
      <c r="L74" s="12" t="s">
        <v>58</v>
      </c>
      <c r="M74" s="1" t="s">
        <v>59</v>
      </c>
      <c r="N74" s="12" t="s">
        <v>60</v>
      </c>
      <c r="O74" s="1" t="s">
        <v>61</v>
      </c>
      <c r="P74" s="1" t="s">
        <v>62</v>
      </c>
      <c r="Q74" s="12" t="s">
        <v>63</v>
      </c>
      <c r="R74" s="12" t="s">
        <v>64</v>
      </c>
      <c r="S74" s="2" t="s">
        <v>65</v>
      </c>
      <c r="T74" s="2" t="s">
        <v>66</v>
      </c>
      <c r="U74" s="2"/>
      <c r="V74" s="2" t="s">
        <v>65</v>
      </c>
      <c r="W74" s="2" t="s">
        <v>66</v>
      </c>
      <c r="X74" s="2"/>
      <c r="Y74" s="2" t="s">
        <v>65</v>
      </c>
      <c r="Z74" s="2" t="s">
        <v>66</v>
      </c>
      <c r="AA74" s="2"/>
      <c r="AB74" s="2" t="s">
        <v>65</v>
      </c>
      <c r="AC74" s="2" t="s">
        <v>66</v>
      </c>
      <c r="AD74" s="2"/>
      <c r="AE74" s="2" t="s">
        <v>65</v>
      </c>
      <c r="AF74" s="2" t="s">
        <v>66</v>
      </c>
      <c r="AG74" s="2"/>
      <c r="AH74" s="2" t="s">
        <v>65</v>
      </c>
      <c r="AI74" s="2" t="s">
        <v>66</v>
      </c>
      <c r="AJ74" s="2"/>
      <c r="AK74" s="2" t="s">
        <v>65</v>
      </c>
      <c r="AL74" s="2" t="s">
        <v>66</v>
      </c>
      <c r="AM74" s="2"/>
      <c r="AN74" s="2" t="s">
        <v>65</v>
      </c>
      <c r="AO74" s="2" t="s">
        <v>66</v>
      </c>
      <c r="AP74" s="2"/>
      <c r="AQ74" s="18" t="s">
        <v>65</v>
      </c>
      <c r="AR74" s="18" t="s">
        <v>66</v>
      </c>
      <c r="AS74" s="18"/>
      <c r="AT74" s="1" t="s">
        <v>67</v>
      </c>
      <c r="AU74" s="1" t="s">
        <v>68</v>
      </c>
      <c r="AV74" s="1" t="s">
        <v>36</v>
      </c>
      <c r="AW74" s="1" t="s">
        <v>69</v>
      </c>
      <c r="AX74" s="1" t="s">
        <v>70</v>
      </c>
    </row>
    <row r="75" spans="1:78" x14ac:dyDescent="0.15">
      <c r="A75" s="1" t="s">
        <v>71</v>
      </c>
      <c r="B75" s="1">
        <f>F8</f>
        <v>625.46400000000006</v>
      </c>
      <c r="C75" s="7" t="s">
        <v>72</v>
      </c>
      <c r="D75" s="7">
        <v>-3</v>
      </c>
      <c r="E75" s="7"/>
      <c r="F75" s="7"/>
      <c r="G75" s="1">
        <v>1</v>
      </c>
      <c r="H75" s="8">
        <f t="shared" ref="H75:H86" si="57">E76</f>
        <v>-3</v>
      </c>
      <c r="I75" s="8">
        <f t="shared" ref="I75:I86" si="58">H75+273.15</f>
        <v>270.14999999999998</v>
      </c>
      <c r="J75" s="8">
        <f t="shared" ref="J75:J86" si="59">EXP(($C$16*(I75-$C$14))/($C$17*I75*$C$14))</f>
        <v>1.1729824167513125E-2</v>
      </c>
      <c r="K75" s="8">
        <f t="shared" ref="K75:K86" si="60">$B$75/12</f>
        <v>52.122000000000007</v>
      </c>
      <c r="L75" s="8">
        <f t="shared" ref="L75:L86" si="61">K75*$B$76/100</f>
        <v>0.52122000000000002</v>
      </c>
      <c r="M75" s="1" t="s">
        <v>73</v>
      </c>
      <c r="O75" s="8">
        <f>L75</f>
        <v>0.52122000000000002</v>
      </c>
      <c r="P75" s="8">
        <f t="shared" ref="P75:P86" si="62">O75*J75</f>
        <v>6.1138189525911909E-3</v>
      </c>
      <c r="Q75" s="14">
        <f t="shared" ref="Q75:Q86" si="63">P75*$B$77</f>
        <v>1.8341456857773571E-3</v>
      </c>
      <c r="R75" s="8">
        <f t="shared" ref="R75:R86" si="64">L75*$B$77</f>
        <v>0.156366</v>
      </c>
      <c r="S75" s="15">
        <f t="shared" ref="S75:S86" si="65">Q75/R75</f>
        <v>1.1729824167513123E-2</v>
      </c>
      <c r="T75" s="2">
        <v>0.01</v>
      </c>
      <c r="U75" s="16">
        <f t="shared" ref="U75:U86" si="66">S75*T75</f>
        <v>1.1729824167513123E-4</v>
      </c>
      <c r="V75" s="15"/>
      <c r="W75" s="2"/>
      <c r="X75" s="2"/>
      <c r="Y75" s="2"/>
      <c r="Z75" s="2"/>
      <c r="AA75" s="2"/>
      <c r="AB75" s="2"/>
      <c r="AC75" s="2"/>
      <c r="AD75" s="2"/>
      <c r="AE75" s="15">
        <v>1E-3</v>
      </c>
      <c r="AF75" s="2">
        <v>0.49</v>
      </c>
      <c r="AG75" s="16">
        <f t="shared" ref="AG75:AG86" si="67">AF75*AE75</f>
        <v>4.8999999999999998E-4</v>
      </c>
      <c r="AH75" s="19"/>
      <c r="AI75" s="2"/>
      <c r="AJ75" s="16"/>
      <c r="AK75" s="15"/>
      <c r="AL75" s="2"/>
      <c r="AM75" s="2"/>
      <c r="AN75" s="15"/>
      <c r="AO75" s="2"/>
      <c r="AP75" s="16"/>
      <c r="AQ75" s="2">
        <v>0.01</v>
      </c>
      <c r="AR75" s="2">
        <v>0.5</v>
      </c>
      <c r="AS75" s="2">
        <f t="shared" ref="AS75:AS86" si="68">AR75*AQ75</f>
        <v>5.0000000000000001E-3</v>
      </c>
      <c r="AT75" s="1">
        <f t="shared" ref="AT75:AT86" si="69">(AS75+AM75+AD75+AA75+U75+X75+AG75+AJ75+AP75)</f>
        <v>5.6072982416751314E-3</v>
      </c>
      <c r="AU75" s="8">
        <f t="shared" ref="AU75:AU86" si="70">$B$75/12</f>
        <v>52.122000000000007</v>
      </c>
      <c r="AV75" s="1">
        <f t="shared" ref="AV75:AV86" si="71">$B$77</f>
        <v>0.3</v>
      </c>
      <c r="AW75" s="1">
        <f>$E$8/12</f>
        <v>4.0973849777353495</v>
      </c>
      <c r="AX75" s="1">
        <f t="shared" ref="AX75:AX86" si="72">AW75*10000*AV75*0.67*AU75*AT75</f>
        <v>2407.0081245733049</v>
      </c>
    </row>
    <row r="76" spans="1:78" x14ac:dyDescent="0.15">
      <c r="A76" s="1" t="s">
        <v>74</v>
      </c>
      <c r="B76" s="1">
        <v>1</v>
      </c>
      <c r="C76" s="7">
        <v>1</v>
      </c>
      <c r="D76" s="9">
        <v>-6.4821612903225798</v>
      </c>
      <c r="E76" s="10">
        <f t="shared" ref="E76:E87" si="73">D75</f>
        <v>-3</v>
      </c>
      <c r="F76" s="7" t="s">
        <v>73</v>
      </c>
      <c r="G76" s="1">
        <v>2</v>
      </c>
      <c r="H76" s="8">
        <f t="shared" si="57"/>
        <v>-6.4821612903225798</v>
      </c>
      <c r="I76" s="8">
        <f t="shared" si="58"/>
        <v>266.66783870967743</v>
      </c>
      <c r="J76" s="8">
        <f t="shared" si="59"/>
        <v>7.3264746811091009E-3</v>
      </c>
      <c r="K76" s="8">
        <f t="shared" si="60"/>
        <v>52.122000000000007</v>
      </c>
      <c r="L76" s="8">
        <f t="shared" si="61"/>
        <v>0.52122000000000002</v>
      </c>
      <c r="M76" s="1" t="s">
        <v>73</v>
      </c>
      <c r="O76" s="8">
        <f t="shared" ref="O76:O86" si="74">L76+O75-P75-N76</f>
        <v>1.0363261810474089</v>
      </c>
      <c r="P76" s="8">
        <f t="shared" si="62"/>
        <v>7.5926175268143277E-3</v>
      </c>
      <c r="Q76" s="14">
        <f t="shared" si="63"/>
        <v>2.2777852580442982E-3</v>
      </c>
      <c r="R76" s="8">
        <f t="shared" si="64"/>
        <v>0.156366</v>
      </c>
      <c r="S76" s="15">
        <f t="shared" si="65"/>
        <v>1.4567011102441055E-2</v>
      </c>
      <c r="T76" s="2">
        <v>0.01</v>
      </c>
      <c r="U76" s="16">
        <f t="shared" si="66"/>
        <v>1.4567011102441056E-4</v>
      </c>
      <c r="V76" s="15"/>
      <c r="W76" s="2"/>
      <c r="X76" s="2"/>
      <c r="Y76" s="2"/>
      <c r="Z76" s="2"/>
      <c r="AA76" s="2"/>
      <c r="AB76" s="2"/>
      <c r="AC76" s="2"/>
      <c r="AD76" s="2"/>
      <c r="AE76" s="15">
        <v>1E-3</v>
      </c>
      <c r="AF76" s="2">
        <v>0.49</v>
      </c>
      <c r="AG76" s="16">
        <f t="shared" si="67"/>
        <v>4.8999999999999998E-4</v>
      </c>
      <c r="AH76" s="19"/>
      <c r="AI76" s="2"/>
      <c r="AJ76" s="16"/>
      <c r="AK76" s="15"/>
      <c r="AL76" s="2"/>
      <c r="AM76" s="2"/>
      <c r="AN76" s="15"/>
      <c r="AO76" s="2"/>
      <c r="AP76" s="16"/>
      <c r="AQ76" s="2">
        <v>0.01</v>
      </c>
      <c r="AR76" s="2">
        <v>0.5</v>
      </c>
      <c r="AS76" s="2">
        <f t="shared" si="68"/>
        <v>5.0000000000000001E-3</v>
      </c>
      <c r="AT76" s="1">
        <f t="shared" si="69"/>
        <v>5.6356701110244108E-3</v>
      </c>
      <c r="AU76" s="8">
        <f t="shared" si="70"/>
        <v>52.122000000000007</v>
      </c>
      <c r="AV76" s="1">
        <f t="shared" si="71"/>
        <v>0.3</v>
      </c>
      <c r="AW76" s="1">
        <f t="shared" ref="AW76:AW86" si="75">$E$8/12</f>
        <v>4.0973849777353495</v>
      </c>
      <c r="AX76" s="1">
        <f t="shared" si="72"/>
        <v>2419.1871307701726</v>
      </c>
    </row>
    <row r="77" spans="1:78" x14ac:dyDescent="0.15">
      <c r="A77" s="1" t="s">
        <v>36</v>
      </c>
      <c r="B77" s="1">
        <f>H8</f>
        <v>0.3</v>
      </c>
      <c r="C77" s="7">
        <v>2</v>
      </c>
      <c r="D77" s="11">
        <v>-6.7738214285714298</v>
      </c>
      <c r="E77" s="10">
        <f t="shared" si="73"/>
        <v>-6.4821612903225798</v>
      </c>
      <c r="F77" s="7" t="s">
        <v>73</v>
      </c>
      <c r="G77" s="1">
        <v>3</v>
      </c>
      <c r="H77" s="8">
        <f t="shared" si="57"/>
        <v>-6.7738214285714298</v>
      </c>
      <c r="I77" s="8">
        <f t="shared" si="58"/>
        <v>266.37617857142857</v>
      </c>
      <c r="J77" s="8">
        <f t="shared" si="59"/>
        <v>7.0393506360603535E-3</v>
      </c>
      <c r="K77" s="8">
        <f t="shared" si="60"/>
        <v>52.122000000000007</v>
      </c>
      <c r="L77" s="8">
        <f t="shared" si="61"/>
        <v>0.52122000000000002</v>
      </c>
      <c r="M77" s="1" t="s">
        <v>73</v>
      </c>
      <c r="O77" s="8">
        <f t="shared" si="74"/>
        <v>1.5499535635205945</v>
      </c>
      <c r="P77" s="8">
        <f t="shared" si="62"/>
        <v>1.0910666603232708E-2</v>
      </c>
      <c r="Q77" s="14">
        <f t="shared" si="63"/>
        <v>3.2731999809698124E-3</v>
      </c>
      <c r="R77" s="8">
        <f t="shared" si="64"/>
        <v>0.156366</v>
      </c>
      <c r="S77" s="15">
        <f t="shared" si="65"/>
        <v>2.0932939264097134E-2</v>
      </c>
      <c r="T77" s="2">
        <v>0.01</v>
      </c>
      <c r="U77" s="16">
        <f t="shared" si="66"/>
        <v>2.0932939264097135E-4</v>
      </c>
      <c r="V77" s="15"/>
      <c r="W77" s="2"/>
      <c r="X77" s="2"/>
      <c r="Y77" s="2"/>
      <c r="Z77" s="2"/>
      <c r="AA77" s="2"/>
      <c r="AB77" s="2"/>
      <c r="AC77" s="2"/>
      <c r="AD77" s="2"/>
      <c r="AE77" s="15">
        <v>1E-3</v>
      </c>
      <c r="AF77" s="2">
        <v>0.49</v>
      </c>
      <c r="AG77" s="16">
        <f t="shared" si="67"/>
        <v>4.8999999999999998E-4</v>
      </c>
      <c r="AH77" s="19"/>
      <c r="AI77" s="2"/>
      <c r="AJ77" s="16"/>
      <c r="AK77" s="15"/>
      <c r="AL77" s="2"/>
      <c r="AM77" s="2"/>
      <c r="AN77" s="15"/>
      <c r="AO77" s="2"/>
      <c r="AP77" s="16"/>
      <c r="AQ77" s="2">
        <v>0.01</v>
      </c>
      <c r="AR77" s="2">
        <v>0.5</v>
      </c>
      <c r="AS77" s="2">
        <f t="shared" si="68"/>
        <v>5.0000000000000001E-3</v>
      </c>
      <c r="AT77" s="1">
        <f t="shared" si="69"/>
        <v>5.6993293926409713E-3</v>
      </c>
      <c r="AU77" s="8">
        <f t="shared" si="70"/>
        <v>52.122000000000007</v>
      </c>
      <c r="AV77" s="1">
        <f t="shared" si="71"/>
        <v>0.3</v>
      </c>
      <c r="AW77" s="1">
        <f t="shared" si="75"/>
        <v>4.0973849777353495</v>
      </c>
      <c r="AX77" s="1">
        <f t="shared" si="72"/>
        <v>2446.5137328967944</v>
      </c>
    </row>
    <row r="78" spans="1:78" x14ac:dyDescent="0.15">
      <c r="C78" s="7">
        <v>3</v>
      </c>
      <c r="D78" s="11">
        <v>0.83658064516129005</v>
      </c>
      <c r="E78" s="10">
        <f t="shared" si="73"/>
        <v>-6.7738214285714298</v>
      </c>
      <c r="F78" s="7" t="s">
        <v>73</v>
      </c>
      <c r="G78" s="1">
        <v>4</v>
      </c>
      <c r="H78" s="8">
        <f t="shared" si="57"/>
        <v>0.83658064516129005</v>
      </c>
      <c r="I78" s="8">
        <f t="shared" si="58"/>
        <v>273.98658064516127</v>
      </c>
      <c r="J78" s="8">
        <f t="shared" si="59"/>
        <v>1.943015009439843E-2</v>
      </c>
      <c r="K78" s="8">
        <f t="shared" si="60"/>
        <v>52.122000000000007</v>
      </c>
      <c r="L78" s="8">
        <f t="shared" si="61"/>
        <v>0.52122000000000002</v>
      </c>
      <c r="M78" s="1" t="s">
        <v>73</v>
      </c>
      <c r="O78" s="8">
        <f t="shared" si="74"/>
        <v>2.060262896917362</v>
      </c>
      <c r="P78" s="8">
        <f t="shared" si="62"/>
        <v>4.0031217321024465E-2</v>
      </c>
      <c r="Q78" s="14">
        <f t="shared" si="63"/>
        <v>1.2009365196307339E-2</v>
      </c>
      <c r="R78" s="8">
        <f t="shared" si="64"/>
        <v>0.156366</v>
      </c>
      <c r="S78" s="15">
        <f t="shared" si="65"/>
        <v>7.6802918769472511E-2</v>
      </c>
      <c r="T78" s="2">
        <v>0.01</v>
      </c>
      <c r="U78" s="16">
        <f t="shared" si="66"/>
        <v>7.6802918769472515E-4</v>
      </c>
      <c r="V78" s="15"/>
      <c r="W78" s="2"/>
      <c r="X78" s="2"/>
      <c r="Y78" s="2"/>
      <c r="Z78" s="2"/>
      <c r="AA78" s="2"/>
      <c r="AB78" s="2"/>
      <c r="AC78" s="2"/>
      <c r="AD78" s="2"/>
      <c r="AE78" s="15">
        <v>1E-3</v>
      </c>
      <c r="AF78" s="2">
        <v>0.49</v>
      </c>
      <c r="AG78" s="16">
        <f t="shared" si="67"/>
        <v>4.8999999999999998E-4</v>
      </c>
      <c r="AH78" s="19"/>
      <c r="AI78" s="2"/>
      <c r="AJ78" s="16"/>
      <c r="AK78" s="15"/>
      <c r="AL78" s="2"/>
      <c r="AM78" s="2"/>
      <c r="AN78" s="15"/>
      <c r="AO78" s="2"/>
      <c r="AP78" s="16"/>
      <c r="AQ78" s="2">
        <v>0.01</v>
      </c>
      <c r="AR78" s="2">
        <v>0.5</v>
      </c>
      <c r="AS78" s="2">
        <f t="shared" si="68"/>
        <v>5.0000000000000001E-3</v>
      </c>
      <c r="AT78" s="1">
        <f t="shared" si="69"/>
        <v>6.2580291876947252E-3</v>
      </c>
      <c r="AU78" s="8">
        <f t="shared" si="70"/>
        <v>52.122000000000007</v>
      </c>
      <c r="AV78" s="1">
        <f t="shared" si="71"/>
        <v>0.3</v>
      </c>
      <c r="AW78" s="1">
        <f t="shared" si="75"/>
        <v>4.0973849777353495</v>
      </c>
      <c r="AX78" s="1">
        <f t="shared" si="72"/>
        <v>2686.3431280762597</v>
      </c>
    </row>
    <row r="79" spans="1:78" x14ac:dyDescent="0.15">
      <c r="C79" s="7">
        <v>4</v>
      </c>
      <c r="D79" s="11">
        <v>9.2416666666666707</v>
      </c>
      <c r="E79" s="10">
        <f t="shared" si="73"/>
        <v>0.83658064516129005</v>
      </c>
      <c r="F79" s="7" t="s">
        <v>73</v>
      </c>
      <c r="G79" s="1">
        <v>5</v>
      </c>
      <c r="H79" s="8">
        <f t="shared" si="57"/>
        <v>9.2416666666666707</v>
      </c>
      <c r="I79" s="8">
        <f t="shared" si="58"/>
        <v>282.39166666666665</v>
      </c>
      <c r="J79" s="8">
        <f t="shared" si="59"/>
        <v>5.595572220208038E-2</v>
      </c>
      <c r="K79" s="8">
        <f t="shared" si="60"/>
        <v>52.122000000000007</v>
      </c>
      <c r="L79" s="8">
        <f t="shared" si="61"/>
        <v>0.52122000000000002</v>
      </c>
      <c r="M79" s="1" t="s">
        <v>75</v>
      </c>
      <c r="N79" s="8">
        <f>(O78-P78)*$C$22/100</f>
        <v>1.9192200956165204</v>
      </c>
      <c r="O79" s="8">
        <f t="shared" si="74"/>
        <v>0.62223158397981693</v>
      </c>
      <c r="P79" s="8">
        <f t="shared" si="62"/>
        <v>3.4817417658535084E-2</v>
      </c>
      <c r="Q79" s="14">
        <f t="shared" si="63"/>
        <v>1.0445225297560526E-2</v>
      </c>
      <c r="R79" s="8">
        <f t="shared" si="64"/>
        <v>0.156366</v>
      </c>
      <c r="S79" s="15">
        <f t="shared" si="65"/>
        <v>6.6799849695973065E-2</v>
      </c>
      <c r="T79" s="2">
        <v>0.01</v>
      </c>
      <c r="U79" s="16">
        <f t="shared" si="66"/>
        <v>6.6799849695973069E-4</v>
      </c>
      <c r="V79" s="15"/>
      <c r="W79" s="2"/>
      <c r="X79" s="2"/>
      <c r="Y79" s="2"/>
      <c r="Z79" s="2"/>
      <c r="AA79" s="2"/>
      <c r="AB79" s="2"/>
      <c r="AC79" s="2"/>
      <c r="AD79" s="2"/>
      <c r="AE79" s="15">
        <v>5.0000000000000001E-3</v>
      </c>
      <c r="AF79" s="2">
        <v>0.49</v>
      </c>
      <c r="AG79" s="16">
        <f t="shared" si="67"/>
        <v>2.4499999999999999E-3</v>
      </c>
      <c r="AH79" s="19"/>
      <c r="AI79" s="2"/>
      <c r="AJ79" s="16"/>
      <c r="AK79" s="15"/>
      <c r="AL79" s="2"/>
      <c r="AM79" s="2"/>
      <c r="AN79" s="15"/>
      <c r="AO79" s="2"/>
      <c r="AP79" s="16"/>
      <c r="AQ79" s="2">
        <v>1.4999999999999999E-2</v>
      </c>
      <c r="AR79" s="2">
        <v>0.5</v>
      </c>
      <c r="AS79" s="2">
        <f t="shared" si="68"/>
        <v>7.4999999999999997E-3</v>
      </c>
      <c r="AT79" s="1">
        <f t="shared" si="69"/>
        <v>1.061799849695973E-2</v>
      </c>
      <c r="AU79" s="8">
        <f t="shared" si="70"/>
        <v>52.122000000000007</v>
      </c>
      <c r="AV79" s="1">
        <f t="shared" si="71"/>
        <v>0.3</v>
      </c>
      <c r="AW79" s="1">
        <f t="shared" si="75"/>
        <v>4.0973849777353495</v>
      </c>
      <c r="AX79" s="1">
        <f t="shared" si="72"/>
        <v>4557.9185460365488</v>
      </c>
    </row>
    <row r="80" spans="1:78" x14ac:dyDescent="0.15">
      <c r="C80" s="7">
        <v>5</v>
      </c>
      <c r="D80" s="11">
        <v>15.957935483870999</v>
      </c>
      <c r="E80" s="10">
        <f t="shared" si="73"/>
        <v>9.2416666666666707</v>
      </c>
      <c r="F80" s="7" t="s">
        <v>75</v>
      </c>
      <c r="G80" s="1">
        <v>6</v>
      </c>
      <c r="H80" s="8">
        <f t="shared" si="57"/>
        <v>15.957935483870999</v>
      </c>
      <c r="I80" s="8">
        <f t="shared" si="58"/>
        <v>289.10793548387096</v>
      </c>
      <c r="J80" s="8">
        <f t="shared" si="59"/>
        <v>0.12465621288210471</v>
      </c>
      <c r="K80" s="8">
        <f t="shared" si="60"/>
        <v>52.122000000000007</v>
      </c>
      <c r="L80" s="8">
        <f t="shared" si="61"/>
        <v>0.52122000000000002</v>
      </c>
      <c r="M80" s="1" t="s">
        <v>73</v>
      </c>
      <c r="O80" s="8">
        <f t="shared" si="74"/>
        <v>1.1086341663212818</v>
      </c>
      <c r="P80" s="8">
        <f t="shared" si="62"/>
        <v>0.13819813664532038</v>
      </c>
      <c r="Q80" s="14">
        <f t="shared" si="63"/>
        <v>4.1459440993596115E-2</v>
      </c>
      <c r="R80" s="8">
        <f t="shared" si="64"/>
        <v>0.156366</v>
      </c>
      <c r="S80" s="15">
        <f t="shared" si="65"/>
        <v>0.26514357976539732</v>
      </c>
      <c r="T80" s="2">
        <v>0.01</v>
      </c>
      <c r="U80" s="16">
        <f t="shared" si="66"/>
        <v>2.6514357976539734E-3</v>
      </c>
      <c r="V80" s="15"/>
      <c r="W80" s="2"/>
      <c r="X80" s="2"/>
      <c r="Y80" s="2"/>
      <c r="Z80" s="2"/>
      <c r="AA80" s="2"/>
      <c r="AB80" s="2"/>
      <c r="AC80" s="2"/>
      <c r="AD80" s="2"/>
      <c r="AE80" s="15">
        <v>5.0000000000000001E-3</v>
      </c>
      <c r="AF80" s="2">
        <v>0.49</v>
      </c>
      <c r="AG80" s="16">
        <f t="shared" si="67"/>
        <v>2.4499999999999999E-3</v>
      </c>
      <c r="AH80" s="19"/>
      <c r="AI80" s="2"/>
      <c r="AJ80" s="16"/>
      <c r="AK80" s="15"/>
      <c r="AL80" s="2"/>
      <c r="AM80" s="2"/>
      <c r="AN80" s="15"/>
      <c r="AO80" s="2"/>
      <c r="AP80" s="16"/>
      <c r="AQ80" s="2">
        <v>1.4999999999999999E-2</v>
      </c>
      <c r="AR80" s="2">
        <v>0.5</v>
      </c>
      <c r="AS80" s="2">
        <f t="shared" si="68"/>
        <v>7.4999999999999997E-3</v>
      </c>
      <c r="AT80" s="1">
        <f t="shared" si="69"/>
        <v>1.2601435797653972E-2</v>
      </c>
      <c r="AU80" s="8">
        <f t="shared" si="70"/>
        <v>52.122000000000007</v>
      </c>
      <c r="AV80" s="1">
        <f t="shared" si="71"/>
        <v>0.3</v>
      </c>
      <c r="AW80" s="1">
        <f t="shared" si="75"/>
        <v>4.0973849777353495</v>
      </c>
      <c r="AX80" s="1">
        <f t="shared" si="72"/>
        <v>5409.3356620140557</v>
      </c>
    </row>
    <row r="81" spans="1:53" x14ac:dyDescent="0.15">
      <c r="C81" s="7">
        <v>6</v>
      </c>
      <c r="D81" s="11">
        <v>21.008366666666699</v>
      </c>
      <c r="E81" s="10">
        <f t="shared" si="73"/>
        <v>15.957935483870999</v>
      </c>
      <c r="F81" s="7" t="s">
        <v>73</v>
      </c>
      <c r="G81" s="1">
        <v>7</v>
      </c>
      <c r="H81" s="8">
        <f t="shared" si="57"/>
        <v>21.008366666666699</v>
      </c>
      <c r="I81" s="8">
        <f t="shared" si="58"/>
        <v>294.15836666666667</v>
      </c>
      <c r="J81" s="8">
        <f t="shared" si="59"/>
        <v>0.22224776672603361</v>
      </c>
      <c r="K81" s="8">
        <f t="shared" si="60"/>
        <v>52.122000000000007</v>
      </c>
      <c r="L81" s="8">
        <f t="shared" si="61"/>
        <v>0.52122000000000002</v>
      </c>
      <c r="M81" s="1" t="s">
        <v>73</v>
      </c>
      <c r="O81" s="8">
        <f t="shared" si="74"/>
        <v>1.4916560296759613</v>
      </c>
      <c r="P81" s="8">
        <f t="shared" si="62"/>
        <v>0.33151722131890454</v>
      </c>
      <c r="Q81" s="14">
        <f t="shared" si="63"/>
        <v>9.9455166395671354E-2</v>
      </c>
      <c r="R81" s="8">
        <f t="shared" si="64"/>
        <v>0.156366</v>
      </c>
      <c r="S81" s="15">
        <f t="shared" si="65"/>
        <v>0.6360408681917511</v>
      </c>
      <c r="T81" s="2">
        <v>0.01</v>
      </c>
      <c r="U81" s="16">
        <f t="shared" si="66"/>
        <v>6.3604086819175109E-3</v>
      </c>
      <c r="V81" s="15"/>
      <c r="W81" s="2"/>
      <c r="X81" s="2"/>
      <c r="Y81" s="2"/>
      <c r="Z81" s="2"/>
      <c r="AA81" s="2"/>
      <c r="AB81" s="2"/>
      <c r="AC81" s="2"/>
      <c r="AD81" s="2"/>
      <c r="AE81" s="15">
        <v>5.0000000000000001E-3</v>
      </c>
      <c r="AF81" s="2">
        <v>0.49</v>
      </c>
      <c r="AG81" s="16">
        <f t="shared" si="67"/>
        <v>2.4499999999999999E-3</v>
      </c>
      <c r="AH81" s="19"/>
      <c r="AI81" s="2"/>
      <c r="AJ81" s="16"/>
      <c r="AK81" s="15"/>
      <c r="AL81" s="2"/>
      <c r="AM81" s="2"/>
      <c r="AN81" s="15"/>
      <c r="AO81" s="2"/>
      <c r="AP81" s="16"/>
      <c r="AQ81" s="2">
        <v>1.4999999999999999E-2</v>
      </c>
      <c r="AR81" s="2">
        <v>0.5</v>
      </c>
      <c r="AS81" s="2">
        <f t="shared" si="68"/>
        <v>7.4999999999999997E-3</v>
      </c>
      <c r="AT81" s="1">
        <f t="shared" si="69"/>
        <v>1.6310408681917511E-2</v>
      </c>
      <c r="AU81" s="8">
        <f t="shared" si="70"/>
        <v>52.122000000000007</v>
      </c>
      <c r="AV81" s="1">
        <f t="shared" si="71"/>
        <v>0.3</v>
      </c>
      <c r="AW81" s="1">
        <f t="shared" si="75"/>
        <v>4.0973849777353495</v>
      </c>
      <c r="AX81" s="1">
        <f t="shared" si="72"/>
        <v>7001.4621160507504</v>
      </c>
    </row>
    <row r="82" spans="1:53" x14ac:dyDescent="0.15">
      <c r="C82" s="7">
        <v>7</v>
      </c>
      <c r="D82" s="11">
        <v>21.668419354838701</v>
      </c>
      <c r="E82" s="10">
        <f t="shared" si="73"/>
        <v>21.008366666666699</v>
      </c>
      <c r="F82" s="7" t="s">
        <v>73</v>
      </c>
      <c r="G82" s="1">
        <v>8</v>
      </c>
      <c r="H82" s="8">
        <f t="shared" si="57"/>
        <v>21.668419354838701</v>
      </c>
      <c r="I82" s="8">
        <f t="shared" si="58"/>
        <v>294.81841935483868</v>
      </c>
      <c r="J82" s="8">
        <f t="shared" si="59"/>
        <v>0.23934348822176366</v>
      </c>
      <c r="K82" s="8">
        <f t="shared" si="60"/>
        <v>52.122000000000007</v>
      </c>
      <c r="L82" s="8">
        <f t="shared" si="61"/>
        <v>0.52122000000000002</v>
      </c>
      <c r="M82" s="1" t="s">
        <v>73</v>
      </c>
      <c r="O82" s="8">
        <f t="shared" si="74"/>
        <v>1.681358808357057</v>
      </c>
      <c r="P82" s="8">
        <f t="shared" si="62"/>
        <v>0.40242228214456582</v>
      </c>
      <c r="Q82" s="14">
        <f t="shared" si="63"/>
        <v>0.12072668464336975</v>
      </c>
      <c r="R82" s="8">
        <f t="shared" si="64"/>
        <v>0.156366</v>
      </c>
      <c r="S82" s="15">
        <f t="shared" si="65"/>
        <v>0.77207759131377496</v>
      </c>
      <c r="T82" s="2">
        <v>0.01</v>
      </c>
      <c r="U82" s="16">
        <f t="shared" si="66"/>
        <v>7.7207759131377495E-3</v>
      </c>
      <c r="V82" s="15"/>
      <c r="W82" s="2"/>
      <c r="X82" s="2"/>
      <c r="Y82" s="2"/>
      <c r="Z82" s="2"/>
      <c r="AA82" s="2"/>
      <c r="AB82" s="2"/>
      <c r="AC82" s="2"/>
      <c r="AD82" s="2"/>
      <c r="AE82" s="15">
        <v>5.0000000000000001E-3</v>
      </c>
      <c r="AF82" s="2">
        <v>0.49</v>
      </c>
      <c r="AG82" s="16">
        <f t="shared" si="67"/>
        <v>2.4499999999999999E-3</v>
      </c>
      <c r="AH82" s="19"/>
      <c r="AI82" s="2"/>
      <c r="AJ82" s="16"/>
      <c r="AK82" s="15"/>
      <c r="AL82" s="2"/>
      <c r="AM82" s="2"/>
      <c r="AN82" s="15"/>
      <c r="AO82" s="2"/>
      <c r="AP82" s="16"/>
      <c r="AQ82" s="2">
        <v>1.4999999999999999E-2</v>
      </c>
      <c r="AR82" s="2">
        <v>0.5</v>
      </c>
      <c r="AS82" s="2">
        <f t="shared" si="68"/>
        <v>7.4999999999999997E-3</v>
      </c>
      <c r="AT82" s="1">
        <f t="shared" si="69"/>
        <v>1.7670775913137749E-2</v>
      </c>
      <c r="AU82" s="8">
        <f t="shared" si="70"/>
        <v>52.122000000000007</v>
      </c>
      <c r="AV82" s="1">
        <f t="shared" si="71"/>
        <v>0.3</v>
      </c>
      <c r="AW82" s="1">
        <f t="shared" si="75"/>
        <v>4.0973849777353495</v>
      </c>
      <c r="AX82" s="1">
        <f t="shared" si="72"/>
        <v>7585.4180315064268</v>
      </c>
    </row>
    <row r="83" spans="1:53" x14ac:dyDescent="0.15">
      <c r="C83" s="7">
        <v>8</v>
      </c>
      <c r="D83" s="11">
        <v>22.499548387096802</v>
      </c>
      <c r="E83" s="10">
        <f t="shared" si="73"/>
        <v>21.668419354838701</v>
      </c>
      <c r="F83" s="7" t="s">
        <v>73</v>
      </c>
      <c r="G83" s="1">
        <v>9</v>
      </c>
      <c r="H83" s="8">
        <f t="shared" si="57"/>
        <v>22.499548387096802</v>
      </c>
      <c r="I83" s="8">
        <f t="shared" si="58"/>
        <v>295.64954838709679</v>
      </c>
      <c r="J83" s="8">
        <f t="shared" si="59"/>
        <v>0.26262926463270875</v>
      </c>
      <c r="K83" s="8">
        <f t="shared" si="60"/>
        <v>52.122000000000007</v>
      </c>
      <c r="L83" s="8">
        <f t="shared" si="61"/>
        <v>0.52122000000000002</v>
      </c>
      <c r="M83" s="1" t="s">
        <v>73</v>
      </c>
      <c r="O83" s="8">
        <f t="shared" si="74"/>
        <v>1.800156526212491</v>
      </c>
      <c r="P83" s="8">
        <f t="shared" si="62"/>
        <v>0.472773784702958</v>
      </c>
      <c r="Q83" s="14">
        <f t="shared" si="63"/>
        <v>0.14183213541088741</v>
      </c>
      <c r="R83" s="8">
        <f t="shared" si="64"/>
        <v>0.156366</v>
      </c>
      <c r="S83" s="15">
        <f t="shared" si="65"/>
        <v>0.90705227102367136</v>
      </c>
      <c r="T83" s="2">
        <v>0.01</v>
      </c>
      <c r="U83" s="16">
        <f t="shared" si="66"/>
        <v>9.0705227102367142E-3</v>
      </c>
      <c r="V83" s="15"/>
      <c r="W83" s="2"/>
      <c r="X83" s="2"/>
      <c r="Y83" s="2"/>
      <c r="Z83" s="2"/>
      <c r="AA83" s="2"/>
      <c r="AB83" s="2"/>
      <c r="AC83" s="2"/>
      <c r="AD83" s="2"/>
      <c r="AE83" s="15">
        <v>5.0000000000000001E-3</v>
      </c>
      <c r="AF83" s="2">
        <v>0.49</v>
      </c>
      <c r="AG83" s="16">
        <f t="shared" si="67"/>
        <v>2.4499999999999999E-3</v>
      </c>
      <c r="AH83" s="19"/>
      <c r="AI83" s="2"/>
      <c r="AJ83" s="16"/>
      <c r="AK83" s="15"/>
      <c r="AL83" s="2"/>
      <c r="AM83" s="2"/>
      <c r="AN83" s="15"/>
      <c r="AO83" s="2"/>
      <c r="AP83" s="16"/>
      <c r="AQ83" s="2">
        <v>1.4999999999999999E-2</v>
      </c>
      <c r="AR83" s="2">
        <v>0.5</v>
      </c>
      <c r="AS83" s="2">
        <f t="shared" si="68"/>
        <v>7.4999999999999997E-3</v>
      </c>
      <c r="AT83" s="1">
        <f t="shared" si="69"/>
        <v>1.9020522710236715E-2</v>
      </c>
      <c r="AU83" s="8">
        <f t="shared" si="70"/>
        <v>52.122000000000007</v>
      </c>
      <c r="AV83" s="1">
        <f t="shared" si="71"/>
        <v>0.3</v>
      </c>
      <c r="AW83" s="1">
        <f t="shared" si="75"/>
        <v>4.0973849777353495</v>
      </c>
      <c r="AX83" s="1">
        <f t="shared" si="72"/>
        <v>8164.8149828915984</v>
      </c>
    </row>
    <row r="84" spans="1:53" x14ac:dyDescent="0.15">
      <c r="C84" s="7">
        <v>9</v>
      </c>
      <c r="D84" s="11">
        <v>17.6308333333333</v>
      </c>
      <c r="E84" s="10">
        <f t="shared" si="73"/>
        <v>22.499548387096802</v>
      </c>
      <c r="F84" s="7" t="s">
        <v>73</v>
      </c>
      <c r="G84" s="1">
        <v>10</v>
      </c>
      <c r="H84" s="8">
        <f t="shared" si="57"/>
        <v>17.6308333333333</v>
      </c>
      <c r="I84" s="8">
        <f t="shared" si="58"/>
        <v>290.78083333333325</v>
      </c>
      <c r="J84" s="8">
        <f t="shared" si="59"/>
        <v>0.1513080072088884</v>
      </c>
      <c r="K84" s="8">
        <f t="shared" si="60"/>
        <v>52.122000000000007</v>
      </c>
      <c r="L84" s="8">
        <f t="shared" si="61"/>
        <v>0.52122000000000002</v>
      </c>
      <c r="M84" s="1" t="s">
        <v>73</v>
      </c>
      <c r="O84" s="8">
        <f t="shared" si="74"/>
        <v>1.8486027415095332</v>
      </c>
      <c r="P84" s="8">
        <f t="shared" si="62"/>
        <v>0.27970839693869531</v>
      </c>
      <c r="Q84" s="14">
        <f t="shared" si="63"/>
        <v>8.3912519081608586E-2</v>
      </c>
      <c r="R84" s="8">
        <f t="shared" si="64"/>
        <v>0.156366</v>
      </c>
      <c r="S84" s="15">
        <f t="shared" si="65"/>
        <v>0.53664171930987925</v>
      </c>
      <c r="T84" s="2">
        <v>0.01</v>
      </c>
      <c r="U84" s="16">
        <f t="shared" si="66"/>
        <v>5.3664171930987922E-3</v>
      </c>
      <c r="V84" s="15"/>
      <c r="W84" s="2"/>
      <c r="X84" s="2"/>
      <c r="Y84" s="2"/>
      <c r="Z84" s="2"/>
      <c r="AA84" s="2"/>
      <c r="AB84" s="2"/>
      <c r="AC84" s="2"/>
      <c r="AD84" s="2"/>
      <c r="AE84" s="15">
        <v>5.0000000000000001E-3</v>
      </c>
      <c r="AF84" s="2">
        <v>0.49</v>
      </c>
      <c r="AG84" s="16">
        <f t="shared" si="67"/>
        <v>2.4499999999999999E-3</v>
      </c>
      <c r="AH84" s="19"/>
      <c r="AI84" s="2"/>
      <c r="AJ84" s="16"/>
      <c r="AK84" s="15"/>
      <c r="AL84" s="2"/>
      <c r="AM84" s="2"/>
      <c r="AN84" s="15"/>
      <c r="AO84" s="2"/>
      <c r="AP84" s="16"/>
      <c r="AQ84" s="2">
        <v>1.4999999999999999E-2</v>
      </c>
      <c r="AR84" s="2">
        <v>0.5</v>
      </c>
      <c r="AS84" s="2">
        <f t="shared" si="68"/>
        <v>7.4999999999999997E-3</v>
      </c>
      <c r="AT84" s="1">
        <f t="shared" si="69"/>
        <v>1.5316417193098793E-2</v>
      </c>
      <c r="AU84" s="8">
        <f t="shared" si="70"/>
        <v>52.122000000000007</v>
      </c>
      <c r="AV84" s="1">
        <f t="shared" si="71"/>
        <v>0.3</v>
      </c>
      <c r="AW84" s="1">
        <f t="shared" si="75"/>
        <v>4.0973849777353495</v>
      </c>
      <c r="AX84" s="1">
        <f t="shared" si="72"/>
        <v>6574.7779116042575</v>
      </c>
    </row>
    <row r="85" spans="1:53" x14ac:dyDescent="0.15">
      <c r="C85" s="7">
        <v>10</v>
      </c>
      <c r="D85" s="11">
        <v>11.927258064516099</v>
      </c>
      <c r="E85" s="10">
        <f t="shared" si="73"/>
        <v>17.6308333333333</v>
      </c>
      <c r="F85" s="7" t="s">
        <v>73</v>
      </c>
      <c r="G85" s="1">
        <v>11</v>
      </c>
      <c r="H85" s="8">
        <f t="shared" si="57"/>
        <v>11.927258064516099</v>
      </c>
      <c r="I85" s="8">
        <f t="shared" si="58"/>
        <v>285.07725806451606</v>
      </c>
      <c r="J85" s="8">
        <f t="shared" si="59"/>
        <v>7.7430408159426048E-2</v>
      </c>
      <c r="K85" s="8">
        <f t="shared" si="60"/>
        <v>52.122000000000007</v>
      </c>
      <c r="L85" s="8">
        <f t="shared" si="61"/>
        <v>0.52122000000000002</v>
      </c>
      <c r="M85" s="1" t="s">
        <v>75</v>
      </c>
      <c r="N85" s="8">
        <f>(O84-P84)*$C$22/100</f>
        <v>1.4904496273422958</v>
      </c>
      <c r="O85" s="8">
        <f t="shared" si="74"/>
        <v>0.59966471722854164</v>
      </c>
      <c r="P85" s="8">
        <f t="shared" si="62"/>
        <v>4.6432283813812786E-2</v>
      </c>
      <c r="Q85" s="14">
        <f t="shared" si="63"/>
        <v>1.3929685144143835E-2</v>
      </c>
      <c r="R85" s="8">
        <f t="shared" si="64"/>
        <v>0.156366</v>
      </c>
      <c r="S85" s="15">
        <f t="shared" si="65"/>
        <v>8.9083849072968763E-2</v>
      </c>
      <c r="T85" s="2">
        <v>0.01</v>
      </c>
      <c r="U85" s="16">
        <f t="shared" si="66"/>
        <v>8.908384907296876E-4</v>
      </c>
      <c r="V85" s="15"/>
      <c r="W85" s="2"/>
      <c r="X85" s="2"/>
      <c r="Y85" s="2"/>
      <c r="Z85" s="2"/>
      <c r="AA85" s="2"/>
      <c r="AB85" s="2"/>
      <c r="AC85" s="2"/>
      <c r="AD85" s="2"/>
      <c r="AE85" s="15">
        <v>5.0000000000000001E-3</v>
      </c>
      <c r="AF85" s="2">
        <v>0.49</v>
      </c>
      <c r="AG85" s="16">
        <f t="shared" si="67"/>
        <v>2.4499999999999999E-3</v>
      </c>
      <c r="AH85" s="19"/>
      <c r="AI85" s="2"/>
      <c r="AJ85" s="16"/>
      <c r="AK85" s="15"/>
      <c r="AL85" s="2"/>
      <c r="AM85" s="2"/>
      <c r="AN85" s="15"/>
      <c r="AO85" s="2"/>
      <c r="AP85" s="16"/>
      <c r="AQ85" s="2">
        <v>1.4999999999999999E-2</v>
      </c>
      <c r="AR85" s="2">
        <v>0.5</v>
      </c>
      <c r="AS85" s="2">
        <f t="shared" si="68"/>
        <v>7.4999999999999997E-3</v>
      </c>
      <c r="AT85" s="1">
        <f t="shared" si="69"/>
        <v>1.0840838490729688E-2</v>
      </c>
      <c r="AU85" s="8">
        <f t="shared" si="70"/>
        <v>52.122000000000007</v>
      </c>
      <c r="AV85" s="1">
        <f t="shared" si="71"/>
        <v>0.3</v>
      </c>
      <c r="AW85" s="1">
        <f t="shared" si="75"/>
        <v>4.0973849777353495</v>
      </c>
      <c r="AX85" s="1">
        <f t="shared" si="72"/>
        <v>4653.5756080236624</v>
      </c>
    </row>
    <row r="86" spans="1:53" x14ac:dyDescent="0.15">
      <c r="C86" s="7">
        <v>11</v>
      </c>
      <c r="D86" s="11">
        <v>0.89393333333333302</v>
      </c>
      <c r="E86" s="10">
        <f t="shared" si="73"/>
        <v>11.927258064516099</v>
      </c>
      <c r="F86" s="7" t="s">
        <v>75</v>
      </c>
      <c r="G86" s="1">
        <v>12</v>
      </c>
      <c r="H86" s="8">
        <f t="shared" si="57"/>
        <v>0.89393333333333302</v>
      </c>
      <c r="I86" s="8">
        <f t="shared" si="58"/>
        <v>274.04393333333331</v>
      </c>
      <c r="J86" s="8">
        <f t="shared" si="59"/>
        <v>1.9575198253618659E-2</v>
      </c>
      <c r="K86" s="8">
        <f t="shared" si="60"/>
        <v>52.122000000000007</v>
      </c>
      <c r="L86" s="8">
        <f t="shared" si="61"/>
        <v>0.52122000000000002</v>
      </c>
      <c r="M86" s="1" t="s">
        <v>73</v>
      </c>
      <c r="O86" s="8">
        <f t="shared" si="74"/>
        <v>1.074452433414729</v>
      </c>
      <c r="P86" s="8">
        <f t="shared" si="62"/>
        <v>2.1032619398176321E-2</v>
      </c>
      <c r="Q86" s="14">
        <f t="shared" si="63"/>
        <v>6.3097858194528962E-3</v>
      </c>
      <c r="R86" s="8">
        <f t="shared" si="64"/>
        <v>0.156366</v>
      </c>
      <c r="S86" s="15">
        <f t="shared" si="65"/>
        <v>4.0352671421235407E-2</v>
      </c>
      <c r="T86" s="2">
        <v>0.01</v>
      </c>
      <c r="U86" s="16">
        <f t="shared" si="66"/>
        <v>4.0352671421235411E-4</v>
      </c>
      <c r="V86" s="15"/>
      <c r="W86" s="2"/>
      <c r="X86" s="2"/>
      <c r="Y86" s="2"/>
      <c r="Z86" s="2"/>
      <c r="AA86" s="2"/>
      <c r="AB86" s="2"/>
      <c r="AC86" s="2"/>
      <c r="AD86" s="2"/>
      <c r="AE86" s="15">
        <v>5.0000000000000001E-3</v>
      </c>
      <c r="AF86" s="2">
        <v>0.49</v>
      </c>
      <c r="AG86" s="16">
        <f t="shared" si="67"/>
        <v>2.4499999999999999E-3</v>
      </c>
      <c r="AH86" s="19"/>
      <c r="AI86" s="2"/>
      <c r="AJ86" s="16"/>
      <c r="AK86" s="15"/>
      <c r="AL86" s="2"/>
      <c r="AM86" s="2"/>
      <c r="AN86" s="15"/>
      <c r="AO86" s="2"/>
      <c r="AP86" s="16"/>
      <c r="AQ86" s="2">
        <v>1.4999999999999999E-2</v>
      </c>
      <c r="AR86" s="2">
        <v>0.5</v>
      </c>
      <c r="AS86" s="2">
        <f t="shared" si="68"/>
        <v>7.4999999999999997E-3</v>
      </c>
      <c r="AT86" s="1">
        <f t="shared" si="69"/>
        <v>1.0353526714212354E-2</v>
      </c>
      <c r="AU86" s="8">
        <f t="shared" si="70"/>
        <v>52.122000000000007</v>
      </c>
      <c r="AV86" s="1">
        <f t="shared" si="71"/>
        <v>0.3</v>
      </c>
      <c r="AW86" s="1">
        <f t="shared" si="75"/>
        <v>4.0973849777353495</v>
      </c>
      <c r="AX86" s="1">
        <f t="shared" si="72"/>
        <v>4444.3904791572049</v>
      </c>
      <c r="AY86" s="1">
        <f>SUM(AX75:AX86)</f>
        <v>58350.745453601041</v>
      </c>
    </row>
    <row r="87" spans="1:53" x14ac:dyDescent="0.15">
      <c r="C87" s="7">
        <v>12</v>
      </c>
      <c r="D87" s="11">
        <v>-0.83819354838709703</v>
      </c>
      <c r="E87" s="10">
        <f t="shared" si="73"/>
        <v>0.89393333333333302</v>
      </c>
      <c r="F87" s="7" t="s">
        <v>73</v>
      </c>
    </row>
    <row r="89" spans="1:53" x14ac:dyDescent="0.15">
      <c r="S89" s="35" t="s">
        <v>43</v>
      </c>
      <c r="T89" s="35"/>
      <c r="U89" s="35"/>
      <c r="V89" s="35" t="s">
        <v>44</v>
      </c>
      <c r="W89" s="35"/>
      <c r="X89" s="35"/>
      <c r="Y89" s="35" t="s">
        <v>45</v>
      </c>
      <c r="Z89" s="35"/>
      <c r="AA89" s="35"/>
      <c r="AB89" s="35" t="s">
        <v>46</v>
      </c>
      <c r="AC89" s="35"/>
      <c r="AD89" s="35"/>
      <c r="AE89" s="35" t="s">
        <v>47</v>
      </c>
      <c r="AF89" s="35"/>
      <c r="AG89" s="35"/>
      <c r="AH89" s="35" t="s">
        <v>48</v>
      </c>
      <c r="AI89" s="35"/>
      <c r="AJ89" s="35"/>
      <c r="AK89" s="36" t="s">
        <v>78</v>
      </c>
      <c r="AL89" s="37"/>
      <c r="AM89" s="38"/>
      <c r="AN89" s="37" t="s">
        <v>79</v>
      </c>
      <c r="AO89" s="37"/>
      <c r="AP89" s="38"/>
      <c r="AQ89" s="35" t="s">
        <v>50</v>
      </c>
      <c r="AR89" s="35"/>
      <c r="AS89" s="35"/>
    </row>
    <row r="90" spans="1:53" x14ac:dyDescent="0.15">
      <c r="A90" s="39" t="s">
        <v>80</v>
      </c>
      <c r="B90" s="39"/>
      <c r="C90" s="7" t="s">
        <v>51</v>
      </c>
      <c r="D90" s="7" t="s">
        <v>52</v>
      </c>
      <c r="E90" s="7" t="s">
        <v>53</v>
      </c>
      <c r="F90" s="7" t="s">
        <v>54</v>
      </c>
      <c r="G90" s="1" t="s">
        <v>51</v>
      </c>
      <c r="H90" s="1" t="s">
        <v>53</v>
      </c>
      <c r="I90" s="1" t="s">
        <v>55</v>
      </c>
      <c r="J90" s="1" t="s">
        <v>56</v>
      </c>
      <c r="K90" s="12" t="s">
        <v>57</v>
      </c>
      <c r="L90" s="12" t="s">
        <v>58</v>
      </c>
      <c r="M90" s="1" t="s">
        <v>59</v>
      </c>
      <c r="N90" s="12" t="s">
        <v>60</v>
      </c>
      <c r="O90" s="1" t="s">
        <v>61</v>
      </c>
      <c r="P90" s="1" t="s">
        <v>62</v>
      </c>
      <c r="Q90" s="12" t="s">
        <v>63</v>
      </c>
      <c r="R90" s="12" t="s">
        <v>64</v>
      </c>
      <c r="S90" s="2" t="s">
        <v>65</v>
      </c>
      <c r="T90" s="2" t="s">
        <v>66</v>
      </c>
      <c r="U90" s="2"/>
      <c r="V90" s="2" t="s">
        <v>65</v>
      </c>
      <c r="W90" s="2" t="s">
        <v>66</v>
      </c>
      <c r="X90" s="2"/>
      <c r="Y90" s="2" t="s">
        <v>65</v>
      </c>
      <c r="Z90" s="2" t="s">
        <v>66</v>
      </c>
      <c r="AA90" s="2"/>
      <c r="AB90" s="2" t="s">
        <v>65</v>
      </c>
      <c r="AC90" s="2" t="s">
        <v>66</v>
      </c>
      <c r="AD90" s="2"/>
      <c r="AE90" s="2" t="s">
        <v>65</v>
      </c>
      <c r="AF90" s="2" t="s">
        <v>66</v>
      </c>
      <c r="AG90" s="2"/>
      <c r="AH90" s="2" t="s">
        <v>65</v>
      </c>
      <c r="AI90" s="2" t="s">
        <v>66</v>
      </c>
      <c r="AJ90" s="2"/>
      <c r="AK90" s="2" t="s">
        <v>65</v>
      </c>
      <c r="AL90" s="2" t="s">
        <v>66</v>
      </c>
      <c r="AM90" s="2"/>
      <c r="AN90" s="2" t="s">
        <v>65</v>
      </c>
      <c r="AO90" s="2" t="s">
        <v>66</v>
      </c>
      <c r="AP90" s="2"/>
      <c r="AQ90" s="18" t="s">
        <v>65</v>
      </c>
      <c r="AR90" s="18" t="s">
        <v>66</v>
      </c>
      <c r="AS90" s="18"/>
      <c r="AT90" s="1" t="s">
        <v>67</v>
      </c>
      <c r="AU90" s="1" t="s">
        <v>68</v>
      </c>
      <c r="AV90" s="1" t="s">
        <v>36</v>
      </c>
      <c r="AW90" s="1" t="s">
        <v>81</v>
      </c>
      <c r="AX90" s="1" t="s">
        <v>82</v>
      </c>
      <c r="AZ90" s="1" t="s">
        <v>83</v>
      </c>
      <c r="BA90" s="1" t="s">
        <v>84</v>
      </c>
    </row>
    <row r="91" spans="1:53" x14ac:dyDescent="0.15">
      <c r="A91" s="1" t="s">
        <v>71</v>
      </c>
      <c r="B91" s="1">
        <f>F9</f>
        <v>341.64</v>
      </c>
      <c r="C91" s="7" t="s">
        <v>72</v>
      </c>
      <c r="D91" s="7">
        <v>-3</v>
      </c>
      <c r="E91" s="7"/>
      <c r="F91" s="7"/>
      <c r="G91" s="1">
        <v>1</v>
      </c>
      <c r="H91" s="8">
        <f t="shared" ref="H91:H102" si="76">E92</f>
        <v>-3</v>
      </c>
      <c r="I91" s="8">
        <f t="shared" ref="I91:I102" si="77">H91+273.15</f>
        <v>270.14999999999998</v>
      </c>
      <c r="J91" s="8">
        <f t="shared" ref="J91:J102" si="78">EXP(($C$16*(I91-$C$14))/($C$17*I91*$C$14))</f>
        <v>1.1729824167513125E-2</v>
      </c>
      <c r="K91" s="8">
        <f t="shared" ref="K91:K102" si="79">$B$91/12</f>
        <v>28.47</v>
      </c>
      <c r="L91" s="8">
        <f t="shared" ref="L91:L102" si="80">K91*$B$76/100</f>
        <v>0.28470000000000001</v>
      </c>
      <c r="M91" s="1" t="s">
        <v>73</v>
      </c>
      <c r="O91" s="8">
        <f>L91</f>
        <v>0.28470000000000001</v>
      </c>
      <c r="P91" s="8">
        <f t="shared" ref="P91:P102" si="81">O91*J91</f>
        <v>3.3394809404909869E-3</v>
      </c>
      <c r="Q91" s="14">
        <f t="shared" ref="Q91:Q102" si="82">P91*$B$77</f>
        <v>1.001844282147296E-3</v>
      </c>
      <c r="R91" s="8">
        <f t="shared" ref="R91:R102" si="83">L91*$B$77</f>
        <v>8.541E-2</v>
      </c>
      <c r="S91" s="15">
        <f t="shared" ref="S91:S102" si="84">Q91/R91</f>
        <v>1.1729824167513125E-2</v>
      </c>
      <c r="T91" s="2">
        <v>0.01</v>
      </c>
      <c r="U91" s="16">
        <f t="shared" ref="U91:U102" si="85">S91*T91</f>
        <v>1.1729824167513124E-4</v>
      </c>
      <c r="V91" s="15"/>
      <c r="W91" s="2"/>
      <c r="X91" s="2"/>
      <c r="Y91" s="2"/>
      <c r="Z91" s="2"/>
      <c r="AA91" s="2"/>
      <c r="AB91" s="2"/>
      <c r="AC91" s="2"/>
      <c r="AD91" s="2"/>
      <c r="AE91" s="15">
        <v>1E-3</v>
      </c>
      <c r="AF91" s="2">
        <v>0.49</v>
      </c>
      <c r="AG91" s="16">
        <f t="shared" ref="AG91:AG102" si="86">AF91*AE91</f>
        <v>4.8999999999999998E-4</v>
      </c>
      <c r="AH91" s="19"/>
      <c r="AI91" s="2"/>
      <c r="AJ91" s="16"/>
      <c r="AK91" s="15"/>
      <c r="AL91" s="2"/>
      <c r="AM91" s="2"/>
      <c r="AN91" s="15"/>
      <c r="AO91" s="2"/>
      <c r="AP91" s="16"/>
      <c r="AQ91" s="2">
        <v>0.01</v>
      </c>
      <c r="AR91" s="2">
        <v>0.5</v>
      </c>
      <c r="AS91" s="2">
        <f t="shared" ref="AS91:AS102" si="87">AR91*AQ91</f>
        <v>5.0000000000000001E-3</v>
      </c>
      <c r="AT91" s="1">
        <f t="shared" ref="AT91:AT102" si="88">(AS91+AM91+AD91+AA91+U91+X91+AG91+AJ91+AP91)</f>
        <v>5.6072982416751314E-3</v>
      </c>
      <c r="AU91" s="8">
        <f t="shared" ref="AU91:AU102" si="89">$B$91/12</f>
        <v>28.47</v>
      </c>
      <c r="AV91" s="1">
        <f t="shared" ref="AV91:AV102" si="90">$B$77</f>
        <v>0.3</v>
      </c>
      <c r="AW91" s="1">
        <f>$E$9/12</f>
        <v>1.1192597211862501</v>
      </c>
      <c r="AX91" s="1">
        <f t="shared" ref="AX91:AX102" si="91">AW91*10000*AV91*0.67*AU91*AT91</f>
        <v>359.14353717843289</v>
      </c>
      <c r="AZ91" s="1">
        <f>$E$10/12</f>
        <v>8.2346739671622995E-3</v>
      </c>
      <c r="BA91" s="1">
        <f t="shared" ref="BA91:BA102" si="92">AZ91*10000*AV91*0.67*AU91*AT91</f>
        <v>2.6423089119506487</v>
      </c>
    </row>
    <row r="92" spans="1:53" x14ac:dyDescent="0.15">
      <c r="A92" s="1" t="s">
        <v>74</v>
      </c>
      <c r="B92" s="1">
        <v>1</v>
      </c>
      <c r="C92" s="7">
        <v>1</v>
      </c>
      <c r="D92" s="9">
        <v>-6.4821612903225798</v>
      </c>
      <c r="E92" s="10">
        <f t="shared" ref="E92:E103" si="93">D91</f>
        <v>-3</v>
      </c>
      <c r="F92" s="7" t="s">
        <v>73</v>
      </c>
      <c r="G92" s="1">
        <v>2</v>
      </c>
      <c r="H92" s="8">
        <f t="shared" si="76"/>
        <v>-6.4821612903225798</v>
      </c>
      <c r="I92" s="8">
        <f t="shared" si="77"/>
        <v>266.66783870967743</v>
      </c>
      <c r="J92" s="8">
        <f t="shared" si="78"/>
        <v>7.3264746811091009E-3</v>
      </c>
      <c r="K92" s="8">
        <f t="shared" si="79"/>
        <v>28.47</v>
      </c>
      <c r="L92" s="8">
        <f t="shared" si="80"/>
        <v>0.28470000000000001</v>
      </c>
      <c r="M92" s="1" t="s">
        <v>73</v>
      </c>
      <c r="O92" s="8">
        <f t="shared" ref="O92:O102" si="94">L92+O91-P91-N92</f>
        <v>0.56606051905950905</v>
      </c>
      <c r="P92" s="8">
        <f t="shared" si="81"/>
        <v>4.1472280608649686E-3</v>
      </c>
      <c r="Q92" s="14">
        <f t="shared" si="82"/>
        <v>1.2441684182594906E-3</v>
      </c>
      <c r="R92" s="8">
        <f t="shared" si="83"/>
        <v>8.541E-2</v>
      </c>
      <c r="S92" s="15">
        <f t="shared" si="84"/>
        <v>1.4567011102441055E-2</v>
      </c>
      <c r="T92" s="2">
        <v>0.01</v>
      </c>
      <c r="U92" s="16">
        <f t="shared" si="85"/>
        <v>1.4567011102441056E-4</v>
      </c>
      <c r="V92" s="15"/>
      <c r="W92" s="2"/>
      <c r="X92" s="2"/>
      <c r="Y92" s="2"/>
      <c r="Z92" s="2"/>
      <c r="AA92" s="2"/>
      <c r="AB92" s="2"/>
      <c r="AC92" s="2"/>
      <c r="AD92" s="2"/>
      <c r="AE92" s="15">
        <v>1E-3</v>
      </c>
      <c r="AF92" s="2">
        <v>0.49</v>
      </c>
      <c r="AG92" s="16">
        <f t="shared" si="86"/>
        <v>4.8999999999999998E-4</v>
      </c>
      <c r="AH92" s="19"/>
      <c r="AI92" s="2"/>
      <c r="AJ92" s="16"/>
      <c r="AK92" s="15"/>
      <c r="AL92" s="2"/>
      <c r="AM92" s="2"/>
      <c r="AN92" s="15"/>
      <c r="AO92" s="2"/>
      <c r="AP92" s="16"/>
      <c r="AQ92" s="2">
        <v>0.01</v>
      </c>
      <c r="AR92" s="2">
        <v>0.5</v>
      </c>
      <c r="AS92" s="2">
        <f t="shared" si="87"/>
        <v>5.0000000000000001E-3</v>
      </c>
      <c r="AT92" s="1">
        <f t="shared" si="88"/>
        <v>5.6356701110244108E-3</v>
      </c>
      <c r="AU92" s="8">
        <f t="shared" si="89"/>
        <v>28.47</v>
      </c>
      <c r="AV92" s="1">
        <f t="shared" si="90"/>
        <v>0.3</v>
      </c>
      <c r="AW92" s="1">
        <f t="shared" ref="AW92:AW102" si="95">$E$9/12</f>
        <v>1.1192597211862501</v>
      </c>
      <c r="AX92" s="1">
        <f t="shared" si="91"/>
        <v>360.96073560007784</v>
      </c>
      <c r="AZ92" s="1">
        <f t="shared" ref="AZ92:AZ102" si="96">$E$10/12</f>
        <v>8.2346739671622995E-3</v>
      </c>
      <c r="BA92" s="1">
        <f t="shared" si="92"/>
        <v>2.6556784956608785</v>
      </c>
    </row>
    <row r="93" spans="1:53" x14ac:dyDescent="0.15">
      <c r="A93" s="1" t="s">
        <v>36</v>
      </c>
      <c r="B93" s="1">
        <f>H9</f>
        <v>0.33</v>
      </c>
      <c r="C93" s="7">
        <v>2</v>
      </c>
      <c r="D93" s="11">
        <v>-6.7738214285714298</v>
      </c>
      <c r="E93" s="10">
        <f t="shared" si="93"/>
        <v>-6.4821612903225798</v>
      </c>
      <c r="F93" s="7" t="s">
        <v>73</v>
      </c>
      <c r="G93" s="1">
        <v>3</v>
      </c>
      <c r="H93" s="8">
        <f t="shared" si="76"/>
        <v>-6.7738214285714298</v>
      </c>
      <c r="I93" s="8">
        <f t="shared" si="77"/>
        <v>266.37617857142857</v>
      </c>
      <c r="J93" s="8">
        <f t="shared" si="78"/>
        <v>7.0393506360603535E-3</v>
      </c>
      <c r="K93" s="8">
        <f t="shared" si="79"/>
        <v>28.47</v>
      </c>
      <c r="L93" s="8">
        <f t="shared" si="80"/>
        <v>0.28470000000000001</v>
      </c>
      <c r="M93" s="1" t="s">
        <v>73</v>
      </c>
      <c r="O93" s="8">
        <f t="shared" si="94"/>
        <v>0.84661329099864413</v>
      </c>
      <c r="P93" s="8">
        <f t="shared" si="81"/>
        <v>5.9596078084884546E-3</v>
      </c>
      <c r="Q93" s="14">
        <f t="shared" si="82"/>
        <v>1.7878823425465362E-3</v>
      </c>
      <c r="R93" s="8">
        <f t="shared" si="83"/>
        <v>8.541E-2</v>
      </c>
      <c r="S93" s="15">
        <f t="shared" si="84"/>
        <v>2.0932939264097134E-2</v>
      </c>
      <c r="T93" s="2">
        <v>0.01</v>
      </c>
      <c r="U93" s="16">
        <f t="shared" si="85"/>
        <v>2.0932939264097135E-4</v>
      </c>
      <c r="V93" s="15"/>
      <c r="W93" s="2"/>
      <c r="X93" s="2"/>
      <c r="Y93" s="2"/>
      <c r="Z93" s="2"/>
      <c r="AA93" s="2"/>
      <c r="AB93" s="2"/>
      <c r="AC93" s="2"/>
      <c r="AD93" s="2"/>
      <c r="AE93" s="15">
        <v>1E-3</v>
      </c>
      <c r="AF93" s="2">
        <v>0.49</v>
      </c>
      <c r="AG93" s="16">
        <f t="shared" si="86"/>
        <v>4.8999999999999998E-4</v>
      </c>
      <c r="AH93" s="19"/>
      <c r="AI93" s="2"/>
      <c r="AJ93" s="16"/>
      <c r="AK93" s="15"/>
      <c r="AL93" s="2"/>
      <c r="AM93" s="2"/>
      <c r="AN93" s="15"/>
      <c r="AO93" s="2"/>
      <c r="AP93" s="16"/>
      <c r="AQ93" s="2">
        <v>0.01</v>
      </c>
      <c r="AR93" s="2">
        <v>0.5</v>
      </c>
      <c r="AS93" s="2">
        <f t="shared" si="87"/>
        <v>5.0000000000000001E-3</v>
      </c>
      <c r="AT93" s="1">
        <f t="shared" si="88"/>
        <v>5.6993293926409713E-3</v>
      </c>
      <c r="AU93" s="8">
        <f t="shared" si="89"/>
        <v>28.47</v>
      </c>
      <c r="AV93" s="1">
        <f t="shared" si="90"/>
        <v>0.3</v>
      </c>
      <c r="AW93" s="1">
        <f t="shared" si="95"/>
        <v>1.1192597211862501</v>
      </c>
      <c r="AX93" s="1">
        <f t="shared" si="91"/>
        <v>365.03806813860524</v>
      </c>
      <c r="AZ93" s="1">
        <f t="shared" si="96"/>
        <v>8.2346739671622995E-3</v>
      </c>
      <c r="BA93" s="1">
        <f t="shared" si="92"/>
        <v>2.6856764518768768</v>
      </c>
    </row>
    <row r="94" spans="1:53" x14ac:dyDescent="0.15">
      <c r="C94" s="7">
        <v>3</v>
      </c>
      <c r="D94" s="11">
        <v>0.83658064516129005</v>
      </c>
      <c r="E94" s="10">
        <f t="shared" si="93"/>
        <v>-6.7738214285714298</v>
      </c>
      <c r="F94" s="7" t="s">
        <v>73</v>
      </c>
      <c r="G94" s="1">
        <v>4</v>
      </c>
      <c r="H94" s="8">
        <f t="shared" si="76"/>
        <v>0.83658064516129005</v>
      </c>
      <c r="I94" s="8">
        <f t="shared" si="77"/>
        <v>273.98658064516127</v>
      </c>
      <c r="J94" s="8">
        <f t="shared" si="78"/>
        <v>1.943015009439843E-2</v>
      </c>
      <c r="K94" s="8">
        <f t="shared" si="79"/>
        <v>28.47</v>
      </c>
      <c r="L94" s="8">
        <f t="shared" si="80"/>
        <v>0.28470000000000001</v>
      </c>
      <c r="M94" s="1" t="s">
        <v>73</v>
      </c>
      <c r="O94" s="8">
        <f t="shared" si="94"/>
        <v>1.1253536831901556</v>
      </c>
      <c r="P94" s="8">
        <f t="shared" si="81"/>
        <v>2.1865790973668822E-2</v>
      </c>
      <c r="Q94" s="14">
        <f t="shared" si="82"/>
        <v>6.5597372921006461E-3</v>
      </c>
      <c r="R94" s="8">
        <f t="shared" si="83"/>
        <v>8.541E-2</v>
      </c>
      <c r="S94" s="15">
        <f t="shared" si="84"/>
        <v>7.6802918769472497E-2</v>
      </c>
      <c r="T94" s="2">
        <v>0.01</v>
      </c>
      <c r="U94" s="16">
        <f t="shared" si="85"/>
        <v>7.6802918769472504E-4</v>
      </c>
      <c r="V94" s="15"/>
      <c r="W94" s="2"/>
      <c r="X94" s="2"/>
      <c r="Y94" s="2"/>
      <c r="Z94" s="2"/>
      <c r="AA94" s="2"/>
      <c r="AB94" s="2"/>
      <c r="AC94" s="2"/>
      <c r="AD94" s="2"/>
      <c r="AE94" s="15">
        <v>1E-3</v>
      </c>
      <c r="AF94" s="2">
        <v>0.49</v>
      </c>
      <c r="AG94" s="16">
        <f t="shared" si="86"/>
        <v>4.8999999999999998E-4</v>
      </c>
      <c r="AH94" s="19"/>
      <c r="AI94" s="2"/>
      <c r="AJ94" s="16"/>
      <c r="AK94" s="15"/>
      <c r="AL94" s="2"/>
      <c r="AM94" s="2"/>
      <c r="AN94" s="15"/>
      <c r="AO94" s="2"/>
      <c r="AP94" s="16"/>
      <c r="AQ94" s="2">
        <v>0.01</v>
      </c>
      <c r="AR94" s="2">
        <v>0.5</v>
      </c>
      <c r="AS94" s="2">
        <f t="shared" si="87"/>
        <v>5.0000000000000001E-3</v>
      </c>
      <c r="AT94" s="1">
        <f t="shared" si="88"/>
        <v>6.2580291876947252E-3</v>
      </c>
      <c r="AU94" s="8">
        <f t="shared" si="89"/>
        <v>28.47</v>
      </c>
      <c r="AV94" s="1">
        <f t="shared" si="90"/>
        <v>0.3</v>
      </c>
      <c r="AW94" s="1">
        <f t="shared" si="95"/>
        <v>1.1192597211862501</v>
      </c>
      <c r="AX94" s="1">
        <f t="shared" si="91"/>
        <v>400.82239990914564</v>
      </c>
      <c r="AZ94" s="1">
        <f t="shared" si="96"/>
        <v>8.2346739671622995E-3</v>
      </c>
      <c r="BA94" s="1">
        <f t="shared" si="92"/>
        <v>2.9489507390556011</v>
      </c>
    </row>
    <row r="95" spans="1:53" x14ac:dyDescent="0.15">
      <c r="C95" s="7">
        <v>4</v>
      </c>
      <c r="D95" s="11">
        <v>9.2416666666666707</v>
      </c>
      <c r="E95" s="10">
        <f t="shared" si="93"/>
        <v>0.83658064516129005</v>
      </c>
      <c r="F95" s="7" t="s">
        <v>73</v>
      </c>
      <c r="G95" s="1">
        <v>5</v>
      </c>
      <c r="H95" s="8">
        <f t="shared" si="76"/>
        <v>9.2416666666666707</v>
      </c>
      <c r="I95" s="8">
        <f t="shared" si="77"/>
        <v>282.39166666666665</v>
      </c>
      <c r="J95" s="8">
        <f t="shared" si="78"/>
        <v>5.595572220208038E-2</v>
      </c>
      <c r="K95" s="8">
        <f t="shared" si="79"/>
        <v>28.47</v>
      </c>
      <c r="L95" s="8">
        <f t="shared" si="80"/>
        <v>0.28470000000000001</v>
      </c>
      <c r="M95" s="1" t="s">
        <v>75</v>
      </c>
      <c r="N95" s="8">
        <f>(O94-P94)*$C$22/100</f>
        <v>1.0483134976056625</v>
      </c>
      <c r="O95" s="8">
        <f t="shared" si="94"/>
        <v>0.33987439461082425</v>
      </c>
      <c r="P95" s="8">
        <f t="shared" si="81"/>
        <v>1.9017917208443525E-2</v>
      </c>
      <c r="Q95" s="14">
        <f t="shared" si="82"/>
        <v>5.7053751625330577E-3</v>
      </c>
      <c r="R95" s="8">
        <f t="shared" si="83"/>
        <v>8.541E-2</v>
      </c>
      <c r="S95" s="15">
        <f t="shared" si="84"/>
        <v>6.6799849695973038E-2</v>
      </c>
      <c r="T95" s="2">
        <v>0.01</v>
      </c>
      <c r="U95" s="16">
        <f t="shared" si="85"/>
        <v>6.6799849695973036E-4</v>
      </c>
      <c r="V95" s="15"/>
      <c r="W95" s="2"/>
      <c r="X95" s="2"/>
      <c r="Y95" s="2"/>
      <c r="Z95" s="2"/>
      <c r="AA95" s="2"/>
      <c r="AB95" s="2"/>
      <c r="AC95" s="2"/>
      <c r="AD95" s="2"/>
      <c r="AE95" s="15">
        <v>5.0000000000000001E-3</v>
      </c>
      <c r="AF95" s="2">
        <v>0.49</v>
      </c>
      <c r="AG95" s="16">
        <f t="shared" si="86"/>
        <v>2.4499999999999999E-3</v>
      </c>
      <c r="AH95" s="19"/>
      <c r="AI95" s="2"/>
      <c r="AJ95" s="16"/>
      <c r="AK95" s="15"/>
      <c r="AL95" s="2"/>
      <c r="AM95" s="2"/>
      <c r="AN95" s="15"/>
      <c r="AO95" s="2"/>
      <c r="AP95" s="16"/>
      <c r="AQ95" s="2">
        <v>1.4999999999999999E-2</v>
      </c>
      <c r="AR95" s="2">
        <v>0.5</v>
      </c>
      <c r="AS95" s="2">
        <f t="shared" si="87"/>
        <v>7.4999999999999997E-3</v>
      </c>
      <c r="AT95" s="1">
        <f t="shared" si="88"/>
        <v>1.061799849695973E-2</v>
      </c>
      <c r="AU95" s="8">
        <f t="shared" si="89"/>
        <v>28.47</v>
      </c>
      <c r="AV95" s="1">
        <f t="shared" si="90"/>
        <v>0.3</v>
      </c>
      <c r="AW95" s="1">
        <f t="shared" si="95"/>
        <v>1.1192597211862501</v>
      </c>
      <c r="AX95" s="1">
        <f t="shared" si="91"/>
        <v>680.07538989297382</v>
      </c>
      <c r="AZ95" s="1">
        <f t="shared" si="96"/>
        <v>8.2346739671622995E-3</v>
      </c>
      <c r="BA95" s="1">
        <f t="shared" si="92"/>
        <v>5.0034848952877873</v>
      </c>
    </row>
    <row r="96" spans="1:53" x14ac:dyDescent="0.15">
      <c r="C96" s="7">
        <v>5</v>
      </c>
      <c r="D96" s="11">
        <v>15.957935483870999</v>
      </c>
      <c r="E96" s="10">
        <f t="shared" si="93"/>
        <v>9.2416666666666707</v>
      </c>
      <c r="F96" s="7" t="s">
        <v>75</v>
      </c>
      <c r="G96" s="1">
        <v>6</v>
      </c>
      <c r="H96" s="8">
        <f t="shared" si="76"/>
        <v>15.957935483870999</v>
      </c>
      <c r="I96" s="8">
        <f t="shared" si="77"/>
        <v>289.10793548387096</v>
      </c>
      <c r="J96" s="8">
        <f t="shared" si="78"/>
        <v>0.12465621288210471</v>
      </c>
      <c r="K96" s="8">
        <f t="shared" si="79"/>
        <v>28.47</v>
      </c>
      <c r="L96" s="8">
        <f t="shared" si="80"/>
        <v>0.28470000000000001</v>
      </c>
      <c r="M96" s="1" t="s">
        <v>73</v>
      </c>
      <c r="O96" s="8">
        <f t="shared" si="94"/>
        <v>0.60555647740238072</v>
      </c>
      <c r="P96" s="8">
        <f t="shared" si="81"/>
        <v>7.5486377159208598E-2</v>
      </c>
      <c r="Q96" s="14">
        <f t="shared" si="82"/>
        <v>2.264591314776258E-2</v>
      </c>
      <c r="R96" s="8">
        <f t="shared" si="83"/>
        <v>8.541E-2</v>
      </c>
      <c r="S96" s="15">
        <f t="shared" si="84"/>
        <v>0.26514357976539726</v>
      </c>
      <c r="T96" s="2">
        <v>0.01</v>
      </c>
      <c r="U96" s="16">
        <f t="shared" si="85"/>
        <v>2.6514357976539726E-3</v>
      </c>
      <c r="V96" s="15"/>
      <c r="W96" s="2"/>
      <c r="X96" s="2"/>
      <c r="Y96" s="2"/>
      <c r="Z96" s="2"/>
      <c r="AA96" s="2"/>
      <c r="AB96" s="2"/>
      <c r="AC96" s="2"/>
      <c r="AD96" s="2"/>
      <c r="AE96" s="15">
        <v>5.0000000000000001E-3</v>
      </c>
      <c r="AF96" s="2">
        <v>0.49</v>
      </c>
      <c r="AG96" s="16">
        <f t="shared" si="86"/>
        <v>2.4499999999999999E-3</v>
      </c>
      <c r="AH96" s="19"/>
      <c r="AI96" s="2"/>
      <c r="AJ96" s="16"/>
      <c r="AK96" s="15"/>
      <c r="AL96" s="2"/>
      <c r="AM96" s="2"/>
      <c r="AN96" s="15"/>
      <c r="AO96" s="2"/>
      <c r="AP96" s="16"/>
      <c r="AQ96" s="2">
        <v>1.4999999999999999E-2</v>
      </c>
      <c r="AR96" s="2">
        <v>0.5</v>
      </c>
      <c r="AS96" s="2">
        <f t="shared" si="87"/>
        <v>7.4999999999999997E-3</v>
      </c>
      <c r="AT96" s="1">
        <f t="shared" si="88"/>
        <v>1.2601435797653972E-2</v>
      </c>
      <c r="AU96" s="8">
        <f t="shared" si="89"/>
        <v>28.47</v>
      </c>
      <c r="AV96" s="1">
        <f t="shared" si="90"/>
        <v>0.3</v>
      </c>
      <c r="AW96" s="1">
        <f t="shared" si="95"/>
        <v>1.1192597211862501</v>
      </c>
      <c r="AX96" s="1">
        <f t="shared" si="91"/>
        <v>807.11316410099732</v>
      </c>
      <c r="AZ96" s="1">
        <f t="shared" si="96"/>
        <v>8.2346739671622995E-3</v>
      </c>
      <c r="BA96" s="1">
        <f t="shared" si="92"/>
        <v>5.9381336031036343</v>
      </c>
    </row>
    <row r="97" spans="1:54" x14ac:dyDescent="0.15">
      <c r="C97" s="7">
        <v>6</v>
      </c>
      <c r="D97" s="11">
        <v>21.008366666666699</v>
      </c>
      <c r="E97" s="10">
        <f t="shared" si="93"/>
        <v>15.957935483870999</v>
      </c>
      <c r="F97" s="7" t="s">
        <v>73</v>
      </c>
      <c r="G97" s="1">
        <v>7</v>
      </c>
      <c r="H97" s="8">
        <f t="shared" si="76"/>
        <v>21.008366666666699</v>
      </c>
      <c r="I97" s="8">
        <f t="shared" si="77"/>
        <v>294.15836666666667</v>
      </c>
      <c r="J97" s="8">
        <f t="shared" si="78"/>
        <v>0.22224776672603361</v>
      </c>
      <c r="K97" s="8">
        <f t="shared" si="79"/>
        <v>28.47</v>
      </c>
      <c r="L97" s="8">
        <f t="shared" si="80"/>
        <v>0.28470000000000001</v>
      </c>
      <c r="M97" s="1" t="s">
        <v>73</v>
      </c>
      <c r="O97" s="8">
        <f t="shared" si="94"/>
        <v>0.81477010024317209</v>
      </c>
      <c r="P97" s="8">
        <f t="shared" si="81"/>
        <v>0.18108083517419152</v>
      </c>
      <c r="Q97" s="14">
        <f t="shared" si="82"/>
        <v>5.4324250552257453E-2</v>
      </c>
      <c r="R97" s="8">
        <f t="shared" si="83"/>
        <v>8.541E-2</v>
      </c>
      <c r="S97" s="15">
        <f t="shared" si="84"/>
        <v>0.63604086819175099</v>
      </c>
      <c r="T97" s="2">
        <v>0.01</v>
      </c>
      <c r="U97" s="16">
        <f t="shared" si="85"/>
        <v>6.36040868191751E-3</v>
      </c>
      <c r="V97" s="15"/>
      <c r="W97" s="2"/>
      <c r="X97" s="2"/>
      <c r="Y97" s="2"/>
      <c r="Z97" s="2"/>
      <c r="AA97" s="2"/>
      <c r="AB97" s="2"/>
      <c r="AC97" s="2"/>
      <c r="AD97" s="2"/>
      <c r="AE97" s="15">
        <v>5.0000000000000001E-3</v>
      </c>
      <c r="AF97" s="2">
        <v>0.49</v>
      </c>
      <c r="AG97" s="16">
        <f t="shared" si="86"/>
        <v>2.4499999999999999E-3</v>
      </c>
      <c r="AH97" s="19"/>
      <c r="AI97" s="2"/>
      <c r="AJ97" s="16"/>
      <c r="AK97" s="15"/>
      <c r="AL97" s="2"/>
      <c r="AM97" s="2"/>
      <c r="AN97" s="15"/>
      <c r="AO97" s="2"/>
      <c r="AP97" s="16"/>
      <c r="AQ97" s="2">
        <v>1.4999999999999999E-2</v>
      </c>
      <c r="AR97" s="2">
        <v>0.5</v>
      </c>
      <c r="AS97" s="2">
        <f t="shared" si="87"/>
        <v>7.4999999999999997E-3</v>
      </c>
      <c r="AT97" s="1">
        <f t="shared" si="88"/>
        <v>1.6310408681917511E-2</v>
      </c>
      <c r="AU97" s="8">
        <f t="shared" si="89"/>
        <v>28.47</v>
      </c>
      <c r="AV97" s="1">
        <f t="shared" si="90"/>
        <v>0.3</v>
      </c>
      <c r="AW97" s="1">
        <f t="shared" si="95"/>
        <v>1.1192597211862501</v>
      </c>
      <c r="AX97" s="1">
        <f t="shared" si="91"/>
        <v>1044.6702876106901</v>
      </c>
      <c r="AZ97" s="1">
        <f t="shared" si="96"/>
        <v>8.2346739671622995E-3</v>
      </c>
      <c r="BA97" s="1">
        <f t="shared" si="92"/>
        <v>7.6859008314337451</v>
      </c>
    </row>
    <row r="98" spans="1:54" x14ac:dyDescent="0.15">
      <c r="C98" s="7">
        <v>7</v>
      </c>
      <c r="D98" s="11">
        <v>21.668419354838701</v>
      </c>
      <c r="E98" s="10">
        <f t="shared" si="93"/>
        <v>21.008366666666699</v>
      </c>
      <c r="F98" s="7" t="s">
        <v>73</v>
      </c>
      <c r="G98" s="1">
        <v>8</v>
      </c>
      <c r="H98" s="8">
        <f t="shared" si="76"/>
        <v>21.668419354838701</v>
      </c>
      <c r="I98" s="8">
        <f t="shared" si="77"/>
        <v>294.81841935483868</v>
      </c>
      <c r="J98" s="8">
        <f t="shared" si="78"/>
        <v>0.23934348822176366</v>
      </c>
      <c r="K98" s="8">
        <f t="shared" si="79"/>
        <v>28.47</v>
      </c>
      <c r="L98" s="8">
        <f t="shared" si="80"/>
        <v>0.28470000000000001</v>
      </c>
      <c r="M98" s="1" t="s">
        <v>73</v>
      </c>
      <c r="O98" s="8">
        <f t="shared" si="94"/>
        <v>0.91838926506898066</v>
      </c>
      <c r="P98" s="8">
        <f t="shared" si="81"/>
        <v>0.21981049024703175</v>
      </c>
      <c r="Q98" s="14">
        <f t="shared" si="82"/>
        <v>6.5943147074109518E-2</v>
      </c>
      <c r="R98" s="8">
        <f t="shared" si="83"/>
        <v>8.541E-2</v>
      </c>
      <c r="S98" s="15">
        <f t="shared" si="84"/>
        <v>0.77207759131377496</v>
      </c>
      <c r="T98" s="2">
        <v>0.01</v>
      </c>
      <c r="U98" s="16">
        <f t="shared" si="85"/>
        <v>7.7207759131377495E-3</v>
      </c>
      <c r="V98" s="15"/>
      <c r="W98" s="2"/>
      <c r="X98" s="2"/>
      <c r="Y98" s="2"/>
      <c r="Z98" s="2"/>
      <c r="AA98" s="2"/>
      <c r="AB98" s="2"/>
      <c r="AC98" s="2"/>
      <c r="AD98" s="2"/>
      <c r="AE98" s="15">
        <v>5.0000000000000001E-3</v>
      </c>
      <c r="AF98" s="2">
        <v>0.49</v>
      </c>
      <c r="AG98" s="16">
        <f t="shared" si="86"/>
        <v>2.4499999999999999E-3</v>
      </c>
      <c r="AH98" s="19"/>
      <c r="AI98" s="2"/>
      <c r="AJ98" s="16"/>
      <c r="AK98" s="15"/>
      <c r="AL98" s="2"/>
      <c r="AM98" s="2"/>
      <c r="AN98" s="15"/>
      <c r="AO98" s="2"/>
      <c r="AP98" s="16"/>
      <c r="AQ98" s="2">
        <v>1.4999999999999999E-2</v>
      </c>
      <c r="AR98" s="2">
        <v>0.5</v>
      </c>
      <c r="AS98" s="2">
        <f t="shared" si="87"/>
        <v>7.4999999999999997E-3</v>
      </c>
      <c r="AT98" s="1">
        <f t="shared" si="88"/>
        <v>1.7670775913137749E-2</v>
      </c>
      <c r="AU98" s="8">
        <f t="shared" si="89"/>
        <v>28.47</v>
      </c>
      <c r="AV98" s="1">
        <f t="shared" si="90"/>
        <v>0.3</v>
      </c>
      <c r="AW98" s="1">
        <f t="shared" si="95"/>
        <v>1.1192597211862501</v>
      </c>
      <c r="AX98" s="1">
        <f t="shared" si="91"/>
        <v>1131.8008589170081</v>
      </c>
      <c r="AZ98" s="1">
        <f t="shared" si="96"/>
        <v>8.2346739671622995E-3</v>
      </c>
      <c r="BA98" s="1">
        <f t="shared" si="92"/>
        <v>8.326942257028584</v>
      </c>
    </row>
    <row r="99" spans="1:54" x14ac:dyDescent="0.15">
      <c r="C99" s="7">
        <v>8</v>
      </c>
      <c r="D99" s="11">
        <v>22.499548387096802</v>
      </c>
      <c r="E99" s="10">
        <f t="shared" si="93"/>
        <v>21.668419354838701</v>
      </c>
      <c r="F99" s="7" t="s">
        <v>73</v>
      </c>
      <c r="G99" s="1">
        <v>9</v>
      </c>
      <c r="H99" s="8">
        <f t="shared" si="76"/>
        <v>22.499548387096802</v>
      </c>
      <c r="I99" s="8">
        <f t="shared" si="77"/>
        <v>295.64954838709679</v>
      </c>
      <c r="J99" s="8">
        <f t="shared" si="78"/>
        <v>0.26262926463270875</v>
      </c>
      <c r="K99" s="8">
        <f t="shared" si="79"/>
        <v>28.47</v>
      </c>
      <c r="L99" s="8">
        <f t="shared" si="80"/>
        <v>0.28470000000000001</v>
      </c>
      <c r="M99" s="1" t="s">
        <v>73</v>
      </c>
      <c r="O99" s="8">
        <f t="shared" si="94"/>
        <v>0.98327877482194892</v>
      </c>
      <c r="P99" s="8">
        <f t="shared" si="81"/>
        <v>0.25823778156043925</v>
      </c>
      <c r="Q99" s="14">
        <f t="shared" si="82"/>
        <v>7.7471334468131772E-2</v>
      </c>
      <c r="R99" s="8">
        <f t="shared" si="83"/>
        <v>8.541E-2</v>
      </c>
      <c r="S99" s="15">
        <f t="shared" si="84"/>
        <v>0.90705227102367136</v>
      </c>
      <c r="T99" s="2">
        <v>0.01</v>
      </c>
      <c r="U99" s="16">
        <f t="shared" si="85"/>
        <v>9.0705227102367142E-3</v>
      </c>
      <c r="V99" s="15"/>
      <c r="W99" s="2"/>
      <c r="X99" s="2"/>
      <c r="Y99" s="2"/>
      <c r="Z99" s="2"/>
      <c r="AA99" s="2"/>
      <c r="AB99" s="2"/>
      <c r="AC99" s="2"/>
      <c r="AD99" s="2"/>
      <c r="AE99" s="15">
        <v>5.0000000000000001E-3</v>
      </c>
      <c r="AF99" s="2">
        <v>0.49</v>
      </c>
      <c r="AG99" s="16">
        <f t="shared" si="86"/>
        <v>2.4499999999999999E-3</v>
      </c>
      <c r="AH99" s="19"/>
      <c r="AI99" s="2"/>
      <c r="AJ99" s="16"/>
      <c r="AK99" s="15"/>
      <c r="AL99" s="2"/>
      <c r="AM99" s="2"/>
      <c r="AN99" s="15"/>
      <c r="AO99" s="2"/>
      <c r="AP99" s="16"/>
      <c r="AQ99" s="2">
        <v>1.4999999999999999E-2</v>
      </c>
      <c r="AR99" s="2">
        <v>0.5</v>
      </c>
      <c r="AS99" s="2">
        <f t="shared" si="87"/>
        <v>7.4999999999999997E-3</v>
      </c>
      <c r="AT99" s="1">
        <f t="shared" si="88"/>
        <v>1.9020522710236715E-2</v>
      </c>
      <c r="AU99" s="8">
        <f t="shared" si="89"/>
        <v>28.47</v>
      </c>
      <c r="AV99" s="1">
        <f t="shared" si="90"/>
        <v>0.3</v>
      </c>
      <c r="AW99" s="1">
        <f t="shared" si="95"/>
        <v>1.1192597211862501</v>
      </c>
      <c r="AX99" s="1">
        <f t="shared" si="91"/>
        <v>1218.2511988333968</v>
      </c>
      <c r="AZ99" s="1">
        <f t="shared" si="96"/>
        <v>8.2346739671622995E-3</v>
      </c>
      <c r="BA99" s="1">
        <f t="shared" si="92"/>
        <v>8.9629790499968145</v>
      </c>
    </row>
    <row r="100" spans="1:54" x14ac:dyDescent="0.15">
      <c r="C100" s="7">
        <v>9</v>
      </c>
      <c r="D100" s="11">
        <v>17.6308333333333</v>
      </c>
      <c r="E100" s="10">
        <f t="shared" si="93"/>
        <v>22.499548387096802</v>
      </c>
      <c r="F100" s="7" t="s">
        <v>73</v>
      </c>
      <c r="G100" s="1">
        <v>10</v>
      </c>
      <c r="H100" s="8">
        <f t="shared" si="76"/>
        <v>17.6308333333333</v>
      </c>
      <c r="I100" s="8">
        <f t="shared" si="77"/>
        <v>290.78083333333325</v>
      </c>
      <c r="J100" s="8">
        <f t="shared" si="78"/>
        <v>0.1513080072088884</v>
      </c>
      <c r="K100" s="8">
        <f t="shared" si="79"/>
        <v>28.47</v>
      </c>
      <c r="L100" s="8">
        <f t="shared" si="80"/>
        <v>0.28470000000000001</v>
      </c>
      <c r="M100" s="1" t="s">
        <v>73</v>
      </c>
      <c r="O100" s="8">
        <f t="shared" si="94"/>
        <v>1.0097409932615096</v>
      </c>
      <c r="P100" s="8">
        <f t="shared" si="81"/>
        <v>0.15278189748752263</v>
      </c>
      <c r="Q100" s="14">
        <f t="shared" si="82"/>
        <v>4.5834569246256791E-2</v>
      </c>
      <c r="R100" s="8">
        <f t="shared" si="83"/>
        <v>8.541E-2</v>
      </c>
      <c r="S100" s="15">
        <f t="shared" si="84"/>
        <v>0.53664171930987925</v>
      </c>
      <c r="T100" s="2">
        <v>0.01</v>
      </c>
      <c r="U100" s="16">
        <f t="shared" si="85"/>
        <v>5.3664171930987922E-3</v>
      </c>
      <c r="V100" s="15"/>
      <c r="W100" s="2"/>
      <c r="X100" s="2"/>
      <c r="Y100" s="2"/>
      <c r="Z100" s="2"/>
      <c r="AA100" s="2"/>
      <c r="AB100" s="2"/>
      <c r="AC100" s="2"/>
      <c r="AD100" s="2"/>
      <c r="AE100" s="15">
        <v>5.0000000000000001E-3</v>
      </c>
      <c r="AF100" s="2">
        <v>0.49</v>
      </c>
      <c r="AG100" s="16">
        <f t="shared" si="86"/>
        <v>2.4499999999999999E-3</v>
      </c>
      <c r="AH100" s="19"/>
      <c r="AI100" s="2"/>
      <c r="AJ100" s="16"/>
      <c r="AK100" s="15"/>
      <c r="AL100" s="2"/>
      <c r="AM100" s="2"/>
      <c r="AN100" s="15"/>
      <c r="AO100" s="2"/>
      <c r="AP100" s="16"/>
      <c r="AQ100" s="2">
        <v>1.4999999999999999E-2</v>
      </c>
      <c r="AR100" s="2">
        <v>0.5</v>
      </c>
      <c r="AS100" s="2">
        <f t="shared" si="87"/>
        <v>7.4999999999999997E-3</v>
      </c>
      <c r="AT100" s="1">
        <f t="shared" si="88"/>
        <v>1.5316417193098793E-2</v>
      </c>
      <c r="AU100" s="8">
        <f t="shared" si="89"/>
        <v>28.47</v>
      </c>
      <c r="AV100" s="1">
        <f t="shared" si="90"/>
        <v>0.3</v>
      </c>
      <c r="AW100" s="1">
        <f t="shared" si="95"/>
        <v>1.1192597211862501</v>
      </c>
      <c r="AX100" s="1">
        <f t="shared" si="91"/>
        <v>981.00582678954333</v>
      </c>
      <c r="AZ100" s="1">
        <f t="shared" si="96"/>
        <v>8.2346739671622995E-3</v>
      </c>
      <c r="BA100" s="1">
        <f t="shared" si="92"/>
        <v>7.217505455245556</v>
      </c>
    </row>
    <row r="101" spans="1:54" x14ac:dyDescent="0.15">
      <c r="C101" s="7">
        <v>10</v>
      </c>
      <c r="D101" s="11">
        <v>11.927258064516099</v>
      </c>
      <c r="E101" s="10">
        <f t="shared" si="93"/>
        <v>17.6308333333333</v>
      </c>
      <c r="F101" s="7" t="s">
        <v>73</v>
      </c>
      <c r="G101" s="1">
        <v>11</v>
      </c>
      <c r="H101" s="8">
        <f t="shared" si="76"/>
        <v>11.927258064516099</v>
      </c>
      <c r="I101" s="8">
        <f t="shared" si="77"/>
        <v>285.07725806451606</v>
      </c>
      <c r="J101" s="8">
        <f t="shared" si="78"/>
        <v>7.7430408159426048E-2</v>
      </c>
      <c r="K101" s="8">
        <f t="shared" si="79"/>
        <v>28.47</v>
      </c>
      <c r="L101" s="8">
        <f t="shared" si="80"/>
        <v>0.28470000000000001</v>
      </c>
      <c r="M101" s="1" t="s">
        <v>75</v>
      </c>
      <c r="N101" s="8">
        <f>(O100-P100)*$C$22/100</f>
        <v>0.8141111409852877</v>
      </c>
      <c r="O101" s="8">
        <f t="shared" si="94"/>
        <v>0.32754795478869925</v>
      </c>
      <c r="P101" s="8">
        <f t="shared" si="81"/>
        <v>2.5362171831074212E-2</v>
      </c>
      <c r="Q101" s="14">
        <f t="shared" si="82"/>
        <v>7.6086515493222632E-3</v>
      </c>
      <c r="R101" s="8">
        <f t="shared" si="83"/>
        <v>8.541E-2</v>
      </c>
      <c r="S101" s="15">
        <f t="shared" si="84"/>
        <v>8.9083849072968777E-2</v>
      </c>
      <c r="T101" s="2">
        <v>0.01</v>
      </c>
      <c r="U101" s="16">
        <f t="shared" si="85"/>
        <v>8.9083849072968781E-4</v>
      </c>
      <c r="V101" s="15"/>
      <c r="W101" s="2"/>
      <c r="X101" s="2"/>
      <c r="Y101" s="2"/>
      <c r="Z101" s="2"/>
      <c r="AA101" s="2"/>
      <c r="AB101" s="2"/>
      <c r="AC101" s="2"/>
      <c r="AD101" s="2"/>
      <c r="AE101" s="15">
        <v>5.0000000000000001E-3</v>
      </c>
      <c r="AF101" s="2">
        <v>0.49</v>
      </c>
      <c r="AG101" s="16">
        <f t="shared" si="86"/>
        <v>2.4499999999999999E-3</v>
      </c>
      <c r="AH101" s="19"/>
      <c r="AI101" s="2"/>
      <c r="AJ101" s="16"/>
      <c r="AK101" s="15"/>
      <c r="AL101" s="2"/>
      <c r="AM101" s="2"/>
      <c r="AN101" s="15"/>
      <c r="AO101" s="2"/>
      <c r="AP101" s="16"/>
      <c r="AQ101" s="2">
        <v>1.4999999999999999E-2</v>
      </c>
      <c r="AR101" s="2">
        <v>0.5</v>
      </c>
      <c r="AS101" s="2">
        <f t="shared" si="87"/>
        <v>7.4999999999999997E-3</v>
      </c>
      <c r="AT101" s="1">
        <f t="shared" si="88"/>
        <v>1.0840838490729688E-2</v>
      </c>
      <c r="AU101" s="8">
        <f t="shared" si="89"/>
        <v>28.47</v>
      </c>
      <c r="AV101" s="1">
        <f t="shared" si="90"/>
        <v>0.3</v>
      </c>
      <c r="AW101" s="1">
        <f t="shared" si="95"/>
        <v>1.1192597211862501</v>
      </c>
      <c r="AX101" s="1">
        <f t="shared" si="91"/>
        <v>694.34813589969485</v>
      </c>
      <c r="AZ101" s="1">
        <f t="shared" si="96"/>
        <v>8.2346739671622995E-3</v>
      </c>
      <c r="BA101" s="1">
        <f t="shared" si="92"/>
        <v>5.1084930607356593</v>
      </c>
    </row>
    <row r="102" spans="1:54" x14ac:dyDescent="0.15">
      <c r="C102" s="7">
        <v>11</v>
      </c>
      <c r="D102" s="11">
        <v>0.89393333333333302</v>
      </c>
      <c r="E102" s="10">
        <f t="shared" si="93"/>
        <v>11.927258064516099</v>
      </c>
      <c r="F102" s="7" t="s">
        <v>75</v>
      </c>
      <c r="G102" s="1">
        <v>12</v>
      </c>
      <c r="H102" s="8">
        <f t="shared" si="76"/>
        <v>0.89393333333333302</v>
      </c>
      <c r="I102" s="8">
        <f t="shared" si="77"/>
        <v>274.04393333333331</v>
      </c>
      <c r="J102" s="8">
        <f t="shared" si="78"/>
        <v>1.9575198253618659E-2</v>
      </c>
      <c r="K102" s="8">
        <f t="shared" si="79"/>
        <v>28.47</v>
      </c>
      <c r="L102" s="8">
        <f t="shared" si="80"/>
        <v>0.28470000000000001</v>
      </c>
      <c r="M102" s="1" t="s">
        <v>73</v>
      </c>
      <c r="O102" s="8">
        <f t="shared" si="94"/>
        <v>0.58688578295762495</v>
      </c>
      <c r="P102" s="8">
        <f t="shared" si="81"/>
        <v>1.148840555362572E-2</v>
      </c>
      <c r="Q102" s="14">
        <f t="shared" si="82"/>
        <v>3.4465216660877159E-3</v>
      </c>
      <c r="R102" s="8">
        <f t="shared" si="83"/>
        <v>8.541E-2</v>
      </c>
      <c r="S102" s="15">
        <f t="shared" si="84"/>
        <v>4.0352671421235407E-2</v>
      </c>
      <c r="T102" s="2">
        <v>0.01</v>
      </c>
      <c r="U102" s="16">
        <f t="shared" si="85"/>
        <v>4.0352671421235411E-4</v>
      </c>
      <c r="V102" s="15"/>
      <c r="W102" s="2"/>
      <c r="X102" s="2"/>
      <c r="Y102" s="2"/>
      <c r="Z102" s="2"/>
      <c r="AA102" s="2"/>
      <c r="AB102" s="2"/>
      <c r="AC102" s="2"/>
      <c r="AD102" s="2"/>
      <c r="AE102" s="15">
        <v>5.0000000000000001E-3</v>
      </c>
      <c r="AF102" s="2">
        <v>0.49</v>
      </c>
      <c r="AG102" s="16">
        <f t="shared" si="86"/>
        <v>2.4499999999999999E-3</v>
      </c>
      <c r="AH102" s="19"/>
      <c r="AI102" s="2"/>
      <c r="AJ102" s="16"/>
      <c r="AK102" s="15"/>
      <c r="AL102" s="2"/>
      <c r="AM102" s="2"/>
      <c r="AN102" s="15"/>
      <c r="AO102" s="2"/>
      <c r="AP102" s="16"/>
      <c r="AQ102" s="2">
        <v>1.4999999999999999E-2</v>
      </c>
      <c r="AR102" s="2">
        <v>0.5</v>
      </c>
      <c r="AS102" s="2">
        <f t="shared" si="87"/>
        <v>7.4999999999999997E-3</v>
      </c>
      <c r="AT102" s="1">
        <f t="shared" si="88"/>
        <v>1.0353526714212354E-2</v>
      </c>
      <c r="AU102" s="8">
        <f t="shared" si="89"/>
        <v>28.47</v>
      </c>
      <c r="AV102" s="1">
        <f t="shared" si="90"/>
        <v>0.3</v>
      </c>
      <c r="AW102" s="1">
        <f t="shared" si="95"/>
        <v>1.1192597211862501</v>
      </c>
      <c r="AX102" s="1">
        <f t="shared" si="91"/>
        <v>663.13615687093943</v>
      </c>
      <c r="AY102" s="1">
        <f>SUM(AX91:AX102)</f>
        <v>8706.3657597415058</v>
      </c>
      <c r="AZ102" s="1">
        <f t="shared" si="96"/>
        <v>8.2346739671622995E-3</v>
      </c>
      <c r="BA102" s="1">
        <f t="shared" si="92"/>
        <v>4.878858717332947</v>
      </c>
      <c r="BB102" s="1">
        <f>SUM(BA91:BA102)</f>
        <v>64.05491246870875</v>
      </c>
    </row>
    <row r="103" spans="1:54" x14ac:dyDescent="0.15">
      <c r="C103" s="7">
        <v>12</v>
      </c>
      <c r="D103" s="11">
        <v>-0.83819354838709703</v>
      </c>
      <c r="E103" s="10">
        <f t="shared" si="93"/>
        <v>0.89393333333333302</v>
      </c>
      <c r="F103" s="7" t="s">
        <v>73</v>
      </c>
    </row>
    <row r="104" spans="1:54" x14ac:dyDescent="0.15">
      <c r="S104" s="35" t="s">
        <v>43</v>
      </c>
      <c r="T104" s="35"/>
      <c r="U104" s="35"/>
      <c r="V104" s="35" t="s">
        <v>44</v>
      </c>
      <c r="W104" s="35"/>
      <c r="X104" s="35"/>
      <c r="Y104" s="35" t="s">
        <v>45</v>
      </c>
      <c r="Z104" s="35"/>
      <c r="AA104" s="35"/>
      <c r="AB104" s="35" t="s">
        <v>46</v>
      </c>
      <c r="AC104" s="35"/>
      <c r="AD104" s="35"/>
      <c r="AE104" s="35" t="s">
        <v>47</v>
      </c>
      <c r="AF104" s="35"/>
      <c r="AG104" s="35"/>
      <c r="AH104" s="35" t="s">
        <v>48</v>
      </c>
      <c r="AI104" s="35"/>
      <c r="AJ104" s="35"/>
      <c r="AK104" s="36" t="s">
        <v>78</v>
      </c>
      <c r="AL104" s="37"/>
      <c r="AM104" s="38"/>
      <c r="AN104" s="37" t="s">
        <v>79</v>
      </c>
      <c r="AO104" s="37"/>
      <c r="AP104" s="38"/>
      <c r="AQ104" s="35" t="s">
        <v>50</v>
      </c>
      <c r="AR104" s="35"/>
      <c r="AS104" s="35"/>
    </row>
    <row r="105" spans="1:54" x14ac:dyDescent="0.15">
      <c r="A105" s="39" t="s">
        <v>15</v>
      </c>
      <c r="B105" s="39"/>
      <c r="C105" s="7" t="s">
        <v>51</v>
      </c>
      <c r="D105" s="7" t="s">
        <v>52</v>
      </c>
      <c r="E105" s="7" t="s">
        <v>53</v>
      </c>
      <c r="F105" s="7" t="s">
        <v>54</v>
      </c>
      <c r="G105" s="1" t="s">
        <v>51</v>
      </c>
      <c r="H105" s="1" t="s">
        <v>53</v>
      </c>
      <c r="I105" s="1" t="s">
        <v>55</v>
      </c>
      <c r="J105" s="1" t="s">
        <v>56</v>
      </c>
      <c r="K105" s="12" t="s">
        <v>57</v>
      </c>
      <c r="L105" s="12" t="s">
        <v>58</v>
      </c>
      <c r="M105" s="1" t="s">
        <v>59</v>
      </c>
      <c r="N105" s="12" t="s">
        <v>60</v>
      </c>
      <c r="O105" s="1" t="s">
        <v>61</v>
      </c>
      <c r="P105" s="1" t="s">
        <v>62</v>
      </c>
      <c r="Q105" s="12" t="s">
        <v>63</v>
      </c>
      <c r="R105" s="12" t="s">
        <v>64</v>
      </c>
      <c r="S105" s="2" t="s">
        <v>65</v>
      </c>
      <c r="T105" s="2" t="s">
        <v>66</v>
      </c>
      <c r="U105" s="2"/>
      <c r="V105" s="2" t="s">
        <v>65</v>
      </c>
      <c r="W105" s="2" t="s">
        <v>66</v>
      </c>
      <c r="X105" s="2"/>
      <c r="Y105" s="2" t="s">
        <v>65</v>
      </c>
      <c r="Z105" s="2" t="s">
        <v>66</v>
      </c>
      <c r="AA105" s="2"/>
      <c r="AB105" s="2" t="s">
        <v>65</v>
      </c>
      <c r="AC105" s="2" t="s">
        <v>66</v>
      </c>
      <c r="AD105" s="2"/>
      <c r="AE105" s="2" t="s">
        <v>65</v>
      </c>
      <c r="AF105" s="2" t="s">
        <v>66</v>
      </c>
      <c r="AG105" s="2"/>
      <c r="AH105" s="2" t="s">
        <v>65</v>
      </c>
      <c r="AI105" s="2" t="s">
        <v>66</v>
      </c>
      <c r="AJ105" s="2"/>
      <c r="AK105" s="2" t="s">
        <v>65</v>
      </c>
      <c r="AL105" s="2" t="s">
        <v>66</v>
      </c>
      <c r="AM105" s="2"/>
      <c r="AN105" s="2" t="s">
        <v>65</v>
      </c>
      <c r="AO105" s="2" t="s">
        <v>66</v>
      </c>
      <c r="AP105" s="2"/>
      <c r="AQ105" s="18" t="s">
        <v>65</v>
      </c>
      <c r="AR105" s="18" t="s">
        <v>66</v>
      </c>
      <c r="AS105" s="18"/>
      <c r="AT105" s="1" t="s">
        <v>67</v>
      </c>
      <c r="AU105" s="1" t="s">
        <v>68</v>
      </c>
      <c r="AV105" s="1" t="s">
        <v>36</v>
      </c>
      <c r="AW105" s="1" t="s">
        <v>69</v>
      </c>
      <c r="AX105" s="1" t="s">
        <v>70</v>
      </c>
    </row>
    <row r="106" spans="1:54" x14ac:dyDescent="0.15">
      <c r="A106" s="1" t="s">
        <v>71</v>
      </c>
      <c r="B106" s="1">
        <f>F11</f>
        <v>910.85749999999996</v>
      </c>
      <c r="C106" s="7" t="s">
        <v>72</v>
      </c>
      <c r="D106" s="7">
        <v>-3</v>
      </c>
      <c r="E106" s="7"/>
      <c r="F106" s="7"/>
      <c r="G106" s="1">
        <v>1</v>
      </c>
      <c r="H106" s="8">
        <f t="shared" ref="H106:H117" si="97">E107</f>
        <v>-3</v>
      </c>
      <c r="I106" s="8">
        <f t="shared" ref="I106:I117" si="98">H106+273.15</f>
        <v>270.14999999999998</v>
      </c>
      <c r="J106" s="8">
        <f t="shared" ref="J106:J117" si="99">EXP(($C$16*(I106-$C$14))/($C$17*I106*$C$14))</f>
        <v>1.1729824167513125E-2</v>
      </c>
      <c r="K106" s="8">
        <f t="shared" ref="K106:K117" si="100">$B$106/12</f>
        <v>75.904791666666668</v>
      </c>
      <c r="L106" s="8">
        <f t="shared" ref="L106:L117" si="101">K106*$B$107/100</f>
        <v>0.75904791666666671</v>
      </c>
      <c r="M106" s="1" t="s">
        <v>73</v>
      </c>
      <c r="O106" s="8">
        <f>L106</f>
        <v>0.75904791666666671</v>
      </c>
      <c r="P106" s="8">
        <f t="shared" ref="P106:P117" si="102">O106*J106</f>
        <v>8.9034985972171552E-3</v>
      </c>
      <c r="Q106" s="14">
        <f t="shared" ref="Q106:Q117" si="103">P106*$B$108</f>
        <v>2.3149096352764603E-3</v>
      </c>
      <c r="R106" s="8">
        <f t="shared" ref="R106:R117" si="104">L106*$B$108</f>
        <v>0.19735245833333334</v>
      </c>
      <c r="S106" s="15">
        <f t="shared" ref="S106:S117" si="105">Q106/R106</f>
        <v>1.1729824167513125E-2</v>
      </c>
      <c r="T106" s="2">
        <v>0.01</v>
      </c>
      <c r="U106" s="16">
        <f t="shared" ref="U106:U117" si="106">S106*T106</f>
        <v>1.1729824167513124E-4</v>
      </c>
      <c r="V106" s="15"/>
      <c r="W106" s="2"/>
      <c r="X106" s="2"/>
      <c r="Y106" s="2"/>
      <c r="Z106" s="2"/>
      <c r="AA106" s="2"/>
      <c r="AB106" s="2"/>
      <c r="AC106" s="2"/>
      <c r="AD106" s="2"/>
      <c r="AE106" s="15">
        <v>1E-3</v>
      </c>
      <c r="AF106" s="2">
        <v>0.49</v>
      </c>
      <c r="AG106" s="16">
        <f t="shared" ref="AG106:AG117" si="107">AF106*AE106</f>
        <v>4.8999999999999998E-4</v>
      </c>
      <c r="AH106" s="19"/>
      <c r="AI106" s="2"/>
      <c r="AJ106" s="16"/>
      <c r="AK106" s="15"/>
      <c r="AL106" s="2"/>
      <c r="AM106" s="2"/>
      <c r="AN106" s="15"/>
      <c r="AO106" s="2"/>
      <c r="AP106" s="16"/>
      <c r="AQ106" s="2">
        <v>0.01</v>
      </c>
      <c r="AR106" s="2">
        <v>0.5</v>
      </c>
      <c r="AS106" s="2">
        <f t="shared" ref="AS106:AS117" si="108">AR106*AQ106</f>
        <v>5.0000000000000001E-3</v>
      </c>
      <c r="AT106" s="1">
        <f t="shared" ref="AT106:AT117" si="109">(AS106+AM106+AD106+AA106+U106+X106+AG106+AJ106+AP106)</f>
        <v>5.6072982416751314E-3</v>
      </c>
      <c r="AU106" s="8">
        <f t="shared" ref="AU106:AU117" si="110">$B$106/12</f>
        <v>75.904791666666668</v>
      </c>
      <c r="AV106" s="1">
        <f t="shared" ref="AV106:AV117" si="111">$B$108</f>
        <v>0.26</v>
      </c>
      <c r="AW106" s="1">
        <f t="shared" ref="AW106:AW117" si="112">$E$11/12</f>
        <v>0.85317922217583331</v>
      </c>
      <c r="AX106" s="1">
        <f t="shared" ref="AX106:AX117" si="113">AW106*10000*AV106*0.67*AU106*AT106</f>
        <v>632.57390101968042</v>
      </c>
    </row>
    <row r="107" spans="1:54" x14ac:dyDescent="0.15">
      <c r="A107" s="1" t="s">
        <v>74</v>
      </c>
      <c r="B107" s="1">
        <v>1</v>
      </c>
      <c r="C107" s="7">
        <v>1</v>
      </c>
      <c r="D107" s="9">
        <v>-6.4821612903225798</v>
      </c>
      <c r="E107" s="10">
        <f t="shared" ref="E107:E118" si="114">D106</f>
        <v>-3</v>
      </c>
      <c r="F107" s="7" t="s">
        <v>73</v>
      </c>
      <c r="G107" s="1">
        <v>2</v>
      </c>
      <c r="H107" s="8">
        <f t="shared" si="97"/>
        <v>-6.4821612903225798</v>
      </c>
      <c r="I107" s="8">
        <f t="shared" si="98"/>
        <v>266.66783870967743</v>
      </c>
      <c r="J107" s="8">
        <f t="shared" si="99"/>
        <v>7.3264746811091009E-3</v>
      </c>
      <c r="K107" s="8">
        <f t="shared" si="100"/>
        <v>75.904791666666668</v>
      </c>
      <c r="L107" s="8">
        <f t="shared" si="101"/>
        <v>0.75904791666666671</v>
      </c>
      <c r="M107" s="1" t="s">
        <v>73</v>
      </c>
      <c r="O107" s="8">
        <f t="shared" ref="O107:O117" si="115">L107+O106-P106-N107</f>
        <v>1.5091923347361162</v>
      </c>
      <c r="P107" s="8">
        <f t="shared" si="102"/>
        <v>1.1057059429368087E-2</v>
      </c>
      <c r="Q107" s="14">
        <f t="shared" si="103"/>
        <v>2.8748354516357029E-3</v>
      </c>
      <c r="R107" s="8">
        <f t="shared" si="104"/>
        <v>0.19735245833333334</v>
      </c>
      <c r="S107" s="15">
        <f t="shared" si="105"/>
        <v>1.4567011102441057E-2</v>
      </c>
      <c r="T107" s="2">
        <v>0.01</v>
      </c>
      <c r="U107" s="16">
        <f t="shared" si="106"/>
        <v>1.4567011102441056E-4</v>
      </c>
      <c r="V107" s="15"/>
      <c r="W107" s="2"/>
      <c r="X107" s="2"/>
      <c r="Y107" s="2"/>
      <c r="Z107" s="2"/>
      <c r="AA107" s="2"/>
      <c r="AB107" s="2"/>
      <c r="AC107" s="2"/>
      <c r="AD107" s="2"/>
      <c r="AE107" s="15">
        <v>1E-3</v>
      </c>
      <c r="AF107" s="2">
        <v>0.49</v>
      </c>
      <c r="AG107" s="16">
        <f t="shared" si="107"/>
        <v>4.8999999999999998E-4</v>
      </c>
      <c r="AH107" s="19"/>
      <c r="AI107" s="2"/>
      <c r="AJ107" s="16"/>
      <c r="AK107" s="15"/>
      <c r="AL107" s="2"/>
      <c r="AM107" s="2"/>
      <c r="AN107" s="15"/>
      <c r="AO107" s="2"/>
      <c r="AP107" s="16"/>
      <c r="AQ107" s="2">
        <v>0.01</v>
      </c>
      <c r="AR107" s="2">
        <v>0.5</v>
      </c>
      <c r="AS107" s="2">
        <f t="shared" si="108"/>
        <v>5.0000000000000001E-3</v>
      </c>
      <c r="AT107" s="1">
        <f t="shared" si="109"/>
        <v>5.6356701110244108E-3</v>
      </c>
      <c r="AU107" s="8">
        <f t="shared" si="110"/>
        <v>75.904791666666668</v>
      </c>
      <c r="AV107" s="1">
        <f t="shared" si="111"/>
        <v>0.26</v>
      </c>
      <c r="AW107" s="1">
        <f t="shared" si="112"/>
        <v>0.85317922217583331</v>
      </c>
      <c r="AX107" s="1">
        <f t="shared" si="113"/>
        <v>635.77460540528</v>
      </c>
    </row>
    <row r="108" spans="1:54" x14ac:dyDescent="0.15">
      <c r="A108" s="1" t="s">
        <v>36</v>
      </c>
      <c r="B108" s="1">
        <v>0.26</v>
      </c>
      <c r="C108" s="7">
        <v>2</v>
      </c>
      <c r="D108" s="11">
        <v>-6.7738214285714298</v>
      </c>
      <c r="E108" s="10">
        <f t="shared" si="114"/>
        <v>-6.4821612903225798</v>
      </c>
      <c r="F108" s="7" t="s">
        <v>73</v>
      </c>
      <c r="G108" s="1">
        <v>3</v>
      </c>
      <c r="H108" s="8">
        <f t="shared" si="97"/>
        <v>-6.7738214285714298</v>
      </c>
      <c r="I108" s="8">
        <f t="shared" si="98"/>
        <v>266.37617857142857</v>
      </c>
      <c r="J108" s="8">
        <f t="shared" si="99"/>
        <v>7.0393506360603535E-3</v>
      </c>
      <c r="K108" s="8">
        <f t="shared" si="100"/>
        <v>75.904791666666668</v>
      </c>
      <c r="L108" s="8">
        <f t="shared" si="101"/>
        <v>0.75904791666666671</v>
      </c>
      <c r="M108" s="1" t="s">
        <v>73</v>
      </c>
      <c r="O108" s="8">
        <f t="shared" si="115"/>
        <v>2.2571831919734149</v>
      </c>
      <c r="P108" s="8">
        <f t="shared" si="102"/>
        <v>1.5889103938122796E-2</v>
      </c>
      <c r="Q108" s="14">
        <f t="shared" si="103"/>
        <v>4.131167023911927E-3</v>
      </c>
      <c r="R108" s="8">
        <f t="shared" si="104"/>
        <v>0.19735245833333334</v>
      </c>
      <c r="S108" s="15">
        <f t="shared" si="105"/>
        <v>2.0932939264097134E-2</v>
      </c>
      <c r="T108" s="2">
        <v>0.01</v>
      </c>
      <c r="U108" s="16">
        <f t="shared" si="106"/>
        <v>2.0932939264097135E-4</v>
      </c>
      <c r="V108" s="15"/>
      <c r="W108" s="2"/>
      <c r="X108" s="2"/>
      <c r="Y108" s="2"/>
      <c r="Z108" s="2"/>
      <c r="AA108" s="2"/>
      <c r="AB108" s="2"/>
      <c r="AC108" s="2"/>
      <c r="AD108" s="2"/>
      <c r="AE108" s="15">
        <v>1E-3</v>
      </c>
      <c r="AF108" s="2">
        <v>0.49</v>
      </c>
      <c r="AG108" s="16">
        <f t="shared" si="107"/>
        <v>4.8999999999999998E-4</v>
      </c>
      <c r="AH108" s="19"/>
      <c r="AI108" s="2"/>
      <c r="AJ108" s="16"/>
      <c r="AK108" s="15"/>
      <c r="AL108" s="2"/>
      <c r="AM108" s="2"/>
      <c r="AN108" s="15"/>
      <c r="AO108" s="2"/>
      <c r="AP108" s="16"/>
      <c r="AQ108" s="2">
        <v>0.01</v>
      </c>
      <c r="AR108" s="2">
        <v>0.5</v>
      </c>
      <c r="AS108" s="2">
        <f t="shared" si="108"/>
        <v>5.0000000000000001E-3</v>
      </c>
      <c r="AT108" s="1">
        <f t="shared" si="109"/>
        <v>5.6993293926409713E-3</v>
      </c>
      <c r="AU108" s="8">
        <f t="shared" si="110"/>
        <v>75.904791666666668</v>
      </c>
      <c r="AV108" s="1">
        <f t="shared" si="111"/>
        <v>0.26</v>
      </c>
      <c r="AW108" s="1">
        <f t="shared" si="112"/>
        <v>0.85317922217583331</v>
      </c>
      <c r="AX108" s="1">
        <f t="shared" si="113"/>
        <v>642.95617456259811</v>
      </c>
    </row>
    <row r="109" spans="1:54" x14ac:dyDescent="0.15">
      <c r="C109" s="7">
        <v>3</v>
      </c>
      <c r="D109" s="11">
        <v>0.83658064516129005</v>
      </c>
      <c r="E109" s="10">
        <f t="shared" si="114"/>
        <v>-6.7738214285714298</v>
      </c>
      <c r="F109" s="7" t="s">
        <v>73</v>
      </c>
      <c r="G109" s="1">
        <v>4</v>
      </c>
      <c r="H109" s="8">
        <f t="shared" si="97"/>
        <v>0.83658064516129005</v>
      </c>
      <c r="I109" s="8">
        <f t="shared" si="98"/>
        <v>273.98658064516127</v>
      </c>
      <c r="J109" s="8">
        <f t="shared" si="99"/>
        <v>1.943015009439843E-2</v>
      </c>
      <c r="K109" s="8">
        <f t="shared" si="100"/>
        <v>75.904791666666668</v>
      </c>
      <c r="L109" s="8">
        <f t="shared" si="101"/>
        <v>0.75904791666666671</v>
      </c>
      <c r="M109" s="1" t="s">
        <v>73</v>
      </c>
      <c r="O109" s="8">
        <f t="shared" si="115"/>
        <v>3.0003420047019591</v>
      </c>
      <c r="P109" s="8">
        <f t="shared" si="102"/>
        <v>5.8297095485887344E-2</v>
      </c>
      <c r="Q109" s="14">
        <f t="shared" si="103"/>
        <v>1.5157244826330711E-2</v>
      </c>
      <c r="R109" s="8">
        <f t="shared" si="104"/>
        <v>0.19735245833333334</v>
      </c>
      <c r="S109" s="15">
        <f t="shared" si="105"/>
        <v>7.6802918769472525E-2</v>
      </c>
      <c r="T109" s="2">
        <v>0.01</v>
      </c>
      <c r="U109" s="16">
        <f t="shared" si="106"/>
        <v>7.6802918769472526E-4</v>
      </c>
      <c r="V109" s="15"/>
      <c r="W109" s="2"/>
      <c r="X109" s="2"/>
      <c r="Y109" s="2"/>
      <c r="Z109" s="2"/>
      <c r="AA109" s="2"/>
      <c r="AB109" s="2"/>
      <c r="AC109" s="2"/>
      <c r="AD109" s="2"/>
      <c r="AE109" s="15">
        <v>1E-3</v>
      </c>
      <c r="AF109" s="2">
        <v>0.49</v>
      </c>
      <c r="AG109" s="16">
        <f t="shared" si="107"/>
        <v>4.8999999999999998E-4</v>
      </c>
      <c r="AH109" s="19"/>
      <c r="AI109" s="2"/>
      <c r="AJ109" s="16"/>
      <c r="AK109" s="15"/>
      <c r="AL109" s="2"/>
      <c r="AM109" s="2"/>
      <c r="AN109" s="15"/>
      <c r="AO109" s="2"/>
      <c r="AP109" s="16"/>
      <c r="AQ109" s="2">
        <v>0.01</v>
      </c>
      <c r="AR109" s="2">
        <v>0.5</v>
      </c>
      <c r="AS109" s="2">
        <f t="shared" si="108"/>
        <v>5.0000000000000001E-3</v>
      </c>
      <c r="AT109" s="1">
        <f t="shared" si="109"/>
        <v>6.2580291876947252E-3</v>
      </c>
      <c r="AU109" s="8">
        <f t="shared" si="110"/>
        <v>75.904791666666668</v>
      </c>
      <c r="AV109" s="1">
        <f t="shared" si="111"/>
        <v>0.26</v>
      </c>
      <c r="AW109" s="1">
        <f t="shared" si="112"/>
        <v>0.85317922217583331</v>
      </c>
      <c r="AX109" s="1">
        <f t="shared" si="113"/>
        <v>705.98455179948792</v>
      </c>
    </row>
    <row r="110" spans="1:54" x14ac:dyDescent="0.15">
      <c r="C110" s="7">
        <v>4</v>
      </c>
      <c r="D110" s="11">
        <v>9.2416666666666707</v>
      </c>
      <c r="E110" s="10">
        <f t="shared" si="114"/>
        <v>0.83658064516129005</v>
      </c>
      <c r="F110" s="7" t="s">
        <v>73</v>
      </c>
      <c r="G110" s="1">
        <v>5</v>
      </c>
      <c r="H110" s="8">
        <f t="shared" si="97"/>
        <v>9.2416666666666707</v>
      </c>
      <c r="I110" s="8">
        <f t="shared" si="98"/>
        <v>282.39166666666665</v>
      </c>
      <c r="J110" s="8">
        <f t="shared" si="99"/>
        <v>5.595572220208038E-2</v>
      </c>
      <c r="K110" s="8">
        <f t="shared" si="100"/>
        <v>75.904791666666668</v>
      </c>
      <c r="L110" s="8">
        <f t="shared" si="101"/>
        <v>0.75904791666666671</v>
      </c>
      <c r="M110" s="1" t="s">
        <v>75</v>
      </c>
      <c r="N110" s="8">
        <f>(O109-P109)*$C$22/100</f>
        <v>2.7949426637552683</v>
      </c>
      <c r="O110" s="8">
        <f t="shared" si="115"/>
        <v>0.90615016212747035</v>
      </c>
      <c r="P110" s="8">
        <f t="shared" si="102"/>
        <v>5.0704286745374826E-2</v>
      </c>
      <c r="Q110" s="14">
        <f t="shared" si="103"/>
        <v>1.3183114553797455E-2</v>
      </c>
      <c r="R110" s="8">
        <f t="shared" si="104"/>
        <v>0.19735245833333334</v>
      </c>
      <c r="S110" s="15">
        <f t="shared" si="105"/>
        <v>6.6799849695973065E-2</v>
      </c>
      <c r="T110" s="2">
        <v>0.01</v>
      </c>
      <c r="U110" s="16">
        <f t="shared" si="106"/>
        <v>6.6799849695973069E-4</v>
      </c>
      <c r="V110" s="15"/>
      <c r="W110" s="2"/>
      <c r="X110" s="2"/>
      <c r="Y110" s="2"/>
      <c r="Z110" s="2"/>
      <c r="AA110" s="2"/>
      <c r="AB110" s="2"/>
      <c r="AC110" s="2"/>
      <c r="AD110" s="2"/>
      <c r="AE110" s="15">
        <v>5.0000000000000001E-3</v>
      </c>
      <c r="AF110" s="2">
        <v>0.49</v>
      </c>
      <c r="AG110" s="16">
        <f t="shared" si="107"/>
        <v>2.4499999999999999E-3</v>
      </c>
      <c r="AH110" s="19"/>
      <c r="AI110" s="2"/>
      <c r="AJ110" s="16"/>
      <c r="AK110" s="15"/>
      <c r="AL110" s="2"/>
      <c r="AM110" s="2"/>
      <c r="AN110" s="15"/>
      <c r="AO110" s="2"/>
      <c r="AP110" s="16"/>
      <c r="AQ110" s="2">
        <v>1.4999999999999999E-2</v>
      </c>
      <c r="AR110" s="2">
        <v>0.5</v>
      </c>
      <c r="AS110" s="2">
        <f t="shared" si="108"/>
        <v>7.4999999999999997E-3</v>
      </c>
      <c r="AT110" s="1">
        <f t="shared" si="109"/>
        <v>1.061799849695973E-2</v>
      </c>
      <c r="AU110" s="8">
        <f t="shared" si="110"/>
        <v>75.904791666666668</v>
      </c>
      <c r="AV110" s="1">
        <f t="shared" si="111"/>
        <v>0.26</v>
      </c>
      <c r="AW110" s="1">
        <f t="shared" si="112"/>
        <v>0.85317922217583331</v>
      </c>
      <c r="AX110" s="1">
        <f t="shared" si="113"/>
        <v>1197.844031252451</v>
      </c>
    </row>
    <row r="111" spans="1:54" x14ac:dyDescent="0.15">
      <c r="C111" s="7">
        <v>5</v>
      </c>
      <c r="D111" s="11">
        <v>15.957935483870999</v>
      </c>
      <c r="E111" s="10">
        <f t="shared" si="114"/>
        <v>9.2416666666666707</v>
      </c>
      <c r="F111" s="7" t="s">
        <v>75</v>
      </c>
      <c r="G111" s="1">
        <v>6</v>
      </c>
      <c r="H111" s="8">
        <f t="shared" si="97"/>
        <v>15.957935483870999</v>
      </c>
      <c r="I111" s="8">
        <f t="shared" si="98"/>
        <v>289.10793548387096</v>
      </c>
      <c r="J111" s="8">
        <f t="shared" si="99"/>
        <v>0.12465621288210471</v>
      </c>
      <c r="K111" s="8">
        <f t="shared" si="100"/>
        <v>75.904791666666668</v>
      </c>
      <c r="L111" s="8">
        <f t="shared" si="101"/>
        <v>0.75904791666666671</v>
      </c>
      <c r="M111" s="1" t="s">
        <v>73</v>
      </c>
      <c r="O111" s="8">
        <f t="shared" si="115"/>
        <v>1.6144937920487623</v>
      </c>
      <c r="P111" s="8">
        <f t="shared" si="102"/>
        <v>0.20125668183846701</v>
      </c>
      <c r="Q111" s="14">
        <f t="shared" si="103"/>
        <v>5.2326737278001426E-2</v>
      </c>
      <c r="R111" s="8">
        <f t="shared" si="104"/>
        <v>0.19735245833333334</v>
      </c>
      <c r="S111" s="15">
        <f t="shared" si="105"/>
        <v>0.26514357976539737</v>
      </c>
      <c r="T111" s="2">
        <v>0.01</v>
      </c>
      <c r="U111" s="16">
        <f t="shared" si="106"/>
        <v>2.6514357976539739E-3</v>
      </c>
      <c r="V111" s="15"/>
      <c r="W111" s="2"/>
      <c r="X111" s="2"/>
      <c r="Y111" s="2"/>
      <c r="Z111" s="2"/>
      <c r="AA111" s="2"/>
      <c r="AB111" s="2"/>
      <c r="AC111" s="2"/>
      <c r="AD111" s="2"/>
      <c r="AE111" s="15">
        <v>5.0000000000000001E-3</v>
      </c>
      <c r="AF111" s="2">
        <v>0.49</v>
      </c>
      <c r="AG111" s="16">
        <f t="shared" si="107"/>
        <v>2.4499999999999999E-3</v>
      </c>
      <c r="AH111" s="19"/>
      <c r="AI111" s="2"/>
      <c r="AJ111" s="16"/>
      <c r="AK111" s="15"/>
      <c r="AL111" s="2"/>
      <c r="AM111" s="2"/>
      <c r="AN111" s="15"/>
      <c r="AO111" s="2"/>
      <c r="AP111" s="16"/>
      <c r="AQ111" s="2">
        <v>1.4999999999999999E-2</v>
      </c>
      <c r="AR111" s="2">
        <v>0.5</v>
      </c>
      <c r="AS111" s="2">
        <f t="shared" si="108"/>
        <v>7.4999999999999997E-3</v>
      </c>
      <c r="AT111" s="1">
        <f t="shared" si="109"/>
        <v>1.2601435797653975E-2</v>
      </c>
      <c r="AU111" s="8">
        <f t="shared" si="110"/>
        <v>75.904791666666668</v>
      </c>
      <c r="AV111" s="1">
        <f t="shared" si="111"/>
        <v>0.26</v>
      </c>
      <c r="AW111" s="1">
        <f t="shared" si="112"/>
        <v>0.85317922217583331</v>
      </c>
      <c r="AX111" s="1">
        <f t="shared" si="113"/>
        <v>1421.6007526986214</v>
      </c>
    </row>
    <row r="112" spans="1:54" x14ac:dyDescent="0.15">
      <c r="C112" s="7">
        <v>6</v>
      </c>
      <c r="D112" s="11">
        <v>21.008366666666699</v>
      </c>
      <c r="E112" s="10">
        <f t="shared" si="114"/>
        <v>15.957935483870999</v>
      </c>
      <c r="F112" s="7" t="s">
        <v>73</v>
      </c>
      <c r="G112" s="1">
        <v>7</v>
      </c>
      <c r="H112" s="8">
        <f t="shared" si="97"/>
        <v>21.008366666666699</v>
      </c>
      <c r="I112" s="8">
        <f t="shared" si="98"/>
        <v>294.15836666666667</v>
      </c>
      <c r="J112" s="8">
        <f t="shared" si="99"/>
        <v>0.22224776672603361</v>
      </c>
      <c r="K112" s="8">
        <f t="shared" si="100"/>
        <v>75.904791666666668</v>
      </c>
      <c r="L112" s="8">
        <f t="shared" si="101"/>
        <v>0.75904791666666671</v>
      </c>
      <c r="M112" s="1" t="s">
        <v>73</v>
      </c>
      <c r="O112" s="8">
        <f t="shared" si="115"/>
        <v>2.172285026876962</v>
      </c>
      <c r="P112" s="8">
        <f t="shared" si="102"/>
        <v>0.48278549591580672</v>
      </c>
      <c r="Q112" s="14">
        <f t="shared" si="103"/>
        <v>0.12552422893810974</v>
      </c>
      <c r="R112" s="8">
        <f t="shared" si="104"/>
        <v>0.19735245833333334</v>
      </c>
      <c r="S112" s="15">
        <f t="shared" si="105"/>
        <v>0.63604086819175121</v>
      </c>
      <c r="T112" s="2">
        <v>0.01</v>
      </c>
      <c r="U112" s="16">
        <f t="shared" si="106"/>
        <v>6.3604086819175126E-3</v>
      </c>
      <c r="V112" s="15"/>
      <c r="W112" s="2"/>
      <c r="X112" s="2"/>
      <c r="Y112" s="2"/>
      <c r="Z112" s="2"/>
      <c r="AA112" s="2"/>
      <c r="AB112" s="2"/>
      <c r="AC112" s="2"/>
      <c r="AD112" s="2"/>
      <c r="AE112" s="15">
        <v>5.0000000000000001E-3</v>
      </c>
      <c r="AF112" s="2">
        <v>0.49</v>
      </c>
      <c r="AG112" s="16">
        <f t="shared" si="107"/>
        <v>2.4499999999999999E-3</v>
      </c>
      <c r="AH112" s="19"/>
      <c r="AI112" s="2"/>
      <c r="AJ112" s="16"/>
      <c r="AK112" s="15"/>
      <c r="AL112" s="2"/>
      <c r="AM112" s="2"/>
      <c r="AN112" s="15"/>
      <c r="AO112" s="2"/>
      <c r="AP112" s="16"/>
      <c r="AQ112" s="2">
        <v>1.4999999999999999E-2</v>
      </c>
      <c r="AR112" s="2">
        <v>0.5</v>
      </c>
      <c r="AS112" s="2">
        <f t="shared" si="108"/>
        <v>7.4999999999999997E-3</v>
      </c>
      <c r="AT112" s="1">
        <f t="shared" si="109"/>
        <v>1.6310408681917514E-2</v>
      </c>
      <c r="AU112" s="8">
        <f t="shared" si="110"/>
        <v>75.904791666666668</v>
      </c>
      <c r="AV112" s="1">
        <f t="shared" si="111"/>
        <v>0.26</v>
      </c>
      <c r="AW112" s="1">
        <f t="shared" si="112"/>
        <v>0.85317922217583331</v>
      </c>
      <c r="AX112" s="1">
        <f t="shared" si="113"/>
        <v>1840.0196319972363</v>
      </c>
    </row>
    <row r="113" spans="3:51" x14ac:dyDescent="0.15">
      <c r="C113" s="7">
        <v>7</v>
      </c>
      <c r="D113" s="11">
        <v>21.668419354838701</v>
      </c>
      <c r="E113" s="10">
        <f t="shared" si="114"/>
        <v>21.008366666666699</v>
      </c>
      <c r="F113" s="7" t="s">
        <v>73</v>
      </c>
      <c r="G113" s="1">
        <v>8</v>
      </c>
      <c r="H113" s="8">
        <f t="shared" si="97"/>
        <v>21.668419354838701</v>
      </c>
      <c r="I113" s="8">
        <f t="shared" si="98"/>
        <v>294.81841935483868</v>
      </c>
      <c r="J113" s="8">
        <f t="shared" si="99"/>
        <v>0.23934348822176366</v>
      </c>
      <c r="K113" s="8">
        <f t="shared" si="100"/>
        <v>75.904791666666668</v>
      </c>
      <c r="L113" s="8">
        <f t="shared" si="101"/>
        <v>0.75904791666666671</v>
      </c>
      <c r="M113" s="1" t="s">
        <v>73</v>
      </c>
      <c r="O113" s="8">
        <f t="shared" si="115"/>
        <v>2.4485474476278219</v>
      </c>
      <c r="P113" s="8">
        <f t="shared" si="102"/>
        <v>0.58604388719173905</v>
      </c>
      <c r="Q113" s="14">
        <f t="shared" si="103"/>
        <v>0.15237141066985216</v>
      </c>
      <c r="R113" s="8">
        <f t="shared" si="104"/>
        <v>0.19735245833333334</v>
      </c>
      <c r="S113" s="15">
        <f t="shared" si="105"/>
        <v>0.77207759131377507</v>
      </c>
      <c r="T113" s="2">
        <v>0.01</v>
      </c>
      <c r="U113" s="16">
        <f t="shared" si="106"/>
        <v>7.7207759131377512E-3</v>
      </c>
      <c r="V113" s="15"/>
      <c r="W113" s="2"/>
      <c r="X113" s="2"/>
      <c r="Y113" s="2"/>
      <c r="Z113" s="2"/>
      <c r="AA113" s="2"/>
      <c r="AB113" s="2"/>
      <c r="AC113" s="2"/>
      <c r="AD113" s="2"/>
      <c r="AE113" s="15">
        <v>5.0000000000000001E-3</v>
      </c>
      <c r="AF113" s="2">
        <v>0.49</v>
      </c>
      <c r="AG113" s="16">
        <f t="shared" si="107"/>
        <v>2.4499999999999999E-3</v>
      </c>
      <c r="AH113" s="19"/>
      <c r="AI113" s="2"/>
      <c r="AJ113" s="16"/>
      <c r="AK113" s="15"/>
      <c r="AL113" s="2"/>
      <c r="AM113" s="2"/>
      <c r="AN113" s="15"/>
      <c r="AO113" s="2"/>
      <c r="AP113" s="16"/>
      <c r="AQ113" s="2">
        <v>1.4999999999999999E-2</v>
      </c>
      <c r="AR113" s="2">
        <v>0.5</v>
      </c>
      <c r="AS113" s="2">
        <f t="shared" si="108"/>
        <v>7.4999999999999997E-3</v>
      </c>
      <c r="AT113" s="1">
        <f t="shared" si="109"/>
        <v>1.7670775913137753E-2</v>
      </c>
      <c r="AU113" s="8">
        <f t="shared" si="110"/>
        <v>75.904791666666668</v>
      </c>
      <c r="AV113" s="1">
        <f t="shared" si="111"/>
        <v>0.26</v>
      </c>
      <c r="AW113" s="1">
        <f t="shared" si="112"/>
        <v>0.85317922217583331</v>
      </c>
      <c r="AX113" s="1">
        <f t="shared" si="113"/>
        <v>1993.4861981014947</v>
      </c>
    </row>
    <row r="114" spans="3:51" x14ac:dyDescent="0.15">
      <c r="C114" s="7">
        <v>8</v>
      </c>
      <c r="D114" s="11">
        <v>22.499548387096802</v>
      </c>
      <c r="E114" s="10">
        <f t="shared" si="114"/>
        <v>21.668419354838701</v>
      </c>
      <c r="F114" s="7" t="s">
        <v>73</v>
      </c>
      <c r="G114" s="1">
        <v>9</v>
      </c>
      <c r="H114" s="8">
        <f t="shared" si="97"/>
        <v>22.499548387096802</v>
      </c>
      <c r="I114" s="8">
        <f t="shared" si="98"/>
        <v>295.64954838709679</v>
      </c>
      <c r="J114" s="8">
        <f t="shared" si="99"/>
        <v>0.26262926463270875</v>
      </c>
      <c r="K114" s="8">
        <f t="shared" si="100"/>
        <v>75.904791666666668</v>
      </c>
      <c r="L114" s="8">
        <f t="shared" si="101"/>
        <v>0.75904791666666671</v>
      </c>
      <c r="M114" s="1" t="s">
        <v>73</v>
      </c>
      <c r="O114" s="8">
        <f t="shared" si="115"/>
        <v>2.6215514771027495</v>
      </c>
      <c r="P114" s="8">
        <f t="shared" si="102"/>
        <v>0.68849613662828646</v>
      </c>
      <c r="Q114" s="14">
        <f t="shared" si="103"/>
        <v>0.17900899552335447</v>
      </c>
      <c r="R114" s="8">
        <f t="shared" si="104"/>
        <v>0.19735245833333334</v>
      </c>
      <c r="S114" s="15">
        <f t="shared" si="105"/>
        <v>0.90705227102367136</v>
      </c>
      <c r="T114" s="2">
        <v>0.01</v>
      </c>
      <c r="U114" s="16">
        <f t="shared" si="106"/>
        <v>9.0705227102367142E-3</v>
      </c>
      <c r="V114" s="15"/>
      <c r="W114" s="2"/>
      <c r="X114" s="2"/>
      <c r="Y114" s="2"/>
      <c r="Z114" s="2"/>
      <c r="AA114" s="2"/>
      <c r="AB114" s="2"/>
      <c r="AC114" s="2"/>
      <c r="AD114" s="2"/>
      <c r="AE114" s="15">
        <v>5.0000000000000001E-3</v>
      </c>
      <c r="AF114" s="2">
        <v>0.49</v>
      </c>
      <c r="AG114" s="16">
        <f t="shared" si="107"/>
        <v>2.4499999999999999E-3</v>
      </c>
      <c r="AH114" s="19"/>
      <c r="AI114" s="2"/>
      <c r="AJ114" s="16"/>
      <c r="AK114" s="15"/>
      <c r="AL114" s="2"/>
      <c r="AM114" s="2"/>
      <c r="AN114" s="15"/>
      <c r="AO114" s="2"/>
      <c r="AP114" s="16"/>
      <c r="AQ114" s="2">
        <v>1.4999999999999999E-2</v>
      </c>
      <c r="AR114" s="2">
        <v>0.5</v>
      </c>
      <c r="AS114" s="2">
        <f t="shared" si="108"/>
        <v>7.4999999999999997E-3</v>
      </c>
      <c r="AT114" s="1">
        <f t="shared" si="109"/>
        <v>1.9020522710236715E-2</v>
      </c>
      <c r="AU114" s="8">
        <f t="shared" si="110"/>
        <v>75.904791666666668</v>
      </c>
      <c r="AV114" s="1">
        <f t="shared" si="111"/>
        <v>0.26</v>
      </c>
      <c r="AW114" s="1">
        <f t="shared" si="112"/>
        <v>0.85317922217583331</v>
      </c>
      <c r="AX114" s="1">
        <f t="shared" si="113"/>
        <v>2145.7546454053854</v>
      </c>
    </row>
    <row r="115" spans="3:51" x14ac:dyDescent="0.15">
      <c r="C115" s="7">
        <v>9</v>
      </c>
      <c r="D115" s="11">
        <v>17.6308333333333</v>
      </c>
      <c r="E115" s="10">
        <f t="shared" si="114"/>
        <v>22.499548387096802</v>
      </c>
      <c r="F115" s="7" t="s">
        <v>73</v>
      </c>
      <c r="G115" s="1">
        <v>10</v>
      </c>
      <c r="H115" s="8">
        <f t="shared" si="97"/>
        <v>17.6308333333333</v>
      </c>
      <c r="I115" s="8">
        <f t="shared" si="98"/>
        <v>290.78083333333325</v>
      </c>
      <c r="J115" s="8">
        <f t="shared" si="99"/>
        <v>0.1513080072088884</v>
      </c>
      <c r="K115" s="8">
        <f t="shared" si="100"/>
        <v>75.904791666666668</v>
      </c>
      <c r="L115" s="8">
        <f t="shared" si="101"/>
        <v>0.75904791666666671</v>
      </c>
      <c r="M115" s="1" t="s">
        <v>73</v>
      </c>
      <c r="O115" s="8">
        <f t="shared" si="115"/>
        <v>2.6921032571411301</v>
      </c>
      <c r="P115" s="8">
        <f t="shared" si="102"/>
        <v>0.40733677903858206</v>
      </c>
      <c r="Q115" s="14">
        <f t="shared" si="103"/>
        <v>0.10590756255003134</v>
      </c>
      <c r="R115" s="8">
        <f t="shared" si="104"/>
        <v>0.19735245833333334</v>
      </c>
      <c r="S115" s="15">
        <f t="shared" si="105"/>
        <v>0.53664171930987936</v>
      </c>
      <c r="T115" s="2">
        <v>0.01</v>
      </c>
      <c r="U115" s="16">
        <f t="shared" si="106"/>
        <v>5.366417193098794E-3</v>
      </c>
      <c r="V115" s="15"/>
      <c r="W115" s="2"/>
      <c r="X115" s="2"/>
      <c r="Y115" s="2"/>
      <c r="Z115" s="2"/>
      <c r="AA115" s="2"/>
      <c r="AB115" s="2"/>
      <c r="AC115" s="2"/>
      <c r="AD115" s="2"/>
      <c r="AE115" s="15">
        <v>5.0000000000000001E-3</v>
      </c>
      <c r="AF115" s="2">
        <v>0.49</v>
      </c>
      <c r="AG115" s="16">
        <f t="shared" si="107"/>
        <v>2.4499999999999999E-3</v>
      </c>
      <c r="AH115" s="19"/>
      <c r="AI115" s="2"/>
      <c r="AJ115" s="16"/>
      <c r="AK115" s="15"/>
      <c r="AL115" s="2"/>
      <c r="AM115" s="2"/>
      <c r="AN115" s="15"/>
      <c r="AO115" s="2"/>
      <c r="AP115" s="16"/>
      <c r="AQ115" s="2">
        <v>1.4999999999999999E-2</v>
      </c>
      <c r="AR115" s="2">
        <v>0.5</v>
      </c>
      <c r="AS115" s="2">
        <f t="shared" si="108"/>
        <v>7.4999999999999997E-3</v>
      </c>
      <c r="AT115" s="1">
        <f t="shared" si="109"/>
        <v>1.5316417193098793E-2</v>
      </c>
      <c r="AU115" s="8">
        <f t="shared" si="110"/>
        <v>75.904791666666668</v>
      </c>
      <c r="AV115" s="1">
        <f t="shared" si="111"/>
        <v>0.26</v>
      </c>
      <c r="AW115" s="1">
        <f t="shared" si="112"/>
        <v>0.85317922217583331</v>
      </c>
      <c r="AX115" s="1">
        <f t="shared" si="113"/>
        <v>1727.8848664537902</v>
      </c>
    </row>
    <row r="116" spans="3:51" x14ac:dyDescent="0.15">
      <c r="C116" s="7">
        <v>10</v>
      </c>
      <c r="D116" s="11">
        <v>11.927258064516099</v>
      </c>
      <c r="E116" s="10">
        <f t="shared" si="114"/>
        <v>17.6308333333333</v>
      </c>
      <c r="F116" s="7" t="s">
        <v>73</v>
      </c>
      <c r="G116" s="1">
        <v>11</v>
      </c>
      <c r="H116" s="8">
        <f t="shared" si="97"/>
        <v>11.927258064516099</v>
      </c>
      <c r="I116" s="8">
        <f t="shared" si="98"/>
        <v>285.07725806451606</v>
      </c>
      <c r="J116" s="8">
        <f t="shared" si="99"/>
        <v>7.7430408159426048E-2</v>
      </c>
      <c r="K116" s="8">
        <f t="shared" si="100"/>
        <v>75.904791666666668</v>
      </c>
      <c r="L116" s="8">
        <f t="shared" si="101"/>
        <v>0.75904791666666671</v>
      </c>
      <c r="M116" s="1" t="s">
        <v>75</v>
      </c>
      <c r="N116" s="8">
        <f>(O115-P115)*$C$22/100</f>
        <v>2.1705281541974206</v>
      </c>
      <c r="O116" s="8">
        <f t="shared" si="115"/>
        <v>0.87328624057179427</v>
      </c>
      <c r="P116" s="8">
        <f t="shared" si="102"/>
        <v>6.7618910047484757E-2</v>
      </c>
      <c r="Q116" s="14">
        <f t="shared" si="103"/>
        <v>1.7580916612346037E-2</v>
      </c>
      <c r="R116" s="8">
        <f t="shared" si="104"/>
        <v>0.19735245833333334</v>
      </c>
      <c r="S116" s="15">
        <f t="shared" si="105"/>
        <v>8.9083849072968832E-2</v>
      </c>
      <c r="T116" s="2">
        <v>0.01</v>
      </c>
      <c r="U116" s="16">
        <f t="shared" si="106"/>
        <v>8.9083849072968836E-4</v>
      </c>
      <c r="V116" s="15"/>
      <c r="W116" s="2"/>
      <c r="X116" s="2"/>
      <c r="Y116" s="2"/>
      <c r="Z116" s="2"/>
      <c r="AA116" s="2"/>
      <c r="AB116" s="2"/>
      <c r="AC116" s="2"/>
      <c r="AD116" s="2"/>
      <c r="AE116" s="15">
        <v>5.0000000000000001E-3</v>
      </c>
      <c r="AF116" s="2">
        <v>0.49</v>
      </c>
      <c r="AG116" s="16">
        <f t="shared" si="107"/>
        <v>2.4499999999999999E-3</v>
      </c>
      <c r="AH116" s="19"/>
      <c r="AI116" s="2"/>
      <c r="AJ116" s="16"/>
      <c r="AK116" s="15"/>
      <c r="AL116" s="2"/>
      <c r="AM116" s="2"/>
      <c r="AN116" s="15"/>
      <c r="AO116" s="2"/>
      <c r="AP116" s="16"/>
      <c r="AQ116" s="2">
        <v>1.4999999999999999E-2</v>
      </c>
      <c r="AR116" s="2">
        <v>0.5</v>
      </c>
      <c r="AS116" s="2">
        <f t="shared" si="108"/>
        <v>7.4999999999999997E-3</v>
      </c>
      <c r="AT116" s="1">
        <f t="shared" si="109"/>
        <v>1.0840838490729688E-2</v>
      </c>
      <c r="AU116" s="8">
        <f t="shared" si="110"/>
        <v>75.904791666666668</v>
      </c>
      <c r="AV116" s="1">
        <f t="shared" si="111"/>
        <v>0.26</v>
      </c>
      <c r="AW116" s="1">
        <f t="shared" si="112"/>
        <v>0.85317922217583331</v>
      </c>
      <c r="AX116" s="1">
        <f t="shared" si="113"/>
        <v>1222.9831906277425</v>
      </c>
    </row>
    <row r="117" spans="3:51" x14ac:dyDescent="0.15">
      <c r="C117" s="7">
        <v>11</v>
      </c>
      <c r="D117" s="11">
        <v>0.89393333333333302</v>
      </c>
      <c r="E117" s="10">
        <f t="shared" si="114"/>
        <v>11.927258064516099</v>
      </c>
      <c r="F117" s="7" t="s">
        <v>75</v>
      </c>
      <c r="G117" s="1">
        <v>12</v>
      </c>
      <c r="H117" s="8">
        <f t="shared" si="97"/>
        <v>0.89393333333333302</v>
      </c>
      <c r="I117" s="8">
        <f t="shared" si="98"/>
        <v>274.04393333333331</v>
      </c>
      <c r="J117" s="8">
        <f t="shared" si="99"/>
        <v>1.9575198253618659E-2</v>
      </c>
      <c r="K117" s="8">
        <f t="shared" si="100"/>
        <v>75.904791666666668</v>
      </c>
      <c r="L117" s="8">
        <f t="shared" si="101"/>
        <v>0.75904791666666671</v>
      </c>
      <c r="M117" s="1" t="s">
        <v>73</v>
      </c>
      <c r="O117" s="8">
        <f t="shared" si="115"/>
        <v>1.5647152471909764</v>
      </c>
      <c r="P117" s="8">
        <f t="shared" si="102"/>
        <v>3.062961117422329E-2</v>
      </c>
      <c r="Q117" s="14">
        <f t="shared" si="103"/>
        <v>7.9636989052980552E-3</v>
      </c>
      <c r="R117" s="8">
        <f t="shared" si="104"/>
        <v>0.19735245833333334</v>
      </c>
      <c r="S117" s="15">
        <f t="shared" si="105"/>
        <v>4.0352671421235421E-2</v>
      </c>
      <c r="T117" s="2">
        <v>0.01</v>
      </c>
      <c r="U117" s="16">
        <f t="shared" si="106"/>
        <v>4.0352671421235421E-4</v>
      </c>
      <c r="V117" s="15"/>
      <c r="W117" s="2"/>
      <c r="X117" s="2"/>
      <c r="Y117" s="2"/>
      <c r="Z117" s="2"/>
      <c r="AA117" s="2"/>
      <c r="AB117" s="2"/>
      <c r="AC117" s="2"/>
      <c r="AD117" s="2"/>
      <c r="AE117" s="15">
        <v>5.0000000000000001E-3</v>
      </c>
      <c r="AF117" s="2">
        <v>0.49</v>
      </c>
      <c r="AG117" s="16">
        <f t="shared" si="107"/>
        <v>2.4499999999999999E-3</v>
      </c>
      <c r="AH117" s="19"/>
      <c r="AI117" s="2"/>
      <c r="AJ117" s="16"/>
      <c r="AK117" s="15"/>
      <c r="AL117" s="2"/>
      <c r="AM117" s="2"/>
      <c r="AN117" s="15"/>
      <c r="AO117" s="2"/>
      <c r="AP117" s="16"/>
      <c r="AQ117" s="2">
        <v>1.4999999999999999E-2</v>
      </c>
      <c r="AR117" s="2">
        <v>0.5</v>
      </c>
      <c r="AS117" s="2">
        <f t="shared" si="108"/>
        <v>7.4999999999999997E-3</v>
      </c>
      <c r="AT117" s="1">
        <f t="shared" si="109"/>
        <v>1.0353526714212354E-2</v>
      </c>
      <c r="AU117" s="8">
        <f t="shared" si="110"/>
        <v>75.904791666666668</v>
      </c>
      <c r="AV117" s="1">
        <f t="shared" si="111"/>
        <v>0.26</v>
      </c>
      <c r="AW117" s="1">
        <f t="shared" si="112"/>
        <v>0.85317922217583331</v>
      </c>
      <c r="AX117" s="1">
        <f t="shared" si="113"/>
        <v>1168.008281465017</v>
      </c>
      <c r="AY117" s="1">
        <f>SUM(AX106:AX117)</f>
        <v>15334.870830788788</v>
      </c>
    </row>
    <row r="118" spans="3:51" x14ac:dyDescent="0.15">
      <c r="C118" s="7">
        <v>12</v>
      </c>
      <c r="D118" s="11">
        <v>-0.83819354838709703</v>
      </c>
      <c r="E118" s="10">
        <f t="shared" si="114"/>
        <v>0.89393333333333302</v>
      </c>
      <c r="F118" s="7" t="s">
        <v>73</v>
      </c>
    </row>
  </sheetData>
  <mergeCells count="72">
    <mergeCell ref="G2:G4"/>
    <mergeCell ref="G5:G6"/>
    <mergeCell ref="G14:G15"/>
    <mergeCell ref="I2:I4"/>
    <mergeCell ref="I5:I6"/>
    <mergeCell ref="A105:B105"/>
    <mergeCell ref="A2:A4"/>
    <mergeCell ref="A5:A6"/>
    <mergeCell ref="E2:E4"/>
    <mergeCell ref="E5:E6"/>
    <mergeCell ref="AE104:AG104"/>
    <mergeCell ref="AH104:AJ104"/>
    <mergeCell ref="AK104:AM104"/>
    <mergeCell ref="AN104:AP104"/>
    <mergeCell ref="AQ104:AS104"/>
    <mergeCell ref="A90:B90"/>
    <mergeCell ref="S104:U104"/>
    <mergeCell ref="V104:X104"/>
    <mergeCell ref="Y104:AA104"/>
    <mergeCell ref="AB104:AD104"/>
    <mergeCell ref="AE89:AG89"/>
    <mergeCell ref="AH89:AJ89"/>
    <mergeCell ref="AK89:AM89"/>
    <mergeCell ref="AN89:AP89"/>
    <mergeCell ref="AQ89:AS89"/>
    <mergeCell ref="A74:B74"/>
    <mergeCell ref="S89:U89"/>
    <mergeCell ref="V89:X89"/>
    <mergeCell ref="Y89:AA89"/>
    <mergeCell ref="AB89:AD89"/>
    <mergeCell ref="AE73:AG73"/>
    <mergeCell ref="AH73:AJ73"/>
    <mergeCell ref="AK73:AM73"/>
    <mergeCell ref="AN73:AP73"/>
    <mergeCell ref="AQ73:AS73"/>
    <mergeCell ref="A58:B58"/>
    <mergeCell ref="S73:U73"/>
    <mergeCell ref="V73:X73"/>
    <mergeCell ref="Y73:AA73"/>
    <mergeCell ref="AB73:AD73"/>
    <mergeCell ref="AH41:AJ41"/>
    <mergeCell ref="AK41:AM41"/>
    <mergeCell ref="AN41:AP41"/>
    <mergeCell ref="A42:B42"/>
    <mergeCell ref="S57:U57"/>
    <mergeCell ref="S41:U41"/>
    <mergeCell ref="V41:X41"/>
    <mergeCell ref="Y41:AA41"/>
    <mergeCell ref="AB41:AD41"/>
    <mergeCell ref="AE41:AG41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5:U25"/>
    <mergeCell ref="V25:X25"/>
    <mergeCell ref="Y25:AA25"/>
    <mergeCell ref="AB25:AD25"/>
    <mergeCell ref="AE25:AG25"/>
    <mergeCell ref="A7:B7"/>
    <mergeCell ref="A8:B8"/>
    <mergeCell ref="A9:B9"/>
    <mergeCell ref="A10:B10"/>
    <mergeCell ref="A11:B11"/>
  </mergeCells>
  <phoneticPr fontId="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ysy</cp:lastModifiedBy>
  <dcterms:created xsi:type="dcterms:W3CDTF">2022-08-28T10:18:00Z</dcterms:created>
  <dcterms:modified xsi:type="dcterms:W3CDTF">2023-02-10T07:41:44Z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