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ysy\Desktop\0207更新数据\粪便 中国\"/>
    </mc:Choice>
  </mc:AlternateContent>
  <xr:revisionPtr revIDLastSave="0" documentId="13_ncr:1_{045F1499-64D0-4625-A284-238387842B12}" xr6:coauthVersionLast="47" xr6:coauthVersionMax="47" xr10:uidLastSave="{00000000-0000-0000-0000-000000000000}"/>
  <bookViews>
    <workbookView xWindow="-120" yWindow="-120" windowWidth="29040" windowHeight="15840" firstSheet="12" activeTab="28" xr2:uid="{00000000-000D-0000-FFFF-FFFF00000000}"/>
  </bookViews>
  <sheets>
    <sheet name="北京" sheetId="1" r:id="rId1"/>
    <sheet name="天津" sheetId="2" r:id="rId2"/>
    <sheet name="河北" sheetId="3" r:id="rId3"/>
    <sheet name="山西" sheetId="4" r:id="rId4"/>
    <sheet name="内蒙" sheetId="5" r:id="rId5"/>
    <sheet name="辽宁" sheetId="6" r:id="rId6"/>
    <sheet name="吉林" sheetId="7" r:id="rId7"/>
    <sheet name="黑龙江" sheetId="8" r:id="rId8"/>
    <sheet name="上海" sheetId="9" r:id="rId9"/>
    <sheet name="江苏" sheetId="10" r:id="rId10"/>
    <sheet name="浙江" sheetId="11" r:id="rId11"/>
    <sheet name="安徽" sheetId="12" r:id="rId12"/>
    <sheet name="福建" sheetId="13" r:id="rId13"/>
    <sheet name="江西" sheetId="14" r:id="rId14"/>
    <sheet name="山东" sheetId="15" r:id="rId15"/>
    <sheet name="河南" sheetId="16" r:id="rId16"/>
    <sheet name="湖北" sheetId="17" r:id="rId17"/>
    <sheet name="湖南" sheetId="18" r:id="rId18"/>
    <sheet name="广东" sheetId="19" r:id="rId19"/>
    <sheet name="广西" sheetId="31" r:id="rId20"/>
    <sheet name="海南" sheetId="20" r:id="rId21"/>
    <sheet name="重庆" sheetId="21" r:id="rId22"/>
    <sheet name="四川" sheetId="22" r:id="rId23"/>
    <sheet name="贵州" sheetId="23" r:id="rId24"/>
    <sheet name="云南" sheetId="24" r:id="rId25"/>
    <sheet name="西藏" sheetId="25" r:id="rId26"/>
    <sheet name="陕西" sheetId="26" r:id="rId27"/>
    <sheet name="甘肃" sheetId="27" r:id="rId28"/>
    <sheet name="青海" sheetId="28" r:id="rId29"/>
    <sheet name="宁夏" sheetId="29" r:id="rId30"/>
    <sheet name="新疆" sheetId="30" r:id="rId31"/>
  </sheets>
  <calcPr calcId="191029"/>
</workbook>
</file>

<file path=xl/calcChain.xml><?xml version="1.0" encoding="utf-8"?>
<calcChain xmlns="http://schemas.openxmlformats.org/spreadsheetml/2006/main">
  <c r="E117" i="30" l="1"/>
  <c r="AW116" i="30"/>
  <c r="AV116" i="30"/>
  <c r="AS116" i="30"/>
  <c r="AG116" i="30"/>
  <c r="K116" i="30"/>
  <c r="L116" i="30" s="1"/>
  <c r="H116" i="30"/>
  <c r="I116" i="30" s="1"/>
  <c r="J116" i="30" s="1"/>
  <c r="E116" i="30"/>
  <c r="AW115" i="30"/>
  <c r="AV115" i="30"/>
  <c r="AS115" i="30"/>
  <c r="AG115" i="30"/>
  <c r="H115" i="30"/>
  <c r="I115" i="30" s="1"/>
  <c r="J115" i="30" s="1"/>
  <c r="E115" i="30"/>
  <c r="H114" i="30" s="1"/>
  <c r="I114" i="30" s="1"/>
  <c r="J114" i="30" s="1"/>
  <c r="AW114" i="30"/>
  <c r="AV114" i="30"/>
  <c r="AS114" i="30"/>
  <c r="AG114" i="30"/>
  <c r="E114" i="30"/>
  <c r="AW113" i="30"/>
  <c r="AV113" i="30"/>
  <c r="AS113" i="30"/>
  <c r="AG113" i="30"/>
  <c r="I113" i="30"/>
  <c r="J113" i="30" s="1"/>
  <c r="H113" i="30"/>
  <c r="E113" i="30"/>
  <c r="AW112" i="30"/>
  <c r="AV112" i="30"/>
  <c r="AU112" i="30"/>
  <c r="AS112" i="30"/>
  <c r="AG112" i="30"/>
  <c r="J112" i="30"/>
  <c r="I112" i="30"/>
  <c r="H112" i="30"/>
  <c r="E112" i="30"/>
  <c r="AW111" i="30"/>
  <c r="AV111" i="30"/>
  <c r="AS111" i="30"/>
  <c r="AG111" i="30"/>
  <c r="K111" i="30"/>
  <c r="L111" i="30" s="1"/>
  <c r="J111" i="30"/>
  <c r="I111" i="30"/>
  <c r="H111" i="30"/>
  <c r="E111" i="30"/>
  <c r="AW110" i="30"/>
  <c r="AV110" i="30"/>
  <c r="AS110" i="30"/>
  <c r="AG110" i="30"/>
  <c r="H110" i="30"/>
  <c r="I110" i="30" s="1"/>
  <c r="J110" i="30" s="1"/>
  <c r="E110" i="30"/>
  <c r="AW109" i="30"/>
  <c r="AV109" i="30"/>
  <c r="AS109" i="30"/>
  <c r="AG109" i="30"/>
  <c r="H109" i="30"/>
  <c r="I109" i="30" s="1"/>
  <c r="J109" i="30" s="1"/>
  <c r="E109" i="30"/>
  <c r="AW108" i="30"/>
  <c r="AV108" i="30"/>
  <c r="AS108" i="30"/>
  <c r="AG108" i="30"/>
  <c r="I108" i="30"/>
  <c r="J108" i="30" s="1"/>
  <c r="H108" i="30"/>
  <c r="E108" i="30"/>
  <c r="AW107" i="30"/>
  <c r="AV107" i="30"/>
  <c r="AU107" i="30"/>
  <c r="AS107" i="30"/>
  <c r="AG107" i="30"/>
  <c r="J107" i="30"/>
  <c r="I107" i="30"/>
  <c r="H107" i="30"/>
  <c r="E107" i="30"/>
  <c r="AW106" i="30"/>
  <c r="AV106" i="30"/>
  <c r="AU106" i="30"/>
  <c r="AS106" i="30"/>
  <c r="AG106" i="30"/>
  <c r="K106" i="30"/>
  <c r="L106" i="30" s="1"/>
  <c r="H106" i="30"/>
  <c r="I106" i="30" s="1"/>
  <c r="J106" i="30" s="1"/>
  <c r="E106" i="30"/>
  <c r="AW105" i="30"/>
  <c r="AV105" i="30"/>
  <c r="AS105" i="30"/>
  <c r="AG105" i="30"/>
  <c r="L105" i="30"/>
  <c r="K105" i="30"/>
  <c r="I105" i="30"/>
  <c r="J105" i="30" s="1"/>
  <c r="H105" i="30"/>
  <c r="B105" i="30"/>
  <c r="AU115" i="30" s="1"/>
  <c r="E102" i="30"/>
  <c r="H101" i="30" s="1"/>
  <c r="I101" i="30" s="1"/>
  <c r="J101" i="30" s="1"/>
  <c r="AZ101" i="30"/>
  <c r="AW101" i="30"/>
  <c r="AS101" i="30"/>
  <c r="AG101" i="30"/>
  <c r="E101" i="30"/>
  <c r="AZ100" i="30"/>
  <c r="AW100" i="30"/>
  <c r="AS100" i="30"/>
  <c r="AG100" i="30"/>
  <c r="J100" i="30"/>
  <c r="I100" i="30"/>
  <c r="H100" i="30"/>
  <c r="E100" i="30"/>
  <c r="AZ99" i="30"/>
  <c r="AW99" i="30"/>
  <c r="AS99" i="30"/>
  <c r="AG99" i="30"/>
  <c r="H99" i="30"/>
  <c r="I99" i="30" s="1"/>
  <c r="J99" i="30" s="1"/>
  <c r="E99" i="30"/>
  <c r="H98" i="30" s="1"/>
  <c r="I98" i="30" s="1"/>
  <c r="AZ98" i="30"/>
  <c r="AW98" i="30"/>
  <c r="AU98" i="30"/>
  <c r="AS98" i="30"/>
  <c r="AG98" i="30"/>
  <c r="J98" i="30"/>
  <c r="E98" i="30"/>
  <c r="AZ97" i="30"/>
  <c r="AW97" i="30"/>
  <c r="AS97" i="30"/>
  <c r="AG97" i="30"/>
  <c r="H97" i="30"/>
  <c r="I97" i="30" s="1"/>
  <c r="J97" i="30" s="1"/>
  <c r="E97" i="30"/>
  <c r="H96" i="30" s="1"/>
  <c r="I96" i="30" s="1"/>
  <c r="J96" i="30" s="1"/>
  <c r="AZ96" i="30"/>
  <c r="AW96" i="30"/>
  <c r="AU96" i="30"/>
  <c r="AS96" i="30"/>
  <c r="AG96" i="30"/>
  <c r="E96" i="30"/>
  <c r="AZ95" i="30"/>
  <c r="AW95" i="30"/>
  <c r="AS95" i="30"/>
  <c r="AG95" i="30"/>
  <c r="H95" i="30"/>
  <c r="I95" i="30" s="1"/>
  <c r="J95" i="30" s="1"/>
  <c r="E95" i="30"/>
  <c r="H94" i="30" s="1"/>
  <c r="I94" i="30" s="1"/>
  <c r="J94" i="30" s="1"/>
  <c r="AZ94" i="30"/>
  <c r="AW94" i="30"/>
  <c r="AU94" i="30"/>
  <c r="AS94" i="30"/>
  <c r="AG94" i="30"/>
  <c r="K94" i="30"/>
  <c r="L94" i="30" s="1"/>
  <c r="E94" i="30"/>
  <c r="AZ93" i="30"/>
  <c r="AW93" i="30"/>
  <c r="AS93" i="30"/>
  <c r="AG93" i="30"/>
  <c r="H93" i="30"/>
  <c r="I93" i="30" s="1"/>
  <c r="J93" i="30" s="1"/>
  <c r="E93" i="30"/>
  <c r="H92" i="30" s="1"/>
  <c r="I92" i="30" s="1"/>
  <c r="J92" i="30" s="1"/>
  <c r="AZ92" i="30"/>
  <c r="AW92" i="30"/>
  <c r="AV92" i="30"/>
  <c r="AS92" i="30"/>
  <c r="AG92" i="30"/>
  <c r="K92" i="30"/>
  <c r="L92" i="30" s="1"/>
  <c r="E92" i="30"/>
  <c r="B92" i="30"/>
  <c r="AZ91" i="30"/>
  <c r="AW91" i="30"/>
  <c r="AS91" i="30"/>
  <c r="AG91" i="30"/>
  <c r="I91" i="30"/>
  <c r="J91" i="30" s="1"/>
  <c r="H91" i="30"/>
  <c r="E91" i="30"/>
  <c r="H90" i="30" s="1"/>
  <c r="I90" i="30" s="1"/>
  <c r="J90" i="30" s="1"/>
  <c r="AZ90" i="30"/>
  <c r="AW90" i="30"/>
  <c r="AS90" i="30"/>
  <c r="AG90" i="30"/>
  <c r="L90" i="30"/>
  <c r="K90" i="30"/>
  <c r="B90" i="30"/>
  <c r="AU101" i="30" s="1"/>
  <c r="E86" i="30"/>
  <c r="H85" i="30" s="1"/>
  <c r="I85" i="30" s="1"/>
  <c r="J85" i="30" s="1"/>
  <c r="AW85" i="30"/>
  <c r="AS85" i="30"/>
  <c r="AG85" i="30"/>
  <c r="E85" i="30"/>
  <c r="AW84" i="30"/>
  <c r="AS84" i="30"/>
  <c r="AG84" i="30"/>
  <c r="R84" i="30"/>
  <c r="K84" i="30"/>
  <c r="L84" i="30" s="1"/>
  <c r="H84" i="30"/>
  <c r="I84" i="30" s="1"/>
  <c r="J84" i="30" s="1"/>
  <c r="E84" i="30"/>
  <c r="AW83" i="30"/>
  <c r="AS83" i="30"/>
  <c r="AG83" i="30"/>
  <c r="I83" i="30"/>
  <c r="J83" i="30" s="1"/>
  <c r="H83" i="30"/>
  <c r="E83" i="30"/>
  <c r="AW82" i="30"/>
  <c r="AS82" i="30"/>
  <c r="AG82" i="30"/>
  <c r="J82" i="30"/>
  <c r="I82" i="30"/>
  <c r="H82" i="30"/>
  <c r="E82" i="30"/>
  <c r="AW81" i="30"/>
  <c r="AS81" i="30"/>
  <c r="AG81" i="30"/>
  <c r="H81" i="30"/>
  <c r="I81" i="30" s="1"/>
  <c r="J81" i="30" s="1"/>
  <c r="E81" i="30"/>
  <c r="AW80" i="30"/>
  <c r="AS80" i="30"/>
  <c r="AG80" i="30"/>
  <c r="I80" i="30"/>
  <c r="J80" i="30" s="1"/>
  <c r="H80" i="30"/>
  <c r="E80" i="30"/>
  <c r="AW79" i="30"/>
  <c r="AU79" i="30"/>
  <c r="AS79" i="30"/>
  <c r="AG79" i="30"/>
  <c r="J79" i="30"/>
  <c r="I79" i="30"/>
  <c r="H79" i="30"/>
  <c r="E79" i="30"/>
  <c r="H78" i="30" s="1"/>
  <c r="I78" i="30" s="1"/>
  <c r="J78" i="30" s="1"/>
  <c r="AW78" i="30"/>
  <c r="AV78" i="30"/>
  <c r="AS78" i="30"/>
  <c r="AG78" i="30"/>
  <c r="E78" i="30"/>
  <c r="AW77" i="30"/>
  <c r="AS77" i="30"/>
  <c r="AG77" i="30"/>
  <c r="J77" i="30"/>
  <c r="I77" i="30"/>
  <c r="H77" i="30"/>
  <c r="E77" i="30"/>
  <c r="H76" i="30" s="1"/>
  <c r="I76" i="30" s="1"/>
  <c r="J76" i="30" s="1"/>
  <c r="AW76" i="30"/>
  <c r="AV76" i="30"/>
  <c r="AS76" i="30"/>
  <c r="AG76" i="30"/>
  <c r="K76" i="30"/>
  <c r="L76" i="30" s="1"/>
  <c r="E76" i="30"/>
  <c r="B76" i="30"/>
  <c r="AV99" i="30" s="1"/>
  <c r="AW75" i="30"/>
  <c r="AU75" i="30"/>
  <c r="AS75" i="30"/>
  <c r="AG75" i="30"/>
  <c r="H75" i="30"/>
  <c r="I75" i="30" s="1"/>
  <c r="J75" i="30" s="1"/>
  <c r="E75" i="30"/>
  <c r="H74" i="30" s="1"/>
  <c r="I74" i="30" s="1"/>
  <c r="J74" i="30" s="1"/>
  <c r="AW74" i="30"/>
  <c r="AV74" i="30"/>
  <c r="AS74" i="30"/>
  <c r="AG74" i="30"/>
  <c r="R74" i="30"/>
  <c r="O74" i="30"/>
  <c r="K74" i="30"/>
  <c r="L74" i="30" s="1"/>
  <c r="B74" i="30"/>
  <c r="E70" i="30"/>
  <c r="AE69" i="30"/>
  <c r="J69" i="30"/>
  <c r="I69" i="30"/>
  <c r="H69" i="30"/>
  <c r="E69" i="30"/>
  <c r="H68" i="30" s="1"/>
  <c r="I68" i="30" s="1"/>
  <c r="J68" i="30" s="1"/>
  <c r="AE68" i="30"/>
  <c r="AD68" i="30"/>
  <c r="E68" i="30"/>
  <c r="AE67" i="30"/>
  <c r="AD67" i="30"/>
  <c r="I67" i="30"/>
  <c r="J67" i="30" s="1"/>
  <c r="H67" i="30"/>
  <c r="E67" i="30"/>
  <c r="AE66" i="30"/>
  <c r="AC66" i="30"/>
  <c r="H66" i="30"/>
  <c r="I66" i="30" s="1"/>
  <c r="J66" i="30" s="1"/>
  <c r="E66" i="30"/>
  <c r="H65" i="30" s="1"/>
  <c r="I65" i="30" s="1"/>
  <c r="J65" i="30" s="1"/>
  <c r="AE65" i="30"/>
  <c r="E65" i="30"/>
  <c r="H64" i="30" s="1"/>
  <c r="I64" i="30" s="1"/>
  <c r="J64" i="30" s="1"/>
  <c r="AE64" i="30"/>
  <c r="E64" i="30"/>
  <c r="H63" i="30" s="1"/>
  <c r="I63" i="30" s="1"/>
  <c r="J63" i="30" s="1"/>
  <c r="AE63" i="30"/>
  <c r="K63" i="30"/>
  <c r="L63" i="30" s="1"/>
  <c r="E63" i="30"/>
  <c r="H62" i="30" s="1"/>
  <c r="I62" i="30" s="1"/>
  <c r="J62" i="30" s="1"/>
  <c r="AE62" i="30"/>
  <c r="AD62" i="30"/>
  <c r="K62" i="30"/>
  <c r="L62" i="30" s="1"/>
  <c r="E62" i="30"/>
  <c r="H61" i="30" s="1"/>
  <c r="I61" i="30" s="1"/>
  <c r="J61" i="30" s="1"/>
  <c r="AE61" i="30"/>
  <c r="AD61" i="30"/>
  <c r="E61" i="30"/>
  <c r="AE60" i="30"/>
  <c r="AD60" i="30"/>
  <c r="I60" i="30"/>
  <c r="J60" i="30" s="1"/>
  <c r="H60" i="30"/>
  <c r="E60" i="30"/>
  <c r="B60" i="30"/>
  <c r="AD69" i="30" s="1"/>
  <c r="AE59" i="30"/>
  <c r="AD59" i="30"/>
  <c r="I59" i="30"/>
  <c r="J59" i="30" s="1"/>
  <c r="H59" i="30"/>
  <c r="E59" i="30"/>
  <c r="AE58" i="30"/>
  <c r="AD58" i="30"/>
  <c r="AC58" i="30"/>
  <c r="H58" i="30"/>
  <c r="I58" i="30" s="1"/>
  <c r="J58" i="30" s="1"/>
  <c r="B58" i="30"/>
  <c r="K65" i="30" s="1"/>
  <c r="L65" i="30" s="1"/>
  <c r="R65" i="30" s="1"/>
  <c r="E54" i="30"/>
  <c r="AT53" i="30"/>
  <c r="AP53" i="30"/>
  <c r="AA53" i="30"/>
  <c r="H53" i="30"/>
  <c r="I53" i="30" s="1"/>
  <c r="J53" i="30" s="1"/>
  <c r="E53" i="30"/>
  <c r="H52" i="30" s="1"/>
  <c r="I52" i="30" s="1"/>
  <c r="J52" i="30" s="1"/>
  <c r="AT52" i="30"/>
  <c r="AP52" i="30"/>
  <c r="AA52" i="30"/>
  <c r="E52" i="30"/>
  <c r="AT51" i="30"/>
  <c r="AP51" i="30"/>
  <c r="AA51" i="30"/>
  <c r="H51" i="30"/>
  <c r="I51" i="30" s="1"/>
  <c r="J51" i="30" s="1"/>
  <c r="E51" i="30"/>
  <c r="AT50" i="30"/>
  <c r="AP50" i="30"/>
  <c r="AA50" i="30"/>
  <c r="I50" i="30"/>
  <c r="J50" i="30" s="1"/>
  <c r="H50" i="30"/>
  <c r="E50" i="30"/>
  <c r="AT49" i="30"/>
  <c r="AP49" i="30"/>
  <c r="AA49" i="30"/>
  <c r="J49" i="30"/>
  <c r="I49" i="30"/>
  <c r="H49" i="30"/>
  <c r="E49" i="30"/>
  <c r="AT48" i="30"/>
  <c r="AS48" i="30"/>
  <c r="AP48" i="30"/>
  <c r="AA48" i="30"/>
  <c r="J48" i="30"/>
  <c r="H48" i="30"/>
  <c r="I48" i="30" s="1"/>
  <c r="E48" i="30"/>
  <c r="AT47" i="30"/>
  <c r="AS47" i="30"/>
  <c r="AP47" i="30"/>
  <c r="AA47" i="30"/>
  <c r="K47" i="30"/>
  <c r="L47" i="30" s="1"/>
  <c r="H47" i="30"/>
  <c r="I47" i="30" s="1"/>
  <c r="J47" i="30" s="1"/>
  <c r="E47" i="30"/>
  <c r="AT46" i="30"/>
  <c r="AP46" i="30"/>
  <c r="AA46" i="30"/>
  <c r="H46" i="30"/>
  <c r="I46" i="30" s="1"/>
  <c r="J46" i="30" s="1"/>
  <c r="E46" i="30"/>
  <c r="AT45" i="30"/>
  <c r="AP45" i="30"/>
  <c r="AA45" i="30"/>
  <c r="I45" i="30"/>
  <c r="J45" i="30" s="1"/>
  <c r="H45" i="30"/>
  <c r="E45" i="30"/>
  <c r="AT44" i="30"/>
  <c r="AP44" i="30"/>
  <c r="AA44" i="30"/>
  <c r="J44" i="30"/>
  <c r="I44" i="30"/>
  <c r="H44" i="30"/>
  <c r="E44" i="30"/>
  <c r="AT43" i="30"/>
  <c r="AP43" i="30"/>
  <c r="AA43" i="30"/>
  <c r="H43" i="30"/>
  <c r="I43" i="30" s="1"/>
  <c r="J43" i="30" s="1"/>
  <c r="E43" i="30"/>
  <c r="AT42" i="30"/>
  <c r="AP42" i="30"/>
  <c r="AA42" i="30"/>
  <c r="I42" i="30"/>
  <c r="J42" i="30" s="1"/>
  <c r="H42" i="30"/>
  <c r="E39" i="30"/>
  <c r="H38" i="30" s="1"/>
  <c r="I38" i="30" s="1"/>
  <c r="J38" i="30" s="1"/>
  <c r="AT38" i="30"/>
  <c r="AP38" i="30"/>
  <c r="AM38" i="30"/>
  <c r="AD38" i="30"/>
  <c r="AA38" i="30"/>
  <c r="E38" i="30"/>
  <c r="AT37" i="30"/>
  <c r="AP37" i="30"/>
  <c r="AM37" i="30"/>
  <c r="AD37" i="30"/>
  <c r="AA37" i="30"/>
  <c r="J37" i="30"/>
  <c r="I37" i="30"/>
  <c r="H37" i="30"/>
  <c r="E37" i="30"/>
  <c r="AT36" i="30"/>
  <c r="AS36" i="30"/>
  <c r="AR36" i="30"/>
  <c r="AP36" i="30"/>
  <c r="AM36" i="30"/>
  <c r="AD36" i="30"/>
  <c r="AA36" i="30"/>
  <c r="I36" i="30"/>
  <c r="J36" i="30" s="1"/>
  <c r="H36" i="30"/>
  <c r="E36" i="30"/>
  <c r="H35" i="30" s="1"/>
  <c r="I35" i="30" s="1"/>
  <c r="J35" i="30" s="1"/>
  <c r="AT35" i="30"/>
  <c r="AP35" i="30"/>
  <c r="AM35" i="30"/>
  <c r="AD35" i="30"/>
  <c r="AA35" i="30"/>
  <c r="E35" i="30"/>
  <c r="AT34" i="30"/>
  <c r="AS34" i="30"/>
  <c r="AR34" i="30"/>
  <c r="AP34" i="30"/>
  <c r="AM34" i="30"/>
  <c r="AD34" i="30"/>
  <c r="AA34" i="30"/>
  <c r="I34" i="30"/>
  <c r="J34" i="30" s="1"/>
  <c r="H34" i="30"/>
  <c r="E34" i="30"/>
  <c r="H33" i="30" s="1"/>
  <c r="I33" i="30" s="1"/>
  <c r="J33" i="30" s="1"/>
  <c r="AT33" i="30"/>
  <c r="AP33" i="30"/>
  <c r="AM33" i="30"/>
  <c r="AD33" i="30"/>
  <c r="AA33" i="30"/>
  <c r="E33" i="30"/>
  <c r="AT32" i="30"/>
  <c r="AS32" i="30"/>
  <c r="AR32" i="30"/>
  <c r="AP32" i="30"/>
  <c r="AM32" i="30"/>
  <c r="AD32" i="30"/>
  <c r="AA32" i="30"/>
  <c r="I32" i="30"/>
  <c r="J32" i="30" s="1"/>
  <c r="H32" i="30"/>
  <c r="E32" i="30"/>
  <c r="H31" i="30" s="1"/>
  <c r="I31" i="30" s="1"/>
  <c r="J31" i="30" s="1"/>
  <c r="AT31" i="30"/>
  <c r="AP31" i="30"/>
  <c r="AM31" i="30"/>
  <c r="AD31" i="30"/>
  <c r="AA31" i="30"/>
  <c r="E31" i="30"/>
  <c r="AT30" i="30"/>
  <c r="AS30" i="30"/>
  <c r="AP30" i="30"/>
  <c r="AM30" i="30"/>
  <c r="AD30" i="30"/>
  <c r="AA30" i="30"/>
  <c r="H30" i="30"/>
  <c r="I30" i="30" s="1"/>
  <c r="J30" i="30" s="1"/>
  <c r="E30" i="30"/>
  <c r="H29" i="30" s="1"/>
  <c r="I29" i="30" s="1"/>
  <c r="AT29" i="30"/>
  <c r="AP29" i="30"/>
  <c r="AM29" i="30"/>
  <c r="AD29" i="30"/>
  <c r="AA29" i="30"/>
  <c r="J29" i="30"/>
  <c r="E29" i="30"/>
  <c r="AT28" i="30"/>
  <c r="AP28" i="30"/>
  <c r="AM28" i="30"/>
  <c r="AD28" i="30"/>
  <c r="AA28" i="30"/>
  <c r="H28" i="30"/>
  <c r="I28" i="30" s="1"/>
  <c r="J28" i="30" s="1"/>
  <c r="E28" i="30"/>
  <c r="H27" i="30" s="1"/>
  <c r="I27" i="30" s="1"/>
  <c r="J27" i="30" s="1"/>
  <c r="AT27" i="30"/>
  <c r="AP27" i="30"/>
  <c r="AM27" i="30"/>
  <c r="AD27" i="30"/>
  <c r="AA27" i="30"/>
  <c r="K15" i="30"/>
  <c r="I5" i="30"/>
  <c r="B44" i="30" s="1"/>
  <c r="AS53" i="30" s="1"/>
  <c r="G5" i="30"/>
  <c r="B42" i="30" s="1"/>
  <c r="K53" i="30" s="1"/>
  <c r="L53" i="30" s="1"/>
  <c r="I2" i="30"/>
  <c r="B29" i="30" s="1"/>
  <c r="G2" i="30"/>
  <c r="B27" i="30" s="1"/>
  <c r="K31" i="30" s="1"/>
  <c r="L31" i="30" s="1"/>
  <c r="E117" i="29"/>
  <c r="H116" i="29" s="1"/>
  <c r="I116" i="29" s="1"/>
  <c r="J116" i="29" s="1"/>
  <c r="AW116" i="29"/>
  <c r="AU116" i="29"/>
  <c r="AS116" i="29"/>
  <c r="AG116" i="29"/>
  <c r="E116" i="29"/>
  <c r="AW115" i="29"/>
  <c r="AV115" i="29"/>
  <c r="AU115" i="29"/>
  <c r="AS115" i="29"/>
  <c r="AG115" i="29"/>
  <c r="L115" i="29"/>
  <c r="K115" i="29"/>
  <c r="H115" i="29"/>
  <c r="I115" i="29" s="1"/>
  <c r="J115" i="29" s="1"/>
  <c r="E115" i="29"/>
  <c r="AW114" i="29"/>
  <c r="AV114" i="29"/>
  <c r="AS114" i="29"/>
  <c r="AG114" i="29"/>
  <c r="H114" i="29"/>
  <c r="I114" i="29" s="1"/>
  <c r="J114" i="29" s="1"/>
  <c r="E114" i="29"/>
  <c r="H113" i="29" s="1"/>
  <c r="I113" i="29" s="1"/>
  <c r="J113" i="29" s="1"/>
  <c r="AW113" i="29"/>
  <c r="AS113" i="29"/>
  <c r="AG113" i="29"/>
  <c r="E113" i="29"/>
  <c r="AW112" i="29"/>
  <c r="AS112" i="29"/>
  <c r="AG112" i="29"/>
  <c r="H112" i="29"/>
  <c r="I112" i="29" s="1"/>
  <c r="J112" i="29" s="1"/>
  <c r="E112" i="29"/>
  <c r="AW111" i="29"/>
  <c r="AU111" i="29"/>
  <c r="AS111" i="29"/>
  <c r="AG111" i="29"/>
  <c r="J111" i="29"/>
  <c r="I111" i="29"/>
  <c r="H111" i="29"/>
  <c r="E111" i="29"/>
  <c r="AW110" i="29"/>
  <c r="AV110" i="29"/>
  <c r="AU110" i="29"/>
  <c r="AS110" i="29"/>
  <c r="AG110" i="29"/>
  <c r="R110" i="29"/>
  <c r="K110" i="29"/>
  <c r="L110" i="29" s="1"/>
  <c r="I110" i="29"/>
  <c r="J110" i="29" s="1"/>
  <c r="H110" i="29"/>
  <c r="E110" i="29"/>
  <c r="AW109" i="29"/>
  <c r="AV109" i="29"/>
  <c r="AU109" i="29"/>
  <c r="AS109" i="29"/>
  <c r="AG109" i="29"/>
  <c r="K109" i="29"/>
  <c r="L109" i="29" s="1"/>
  <c r="H109" i="29"/>
  <c r="I109" i="29" s="1"/>
  <c r="J109" i="29" s="1"/>
  <c r="E109" i="29"/>
  <c r="H108" i="29" s="1"/>
  <c r="I108" i="29" s="1"/>
  <c r="J108" i="29" s="1"/>
  <c r="AW108" i="29"/>
  <c r="AS108" i="29"/>
  <c r="AG108" i="29"/>
  <c r="E108" i="29"/>
  <c r="H107" i="29" s="1"/>
  <c r="I107" i="29" s="1"/>
  <c r="J107" i="29" s="1"/>
  <c r="AW107" i="29"/>
  <c r="AV107" i="29"/>
  <c r="AS107" i="29"/>
  <c r="AG107" i="29"/>
  <c r="E107" i="29"/>
  <c r="H106" i="29" s="1"/>
  <c r="B107" i="29"/>
  <c r="AV113" i="29" s="1"/>
  <c r="AW106" i="29"/>
  <c r="AV106" i="29"/>
  <c r="AU106" i="29"/>
  <c r="AS106" i="29"/>
  <c r="AG106" i="29"/>
  <c r="K106" i="29"/>
  <c r="L106" i="29" s="1"/>
  <c r="I106" i="29"/>
  <c r="J106" i="29" s="1"/>
  <c r="E106" i="29"/>
  <c r="AW105" i="29"/>
  <c r="AV105" i="29"/>
  <c r="AU105" i="29"/>
  <c r="AS105" i="29"/>
  <c r="AG105" i="29"/>
  <c r="K105" i="29"/>
  <c r="L105" i="29" s="1"/>
  <c r="J105" i="29"/>
  <c r="H105" i="29"/>
  <c r="I105" i="29" s="1"/>
  <c r="B105" i="29"/>
  <c r="AU114" i="29" s="1"/>
  <c r="E102" i="29"/>
  <c r="AZ101" i="29"/>
  <c r="AW101" i="29"/>
  <c r="AS101" i="29"/>
  <c r="AG101" i="29"/>
  <c r="K101" i="29"/>
  <c r="L101" i="29" s="1"/>
  <c r="J101" i="29"/>
  <c r="I101" i="29"/>
  <c r="H101" i="29"/>
  <c r="E101" i="29"/>
  <c r="AZ100" i="29"/>
  <c r="AW100" i="29"/>
  <c r="AS100" i="29"/>
  <c r="AG100" i="29"/>
  <c r="I100" i="29"/>
  <c r="J100" i="29" s="1"/>
  <c r="H100" i="29"/>
  <c r="E100" i="29"/>
  <c r="AZ99" i="29"/>
  <c r="AW99" i="29"/>
  <c r="AS99" i="29"/>
  <c r="AG99" i="29"/>
  <c r="H99" i="29"/>
  <c r="I99" i="29" s="1"/>
  <c r="J99" i="29" s="1"/>
  <c r="E99" i="29"/>
  <c r="H98" i="29" s="1"/>
  <c r="AZ98" i="29"/>
  <c r="AW98" i="29"/>
  <c r="AU98" i="29"/>
  <c r="AS98" i="29"/>
  <c r="AG98" i="29"/>
  <c r="I98" i="29"/>
  <c r="J98" i="29" s="1"/>
  <c r="E98" i="29"/>
  <c r="AZ97" i="29"/>
  <c r="AW97" i="29"/>
  <c r="AS97" i="29"/>
  <c r="AG97" i="29"/>
  <c r="H97" i="29"/>
  <c r="I97" i="29" s="1"/>
  <c r="J97" i="29" s="1"/>
  <c r="E97" i="29"/>
  <c r="H96" i="29" s="1"/>
  <c r="I96" i="29" s="1"/>
  <c r="J96" i="29" s="1"/>
  <c r="AZ96" i="29"/>
  <c r="AW96" i="29"/>
  <c r="AU96" i="29"/>
  <c r="AS96" i="29"/>
  <c r="AG96" i="29"/>
  <c r="E96" i="29"/>
  <c r="AZ95" i="29"/>
  <c r="AW95" i="29"/>
  <c r="AS95" i="29"/>
  <c r="AG95" i="29"/>
  <c r="H95" i="29"/>
  <c r="I95" i="29" s="1"/>
  <c r="J95" i="29" s="1"/>
  <c r="E95" i="29"/>
  <c r="H94" i="29" s="1"/>
  <c r="I94" i="29" s="1"/>
  <c r="J94" i="29" s="1"/>
  <c r="AZ94" i="29"/>
  <c r="AW94" i="29"/>
  <c r="AU94" i="29"/>
  <c r="AS94" i="29"/>
  <c r="AG94" i="29"/>
  <c r="K94" i="29"/>
  <c r="L94" i="29" s="1"/>
  <c r="E94" i="29"/>
  <c r="AZ93" i="29"/>
  <c r="AW93" i="29"/>
  <c r="AS93" i="29"/>
  <c r="AG93" i="29"/>
  <c r="H93" i="29"/>
  <c r="I93" i="29" s="1"/>
  <c r="J93" i="29" s="1"/>
  <c r="E93" i="29"/>
  <c r="H92" i="29" s="1"/>
  <c r="I92" i="29" s="1"/>
  <c r="J92" i="29" s="1"/>
  <c r="AZ92" i="29"/>
  <c r="AW92" i="29"/>
  <c r="AV92" i="29"/>
  <c r="AU92" i="29"/>
  <c r="AS92" i="29"/>
  <c r="AG92" i="29"/>
  <c r="K92" i="29"/>
  <c r="L92" i="29" s="1"/>
  <c r="E92" i="29"/>
  <c r="B92" i="29"/>
  <c r="AZ91" i="29"/>
  <c r="AW91" i="29"/>
  <c r="AS91" i="29"/>
  <c r="AG91" i="29"/>
  <c r="I91" i="29"/>
  <c r="J91" i="29" s="1"/>
  <c r="H91" i="29"/>
  <c r="E91" i="29"/>
  <c r="H90" i="29" s="1"/>
  <c r="I90" i="29" s="1"/>
  <c r="J90" i="29" s="1"/>
  <c r="AZ90" i="29"/>
  <c r="AW90" i="29"/>
  <c r="AV90" i="29"/>
  <c r="AS90" i="29"/>
  <c r="AG90" i="29"/>
  <c r="L90" i="29"/>
  <c r="K90" i="29"/>
  <c r="B90" i="29"/>
  <c r="AU99" i="29" s="1"/>
  <c r="E86" i="29"/>
  <c r="AW85" i="29"/>
  <c r="AS85" i="29"/>
  <c r="AG85" i="29"/>
  <c r="I85" i="29"/>
  <c r="J85" i="29" s="1"/>
  <c r="H85" i="29"/>
  <c r="E85" i="29"/>
  <c r="H84" i="29" s="1"/>
  <c r="I84" i="29" s="1"/>
  <c r="AW84" i="29"/>
  <c r="AU84" i="29"/>
  <c r="AS84" i="29"/>
  <c r="AG84" i="29"/>
  <c r="R84" i="29"/>
  <c r="K84" i="29"/>
  <c r="L84" i="29" s="1"/>
  <c r="J84" i="29"/>
  <c r="E84" i="29"/>
  <c r="AW83" i="29"/>
  <c r="AV83" i="29"/>
  <c r="AS83" i="29"/>
  <c r="AG83" i="29"/>
  <c r="L83" i="29"/>
  <c r="K83" i="29"/>
  <c r="H83" i="29"/>
  <c r="I83" i="29" s="1"/>
  <c r="J83" i="29" s="1"/>
  <c r="E83" i="29"/>
  <c r="AW82" i="29"/>
  <c r="AS82" i="29"/>
  <c r="AG82" i="29"/>
  <c r="H82" i="29"/>
  <c r="I82" i="29" s="1"/>
  <c r="J82" i="29" s="1"/>
  <c r="E82" i="29"/>
  <c r="H81" i="29" s="1"/>
  <c r="I81" i="29" s="1"/>
  <c r="J81" i="29" s="1"/>
  <c r="AW81" i="29"/>
  <c r="AS81" i="29"/>
  <c r="AG81" i="29"/>
  <c r="E81" i="29"/>
  <c r="AW80" i="29"/>
  <c r="AU80" i="29"/>
  <c r="AS80" i="29"/>
  <c r="AG80" i="29"/>
  <c r="H80" i="29"/>
  <c r="I80" i="29" s="1"/>
  <c r="J80" i="29" s="1"/>
  <c r="E80" i="29"/>
  <c r="AW79" i="29"/>
  <c r="AU79" i="29"/>
  <c r="AS79" i="29"/>
  <c r="AG79" i="29"/>
  <c r="R79" i="29"/>
  <c r="K79" i="29"/>
  <c r="L79" i="29" s="1"/>
  <c r="I79" i="29"/>
  <c r="J79" i="29" s="1"/>
  <c r="H79" i="29"/>
  <c r="E79" i="29"/>
  <c r="AW78" i="29"/>
  <c r="AV78" i="29"/>
  <c r="AU78" i="29"/>
  <c r="AS78" i="29"/>
  <c r="AG78" i="29"/>
  <c r="L78" i="29"/>
  <c r="K78" i="29"/>
  <c r="H78" i="29"/>
  <c r="I78" i="29" s="1"/>
  <c r="J78" i="29" s="1"/>
  <c r="E78" i="29"/>
  <c r="AW77" i="29"/>
  <c r="AS77" i="29"/>
  <c r="AG77" i="29"/>
  <c r="L77" i="29"/>
  <c r="R77" i="29" s="1"/>
  <c r="K77" i="29"/>
  <c r="H77" i="29"/>
  <c r="I77" i="29" s="1"/>
  <c r="J77" i="29" s="1"/>
  <c r="E77" i="29"/>
  <c r="AW76" i="29"/>
  <c r="AS76" i="29"/>
  <c r="AG76" i="29"/>
  <c r="H76" i="29"/>
  <c r="I76" i="29" s="1"/>
  <c r="J76" i="29" s="1"/>
  <c r="E76" i="29"/>
  <c r="H75" i="29" s="1"/>
  <c r="I75" i="29" s="1"/>
  <c r="J75" i="29" s="1"/>
  <c r="B76" i="29"/>
  <c r="AV93" i="29" s="1"/>
  <c r="AW75" i="29"/>
  <c r="AV75" i="29"/>
  <c r="AU75" i="29"/>
  <c r="AS75" i="29"/>
  <c r="AG75" i="29"/>
  <c r="K75" i="29"/>
  <c r="L75" i="29" s="1"/>
  <c r="E75" i="29"/>
  <c r="AW74" i="29"/>
  <c r="AV74" i="29"/>
  <c r="AU74" i="29"/>
  <c r="AS74" i="29"/>
  <c r="AG74" i="29"/>
  <c r="L74" i="29"/>
  <c r="K74" i="29"/>
  <c r="J74" i="29"/>
  <c r="I74" i="29"/>
  <c r="H74" i="29"/>
  <c r="B74" i="29"/>
  <c r="AU82" i="29" s="1"/>
  <c r="E70" i="29"/>
  <c r="H69" i="29" s="1"/>
  <c r="I69" i="29" s="1"/>
  <c r="J69" i="29" s="1"/>
  <c r="AE69" i="29"/>
  <c r="E69" i="29"/>
  <c r="H68" i="29" s="1"/>
  <c r="I68" i="29" s="1"/>
  <c r="AE68" i="29"/>
  <c r="J68" i="29"/>
  <c r="E68" i="29"/>
  <c r="H67" i="29" s="1"/>
  <c r="AE67" i="29"/>
  <c r="I67" i="29"/>
  <c r="J67" i="29" s="1"/>
  <c r="E67" i="29"/>
  <c r="AE66" i="29"/>
  <c r="H66" i="29"/>
  <c r="I66" i="29" s="1"/>
  <c r="J66" i="29" s="1"/>
  <c r="E66" i="29"/>
  <c r="AE65" i="29"/>
  <c r="H65" i="29"/>
  <c r="I65" i="29" s="1"/>
  <c r="J65" i="29" s="1"/>
  <c r="E65" i="29"/>
  <c r="H64" i="29" s="1"/>
  <c r="I64" i="29" s="1"/>
  <c r="J64" i="29" s="1"/>
  <c r="AE64" i="29"/>
  <c r="K64" i="29"/>
  <c r="L64" i="29" s="1"/>
  <c r="E64" i="29"/>
  <c r="AE63" i="29"/>
  <c r="K63" i="29"/>
  <c r="L63" i="29" s="1"/>
  <c r="J63" i="29"/>
  <c r="H63" i="29"/>
  <c r="I63" i="29" s="1"/>
  <c r="E63" i="29"/>
  <c r="AE62" i="29"/>
  <c r="AD62" i="29"/>
  <c r="H62" i="29"/>
  <c r="I62" i="29" s="1"/>
  <c r="J62" i="29" s="1"/>
  <c r="E62" i="29"/>
  <c r="AE61" i="29"/>
  <c r="AD61" i="29"/>
  <c r="I61" i="29"/>
  <c r="J61" i="29" s="1"/>
  <c r="H61" i="29"/>
  <c r="E61" i="29"/>
  <c r="AE60" i="29"/>
  <c r="AD60" i="29"/>
  <c r="I60" i="29"/>
  <c r="J60" i="29" s="1"/>
  <c r="H60" i="29"/>
  <c r="E60" i="29"/>
  <c r="B60" i="29"/>
  <c r="AD69" i="29" s="1"/>
  <c r="AE59" i="29"/>
  <c r="AD59" i="29"/>
  <c r="H59" i="29"/>
  <c r="I59" i="29" s="1"/>
  <c r="J59" i="29" s="1"/>
  <c r="E59" i="29"/>
  <c r="AE58" i="29"/>
  <c r="H58" i="29"/>
  <c r="I58" i="29" s="1"/>
  <c r="J58" i="29" s="1"/>
  <c r="B58" i="29"/>
  <c r="E54" i="29"/>
  <c r="AT53" i="29"/>
  <c r="AP53" i="29"/>
  <c r="AA53" i="29"/>
  <c r="H53" i="29"/>
  <c r="I53" i="29" s="1"/>
  <c r="J53" i="29" s="1"/>
  <c r="E53" i="29"/>
  <c r="AT52" i="29"/>
  <c r="AP52" i="29"/>
  <c r="AA52" i="29"/>
  <c r="J52" i="29"/>
  <c r="H52" i="29"/>
  <c r="I52" i="29" s="1"/>
  <c r="E52" i="29"/>
  <c r="AT51" i="29"/>
  <c r="AP51" i="29"/>
  <c r="AA51" i="29"/>
  <c r="H51" i="29"/>
  <c r="I51" i="29" s="1"/>
  <c r="J51" i="29" s="1"/>
  <c r="E51" i="29"/>
  <c r="AT50" i="29"/>
  <c r="AP50" i="29"/>
  <c r="AA50" i="29"/>
  <c r="H50" i="29"/>
  <c r="I50" i="29" s="1"/>
  <c r="J50" i="29" s="1"/>
  <c r="E50" i="29"/>
  <c r="AT49" i="29"/>
  <c r="AP49" i="29"/>
  <c r="AA49" i="29"/>
  <c r="I49" i="29"/>
  <c r="J49" i="29" s="1"/>
  <c r="H49" i="29"/>
  <c r="E49" i="29"/>
  <c r="AT48" i="29"/>
  <c r="AP48" i="29"/>
  <c r="AA48" i="29"/>
  <c r="H48" i="29"/>
  <c r="I48" i="29" s="1"/>
  <c r="J48" i="29" s="1"/>
  <c r="E48" i="29"/>
  <c r="AT47" i="29"/>
  <c r="AP47" i="29"/>
  <c r="AA47" i="29"/>
  <c r="I47" i="29"/>
  <c r="J47" i="29" s="1"/>
  <c r="H47" i="29"/>
  <c r="E47" i="29"/>
  <c r="AT46" i="29"/>
  <c r="AP46" i="29"/>
  <c r="AA46" i="29"/>
  <c r="H46" i="29"/>
  <c r="I46" i="29" s="1"/>
  <c r="J46" i="29" s="1"/>
  <c r="E46" i="29"/>
  <c r="AT45" i="29"/>
  <c r="AP45" i="29"/>
  <c r="AA45" i="29"/>
  <c r="H45" i="29"/>
  <c r="I45" i="29" s="1"/>
  <c r="J45" i="29" s="1"/>
  <c r="E45" i="29"/>
  <c r="AT44" i="29"/>
  <c r="AP44" i="29"/>
  <c r="AA44" i="29"/>
  <c r="J44" i="29"/>
  <c r="I44" i="29"/>
  <c r="H44" i="29"/>
  <c r="E44" i="29"/>
  <c r="AT43" i="29"/>
  <c r="AP43" i="29"/>
  <c r="AA43" i="29"/>
  <c r="I43" i="29"/>
  <c r="J43" i="29" s="1"/>
  <c r="H43" i="29"/>
  <c r="E43" i="29"/>
  <c r="AT42" i="29"/>
  <c r="AP42" i="29"/>
  <c r="AA42" i="29"/>
  <c r="J42" i="29"/>
  <c r="I42" i="29"/>
  <c r="H42" i="29"/>
  <c r="E39" i="29"/>
  <c r="AT38" i="29"/>
  <c r="AP38" i="29"/>
  <c r="AM38" i="29"/>
  <c r="AD38" i="29"/>
  <c r="AA38" i="29"/>
  <c r="J38" i="29"/>
  <c r="I38" i="29"/>
  <c r="H38" i="29"/>
  <c r="E38" i="29"/>
  <c r="AT37" i="29"/>
  <c r="AP37" i="29"/>
  <c r="AM37" i="29"/>
  <c r="AD37" i="29"/>
  <c r="AA37" i="29"/>
  <c r="H37" i="29"/>
  <c r="I37" i="29" s="1"/>
  <c r="J37" i="29" s="1"/>
  <c r="E37" i="29"/>
  <c r="H36" i="29" s="1"/>
  <c r="I36" i="29" s="1"/>
  <c r="J36" i="29" s="1"/>
  <c r="AT36" i="29"/>
  <c r="AP36" i="29"/>
  <c r="AM36" i="29"/>
  <c r="AD36" i="29"/>
  <c r="AA36" i="29"/>
  <c r="E36" i="29"/>
  <c r="AT35" i="29"/>
  <c r="AP35" i="29"/>
  <c r="AM35" i="29"/>
  <c r="AD35" i="29"/>
  <c r="AA35" i="29"/>
  <c r="H35" i="29"/>
  <c r="I35" i="29" s="1"/>
  <c r="J35" i="29" s="1"/>
  <c r="E35" i="29"/>
  <c r="H34" i="29" s="1"/>
  <c r="I34" i="29" s="1"/>
  <c r="J34" i="29" s="1"/>
  <c r="AT34" i="29"/>
  <c r="AP34" i="29"/>
  <c r="AM34" i="29"/>
  <c r="AD34" i="29"/>
  <c r="AA34" i="29"/>
  <c r="K34" i="29"/>
  <c r="L34" i="29" s="1"/>
  <c r="E34" i="29"/>
  <c r="AT33" i="29"/>
  <c r="AP33" i="29"/>
  <c r="AM33" i="29"/>
  <c r="AD33" i="29"/>
  <c r="AA33" i="29"/>
  <c r="H33" i="29"/>
  <c r="I33" i="29" s="1"/>
  <c r="J33" i="29" s="1"/>
  <c r="E33" i="29"/>
  <c r="H32" i="29" s="1"/>
  <c r="I32" i="29" s="1"/>
  <c r="J32" i="29" s="1"/>
  <c r="AT32" i="29"/>
  <c r="AP32" i="29"/>
  <c r="AM32" i="29"/>
  <c r="AD32" i="29"/>
  <c r="AA32" i="29"/>
  <c r="E32" i="29"/>
  <c r="AT31" i="29"/>
  <c r="AP31" i="29"/>
  <c r="AM31" i="29"/>
  <c r="AD31" i="29"/>
  <c r="AA31" i="29"/>
  <c r="H31" i="29"/>
  <c r="I31" i="29" s="1"/>
  <c r="J31" i="29" s="1"/>
  <c r="E31" i="29"/>
  <c r="H30" i="29" s="1"/>
  <c r="I30" i="29" s="1"/>
  <c r="J30" i="29" s="1"/>
  <c r="AT30" i="29"/>
  <c r="AR30" i="29"/>
  <c r="AP30" i="29"/>
  <c r="AM30" i="29"/>
  <c r="AD30" i="29"/>
  <c r="AA30" i="29"/>
  <c r="E30" i="29"/>
  <c r="AT29" i="29"/>
  <c r="AP29" i="29"/>
  <c r="AM29" i="29"/>
  <c r="AD29" i="29"/>
  <c r="AA29" i="29"/>
  <c r="H29" i="29"/>
  <c r="I29" i="29" s="1"/>
  <c r="J29" i="29" s="1"/>
  <c r="E29" i="29"/>
  <c r="H28" i="29" s="1"/>
  <c r="I28" i="29" s="1"/>
  <c r="J28" i="29" s="1"/>
  <c r="AT28" i="29"/>
  <c r="AR28" i="29"/>
  <c r="AP28" i="29"/>
  <c r="AM28" i="29"/>
  <c r="AD28" i="29"/>
  <c r="AA28" i="29"/>
  <c r="E28" i="29"/>
  <c r="H27" i="29" s="1"/>
  <c r="AT27" i="29"/>
  <c r="AP27" i="29"/>
  <c r="AM27" i="29"/>
  <c r="AD27" i="29"/>
  <c r="AA27" i="29"/>
  <c r="J27" i="29"/>
  <c r="I27" i="29"/>
  <c r="K15" i="29"/>
  <c r="I5" i="29"/>
  <c r="B44" i="29" s="1"/>
  <c r="G5" i="29"/>
  <c r="B42" i="29" s="1"/>
  <c r="I2" i="29"/>
  <c r="B29" i="29" s="1"/>
  <c r="G2" i="29"/>
  <c r="B27" i="29" s="1"/>
  <c r="E117" i="28"/>
  <c r="AW116" i="28"/>
  <c r="AS116" i="28"/>
  <c r="AG116" i="28"/>
  <c r="H116" i="28"/>
  <c r="I116" i="28" s="1"/>
  <c r="J116" i="28" s="1"/>
  <c r="E116" i="28"/>
  <c r="H115" i="28" s="1"/>
  <c r="AW115" i="28"/>
  <c r="AS115" i="28"/>
  <c r="AG115" i="28"/>
  <c r="J115" i="28"/>
  <c r="I115" i="28"/>
  <c r="E115" i="28"/>
  <c r="AW114" i="28"/>
  <c r="AU114" i="28"/>
  <c r="AS114" i="28"/>
  <c r="AG114" i="28"/>
  <c r="K114" i="28"/>
  <c r="L114" i="28" s="1"/>
  <c r="J114" i="28"/>
  <c r="I114" i="28"/>
  <c r="H114" i="28"/>
  <c r="E114" i="28"/>
  <c r="AW113" i="28"/>
  <c r="AS113" i="28"/>
  <c r="AG113" i="28"/>
  <c r="K113" i="28"/>
  <c r="L113" i="28" s="1"/>
  <c r="H113" i="28"/>
  <c r="I113" i="28" s="1"/>
  <c r="J113" i="28" s="1"/>
  <c r="E113" i="28"/>
  <c r="AW112" i="28"/>
  <c r="AS112" i="28"/>
  <c r="AG112" i="28"/>
  <c r="L112" i="28"/>
  <c r="K112" i="28"/>
  <c r="H112" i="28"/>
  <c r="I112" i="28" s="1"/>
  <c r="J112" i="28" s="1"/>
  <c r="E112" i="28"/>
  <c r="H111" i="28" s="1"/>
  <c r="I111" i="28" s="1"/>
  <c r="J111" i="28" s="1"/>
  <c r="AW111" i="28"/>
  <c r="AS111" i="28"/>
  <c r="AG111" i="28"/>
  <c r="E111" i="28"/>
  <c r="H110" i="28" s="1"/>
  <c r="AW110" i="28"/>
  <c r="AS110" i="28"/>
  <c r="AG110" i="28"/>
  <c r="I110" i="28"/>
  <c r="J110" i="28" s="1"/>
  <c r="E110" i="28"/>
  <c r="H109" i="28" s="1"/>
  <c r="I109" i="28" s="1"/>
  <c r="AW109" i="28"/>
  <c r="AU109" i="28"/>
  <c r="AS109" i="28"/>
  <c r="AG109" i="28"/>
  <c r="K109" i="28"/>
  <c r="L109" i="28" s="1"/>
  <c r="J109" i="28"/>
  <c r="E109" i="28"/>
  <c r="AW108" i="28"/>
  <c r="AS108" i="28"/>
  <c r="AG108" i="28"/>
  <c r="K108" i="28"/>
  <c r="L108" i="28" s="1"/>
  <c r="H108" i="28"/>
  <c r="I108" i="28" s="1"/>
  <c r="J108" i="28" s="1"/>
  <c r="E108" i="28"/>
  <c r="AW107" i="28"/>
  <c r="AS107" i="28"/>
  <c r="AG107" i="28"/>
  <c r="L107" i="28"/>
  <c r="K107" i="28"/>
  <c r="H107" i="28"/>
  <c r="I107" i="28" s="1"/>
  <c r="J107" i="28" s="1"/>
  <c r="E107" i="28"/>
  <c r="B107" i="28"/>
  <c r="AW106" i="28"/>
  <c r="AS106" i="28"/>
  <c r="AG106" i="28"/>
  <c r="H106" i="28"/>
  <c r="I106" i="28" s="1"/>
  <c r="J106" i="28" s="1"/>
  <c r="E106" i="28"/>
  <c r="AW105" i="28"/>
  <c r="AU105" i="28"/>
  <c r="AS105" i="28"/>
  <c r="AG105" i="28"/>
  <c r="I105" i="28"/>
  <c r="J105" i="28" s="1"/>
  <c r="H105" i="28"/>
  <c r="B105" i="28"/>
  <c r="K116" i="28" s="1"/>
  <c r="L116" i="28" s="1"/>
  <c r="E102" i="28"/>
  <c r="AZ101" i="28"/>
  <c r="AW101" i="28"/>
  <c r="AU101" i="28"/>
  <c r="AS101" i="28"/>
  <c r="AG101" i="28"/>
  <c r="I101" i="28"/>
  <c r="J101" i="28" s="1"/>
  <c r="H101" i="28"/>
  <c r="E101" i="28"/>
  <c r="AZ100" i="28"/>
  <c r="AW100" i="28"/>
  <c r="AS100" i="28"/>
  <c r="AG100" i="28"/>
  <c r="H100" i="28"/>
  <c r="I100" i="28" s="1"/>
  <c r="J100" i="28" s="1"/>
  <c r="E100" i="28"/>
  <c r="H99" i="28" s="1"/>
  <c r="I99" i="28" s="1"/>
  <c r="J99" i="28" s="1"/>
  <c r="AZ99" i="28"/>
  <c r="AW99" i="28"/>
  <c r="AU99" i="28"/>
  <c r="AS99" i="28"/>
  <c r="AG99" i="28"/>
  <c r="K99" i="28"/>
  <c r="L99" i="28" s="1"/>
  <c r="E99" i="28"/>
  <c r="AZ98" i="28"/>
  <c r="AW98" i="28"/>
  <c r="AS98" i="28"/>
  <c r="AG98" i="28"/>
  <c r="H98" i="28"/>
  <c r="I98" i="28" s="1"/>
  <c r="J98" i="28" s="1"/>
  <c r="E98" i="28"/>
  <c r="H97" i="28" s="1"/>
  <c r="I97" i="28" s="1"/>
  <c r="AZ97" i="28"/>
  <c r="AW97" i="28"/>
  <c r="AU97" i="28"/>
  <c r="AS97" i="28"/>
  <c r="AG97" i="28"/>
  <c r="K97" i="28"/>
  <c r="L97" i="28" s="1"/>
  <c r="J97" i="28"/>
  <c r="E97" i="28"/>
  <c r="AZ96" i="28"/>
  <c r="AW96" i="28"/>
  <c r="AS96" i="28"/>
  <c r="AG96" i="28"/>
  <c r="H96" i="28"/>
  <c r="I96" i="28" s="1"/>
  <c r="J96" i="28" s="1"/>
  <c r="E96" i="28"/>
  <c r="H95" i="28" s="1"/>
  <c r="I95" i="28" s="1"/>
  <c r="J95" i="28" s="1"/>
  <c r="AZ95" i="28"/>
  <c r="AW95" i="28"/>
  <c r="AV95" i="28"/>
  <c r="AU95" i="28"/>
  <c r="AS95" i="28"/>
  <c r="AG95" i="28"/>
  <c r="K95" i="28"/>
  <c r="L95" i="28" s="1"/>
  <c r="E95" i="28"/>
  <c r="AZ94" i="28"/>
  <c r="AW94" i="28"/>
  <c r="AS94" i="28"/>
  <c r="AG94" i="28"/>
  <c r="H94" i="28"/>
  <c r="I94" i="28" s="1"/>
  <c r="J94" i="28" s="1"/>
  <c r="E94" i="28"/>
  <c r="H93" i="28" s="1"/>
  <c r="I93" i="28" s="1"/>
  <c r="J93" i="28" s="1"/>
  <c r="AZ93" i="28"/>
  <c r="AW93" i="28"/>
  <c r="AU93" i="28"/>
  <c r="AS93" i="28"/>
  <c r="AG93" i="28"/>
  <c r="L93" i="28"/>
  <c r="K93" i="28"/>
  <c r="E93" i="28"/>
  <c r="AZ92" i="28"/>
  <c r="AW92" i="28"/>
  <c r="AS92" i="28"/>
  <c r="AG92" i="28"/>
  <c r="H92" i="28"/>
  <c r="I92" i="28" s="1"/>
  <c r="J92" i="28" s="1"/>
  <c r="E92" i="28"/>
  <c r="H91" i="28" s="1"/>
  <c r="I91" i="28" s="1"/>
  <c r="J91" i="28" s="1"/>
  <c r="B92" i="28"/>
  <c r="AZ91" i="28"/>
  <c r="AW91" i="28"/>
  <c r="AS91" i="28"/>
  <c r="AG91" i="28"/>
  <c r="L91" i="28"/>
  <c r="K91" i="28"/>
  <c r="E91" i="28"/>
  <c r="H90" i="28" s="1"/>
  <c r="AZ90" i="28"/>
  <c r="AW90" i="28"/>
  <c r="AU90" i="28"/>
  <c r="AS90" i="28"/>
  <c r="AG90" i="28"/>
  <c r="R90" i="28"/>
  <c r="K90" i="28"/>
  <c r="L90" i="28" s="1"/>
  <c r="O90" i="28" s="1"/>
  <c r="I90" i="28"/>
  <c r="J90" i="28" s="1"/>
  <c r="B90" i="28"/>
  <c r="AU112" i="28" s="1"/>
  <c r="E86" i="28"/>
  <c r="AW85" i="28"/>
  <c r="AS85" i="28"/>
  <c r="AG85" i="28"/>
  <c r="H85" i="28"/>
  <c r="I85" i="28" s="1"/>
  <c r="J85" i="28" s="1"/>
  <c r="E85" i="28"/>
  <c r="AW84" i="28"/>
  <c r="AS84" i="28"/>
  <c r="AG84" i="28"/>
  <c r="I84" i="28"/>
  <c r="J84" i="28" s="1"/>
  <c r="H84" i="28"/>
  <c r="E84" i="28"/>
  <c r="AW83" i="28"/>
  <c r="AU83" i="28"/>
  <c r="AS83" i="28"/>
  <c r="AG83" i="28"/>
  <c r="I83" i="28"/>
  <c r="J83" i="28" s="1"/>
  <c r="H83" i="28"/>
  <c r="E83" i="28"/>
  <c r="AW82" i="28"/>
  <c r="AV82" i="28"/>
  <c r="AU82" i="28"/>
  <c r="AS82" i="28"/>
  <c r="AG82" i="28"/>
  <c r="R82" i="28"/>
  <c r="K82" i="28"/>
  <c r="L82" i="28" s="1"/>
  <c r="J82" i="28"/>
  <c r="I82" i="28"/>
  <c r="H82" i="28"/>
  <c r="E82" i="28"/>
  <c r="AW81" i="28"/>
  <c r="AV81" i="28"/>
  <c r="AS81" i="28"/>
  <c r="AG81" i="28"/>
  <c r="K81" i="28"/>
  <c r="L81" i="28" s="1"/>
  <c r="H81" i="28"/>
  <c r="I81" i="28" s="1"/>
  <c r="J81" i="28" s="1"/>
  <c r="E81" i="28"/>
  <c r="AW80" i="28"/>
  <c r="AS80" i="28"/>
  <c r="AG80" i="28"/>
  <c r="H80" i="28"/>
  <c r="I80" i="28" s="1"/>
  <c r="J80" i="28" s="1"/>
  <c r="E80" i="28"/>
  <c r="H79" i="28" s="1"/>
  <c r="I79" i="28" s="1"/>
  <c r="J79" i="28" s="1"/>
  <c r="AW79" i="28"/>
  <c r="AS79" i="28"/>
  <c r="AG79" i="28"/>
  <c r="E79" i="28"/>
  <c r="H78" i="28" s="1"/>
  <c r="AW78" i="28"/>
  <c r="AS78" i="28"/>
  <c r="AG78" i="28"/>
  <c r="I78" i="28"/>
  <c r="J78" i="28" s="1"/>
  <c r="E78" i="28"/>
  <c r="AW77" i="28"/>
  <c r="AV77" i="28"/>
  <c r="AU77" i="28"/>
  <c r="AS77" i="28"/>
  <c r="AG77" i="28"/>
  <c r="R77" i="28"/>
  <c r="K77" i="28"/>
  <c r="L77" i="28" s="1"/>
  <c r="J77" i="28"/>
  <c r="I77" i="28"/>
  <c r="H77" i="28"/>
  <c r="E77" i="28"/>
  <c r="AW76" i="28"/>
  <c r="AV76" i="28"/>
  <c r="AS76" i="28"/>
  <c r="AG76" i="28"/>
  <c r="K76" i="28"/>
  <c r="L76" i="28" s="1"/>
  <c r="H76" i="28"/>
  <c r="I76" i="28" s="1"/>
  <c r="J76" i="28" s="1"/>
  <c r="E76" i="28"/>
  <c r="B76" i="28"/>
  <c r="AV97" i="28" s="1"/>
  <c r="AW75" i="28"/>
  <c r="AS75" i="28"/>
  <c r="AG75" i="28"/>
  <c r="H75" i="28"/>
  <c r="I75" i="28" s="1"/>
  <c r="J75" i="28" s="1"/>
  <c r="E75" i="28"/>
  <c r="H74" i="28" s="1"/>
  <c r="AW74" i="28"/>
  <c r="AS74" i="28"/>
  <c r="AG74" i="28"/>
  <c r="I74" i="28"/>
  <c r="J74" i="28" s="1"/>
  <c r="B74" i="28"/>
  <c r="AU85" i="28" s="1"/>
  <c r="E70" i="28"/>
  <c r="AE69" i="28"/>
  <c r="AD69" i="28"/>
  <c r="AC69" i="28"/>
  <c r="I69" i="28"/>
  <c r="J69" i="28" s="1"/>
  <c r="H69" i="28"/>
  <c r="E69" i="28"/>
  <c r="AE68" i="28"/>
  <c r="I68" i="28"/>
  <c r="J68" i="28" s="1"/>
  <c r="H68" i="28"/>
  <c r="E68" i="28"/>
  <c r="AE67" i="28"/>
  <c r="K67" i="28"/>
  <c r="L67" i="28" s="1"/>
  <c r="H67" i="28"/>
  <c r="I67" i="28" s="1"/>
  <c r="J67" i="28" s="1"/>
  <c r="E67" i="28"/>
  <c r="H66" i="28" s="1"/>
  <c r="I66" i="28" s="1"/>
  <c r="J66" i="28" s="1"/>
  <c r="AE66" i="28"/>
  <c r="AD66" i="28"/>
  <c r="AC66" i="28"/>
  <c r="E66" i="28"/>
  <c r="H65" i="28" s="1"/>
  <c r="I65" i="28" s="1"/>
  <c r="AE65" i="28"/>
  <c r="K65" i="28"/>
  <c r="L65" i="28" s="1"/>
  <c r="J65" i="28"/>
  <c r="E65" i="28"/>
  <c r="H64" i="28" s="1"/>
  <c r="AE64" i="28"/>
  <c r="I64" i="28"/>
  <c r="J64" i="28" s="1"/>
  <c r="E64" i="28"/>
  <c r="AE63" i="28"/>
  <c r="AC63" i="28"/>
  <c r="I63" i="28"/>
  <c r="J63" i="28" s="1"/>
  <c r="H63" i="28"/>
  <c r="E63" i="28"/>
  <c r="AE62" i="28"/>
  <c r="AC62" i="28"/>
  <c r="K62" i="28"/>
  <c r="L62" i="28" s="1"/>
  <c r="H62" i="28"/>
  <c r="I62" i="28" s="1"/>
  <c r="J62" i="28" s="1"/>
  <c r="E62" i="28"/>
  <c r="AE61" i="28"/>
  <c r="AC61" i="28"/>
  <c r="H61" i="28"/>
  <c r="I61" i="28" s="1"/>
  <c r="J61" i="28" s="1"/>
  <c r="E61" i="28"/>
  <c r="H60" i="28" s="1"/>
  <c r="I60" i="28" s="1"/>
  <c r="J60" i="28" s="1"/>
  <c r="AE60" i="28"/>
  <c r="E60" i="28"/>
  <c r="H59" i="28" s="1"/>
  <c r="I59" i="28" s="1"/>
  <c r="J59" i="28" s="1"/>
  <c r="B60" i="28"/>
  <c r="AD63" i="28" s="1"/>
  <c r="AE59" i="28"/>
  <c r="E59" i="28"/>
  <c r="H58" i="28" s="1"/>
  <c r="I58" i="28" s="1"/>
  <c r="J58" i="28" s="1"/>
  <c r="AE58" i="28"/>
  <c r="AC58" i="28"/>
  <c r="L58" i="28"/>
  <c r="K58" i="28"/>
  <c r="B58" i="28"/>
  <c r="E54" i="28"/>
  <c r="AT53" i="28"/>
  <c r="AP53" i="28"/>
  <c r="AA53" i="28"/>
  <c r="I53" i="28"/>
  <c r="J53" i="28" s="1"/>
  <c r="H53" i="28"/>
  <c r="E53" i="28"/>
  <c r="AT52" i="28"/>
  <c r="AR52" i="28"/>
  <c r="AP52" i="28"/>
  <c r="AA52" i="28"/>
  <c r="K52" i="28"/>
  <c r="L52" i="28" s="1"/>
  <c r="J52" i="28"/>
  <c r="H52" i="28"/>
  <c r="I52" i="28" s="1"/>
  <c r="E52" i="28"/>
  <c r="AT51" i="28"/>
  <c r="AP51" i="28"/>
  <c r="AA51" i="28"/>
  <c r="K51" i="28"/>
  <c r="L51" i="28" s="1"/>
  <c r="H51" i="28"/>
  <c r="I51" i="28" s="1"/>
  <c r="J51" i="28" s="1"/>
  <c r="E51" i="28"/>
  <c r="AT50" i="28"/>
  <c r="AP50" i="28"/>
  <c r="AA50" i="28"/>
  <c r="I50" i="28"/>
  <c r="J50" i="28" s="1"/>
  <c r="H50" i="28"/>
  <c r="E50" i="28"/>
  <c r="AT49" i="28"/>
  <c r="AP49" i="28"/>
  <c r="AA49" i="28"/>
  <c r="H49" i="28"/>
  <c r="I49" i="28" s="1"/>
  <c r="J49" i="28" s="1"/>
  <c r="E49" i="28"/>
  <c r="H48" i="28" s="1"/>
  <c r="I48" i="28" s="1"/>
  <c r="J48" i="28" s="1"/>
  <c r="AT48" i="28"/>
  <c r="AP48" i="28"/>
  <c r="AA48" i="28"/>
  <c r="E48" i="28"/>
  <c r="AT47" i="28"/>
  <c r="AR47" i="28"/>
  <c r="AP47" i="28"/>
  <c r="AA47" i="28"/>
  <c r="I47" i="28"/>
  <c r="J47" i="28" s="1"/>
  <c r="H47" i="28"/>
  <c r="E47" i="28"/>
  <c r="AT46" i="28"/>
  <c r="AR46" i="28"/>
  <c r="AP46" i="28"/>
  <c r="AA46" i="28"/>
  <c r="K46" i="28"/>
  <c r="L46" i="28" s="1"/>
  <c r="H46" i="28"/>
  <c r="I46" i="28" s="1"/>
  <c r="J46" i="28" s="1"/>
  <c r="E46" i="28"/>
  <c r="AT45" i="28"/>
  <c r="AP45" i="28"/>
  <c r="AA45" i="28"/>
  <c r="I45" i="28"/>
  <c r="J45" i="28" s="1"/>
  <c r="H45" i="28"/>
  <c r="E45" i="28"/>
  <c r="AT44" i="28"/>
  <c r="AP44" i="28"/>
  <c r="AA44" i="28"/>
  <c r="H44" i="28"/>
  <c r="I44" i="28" s="1"/>
  <c r="J44" i="28" s="1"/>
  <c r="E44" i="28"/>
  <c r="H43" i="28" s="1"/>
  <c r="I43" i="28" s="1"/>
  <c r="J43" i="28" s="1"/>
  <c r="AT43" i="28"/>
  <c r="AR43" i="28"/>
  <c r="AP43" i="28"/>
  <c r="AA43" i="28"/>
  <c r="E43" i="28"/>
  <c r="AT42" i="28"/>
  <c r="AS42" i="28"/>
  <c r="AR42" i="28"/>
  <c r="AP42" i="28"/>
  <c r="AA42" i="28"/>
  <c r="K42" i="28"/>
  <c r="L42" i="28" s="1"/>
  <c r="J42" i="28"/>
  <c r="H42" i="28"/>
  <c r="I42" i="28" s="1"/>
  <c r="B42" i="28"/>
  <c r="AR51" i="28" s="1"/>
  <c r="E39" i="28"/>
  <c r="H38" i="28" s="1"/>
  <c r="I38" i="28" s="1"/>
  <c r="J38" i="28" s="1"/>
  <c r="AT38" i="28"/>
  <c r="AP38" i="28"/>
  <c r="AM38" i="28"/>
  <c r="AD38" i="28"/>
  <c r="AA38" i="28"/>
  <c r="E38" i="28"/>
  <c r="AT37" i="28"/>
  <c r="AP37" i="28"/>
  <c r="AM37" i="28"/>
  <c r="AD37" i="28"/>
  <c r="AA37" i="28"/>
  <c r="H37" i="28"/>
  <c r="I37" i="28" s="1"/>
  <c r="J37" i="28" s="1"/>
  <c r="E37" i="28"/>
  <c r="H36" i="28" s="1"/>
  <c r="I36" i="28" s="1"/>
  <c r="J36" i="28" s="1"/>
  <c r="AT36" i="28"/>
  <c r="AP36" i="28"/>
  <c r="AM36" i="28"/>
  <c r="AD36" i="28"/>
  <c r="AA36" i="28"/>
  <c r="E36" i="28"/>
  <c r="AT35" i="28"/>
  <c r="AP35" i="28"/>
  <c r="AM35" i="28"/>
  <c r="AD35" i="28"/>
  <c r="AA35" i="28"/>
  <c r="H35" i="28"/>
  <c r="I35" i="28" s="1"/>
  <c r="J35" i="28" s="1"/>
  <c r="E35" i="28"/>
  <c r="H34" i="28" s="1"/>
  <c r="I34" i="28" s="1"/>
  <c r="AT34" i="28"/>
  <c r="AP34" i="28"/>
  <c r="AM34" i="28"/>
  <c r="AD34" i="28"/>
  <c r="AA34" i="28"/>
  <c r="J34" i="28"/>
  <c r="E34" i="28"/>
  <c r="AT33" i="28"/>
  <c r="AP33" i="28"/>
  <c r="AM33" i="28"/>
  <c r="AD33" i="28"/>
  <c r="AA33" i="28"/>
  <c r="H33" i="28"/>
  <c r="I33" i="28" s="1"/>
  <c r="J33" i="28" s="1"/>
  <c r="E33" i="28"/>
  <c r="H32" i="28" s="1"/>
  <c r="I32" i="28" s="1"/>
  <c r="J32" i="28" s="1"/>
  <c r="AT32" i="28"/>
  <c r="AP32" i="28"/>
  <c r="AM32" i="28"/>
  <c r="AD32" i="28"/>
  <c r="AA32" i="28"/>
  <c r="E32" i="28"/>
  <c r="AT31" i="28"/>
  <c r="AP31" i="28"/>
  <c r="AM31" i="28"/>
  <c r="AD31" i="28"/>
  <c r="AA31" i="28"/>
  <c r="I31" i="28"/>
  <c r="J31" i="28" s="1"/>
  <c r="H31" i="28"/>
  <c r="E31" i="28"/>
  <c r="AT30" i="28"/>
  <c r="AP30" i="28"/>
  <c r="AM30" i="28"/>
  <c r="AD30" i="28"/>
  <c r="AA30" i="28"/>
  <c r="H30" i="28"/>
  <c r="I30" i="28" s="1"/>
  <c r="J30" i="28" s="1"/>
  <c r="E30" i="28"/>
  <c r="AT29" i="28"/>
  <c r="AP29" i="28"/>
  <c r="AM29" i="28"/>
  <c r="AD29" i="28"/>
  <c r="AA29" i="28"/>
  <c r="I29" i="28"/>
  <c r="J29" i="28" s="1"/>
  <c r="H29" i="28"/>
  <c r="E29" i="28"/>
  <c r="AT28" i="28"/>
  <c r="AR28" i="28"/>
  <c r="AP28" i="28"/>
  <c r="AM28" i="28"/>
  <c r="AD28" i="28"/>
  <c r="AA28" i="28"/>
  <c r="I28" i="28"/>
  <c r="J28" i="28" s="1"/>
  <c r="H28" i="28"/>
  <c r="E28" i="28"/>
  <c r="H27" i="28" s="1"/>
  <c r="AT27" i="28"/>
  <c r="AP27" i="28"/>
  <c r="AM27" i="28"/>
  <c r="AD27" i="28"/>
  <c r="AA27" i="28"/>
  <c r="J27" i="28"/>
  <c r="I27" i="28"/>
  <c r="K15" i="28"/>
  <c r="I5" i="28"/>
  <c r="B44" i="28" s="1"/>
  <c r="G5" i="28"/>
  <c r="I2" i="28"/>
  <c r="B29" i="28" s="1"/>
  <c r="G2" i="28"/>
  <c r="B27" i="28" s="1"/>
  <c r="K34" i="28" s="1"/>
  <c r="L34" i="28" s="1"/>
  <c r="E117" i="27"/>
  <c r="AW116" i="27"/>
  <c r="AU116" i="27"/>
  <c r="AS116" i="27"/>
  <c r="AG116" i="27"/>
  <c r="J116" i="27"/>
  <c r="H116" i="27"/>
  <c r="I116" i="27" s="1"/>
  <c r="E116" i="27"/>
  <c r="H115" i="27" s="1"/>
  <c r="AW115" i="27"/>
  <c r="AS115" i="27"/>
  <c r="AG115" i="27"/>
  <c r="J115" i="27"/>
  <c r="I115" i="27"/>
  <c r="E115" i="27"/>
  <c r="AW114" i="27"/>
  <c r="AV114" i="27"/>
  <c r="AU114" i="27"/>
  <c r="AS114" i="27"/>
  <c r="AG114" i="27"/>
  <c r="K114" i="27"/>
  <c r="L114" i="27" s="1"/>
  <c r="R114" i="27" s="1"/>
  <c r="J114" i="27"/>
  <c r="H114" i="27"/>
  <c r="I114" i="27" s="1"/>
  <c r="E114" i="27"/>
  <c r="AW113" i="27"/>
  <c r="AV113" i="27"/>
  <c r="AS113" i="27"/>
  <c r="AG113" i="27"/>
  <c r="K113" i="27"/>
  <c r="L113" i="27" s="1"/>
  <c r="H113" i="27"/>
  <c r="I113" i="27" s="1"/>
  <c r="J113" i="27" s="1"/>
  <c r="E113" i="27"/>
  <c r="AW112" i="27"/>
  <c r="AS112" i="27"/>
  <c r="AG112" i="27"/>
  <c r="I112" i="27"/>
  <c r="J112" i="27" s="1"/>
  <c r="H112" i="27"/>
  <c r="E112" i="27"/>
  <c r="AW111" i="27"/>
  <c r="AU111" i="27"/>
  <c r="AS111" i="27"/>
  <c r="AG111" i="27"/>
  <c r="H111" i="27"/>
  <c r="I111" i="27" s="1"/>
  <c r="J111" i="27" s="1"/>
  <c r="E111" i="27"/>
  <c r="AW110" i="27"/>
  <c r="AS110" i="27"/>
  <c r="AG110" i="27"/>
  <c r="H110" i="27"/>
  <c r="I110" i="27" s="1"/>
  <c r="J110" i="27" s="1"/>
  <c r="E110" i="27"/>
  <c r="AW109" i="27"/>
  <c r="AS109" i="27"/>
  <c r="AG109" i="27"/>
  <c r="K109" i="27"/>
  <c r="L109" i="27" s="1"/>
  <c r="J109" i="27"/>
  <c r="H109" i="27"/>
  <c r="I109" i="27" s="1"/>
  <c r="E109" i="27"/>
  <c r="AW108" i="27"/>
  <c r="AV108" i="27"/>
  <c r="AS108" i="27"/>
  <c r="AG108" i="27"/>
  <c r="K108" i="27"/>
  <c r="L108" i="27" s="1"/>
  <c r="H108" i="27"/>
  <c r="I108" i="27" s="1"/>
  <c r="J108" i="27" s="1"/>
  <c r="E108" i="27"/>
  <c r="AW107" i="27"/>
  <c r="AS107" i="27"/>
  <c r="AG107" i="27"/>
  <c r="I107" i="27"/>
  <c r="J107" i="27" s="1"/>
  <c r="H107" i="27"/>
  <c r="E107" i="27"/>
  <c r="B107" i="27"/>
  <c r="AV115" i="27" s="1"/>
  <c r="AW106" i="27"/>
  <c r="AV106" i="27"/>
  <c r="AU106" i="27"/>
  <c r="AS106" i="27"/>
  <c r="AG106" i="27"/>
  <c r="K106" i="27"/>
  <c r="L106" i="27" s="1"/>
  <c r="I106" i="27"/>
  <c r="J106" i="27" s="1"/>
  <c r="H106" i="27"/>
  <c r="E106" i="27"/>
  <c r="AW105" i="27"/>
  <c r="AV105" i="27"/>
  <c r="AU105" i="27"/>
  <c r="AS105" i="27"/>
  <c r="AG105" i="27"/>
  <c r="K105" i="27"/>
  <c r="L105" i="27" s="1"/>
  <c r="O105" i="27" s="1"/>
  <c r="J105" i="27"/>
  <c r="I105" i="27"/>
  <c r="H105" i="27"/>
  <c r="B105" i="27"/>
  <c r="K110" i="27" s="1"/>
  <c r="L110" i="27" s="1"/>
  <c r="E102" i="27"/>
  <c r="H101" i="27" s="1"/>
  <c r="I101" i="27" s="1"/>
  <c r="AZ101" i="27"/>
  <c r="AW101" i="27"/>
  <c r="AU101" i="27"/>
  <c r="AS101" i="27"/>
  <c r="AG101" i="27"/>
  <c r="R101" i="27"/>
  <c r="K101" i="27"/>
  <c r="L101" i="27" s="1"/>
  <c r="J101" i="27"/>
  <c r="E101" i="27"/>
  <c r="AZ100" i="27"/>
  <c r="AW100" i="27"/>
  <c r="AS100" i="27"/>
  <c r="AG100" i="27"/>
  <c r="H100" i="27"/>
  <c r="I100" i="27" s="1"/>
  <c r="J100" i="27" s="1"/>
  <c r="E100" i="27"/>
  <c r="H99" i="27" s="1"/>
  <c r="I99" i="27" s="1"/>
  <c r="J99" i="27" s="1"/>
  <c r="AZ99" i="27"/>
  <c r="AW99" i="27"/>
  <c r="AV99" i="27"/>
  <c r="AS99" i="27"/>
  <c r="AG99" i="27"/>
  <c r="K99" i="27"/>
  <c r="L99" i="27" s="1"/>
  <c r="E99" i="27"/>
  <c r="AZ98" i="27"/>
  <c r="AW98" i="27"/>
  <c r="AS98" i="27"/>
  <c r="AG98" i="27"/>
  <c r="H98" i="27"/>
  <c r="I98" i="27" s="1"/>
  <c r="J98" i="27" s="1"/>
  <c r="E98" i="27"/>
  <c r="H97" i="27" s="1"/>
  <c r="I97" i="27" s="1"/>
  <c r="J97" i="27" s="1"/>
  <c r="AZ97" i="27"/>
  <c r="AW97" i="27"/>
  <c r="AS97" i="27"/>
  <c r="AG97" i="27"/>
  <c r="L97" i="27"/>
  <c r="K97" i="27"/>
  <c r="E97" i="27"/>
  <c r="AZ96" i="27"/>
  <c r="AW96" i="27"/>
  <c r="AS96" i="27"/>
  <c r="AG96" i="27"/>
  <c r="H96" i="27"/>
  <c r="I96" i="27" s="1"/>
  <c r="J96" i="27" s="1"/>
  <c r="E96" i="27"/>
  <c r="H95" i="27" s="1"/>
  <c r="I95" i="27" s="1"/>
  <c r="J95" i="27" s="1"/>
  <c r="AZ95" i="27"/>
  <c r="AW95" i="27"/>
  <c r="AV95" i="27"/>
  <c r="AS95" i="27"/>
  <c r="AG95" i="27"/>
  <c r="K95" i="27"/>
  <c r="L95" i="27" s="1"/>
  <c r="E95" i="27"/>
  <c r="AZ94" i="27"/>
  <c r="AW94" i="27"/>
  <c r="AS94" i="27"/>
  <c r="AG94" i="27"/>
  <c r="I94" i="27"/>
  <c r="J94" i="27" s="1"/>
  <c r="H94" i="27"/>
  <c r="E94" i="27"/>
  <c r="AZ93" i="27"/>
  <c r="AW93" i="27"/>
  <c r="AS93" i="27"/>
  <c r="AG93" i="27"/>
  <c r="L93" i="27"/>
  <c r="K93" i="27"/>
  <c r="H93" i="27"/>
  <c r="I93" i="27" s="1"/>
  <c r="J93" i="27" s="1"/>
  <c r="E93" i="27"/>
  <c r="H92" i="27" s="1"/>
  <c r="I92" i="27" s="1"/>
  <c r="J92" i="27" s="1"/>
  <c r="AZ92" i="27"/>
  <c r="AW92" i="27"/>
  <c r="AU92" i="27"/>
  <c r="AS92" i="27"/>
  <c r="AG92" i="27"/>
  <c r="E92" i="27"/>
  <c r="B92" i="27"/>
  <c r="AZ91" i="27"/>
  <c r="AW91" i="27"/>
  <c r="AS91" i="27"/>
  <c r="AG91" i="27"/>
  <c r="H91" i="27"/>
  <c r="I91" i="27" s="1"/>
  <c r="J91" i="27" s="1"/>
  <c r="E91" i="27"/>
  <c r="H90" i="27" s="1"/>
  <c r="I90" i="27" s="1"/>
  <c r="AZ90" i="27"/>
  <c r="AW90" i="27"/>
  <c r="AV90" i="27"/>
  <c r="AU90" i="27"/>
  <c r="AS90" i="27"/>
  <c r="AG90" i="27"/>
  <c r="K90" i="27"/>
  <c r="L90" i="27" s="1"/>
  <c r="J90" i="27"/>
  <c r="B90" i="27"/>
  <c r="AU99" i="27" s="1"/>
  <c r="E86" i="27"/>
  <c r="AW85" i="27"/>
  <c r="AS85" i="27"/>
  <c r="AG85" i="27"/>
  <c r="H85" i="27"/>
  <c r="I85" i="27" s="1"/>
  <c r="J85" i="27" s="1"/>
  <c r="E85" i="27"/>
  <c r="H84" i="27" s="1"/>
  <c r="I84" i="27" s="1"/>
  <c r="J84" i="27" s="1"/>
  <c r="AW84" i="27"/>
  <c r="AS84" i="27"/>
  <c r="AG84" i="27"/>
  <c r="E84" i="27"/>
  <c r="AW83" i="27"/>
  <c r="AV83" i="27"/>
  <c r="AU83" i="27"/>
  <c r="AS83" i="27"/>
  <c r="AG83" i="27"/>
  <c r="K83" i="27"/>
  <c r="L83" i="27" s="1"/>
  <c r="J83" i="27"/>
  <c r="I83" i="27"/>
  <c r="H83" i="27"/>
  <c r="E83" i="27"/>
  <c r="AW82" i="27"/>
  <c r="AV82" i="27"/>
  <c r="AU82" i="27"/>
  <c r="AS82" i="27"/>
  <c r="AG82" i="27"/>
  <c r="K82" i="27"/>
  <c r="L82" i="27" s="1"/>
  <c r="H82" i="27"/>
  <c r="I82" i="27" s="1"/>
  <c r="J82" i="27" s="1"/>
  <c r="E82" i="27"/>
  <c r="AW81" i="27"/>
  <c r="AS81" i="27"/>
  <c r="AG81" i="27"/>
  <c r="L81" i="27"/>
  <c r="R81" i="27" s="1"/>
  <c r="K81" i="27"/>
  <c r="H81" i="27"/>
  <c r="I81" i="27" s="1"/>
  <c r="J81" i="27" s="1"/>
  <c r="E81" i="27"/>
  <c r="AW80" i="27"/>
  <c r="AS80" i="27"/>
  <c r="AG80" i="27"/>
  <c r="H80" i="27"/>
  <c r="I80" i="27" s="1"/>
  <c r="J80" i="27" s="1"/>
  <c r="E80" i="27"/>
  <c r="AW79" i="27"/>
  <c r="AS79" i="27"/>
  <c r="AG79" i="27"/>
  <c r="H79" i="27"/>
  <c r="I79" i="27" s="1"/>
  <c r="J79" i="27" s="1"/>
  <c r="E79" i="27"/>
  <c r="H78" i="27" s="1"/>
  <c r="I78" i="27" s="1"/>
  <c r="J78" i="27" s="1"/>
  <c r="AW78" i="27"/>
  <c r="AU78" i="27"/>
  <c r="AS78" i="27"/>
  <c r="AG78" i="27"/>
  <c r="K78" i="27"/>
  <c r="L78" i="27" s="1"/>
  <c r="E78" i="27"/>
  <c r="AW77" i="27"/>
  <c r="AV77" i="27"/>
  <c r="AU77" i="27"/>
  <c r="AS77" i="27"/>
  <c r="AG77" i="27"/>
  <c r="K77" i="27"/>
  <c r="L77" i="27" s="1"/>
  <c r="H77" i="27"/>
  <c r="I77" i="27" s="1"/>
  <c r="J77" i="27" s="1"/>
  <c r="E77" i="27"/>
  <c r="AW76" i="27"/>
  <c r="AS76" i="27"/>
  <c r="AG76" i="27"/>
  <c r="L76" i="27"/>
  <c r="R76" i="27" s="1"/>
  <c r="K76" i="27"/>
  <c r="I76" i="27"/>
  <c r="J76" i="27" s="1"/>
  <c r="H76" i="27"/>
  <c r="E76" i="27"/>
  <c r="B76" i="27"/>
  <c r="AW75" i="27"/>
  <c r="AU75" i="27"/>
  <c r="AS75" i="27"/>
  <c r="AG75" i="27"/>
  <c r="K75" i="27"/>
  <c r="L75" i="27" s="1"/>
  <c r="H75" i="27"/>
  <c r="I75" i="27" s="1"/>
  <c r="J75" i="27" s="1"/>
  <c r="E75" i="27"/>
  <c r="AW74" i="27"/>
  <c r="AU74" i="27"/>
  <c r="AS74" i="27"/>
  <c r="AG74" i="27"/>
  <c r="R74" i="27"/>
  <c r="L74" i="27"/>
  <c r="O74" i="27" s="1"/>
  <c r="K74" i="27"/>
  <c r="I74" i="27"/>
  <c r="J74" i="27" s="1"/>
  <c r="H74" i="27"/>
  <c r="B74" i="27"/>
  <c r="K85" i="27" s="1"/>
  <c r="L85" i="27" s="1"/>
  <c r="R85" i="27" s="1"/>
  <c r="E70" i="27"/>
  <c r="H69" i="27" s="1"/>
  <c r="I69" i="27" s="1"/>
  <c r="AE69" i="27"/>
  <c r="R69" i="27"/>
  <c r="K69" i="27"/>
  <c r="L69" i="27" s="1"/>
  <c r="J69" i="27"/>
  <c r="E69" i="27"/>
  <c r="H68" i="27" s="1"/>
  <c r="I68" i="27" s="1"/>
  <c r="AE68" i="27"/>
  <c r="AD68" i="27"/>
  <c r="R68" i="27"/>
  <c r="K68" i="27"/>
  <c r="L68" i="27" s="1"/>
  <c r="J68" i="27"/>
  <c r="E68" i="27"/>
  <c r="AE67" i="27"/>
  <c r="AD67" i="27"/>
  <c r="I67" i="27"/>
  <c r="J67" i="27" s="1"/>
  <c r="H67" i="27"/>
  <c r="E67" i="27"/>
  <c r="AE66" i="27"/>
  <c r="AD66" i="27"/>
  <c r="AC66" i="27"/>
  <c r="I66" i="27"/>
  <c r="J66" i="27" s="1"/>
  <c r="H66" i="27"/>
  <c r="E66" i="27"/>
  <c r="AE65" i="27"/>
  <c r="AC65" i="27"/>
  <c r="H65" i="27"/>
  <c r="I65" i="27" s="1"/>
  <c r="J65" i="27" s="1"/>
  <c r="E65" i="27"/>
  <c r="H64" i="27" s="1"/>
  <c r="I64" i="27" s="1"/>
  <c r="J64" i="27" s="1"/>
  <c r="AE64" i="27"/>
  <c r="E64" i="27"/>
  <c r="H63" i="27" s="1"/>
  <c r="I63" i="27" s="1"/>
  <c r="J63" i="27" s="1"/>
  <c r="AE63" i="27"/>
  <c r="K63" i="27"/>
  <c r="L63" i="27" s="1"/>
  <c r="E63" i="27"/>
  <c r="AE62" i="27"/>
  <c r="AD62" i="27"/>
  <c r="K62" i="27"/>
  <c r="L62" i="27" s="1"/>
  <c r="H62" i="27"/>
  <c r="I62" i="27" s="1"/>
  <c r="J62" i="27" s="1"/>
  <c r="E62" i="27"/>
  <c r="H61" i="27" s="1"/>
  <c r="I61" i="27" s="1"/>
  <c r="AE61" i="27"/>
  <c r="AD61" i="27"/>
  <c r="R61" i="27"/>
  <c r="K61" i="27"/>
  <c r="L61" i="27" s="1"/>
  <c r="J61" i="27"/>
  <c r="E61" i="27"/>
  <c r="AE60" i="27"/>
  <c r="AD60" i="27"/>
  <c r="I60" i="27"/>
  <c r="J60" i="27" s="1"/>
  <c r="H60" i="27"/>
  <c r="E60" i="27"/>
  <c r="B60" i="27"/>
  <c r="AD69" i="27" s="1"/>
  <c r="AE59" i="27"/>
  <c r="AD59" i="27"/>
  <c r="I59" i="27"/>
  <c r="J59" i="27" s="1"/>
  <c r="H59" i="27"/>
  <c r="E59" i="27"/>
  <c r="AE58" i="27"/>
  <c r="AD58" i="27"/>
  <c r="AC58" i="27"/>
  <c r="H58" i="27"/>
  <c r="I58" i="27" s="1"/>
  <c r="J58" i="27" s="1"/>
  <c r="B58" i="27"/>
  <c r="AC68" i="27" s="1"/>
  <c r="E54" i="27"/>
  <c r="AT53" i="27"/>
  <c r="AP53" i="27"/>
  <c r="AA53" i="27"/>
  <c r="H53" i="27"/>
  <c r="I53" i="27" s="1"/>
  <c r="J53" i="27" s="1"/>
  <c r="E53" i="27"/>
  <c r="AT52" i="27"/>
  <c r="AP52" i="27"/>
  <c r="AA52" i="27"/>
  <c r="H52" i="27"/>
  <c r="I52" i="27" s="1"/>
  <c r="J52" i="27" s="1"/>
  <c r="E52" i="27"/>
  <c r="H51" i="27" s="1"/>
  <c r="I51" i="27" s="1"/>
  <c r="J51" i="27" s="1"/>
  <c r="AT51" i="27"/>
  <c r="AP51" i="27"/>
  <c r="AA51" i="27"/>
  <c r="E51" i="27"/>
  <c r="AT50" i="27"/>
  <c r="AP50" i="27"/>
  <c r="AA50" i="27"/>
  <c r="I50" i="27"/>
  <c r="J50" i="27" s="1"/>
  <c r="H50" i="27"/>
  <c r="E50" i="27"/>
  <c r="AT49" i="27"/>
  <c r="AP49" i="27"/>
  <c r="AA49" i="27"/>
  <c r="J49" i="27"/>
  <c r="I49" i="27"/>
  <c r="H49" i="27"/>
  <c r="E49" i="27"/>
  <c r="AT48" i="27"/>
  <c r="AP48" i="27"/>
  <c r="AA48" i="27"/>
  <c r="H48" i="27"/>
  <c r="I48" i="27" s="1"/>
  <c r="J48" i="27" s="1"/>
  <c r="E48" i="27"/>
  <c r="AT47" i="27"/>
  <c r="AP47" i="27"/>
  <c r="AA47" i="27"/>
  <c r="I47" i="27"/>
  <c r="J47" i="27" s="1"/>
  <c r="H47" i="27"/>
  <c r="E47" i="27"/>
  <c r="AT46" i="27"/>
  <c r="AP46" i="27"/>
  <c r="AA46" i="27"/>
  <c r="H46" i="27"/>
  <c r="I46" i="27" s="1"/>
  <c r="J46" i="27" s="1"/>
  <c r="E46" i="27"/>
  <c r="H45" i="27" s="1"/>
  <c r="I45" i="27" s="1"/>
  <c r="J45" i="27" s="1"/>
  <c r="AT45" i="27"/>
  <c r="AP45" i="27"/>
  <c r="AA45" i="27"/>
  <c r="E45" i="27"/>
  <c r="AT44" i="27"/>
  <c r="AR44" i="27"/>
  <c r="AP44" i="27"/>
  <c r="AA44" i="27"/>
  <c r="J44" i="27"/>
  <c r="I44" i="27"/>
  <c r="H44" i="27"/>
  <c r="E44" i="27"/>
  <c r="AT43" i="27"/>
  <c r="AP43" i="27"/>
  <c r="AA43" i="27"/>
  <c r="K43" i="27"/>
  <c r="L43" i="27" s="1"/>
  <c r="H43" i="27"/>
  <c r="I43" i="27" s="1"/>
  <c r="J43" i="27" s="1"/>
  <c r="E43" i="27"/>
  <c r="AT42" i="27"/>
  <c r="AP42" i="27"/>
  <c r="AA42" i="27"/>
  <c r="H42" i="27"/>
  <c r="I42" i="27" s="1"/>
  <c r="J42" i="27" s="1"/>
  <c r="B42" i="27"/>
  <c r="AR49" i="27" s="1"/>
  <c r="E39" i="27"/>
  <c r="H38" i="27" s="1"/>
  <c r="I38" i="27" s="1"/>
  <c r="J38" i="27" s="1"/>
  <c r="AT38" i="27"/>
  <c r="AR38" i="27"/>
  <c r="AP38" i="27"/>
  <c r="AM38" i="27"/>
  <c r="AD38" i="27"/>
  <c r="AA38" i="27"/>
  <c r="K38" i="27"/>
  <c r="L38" i="27" s="1"/>
  <c r="E38" i="27"/>
  <c r="H37" i="27" s="1"/>
  <c r="I37" i="27" s="1"/>
  <c r="J37" i="27" s="1"/>
  <c r="AT37" i="27"/>
  <c r="AP37" i="27"/>
  <c r="AM37" i="27"/>
  <c r="AD37" i="27"/>
  <c r="AA37" i="27"/>
  <c r="E37" i="27"/>
  <c r="AT36" i="27"/>
  <c r="AS36" i="27"/>
  <c r="AR36" i="27"/>
  <c r="AP36" i="27"/>
  <c r="AM36" i="27"/>
  <c r="AD36" i="27"/>
  <c r="AA36" i="27"/>
  <c r="H36" i="27"/>
  <c r="I36" i="27" s="1"/>
  <c r="J36" i="27" s="1"/>
  <c r="E36" i="27"/>
  <c r="H35" i="27" s="1"/>
  <c r="I35" i="27" s="1"/>
  <c r="AT35" i="27"/>
  <c r="AP35" i="27"/>
  <c r="AM35" i="27"/>
  <c r="AD35" i="27"/>
  <c r="AA35" i="27"/>
  <c r="J35" i="27"/>
  <c r="E35" i="27"/>
  <c r="AT34" i="27"/>
  <c r="AS34" i="27"/>
  <c r="AR34" i="27"/>
  <c r="AP34" i="27"/>
  <c r="AM34" i="27"/>
  <c r="AD34" i="27"/>
  <c r="AA34" i="27"/>
  <c r="H34" i="27"/>
  <c r="I34" i="27" s="1"/>
  <c r="J34" i="27" s="1"/>
  <c r="E34" i="27"/>
  <c r="H33" i="27" s="1"/>
  <c r="AT33" i="27"/>
  <c r="AP33" i="27"/>
  <c r="AM33" i="27"/>
  <c r="AD33" i="27"/>
  <c r="AA33" i="27"/>
  <c r="I33" i="27"/>
  <c r="J33" i="27" s="1"/>
  <c r="E33" i="27"/>
  <c r="AT32" i="27"/>
  <c r="AS32" i="27"/>
  <c r="AR32" i="27"/>
  <c r="AP32" i="27"/>
  <c r="AM32" i="27"/>
  <c r="AD32" i="27"/>
  <c r="AA32" i="27"/>
  <c r="H32" i="27"/>
  <c r="I32" i="27" s="1"/>
  <c r="J32" i="27" s="1"/>
  <c r="E32" i="27"/>
  <c r="H31" i="27" s="1"/>
  <c r="I31" i="27" s="1"/>
  <c r="AT31" i="27"/>
  <c r="AP31" i="27"/>
  <c r="AM31" i="27"/>
  <c r="AD31" i="27"/>
  <c r="AA31" i="27"/>
  <c r="K31" i="27"/>
  <c r="L31" i="27" s="1"/>
  <c r="J31" i="27"/>
  <c r="E31" i="27"/>
  <c r="AT30" i="27"/>
  <c r="AP30" i="27"/>
  <c r="AM30" i="27"/>
  <c r="AD30" i="27"/>
  <c r="AA30" i="27"/>
  <c r="H30" i="27"/>
  <c r="I30" i="27" s="1"/>
  <c r="J30" i="27" s="1"/>
  <c r="E30" i="27"/>
  <c r="H29" i="27" s="1"/>
  <c r="I29" i="27" s="1"/>
  <c r="J29" i="27" s="1"/>
  <c r="AT29" i="27"/>
  <c r="AP29" i="27"/>
  <c r="AM29" i="27"/>
  <c r="AD29" i="27"/>
  <c r="AA29" i="27"/>
  <c r="E29" i="27"/>
  <c r="AT28" i="27"/>
  <c r="AP28" i="27"/>
  <c r="AM28" i="27"/>
  <c r="AD28" i="27"/>
  <c r="AA28" i="27"/>
  <c r="I28" i="27"/>
  <c r="J28" i="27" s="1"/>
  <c r="H28" i="27"/>
  <c r="E28" i="27"/>
  <c r="AT27" i="27"/>
  <c r="AR27" i="27"/>
  <c r="AP27" i="27"/>
  <c r="AM27" i="27"/>
  <c r="AD27" i="27"/>
  <c r="AA27" i="27"/>
  <c r="H27" i="27"/>
  <c r="I27" i="27" s="1"/>
  <c r="J27" i="27" s="1"/>
  <c r="K15" i="27"/>
  <c r="I5" i="27"/>
  <c r="B44" i="27" s="1"/>
  <c r="G5" i="27"/>
  <c r="I2" i="27"/>
  <c r="B29" i="27" s="1"/>
  <c r="AS30" i="27" s="1"/>
  <c r="G2" i="27"/>
  <c r="B27" i="27" s="1"/>
  <c r="E102" i="26"/>
  <c r="H101" i="26" s="1"/>
  <c r="I101" i="26" s="1"/>
  <c r="J101" i="26" s="1"/>
  <c r="AZ101" i="26"/>
  <c r="AW101" i="26"/>
  <c r="AS101" i="26"/>
  <c r="AG101" i="26"/>
  <c r="E101" i="26"/>
  <c r="H100" i="26" s="1"/>
  <c r="I100" i="26" s="1"/>
  <c r="AZ100" i="26"/>
  <c r="AW100" i="26"/>
  <c r="AS100" i="26"/>
  <c r="AG100" i="26"/>
  <c r="J100" i="26"/>
  <c r="E100" i="26"/>
  <c r="AZ99" i="26"/>
  <c r="AW99" i="26"/>
  <c r="AS99" i="26"/>
  <c r="AG99" i="26"/>
  <c r="H99" i="26"/>
  <c r="I99" i="26" s="1"/>
  <c r="J99" i="26" s="1"/>
  <c r="E99" i="26"/>
  <c r="H98" i="26" s="1"/>
  <c r="I98" i="26" s="1"/>
  <c r="J98" i="26" s="1"/>
  <c r="AZ98" i="26"/>
  <c r="AW98" i="26"/>
  <c r="AV98" i="26"/>
  <c r="AS98" i="26"/>
  <c r="AG98" i="26"/>
  <c r="K98" i="26"/>
  <c r="L98" i="26" s="1"/>
  <c r="E98" i="26"/>
  <c r="AZ97" i="26"/>
  <c r="AW97" i="26"/>
  <c r="AS97" i="26"/>
  <c r="AG97" i="26"/>
  <c r="H97" i="26"/>
  <c r="I97" i="26" s="1"/>
  <c r="J97" i="26" s="1"/>
  <c r="E97" i="26"/>
  <c r="H96" i="26" s="1"/>
  <c r="I96" i="26" s="1"/>
  <c r="J96" i="26" s="1"/>
  <c r="AZ96" i="26"/>
  <c r="AW96" i="26"/>
  <c r="AV96" i="26"/>
  <c r="AS96" i="26"/>
  <c r="AG96" i="26"/>
  <c r="E96" i="26"/>
  <c r="AZ95" i="26"/>
  <c r="AW95" i="26"/>
  <c r="AS95" i="26"/>
  <c r="AG95" i="26"/>
  <c r="H95" i="26"/>
  <c r="I95" i="26" s="1"/>
  <c r="J95" i="26" s="1"/>
  <c r="E95" i="26"/>
  <c r="H94" i="26" s="1"/>
  <c r="I94" i="26" s="1"/>
  <c r="J94" i="26" s="1"/>
  <c r="AZ94" i="26"/>
  <c r="AW94" i="26"/>
  <c r="AV94" i="26"/>
  <c r="AU94" i="26"/>
  <c r="AS94" i="26"/>
  <c r="AG94" i="26"/>
  <c r="K94" i="26"/>
  <c r="L94" i="26" s="1"/>
  <c r="E94" i="26"/>
  <c r="AZ93" i="26"/>
  <c r="AW93" i="26"/>
  <c r="AS93" i="26"/>
  <c r="AG93" i="26"/>
  <c r="H93" i="26"/>
  <c r="I93" i="26" s="1"/>
  <c r="J93" i="26" s="1"/>
  <c r="E93" i="26"/>
  <c r="AZ92" i="26"/>
  <c r="AW92" i="26"/>
  <c r="AV92" i="26"/>
  <c r="AS92" i="26"/>
  <c r="AG92" i="26"/>
  <c r="H92" i="26"/>
  <c r="I92" i="26" s="1"/>
  <c r="J92" i="26" s="1"/>
  <c r="E92" i="26"/>
  <c r="H91" i="26" s="1"/>
  <c r="B92" i="26"/>
  <c r="AZ91" i="26"/>
  <c r="AW91" i="26"/>
  <c r="AS91" i="26"/>
  <c r="AG91" i="26"/>
  <c r="I91" i="26"/>
  <c r="J91" i="26" s="1"/>
  <c r="E91" i="26"/>
  <c r="AZ90" i="26"/>
  <c r="AW90" i="26"/>
  <c r="AS90" i="26"/>
  <c r="AG90" i="26"/>
  <c r="I90" i="26"/>
  <c r="J90" i="26" s="1"/>
  <c r="H90" i="26"/>
  <c r="B90" i="26"/>
  <c r="E86" i="26"/>
  <c r="H85" i="26" s="1"/>
  <c r="I85" i="26" s="1"/>
  <c r="J85" i="26" s="1"/>
  <c r="AW85" i="26"/>
  <c r="AU85" i="26"/>
  <c r="AS85" i="26"/>
  <c r="AG85" i="26"/>
  <c r="E85" i="26"/>
  <c r="AW84" i="26"/>
  <c r="AV84" i="26"/>
  <c r="AU84" i="26"/>
  <c r="AS84" i="26"/>
  <c r="AG84" i="26"/>
  <c r="K84" i="26"/>
  <c r="L84" i="26" s="1"/>
  <c r="H84" i="26"/>
  <c r="I84" i="26" s="1"/>
  <c r="J84" i="26" s="1"/>
  <c r="E84" i="26"/>
  <c r="AW83" i="26"/>
  <c r="AS83" i="26"/>
  <c r="AG83" i="26"/>
  <c r="I83" i="26"/>
  <c r="J83" i="26" s="1"/>
  <c r="H83" i="26"/>
  <c r="E83" i="26"/>
  <c r="H82" i="26" s="1"/>
  <c r="I82" i="26" s="1"/>
  <c r="J82" i="26" s="1"/>
  <c r="AW82" i="26"/>
  <c r="AS82" i="26"/>
  <c r="AG82" i="26"/>
  <c r="E82" i="26"/>
  <c r="AW81" i="26"/>
  <c r="AV81" i="26"/>
  <c r="AS81" i="26"/>
  <c r="AG81" i="26"/>
  <c r="H81" i="26"/>
  <c r="I81" i="26" s="1"/>
  <c r="J81" i="26" s="1"/>
  <c r="E81" i="26"/>
  <c r="AW80" i="26"/>
  <c r="AU80" i="26"/>
  <c r="AS80" i="26"/>
  <c r="AG80" i="26"/>
  <c r="I80" i="26"/>
  <c r="J80" i="26" s="1"/>
  <c r="H80" i="26"/>
  <c r="E80" i="26"/>
  <c r="AW79" i="26"/>
  <c r="AV79" i="26"/>
  <c r="AU79" i="26"/>
  <c r="AS79" i="26"/>
  <c r="AG79" i="26"/>
  <c r="R79" i="26"/>
  <c r="K79" i="26"/>
  <c r="L79" i="26" s="1"/>
  <c r="J79" i="26"/>
  <c r="I79" i="26"/>
  <c r="H79" i="26"/>
  <c r="E79" i="26"/>
  <c r="H78" i="26" s="1"/>
  <c r="I78" i="26" s="1"/>
  <c r="J78" i="26" s="1"/>
  <c r="AW78" i="26"/>
  <c r="AV78" i="26"/>
  <c r="AS78" i="26"/>
  <c r="AG78" i="26"/>
  <c r="E78" i="26"/>
  <c r="AW77" i="26"/>
  <c r="AU77" i="26"/>
  <c r="AS77" i="26"/>
  <c r="AG77" i="26"/>
  <c r="H77" i="26"/>
  <c r="I77" i="26" s="1"/>
  <c r="J77" i="26" s="1"/>
  <c r="E77" i="26"/>
  <c r="H76" i="26" s="1"/>
  <c r="I76" i="26" s="1"/>
  <c r="J76" i="26" s="1"/>
  <c r="AW76" i="26"/>
  <c r="AV76" i="26"/>
  <c r="AS76" i="26"/>
  <c r="AG76" i="26"/>
  <c r="K76" i="26"/>
  <c r="L76" i="26" s="1"/>
  <c r="E76" i="26"/>
  <c r="H75" i="26" s="1"/>
  <c r="I75" i="26" s="1"/>
  <c r="B76" i="26"/>
  <c r="AV101" i="26" s="1"/>
  <c r="AW75" i="26"/>
  <c r="AV75" i="26"/>
  <c r="AU75" i="26"/>
  <c r="AS75" i="26"/>
  <c r="AG75" i="26"/>
  <c r="K75" i="26"/>
  <c r="L75" i="26" s="1"/>
  <c r="R75" i="26" s="1"/>
  <c r="J75" i="26"/>
  <c r="E75" i="26"/>
  <c r="H74" i="26" s="1"/>
  <c r="I74" i="26" s="1"/>
  <c r="J74" i="26" s="1"/>
  <c r="AW74" i="26"/>
  <c r="AV74" i="26"/>
  <c r="AS74" i="26"/>
  <c r="AG74" i="26"/>
  <c r="K74" i="26"/>
  <c r="L74" i="26" s="1"/>
  <c r="B74" i="26"/>
  <c r="K83" i="26" s="1"/>
  <c r="L83" i="26" s="1"/>
  <c r="E70" i="26"/>
  <c r="H69" i="26" s="1"/>
  <c r="I69" i="26" s="1"/>
  <c r="J69" i="26" s="1"/>
  <c r="AE69" i="26"/>
  <c r="E69" i="26"/>
  <c r="H68" i="26" s="1"/>
  <c r="I68" i="26" s="1"/>
  <c r="J68" i="26" s="1"/>
  <c r="AE68" i="26"/>
  <c r="E68" i="26"/>
  <c r="H67" i="26" s="1"/>
  <c r="I67" i="26" s="1"/>
  <c r="AE67" i="26"/>
  <c r="K67" i="26"/>
  <c r="L67" i="26" s="1"/>
  <c r="J67" i="26"/>
  <c r="E67" i="26"/>
  <c r="H66" i="26" s="1"/>
  <c r="I66" i="26" s="1"/>
  <c r="J66" i="26" s="1"/>
  <c r="AE66" i="26"/>
  <c r="AD66" i="26"/>
  <c r="R66" i="26"/>
  <c r="K66" i="26"/>
  <c r="L66" i="26" s="1"/>
  <c r="E66" i="26"/>
  <c r="AE65" i="26"/>
  <c r="AD65" i="26"/>
  <c r="AC65" i="26"/>
  <c r="K65" i="26"/>
  <c r="L65" i="26" s="1"/>
  <c r="I65" i="26"/>
  <c r="J65" i="26" s="1"/>
  <c r="H65" i="26"/>
  <c r="E65" i="26"/>
  <c r="AE64" i="26"/>
  <c r="AC64" i="26"/>
  <c r="H64" i="26"/>
  <c r="I64" i="26" s="1"/>
  <c r="J64" i="26" s="1"/>
  <c r="E64" i="26"/>
  <c r="H63" i="26" s="1"/>
  <c r="I63" i="26" s="1"/>
  <c r="J63" i="26" s="1"/>
  <c r="AE63" i="26"/>
  <c r="AC63" i="26"/>
  <c r="E63" i="26"/>
  <c r="H62" i="26" s="1"/>
  <c r="I62" i="26" s="1"/>
  <c r="J62" i="26" s="1"/>
  <c r="AE62" i="26"/>
  <c r="AC62" i="26"/>
  <c r="E62" i="26"/>
  <c r="H61" i="26" s="1"/>
  <c r="I61" i="26" s="1"/>
  <c r="J61" i="26" s="1"/>
  <c r="AE61" i="26"/>
  <c r="AC61" i="26"/>
  <c r="K61" i="26"/>
  <c r="L61" i="26" s="1"/>
  <c r="E61" i="26"/>
  <c r="H60" i="26" s="1"/>
  <c r="I60" i="26" s="1"/>
  <c r="AE60" i="26"/>
  <c r="R60" i="26"/>
  <c r="K60" i="26"/>
  <c r="L60" i="26" s="1"/>
  <c r="J60" i="26"/>
  <c r="E60" i="26"/>
  <c r="H59" i="26" s="1"/>
  <c r="I59" i="26" s="1"/>
  <c r="J59" i="26" s="1"/>
  <c r="B60" i="26"/>
  <c r="AD68" i="26" s="1"/>
  <c r="AE59" i="26"/>
  <c r="R59" i="26"/>
  <c r="K59" i="26"/>
  <c r="L59" i="26" s="1"/>
  <c r="E59" i="26"/>
  <c r="H58" i="26" s="1"/>
  <c r="AE58" i="26"/>
  <c r="AD58" i="26"/>
  <c r="R58" i="26"/>
  <c r="K58" i="26"/>
  <c r="L58" i="26" s="1"/>
  <c r="O58" i="26" s="1"/>
  <c r="I58" i="26"/>
  <c r="J58" i="26" s="1"/>
  <c r="B58" i="26"/>
  <c r="E54" i="26"/>
  <c r="AT53" i="26"/>
  <c r="AP53" i="26"/>
  <c r="AA53" i="26"/>
  <c r="H53" i="26"/>
  <c r="I53" i="26" s="1"/>
  <c r="J53" i="26" s="1"/>
  <c r="E53" i="26"/>
  <c r="AT52" i="26"/>
  <c r="AP52" i="26"/>
  <c r="AA52" i="26"/>
  <c r="H52" i="26"/>
  <c r="I52" i="26" s="1"/>
  <c r="J52" i="26" s="1"/>
  <c r="E52" i="26"/>
  <c r="AT51" i="26"/>
  <c r="AP51" i="26"/>
  <c r="AA51" i="26"/>
  <c r="I51" i="26"/>
  <c r="J51" i="26" s="1"/>
  <c r="H51" i="26"/>
  <c r="E51" i="26"/>
  <c r="AT50" i="26"/>
  <c r="AP50" i="26"/>
  <c r="AA50" i="26"/>
  <c r="H50" i="26"/>
  <c r="I50" i="26" s="1"/>
  <c r="J50" i="26" s="1"/>
  <c r="E50" i="26"/>
  <c r="AT49" i="26"/>
  <c r="AP49" i="26"/>
  <c r="AA49" i="26"/>
  <c r="H49" i="26"/>
  <c r="I49" i="26" s="1"/>
  <c r="J49" i="26" s="1"/>
  <c r="E49" i="26"/>
  <c r="AT48" i="26"/>
  <c r="AP48" i="26"/>
  <c r="AA48" i="26"/>
  <c r="H48" i="26"/>
  <c r="I48" i="26" s="1"/>
  <c r="J48" i="26" s="1"/>
  <c r="E48" i="26"/>
  <c r="H47" i="26" s="1"/>
  <c r="I47" i="26" s="1"/>
  <c r="J47" i="26" s="1"/>
  <c r="AT47" i="26"/>
  <c r="AP47" i="26"/>
  <c r="AA47" i="26"/>
  <c r="E47" i="26"/>
  <c r="H46" i="26" s="1"/>
  <c r="AT46" i="26"/>
  <c r="AP46" i="26"/>
  <c r="AA46" i="26"/>
  <c r="I46" i="26"/>
  <c r="J46" i="26" s="1"/>
  <c r="E46" i="26"/>
  <c r="AT45" i="26"/>
  <c r="AP45" i="26"/>
  <c r="AA45" i="26"/>
  <c r="H45" i="26"/>
  <c r="I45" i="26" s="1"/>
  <c r="J45" i="26" s="1"/>
  <c r="E45" i="26"/>
  <c r="AT44" i="26"/>
  <c r="AS44" i="26"/>
  <c r="AP44" i="26"/>
  <c r="AA44" i="26"/>
  <c r="K44" i="26"/>
  <c r="L44" i="26" s="1"/>
  <c r="H44" i="26"/>
  <c r="I44" i="26" s="1"/>
  <c r="J44" i="26" s="1"/>
  <c r="E44" i="26"/>
  <c r="B44" i="26"/>
  <c r="AT43" i="26"/>
  <c r="AP43" i="26"/>
  <c r="AA43" i="26"/>
  <c r="H43" i="26"/>
  <c r="I43" i="26" s="1"/>
  <c r="J43" i="26" s="1"/>
  <c r="E43" i="26"/>
  <c r="H42" i="26" s="1"/>
  <c r="AT42" i="26"/>
  <c r="AP42" i="26"/>
  <c r="AA42" i="26"/>
  <c r="I42" i="26"/>
  <c r="J42" i="26" s="1"/>
  <c r="E39" i="26"/>
  <c r="AT38" i="26"/>
  <c r="AP38" i="26"/>
  <c r="AM38" i="26"/>
  <c r="AD38" i="26"/>
  <c r="AA38" i="26"/>
  <c r="H38" i="26"/>
  <c r="I38" i="26" s="1"/>
  <c r="J38" i="26" s="1"/>
  <c r="E38" i="26"/>
  <c r="H37" i="26" s="1"/>
  <c r="I37" i="26" s="1"/>
  <c r="J37" i="26" s="1"/>
  <c r="AT37" i="26"/>
  <c r="AP37" i="26"/>
  <c r="AM37" i="26"/>
  <c r="AD37" i="26"/>
  <c r="AA37" i="26"/>
  <c r="E37" i="26"/>
  <c r="AT36" i="26"/>
  <c r="AP36" i="26"/>
  <c r="AM36" i="26"/>
  <c r="AD36" i="26"/>
  <c r="AA36" i="26"/>
  <c r="H36" i="26"/>
  <c r="I36" i="26" s="1"/>
  <c r="J36" i="26" s="1"/>
  <c r="E36" i="26"/>
  <c r="AT35" i="26"/>
  <c r="AR35" i="26"/>
  <c r="AP35" i="26"/>
  <c r="AM35" i="26"/>
  <c r="AD35" i="26"/>
  <c r="AA35" i="26"/>
  <c r="H35" i="26"/>
  <c r="I35" i="26" s="1"/>
  <c r="J35" i="26" s="1"/>
  <c r="E35" i="26"/>
  <c r="AT34" i="26"/>
  <c r="AP34" i="26"/>
  <c r="AM34" i="26"/>
  <c r="AD34" i="26"/>
  <c r="AA34" i="26"/>
  <c r="H34" i="26"/>
  <c r="I34" i="26" s="1"/>
  <c r="J34" i="26" s="1"/>
  <c r="E34" i="26"/>
  <c r="AT33" i="26"/>
  <c r="AR33" i="26"/>
  <c r="AP33" i="26"/>
  <c r="AM33" i="26"/>
  <c r="AD33" i="26"/>
  <c r="AA33" i="26"/>
  <c r="H33" i="26"/>
  <c r="I33" i="26" s="1"/>
  <c r="J33" i="26" s="1"/>
  <c r="E33" i="26"/>
  <c r="AT32" i="26"/>
  <c r="AP32" i="26"/>
  <c r="AM32" i="26"/>
  <c r="AD32" i="26"/>
  <c r="AA32" i="26"/>
  <c r="H32" i="26"/>
  <c r="I32" i="26" s="1"/>
  <c r="J32" i="26" s="1"/>
  <c r="E32" i="26"/>
  <c r="AT31" i="26"/>
  <c r="AR31" i="26"/>
  <c r="AP31" i="26"/>
  <c r="AM31" i="26"/>
  <c r="AD31" i="26"/>
  <c r="AA31" i="26"/>
  <c r="H31" i="26"/>
  <c r="I31" i="26" s="1"/>
  <c r="J31" i="26" s="1"/>
  <c r="E31" i="26"/>
  <c r="H30" i="26" s="1"/>
  <c r="I30" i="26" s="1"/>
  <c r="J30" i="26" s="1"/>
  <c r="AT30" i="26"/>
  <c r="AP30" i="26"/>
  <c r="AM30" i="26"/>
  <c r="AD30" i="26"/>
  <c r="AA30" i="26"/>
  <c r="E30" i="26"/>
  <c r="AT29" i="26"/>
  <c r="AS29" i="26"/>
  <c r="AR29" i="26"/>
  <c r="AP29" i="26"/>
  <c r="AM29" i="26"/>
  <c r="AD29" i="26"/>
  <c r="AA29" i="26"/>
  <c r="H29" i="26"/>
  <c r="I29" i="26" s="1"/>
  <c r="J29" i="26" s="1"/>
  <c r="E29" i="26"/>
  <c r="H28" i="26" s="1"/>
  <c r="I28" i="26" s="1"/>
  <c r="J28" i="26" s="1"/>
  <c r="AT28" i="26"/>
  <c r="AP28" i="26"/>
  <c r="AM28" i="26"/>
  <c r="AD28" i="26"/>
  <c r="AA28" i="26"/>
  <c r="E28" i="26"/>
  <c r="AT27" i="26"/>
  <c r="AP27" i="26"/>
  <c r="AM27" i="26"/>
  <c r="AD27" i="26"/>
  <c r="AA27" i="26"/>
  <c r="H27" i="26"/>
  <c r="I27" i="26" s="1"/>
  <c r="J27" i="26" s="1"/>
  <c r="B27" i="26"/>
  <c r="K35" i="26" s="1"/>
  <c r="L35" i="26" s="1"/>
  <c r="K15" i="26"/>
  <c r="I5" i="26"/>
  <c r="G5" i="26"/>
  <c r="B42" i="26" s="1"/>
  <c r="I2" i="26"/>
  <c r="B29" i="26" s="1"/>
  <c r="G2" i="26"/>
  <c r="E102" i="25"/>
  <c r="AZ101" i="25"/>
  <c r="AW101" i="25"/>
  <c r="AS101" i="25"/>
  <c r="AG101" i="25"/>
  <c r="H101" i="25"/>
  <c r="I101" i="25" s="1"/>
  <c r="J101" i="25" s="1"/>
  <c r="E101" i="25"/>
  <c r="AZ100" i="25"/>
  <c r="AW100" i="25"/>
  <c r="AV100" i="25"/>
  <c r="AS100" i="25"/>
  <c r="AG100" i="25"/>
  <c r="H100" i="25"/>
  <c r="I100" i="25" s="1"/>
  <c r="J100" i="25" s="1"/>
  <c r="E100" i="25"/>
  <c r="H99" i="25" s="1"/>
  <c r="AZ99" i="25"/>
  <c r="AW99" i="25"/>
  <c r="AU99" i="25"/>
  <c r="AS99" i="25"/>
  <c r="AG99" i="25"/>
  <c r="I99" i="25"/>
  <c r="J99" i="25" s="1"/>
  <c r="E99" i="25"/>
  <c r="AZ98" i="25"/>
  <c r="AW98" i="25"/>
  <c r="AS98" i="25"/>
  <c r="AG98" i="25"/>
  <c r="H98" i="25"/>
  <c r="I98" i="25" s="1"/>
  <c r="J98" i="25" s="1"/>
  <c r="E98" i="25"/>
  <c r="H97" i="25" s="1"/>
  <c r="I97" i="25" s="1"/>
  <c r="J97" i="25" s="1"/>
  <c r="AZ97" i="25"/>
  <c r="AW97" i="25"/>
  <c r="AU97" i="25"/>
  <c r="AS97" i="25"/>
  <c r="AG97" i="25"/>
  <c r="E97" i="25"/>
  <c r="AZ96" i="25"/>
  <c r="AW96" i="25"/>
  <c r="AS96" i="25"/>
  <c r="AG96" i="25"/>
  <c r="H96" i="25"/>
  <c r="I96" i="25" s="1"/>
  <c r="J96" i="25" s="1"/>
  <c r="E96" i="25"/>
  <c r="H95" i="25" s="1"/>
  <c r="AZ95" i="25"/>
  <c r="AW95" i="25"/>
  <c r="AU95" i="25"/>
  <c r="AS95" i="25"/>
  <c r="AG95" i="25"/>
  <c r="J95" i="25"/>
  <c r="I95" i="25"/>
  <c r="E95" i="25"/>
  <c r="AZ94" i="25"/>
  <c r="AW94" i="25"/>
  <c r="AS94" i="25"/>
  <c r="AG94" i="25"/>
  <c r="H94" i="25"/>
  <c r="I94" i="25" s="1"/>
  <c r="J94" i="25" s="1"/>
  <c r="E94" i="25"/>
  <c r="H93" i="25" s="1"/>
  <c r="I93" i="25" s="1"/>
  <c r="J93" i="25" s="1"/>
  <c r="AZ93" i="25"/>
  <c r="AW93" i="25"/>
  <c r="AV93" i="25"/>
  <c r="AU93" i="25"/>
  <c r="AS93" i="25"/>
  <c r="AG93" i="25"/>
  <c r="K93" i="25"/>
  <c r="L93" i="25" s="1"/>
  <c r="E93" i="25"/>
  <c r="AZ92" i="25"/>
  <c r="AW92" i="25"/>
  <c r="AS92" i="25"/>
  <c r="AG92" i="25"/>
  <c r="H92" i="25"/>
  <c r="I92" i="25" s="1"/>
  <c r="J92" i="25" s="1"/>
  <c r="E92" i="25"/>
  <c r="H91" i="25" s="1"/>
  <c r="I91" i="25" s="1"/>
  <c r="J91" i="25" s="1"/>
  <c r="B92" i="25"/>
  <c r="AZ91" i="25"/>
  <c r="AW91" i="25"/>
  <c r="AV91" i="25"/>
  <c r="AS91" i="25"/>
  <c r="AG91" i="25"/>
  <c r="K91" i="25"/>
  <c r="L91" i="25" s="1"/>
  <c r="E91" i="25"/>
  <c r="AZ90" i="25"/>
  <c r="AW90" i="25"/>
  <c r="AS90" i="25"/>
  <c r="AG90" i="25"/>
  <c r="K90" i="25"/>
  <c r="L90" i="25" s="1"/>
  <c r="I90" i="25"/>
  <c r="J90" i="25" s="1"/>
  <c r="H90" i="25"/>
  <c r="B90" i="25"/>
  <c r="AU100" i="25" s="1"/>
  <c r="E86" i="25"/>
  <c r="AW85" i="25"/>
  <c r="AV85" i="25"/>
  <c r="AS85" i="25"/>
  <c r="AG85" i="25"/>
  <c r="H85" i="25"/>
  <c r="I85" i="25" s="1"/>
  <c r="J85" i="25" s="1"/>
  <c r="E85" i="25"/>
  <c r="AW84" i="25"/>
  <c r="AS84" i="25"/>
  <c r="AG84" i="25"/>
  <c r="H84" i="25"/>
  <c r="I84" i="25" s="1"/>
  <c r="J84" i="25" s="1"/>
  <c r="E84" i="25"/>
  <c r="AW83" i="25"/>
  <c r="AS83" i="25"/>
  <c r="AG83" i="25"/>
  <c r="H83" i="25"/>
  <c r="I83" i="25" s="1"/>
  <c r="J83" i="25" s="1"/>
  <c r="E83" i="25"/>
  <c r="AW82" i="25"/>
  <c r="AS82" i="25"/>
  <c r="AG82" i="25"/>
  <c r="I82" i="25"/>
  <c r="J82" i="25" s="1"/>
  <c r="H82" i="25"/>
  <c r="E82" i="25"/>
  <c r="AW81" i="25"/>
  <c r="AV81" i="25"/>
  <c r="AS81" i="25"/>
  <c r="AG81" i="25"/>
  <c r="H81" i="25"/>
  <c r="I81" i="25" s="1"/>
  <c r="J81" i="25" s="1"/>
  <c r="E81" i="25"/>
  <c r="AW80" i="25"/>
  <c r="AV80" i="25"/>
  <c r="AS80" i="25"/>
  <c r="AG80" i="25"/>
  <c r="L80" i="25"/>
  <c r="K80" i="25"/>
  <c r="I80" i="25"/>
  <c r="J80" i="25" s="1"/>
  <c r="H80" i="25"/>
  <c r="E80" i="25"/>
  <c r="AW79" i="25"/>
  <c r="AS79" i="25"/>
  <c r="AG79" i="25"/>
  <c r="J79" i="25"/>
  <c r="I79" i="25"/>
  <c r="H79" i="25"/>
  <c r="E79" i="25"/>
  <c r="AW78" i="25"/>
  <c r="AS78" i="25"/>
  <c r="AG78" i="25"/>
  <c r="I78" i="25"/>
  <c r="J78" i="25" s="1"/>
  <c r="H78" i="25"/>
  <c r="E78" i="25"/>
  <c r="AW77" i="25"/>
  <c r="AS77" i="25"/>
  <c r="AG77" i="25"/>
  <c r="J77" i="25"/>
  <c r="I77" i="25"/>
  <c r="H77" i="25"/>
  <c r="E77" i="25"/>
  <c r="AW76" i="25"/>
  <c r="AV76" i="25"/>
  <c r="AS76" i="25"/>
  <c r="AG76" i="25"/>
  <c r="K76" i="25"/>
  <c r="L76" i="25" s="1"/>
  <c r="J76" i="25"/>
  <c r="H76" i="25"/>
  <c r="I76" i="25" s="1"/>
  <c r="E76" i="25"/>
  <c r="H75" i="25" s="1"/>
  <c r="I75" i="25" s="1"/>
  <c r="J75" i="25" s="1"/>
  <c r="B76" i="25"/>
  <c r="AV98" i="25" s="1"/>
  <c r="AW75" i="25"/>
  <c r="AV75" i="25"/>
  <c r="AS75" i="25"/>
  <c r="AG75" i="25"/>
  <c r="E75" i="25"/>
  <c r="AW74" i="25"/>
  <c r="AV74" i="25"/>
  <c r="AS74" i="25"/>
  <c r="AG74" i="25"/>
  <c r="H74" i="25"/>
  <c r="I74" i="25" s="1"/>
  <c r="J74" i="25" s="1"/>
  <c r="B74" i="25"/>
  <c r="E70" i="25"/>
  <c r="AE69" i="25"/>
  <c r="AD69" i="25"/>
  <c r="I69" i="25"/>
  <c r="J69" i="25" s="1"/>
  <c r="H69" i="25"/>
  <c r="E69" i="25"/>
  <c r="AE68" i="25"/>
  <c r="I68" i="25"/>
  <c r="J68" i="25" s="1"/>
  <c r="H68" i="25"/>
  <c r="E68" i="25"/>
  <c r="AE67" i="25"/>
  <c r="H67" i="25"/>
  <c r="I67" i="25" s="1"/>
  <c r="J67" i="25" s="1"/>
  <c r="E67" i="25"/>
  <c r="H66" i="25" s="1"/>
  <c r="I66" i="25" s="1"/>
  <c r="J66" i="25" s="1"/>
  <c r="AE66" i="25"/>
  <c r="E66" i="25"/>
  <c r="H65" i="25" s="1"/>
  <c r="I65" i="25" s="1"/>
  <c r="J65" i="25" s="1"/>
  <c r="AE65" i="25"/>
  <c r="E65" i="25"/>
  <c r="AE64" i="25"/>
  <c r="H64" i="25"/>
  <c r="I64" i="25" s="1"/>
  <c r="J64" i="25" s="1"/>
  <c r="E64" i="25"/>
  <c r="AE63" i="25"/>
  <c r="AD63" i="25"/>
  <c r="J63" i="25"/>
  <c r="I63" i="25"/>
  <c r="H63" i="25"/>
  <c r="E63" i="25"/>
  <c r="H62" i="25" s="1"/>
  <c r="I62" i="25" s="1"/>
  <c r="J62" i="25" s="1"/>
  <c r="AE62" i="25"/>
  <c r="AD62" i="25"/>
  <c r="E62" i="25"/>
  <c r="AE61" i="25"/>
  <c r="AD61" i="25"/>
  <c r="H61" i="25"/>
  <c r="I61" i="25" s="1"/>
  <c r="J61" i="25" s="1"/>
  <c r="E61" i="25"/>
  <c r="AE60" i="25"/>
  <c r="H60" i="25"/>
  <c r="I60" i="25" s="1"/>
  <c r="J60" i="25" s="1"/>
  <c r="E60" i="25"/>
  <c r="B60" i="25"/>
  <c r="AD64" i="25" s="1"/>
  <c r="AE59" i="25"/>
  <c r="H59" i="25"/>
  <c r="I59" i="25" s="1"/>
  <c r="J59" i="25" s="1"/>
  <c r="E59" i="25"/>
  <c r="H58" i="25" s="1"/>
  <c r="I58" i="25" s="1"/>
  <c r="J58" i="25" s="1"/>
  <c r="AE58" i="25"/>
  <c r="AD58" i="25"/>
  <c r="B58" i="25"/>
  <c r="E54" i="25"/>
  <c r="H53" i="25" s="1"/>
  <c r="I53" i="25" s="1"/>
  <c r="J53" i="25" s="1"/>
  <c r="AT53" i="25"/>
  <c r="AP53" i="25"/>
  <c r="AA53" i="25"/>
  <c r="E53" i="25"/>
  <c r="AT52" i="25"/>
  <c r="AS52" i="25"/>
  <c r="AP52" i="25"/>
  <c r="AA52" i="25"/>
  <c r="I52" i="25"/>
  <c r="J52" i="25" s="1"/>
  <c r="H52" i="25"/>
  <c r="E52" i="25"/>
  <c r="AT51" i="25"/>
  <c r="AP51" i="25"/>
  <c r="AA51" i="25"/>
  <c r="J51" i="25"/>
  <c r="I51" i="25"/>
  <c r="H51" i="25"/>
  <c r="E51" i="25"/>
  <c r="H50" i="25" s="1"/>
  <c r="I50" i="25" s="1"/>
  <c r="J50" i="25" s="1"/>
  <c r="AT50" i="25"/>
  <c r="AP50" i="25"/>
  <c r="AA50" i="25"/>
  <c r="E50" i="25"/>
  <c r="H49" i="25" s="1"/>
  <c r="I49" i="25" s="1"/>
  <c r="J49" i="25" s="1"/>
  <c r="AT49" i="25"/>
  <c r="AP49" i="25"/>
  <c r="AA49" i="25"/>
  <c r="E49" i="25"/>
  <c r="AT48" i="25"/>
  <c r="AP48" i="25"/>
  <c r="AA48" i="25"/>
  <c r="I48" i="25"/>
  <c r="J48" i="25" s="1"/>
  <c r="H48" i="25"/>
  <c r="E48" i="25"/>
  <c r="AT47" i="25"/>
  <c r="AP47" i="25"/>
  <c r="AA47" i="25"/>
  <c r="H47" i="25"/>
  <c r="I47" i="25" s="1"/>
  <c r="J47" i="25" s="1"/>
  <c r="E47" i="25"/>
  <c r="H46" i="25" s="1"/>
  <c r="I46" i="25" s="1"/>
  <c r="J46" i="25" s="1"/>
  <c r="AT46" i="25"/>
  <c r="AP46" i="25"/>
  <c r="AA46" i="25"/>
  <c r="E46" i="25"/>
  <c r="H45" i="25" s="1"/>
  <c r="I45" i="25" s="1"/>
  <c r="J45" i="25" s="1"/>
  <c r="AT45" i="25"/>
  <c r="AP45" i="25"/>
  <c r="AA45" i="25"/>
  <c r="E45" i="25"/>
  <c r="H44" i="25" s="1"/>
  <c r="I44" i="25" s="1"/>
  <c r="J44" i="25" s="1"/>
  <c r="AT44" i="25"/>
  <c r="AP44" i="25"/>
  <c r="AA44" i="25"/>
  <c r="E44" i="25"/>
  <c r="AT43" i="25"/>
  <c r="AR43" i="25"/>
  <c r="AP43" i="25"/>
  <c r="AA43" i="25"/>
  <c r="H43" i="25"/>
  <c r="I43" i="25" s="1"/>
  <c r="J43" i="25" s="1"/>
  <c r="E43" i="25"/>
  <c r="AT42" i="25"/>
  <c r="AP42" i="25"/>
  <c r="AA42" i="25"/>
  <c r="I42" i="25"/>
  <c r="J42" i="25" s="1"/>
  <c r="H42" i="25"/>
  <c r="E39" i="25"/>
  <c r="H38" i="25" s="1"/>
  <c r="I38" i="25" s="1"/>
  <c r="AT38" i="25"/>
  <c r="AP38" i="25"/>
  <c r="AM38" i="25"/>
  <c r="AD38" i="25"/>
  <c r="AA38" i="25"/>
  <c r="K38" i="25"/>
  <c r="L38" i="25" s="1"/>
  <c r="J38" i="25"/>
  <c r="E38" i="25"/>
  <c r="AT37" i="25"/>
  <c r="AP37" i="25"/>
  <c r="AM37" i="25"/>
  <c r="AD37" i="25"/>
  <c r="AA37" i="25"/>
  <c r="I37" i="25"/>
  <c r="J37" i="25" s="1"/>
  <c r="H37" i="25"/>
  <c r="E37" i="25"/>
  <c r="AT36" i="25"/>
  <c r="AR36" i="25"/>
  <c r="AP36" i="25"/>
  <c r="AM36" i="25"/>
  <c r="AD36" i="25"/>
  <c r="AA36" i="25"/>
  <c r="L36" i="25"/>
  <c r="K36" i="25"/>
  <c r="I36" i="25"/>
  <c r="J36" i="25" s="1"/>
  <c r="H36" i="25"/>
  <c r="E36" i="25"/>
  <c r="AT35" i="25"/>
  <c r="AP35" i="25"/>
  <c r="AM35" i="25"/>
  <c r="AD35" i="25"/>
  <c r="AA35" i="25"/>
  <c r="H35" i="25"/>
  <c r="I35" i="25" s="1"/>
  <c r="J35" i="25" s="1"/>
  <c r="E35" i="25"/>
  <c r="AT34" i="25"/>
  <c r="AR34" i="25"/>
  <c r="AP34" i="25"/>
  <c r="AM34" i="25"/>
  <c r="AD34" i="25"/>
  <c r="AA34" i="25"/>
  <c r="K34" i="25"/>
  <c r="L34" i="25" s="1"/>
  <c r="I34" i="25"/>
  <c r="J34" i="25" s="1"/>
  <c r="H34" i="25"/>
  <c r="E34" i="25"/>
  <c r="AT33" i="25"/>
  <c r="AP33" i="25"/>
  <c r="AM33" i="25"/>
  <c r="AD33" i="25"/>
  <c r="AA33" i="25"/>
  <c r="I33" i="25"/>
  <c r="J33" i="25" s="1"/>
  <c r="H33" i="25"/>
  <c r="E33" i="25"/>
  <c r="AT32" i="25"/>
  <c r="AR32" i="25"/>
  <c r="AP32" i="25"/>
  <c r="AM32" i="25"/>
  <c r="AD32" i="25"/>
  <c r="AA32" i="25"/>
  <c r="K32" i="25"/>
  <c r="L32" i="25" s="1"/>
  <c r="I32" i="25"/>
  <c r="J32" i="25" s="1"/>
  <c r="H32" i="25"/>
  <c r="E32" i="25"/>
  <c r="AT31" i="25"/>
  <c r="AP31" i="25"/>
  <c r="AM31" i="25"/>
  <c r="AD31" i="25"/>
  <c r="AA31" i="25"/>
  <c r="J31" i="25"/>
  <c r="I31" i="25"/>
  <c r="H31" i="25"/>
  <c r="E31" i="25"/>
  <c r="H30" i="25" s="1"/>
  <c r="I30" i="25" s="1"/>
  <c r="J30" i="25" s="1"/>
  <c r="AT30" i="25"/>
  <c r="AR30" i="25"/>
  <c r="AP30" i="25"/>
  <c r="AM30" i="25"/>
  <c r="AD30" i="25"/>
  <c r="AA30" i="25"/>
  <c r="E30" i="25"/>
  <c r="H29" i="25" s="1"/>
  <c r="AT29" i="25"/>
  <c r="AP29" i="25"/>
  <c r="AM29" i="25"/>
  <c r="AD29" i="25"/>
  <c r="AA29" i="25"/>
  <c r="I29" i="25"/>
  <c r="J29" i="25" s="1"/>
  <c r="E29" i="25"/>
  <c r="AT28" i="25"/>
  <c r="AP28" i="25"/>
  <c r="AM28" i="25"/>
  <c r="AD28" i="25"/>
  <c r="AA28" i="25"/>
  <c r="K28" i="25"/>
  <c r="L28" i="25" s="1"/>
  <c r="H28" i="25"/>
  <c r="I28" i="25" s="1"/>
  <c r="J28" i="25" s="1"/>
  <c r="E28" i="25"/>
  <c r="H27" i="25" s="1"/>
  <c r="I27" i="25" s="1"/>
  <c r="J27" i="25" s="1"/>
  <c r="AT27" i="25"/>
  <c r="AP27" i="25"/>
  <c r="AM27" i="25"/>
  <c r="AD27" i="25"/>
  <c r="AA27" i="25"/>
  <c r="K27" i="25"/>
  <c r="L27" i="25" s="1"/>
  <c r="O27" i="25" s="1"/>
  <c r="B27" i="25"/>
  <c r="AR37" i="25" s="1"/>
  <c r="K15" i="25"/>
  <c r="I5" i="25"/>
  <c r="B44" i="25" s="1"/>
  <c r="AS43" i="25" s="1"/>
  <c r="G5" i="25"/>
  <c r="B42" i="25" s="1"/>
  <c r="I2" i="25"/>
  <c r="B29" i="25" s="1"/>
  <c r="G2" i="25"/>
  <c r="E102" i="24"/>
  <c r="H101" i="24" s="1"/>
  <c r="I101" i="24" s="1"/>
  <c r="J101" i="24" s="1"/>
  <c r="AZ101" i="24"/>
  <c r="AW101" i="24"/>
  <c r="AV101" i="24"/>
  <c r="AS101" i="24"/>
  <c r="AG101" i="24"/>
  <c r="K101" i="24"/>
  <c r="L101" i="24" s="1"/>
  <c r="E101" i="24"/>
  <c r="AZ100" i="24"/>
  <c r="AW100" i="24"/>
  <c r="AS100" i="24"/>
  <c r="AG100" i="24"/>
  <c r="J100" i="24"/>
  <c r="I100" i="24"/>
  <c r="H100" i="24"/>
  <c r="E100" i="24"/>
  <c r="H99" i="24" s="1"/>
  <c r="I99" i="24" s="1"/>
  <c r="J99" i="24" s="1"/>
  <c r="AZ99" i="24"/>
  <c r="AW99" i="24"/>
  <c r="AS99" i="24"/>
  <c r="AG99" i="24"/>
  <c r="E99" i="24"/>
  <c r="H98" i="24" s="1"/>
  <c r="I98" i="24" s="1"/>
  <c r="J98" i="24" s="1"/>
  <c r="AZ98" i="24"/>
  <c r="AW98" i="24"/>
  <c r="AU98" i="24"/>
  <c r="AS98" i="24"/>
  <c r="AG98" i="24"/>
  <c r="E98" i="24"/>
  <c r="H97" i="24" s="1"/>
  <c r="I97" i="24" s="1"/>
  <c r="J97" i="24" s="1"/>
  <c r="AZ97" i="24"/>
  <c r="AW97" i="24"/>
  <c r="AS97" i="24"/>
  <c r="AG97" i="24"/>
  <c r="E97" i="24"/>
  <c r="H96" i="24" s="1"/>
  <c r="AZ96" i="24"/>
  <c r="AW96" i="24"/>
  <c r="AU96" i="24"/>
  <c r="AS96" i="24"/>
  <c r="AG96" i="24"/>
  <c r="I96" i="24"/>
  <c r="J96" i="24" s="1"/>
  <c r="E96" i="24"/>
  <c r="H95" i="24" s="1"/>
  <c r="I95" i="24" s="1"/>
  <c r="J95" i="24" s="1"/>
  <c r="AZ95" i="24"/>
  <c r="AW95" i="24"/>
  <c r="AS95" i="24"/>
  <c r="AG95" i="24"/>
  <c r="E95" i="24"/>
  <c r="H94" i="24" s="1"/>
  <c r="I94" i="24" s="1"/>
  <c r="J94" i="24" s="1"/>
  <c r="AZ94" i="24"/>
  <c r="AW94" i="24"/>
  <c r="AU94" i="24"/>
  <c r="AS94" i="24"/>
  <c r="AG94" i="24"/>
  <c r="R94" i="24"/>
  <c r="K94" i="24"/>
  <c r="L94" i="24" s="1"/>
  <c r="E94" i="24"/>
  <c r="AZ93" i="24"/>
  <c r="AW93" i="24"/>
  <c r="AS93" i="24"/>
  <c r="AG93" i="24"/>
  <c r="K93" i="24"/>
  <c r="L93" i="24" s="1"/>
  <c r="H93" i="24"/>
  <c r="I93" i="24" s="1"/>
  <c r="J93" i="24" s="1"/>
  <c r="E93" i="24"/>
  <c r="H92" i="24" s="1"/>
  <c r="I92" i="24" s="1"/>
  <c r="AZ92" i="24"/>
  <c r="AW92" i="24"/>
  <c r="AU92" i="24"/>
  <c r="AS92" i="24"/>
  <c r="AG92" i="24"/>
  <c r="R92" i="24"/>
  <c r="K92" i="24"/>
  <c r="L92" i="24" s="1"/>
  <c r="J92" i="24"/>
  <c r="E92" i="24"/>
  <c r="B92" i="24"/>
  <c r="AZ91" i="24"/>
  <c r="AW91" i="24"/>
  <c r="AS91" i="24"/>
  <c r="AG91" i="24"/>
  <c r="L91" i="24"/>
  <c r="K91" i="24"/>
  <c r="I91" i="24"/>
  <c r="J91" i="24" s="1"/>
  <c r="H91" i="24"/>
  <c r="E91" i="24"/>
  <c r="H90" i="24" s="1"/>
  <c r="I90" i="24" s="1"/>
  <c r="J90" i="24" s="1"/>
  <c r="AZ90" i="24"/>
  <c r="AW90" i="24"/>
  <c r="AV90" i="24"/>
  <c r="AU90" i="24"/>
  <c r="AS90" i="24"/>
  <c r="AG90" i="24"/>
  <c r="L90" i="24"/>
  <c r="K90" i="24"/>
  <c r="B90" i="24"/>
  <c r="AU101" i="24" s="1"/>
  <c r="E86" i="24"/>
  <c r="AW85" i="24"/>
  <c r="AS85" i="24"/>
  <c r="AG85" i="24"/>
  <c r="H85" i="24"/>
  <c r="I85" i="24" s="1"/>
  <c r="J85" i="24" s="1"/>
  <c r="E85" i="24"/>
  <c r="AW84" i="24"/>
  <c r="AS84" i="24"/>
  <c r="AG84" i="24"/>
  <c r="H84" i="24"/>
  <c r="I84" i="24" s="1"/>
  <c r="J84" i="24" s="1"/>
  <c r="E84" i="24"/>
  <c r="AW83" i="24"/>
  <c r="AV83" i="24"/>
  <c r="AS83" i="24"/>
  <c r="AG83" i="24"/>
  <c r="I83" i="24"/>
  <c r="J83" i="24" s="1"/>
  <c r="H83" i="24"/>
  <c r="E83" i="24"/>
  <c r="AW82" i="24"/>
  <c r="AS82" i="24"/>
  <c r="AG82" i="24"/>
  <c r="K82" i="24"/>
  <c r="L82" i="24" s="1"/>
  <c r="J82" i="24"/>
  <c r="I82" i="24"/>
  <c r="H82" i="24"/>
  <c r="E82" i="24"/>
  <c r="AW81" i="24"/>
  <c r="AV81" i="24"/>
  <c r="AS81" i="24"/>
  <c r="AG81" i="24"/>
  <c r="H81" i="24"/>
  <c r="I81" i="24" s="1"/>
  <c r="J81" i="24" s="1"/>
  <c r="E81" i="24"/>
  <c r="AW80" i="24"/>
  <c r="AS80" i="24"/>
  <c r="AG80" i="24"/>
  <c r="I80" i="24"/>
  <c r="J80" i="24" s="1"/>
  <c r="H80" i="24"/>
  <c r="E80" i="24"/>
  <c r="H79" i="24" s="1"/>
  <c r="I79" i="24" s="1"/>
  <c r="J79" i="24" s="1"/>
  <c r="AW79" i="24"/>
  <c r="AS79" i="24"/>
  <c r="AG79" i="24"/>
  <c r="E79" i="24"/>
  <c r="AW78" i="24"/>
  <c r="AV78" i="24"/>
  <c r="AS78" i="24"/>
  <c r="AG78" i="24"/>
  <c r="K78" i="24"/>
  <c r="L78" i="24" s="1"/>
  <c r="H78" i="24"/>
  <c r="I78" i="24" s="1"/>
  <c r="J78" i="24" s="1"/>
  <c r="E78" i="24"/>
  <c r="AW77" i="24"/>
  <c r="AS77" i="24"/>
  <c r="AG77" i="24"/>
  <c r="I77" i="24"/>
  <c r="J77" i="24" s="1"/>
  <c r="H77" i="24"/>
  <c r="E77" i="24"/>
  <c r="AW76" i="24"/>
  <c r="AS76" i="24"/>
  <c r="AG76" i="24"/>
  <c r="H76" i="24"/>
  <c r="I76" i="24" s="1"/>
  <c r="J76" i="24" s="1"/>
  <c r="E76" i="24"/>
  <c r="H75" i="24" s="1"/>
  <c r="B76" i="24"/>
  <c r="AV82" i="24" s="1"/>
  <c r="AW75" i="24"/>
  <c r="AV75" i="24"/>
  <c r="AU75" i="24"/>
  <c r="AS75" i="24"/>
  <c r="AG75" i="24"/>
  <c r="I75" i="24"/>
  <c r="J75" i="24" s="1"/>
  <c r="E75" i="24"/>
  <c r="AW74" i="24"/>
  <c r="AV74" i="24"/>
  <c r="AU74" i="24"/>
  <c r="AS74" i="24"/>
  <c r="AG74" i="24"/>
  <c r="K74" i="24"/>
  <c r="L74" i="24" s="1"/>
  <c r="O74" i="24" s="1"/>
  <c r="J74" i="24"/>
  <c r="I74" i="24"/>
  <c r="H74" i="24"/>
  <c r="B74" i="24"/>
  <c r="AU83" i="24" s="1"/>
  <c r="E70" i="24"/>
  <c r="AE69" i="24"/>
  <c r="AC69" i="24"/>
  <c r="K69" i="24"/>
  <c r="L69" i="24" s="1"/>
  <c r="H69" i="24"/>
  <c r="I69" i="24" s="1"/>
  <c r="J69" i="24" s="1"/>
  <c r="E69" i="24"/>
  <c r="AE68" i="24"/>
  <c r="K68" i="24"/>
  <c r="L68" i="24" s="1"/>
  <c r="H68" i="24"/>
  <c r="I68" i="24" s="1"/>
  <c r="J68" i="24" s="1"/>
  <c r="E68" i="24"/>
  <c r="H67" i="24" s="1"/>
  <c r="I67" i="24" s="1"/>
  <c r="AE67" i="24"/>
  <c r="K67" i="24"/>
  <c r="L67" i="24" s="1"/>
  <c r="J67" i="24"/>
  <c r="E67" i="24"/>
  <c r="H66" i="24" s="1"/>
  <c r="AE66" i="24"/>
  <c r="AD66" i="24"/>
  <c r="AC66" i="24"/>
  <c r="R66" i="24"/>
  <c r="L66" i="24"/>
  <c r="K66" i="24"/>
  <c r="I66" i="24"/>
  <c r="J66" i="24" s="1"/>
  <c r="E66" i="24"/>
  <c r="AE65" i="24"/>
  <c r="AD65" i="24"/>
  <c r="AC65" i="24"/>
  <c r="K65" i="24"/>
  <c r="L65" i="24" s="1"/>
  <c r="H65" i="24"/>
  <c r="I65" i="24" s="1"/>
  <c r="J65" i="24" s="1"/>
  <c r="E65" i="24"/>
  <c r="AE64" i="24"/>
  <c r="AC64" i="24"/>
  <c r="H64" i="24"/>
  <c r="I64" i="24" s="1"/>
  <c r="J64" i="24" s="1"/>
  <c r="E64" i="24"/>
  <c r="H63" i="24" s="1"/>
  <c r="I63" i="24" s="1"/>
  <c r="J63" i="24" s="1"/>
  <c r="AE63" i="24"/>
  <c r="AD63" i="24"/>
  <c r="AC63" i="24"/>
  <c r="L63" i="24"/>
  <c r="K63" i="24"/>
  <c r="E63" i="24"/>
  <c r="H62" i="24" s="1"/>
  <c r="I62" i="24" s="1"/>
  <c r="J62" i="24" s="1"/>
  <c r="AE62" i="24"/>
  <c r="AC62" i="24"/>
  <c r="L62" i="24"/>
  <c r="K62" i="24"/>
  <c r="E62" i="24"/>
  <c r="H61" i="24" s="1"/>
  <c r="I61" i="24" s="1"/>
  <c r="J61" i="24" s="1"/>
  <c r="AE61" i="24"/>
  <c r="AC61" i="24"/>
  <c r="K61" i="24"/>
  <c r="L61" i="24" s="1"/>
  <c r="E61" i="24"/>
  <c r="H60" i="24" s="1"/>
  <c r="I60" i="24" s="1"/>
  <c r="J60" i="24" s="1"/>
  <c r="AE60" i="24"/>
  <c r="AD60" i="24"/>
  <c r="R60" i="24"/>
  <c r="K60" i="24"/>
  <c r="L60" i="24" s="1"/>
  <c r="E60" i="24"/>
  <c r="H59" i="24" s="1"/>
  <c r="I59" i="24" s="1"/>
  <c r="B60" i="24"/>
  <c r="AD68" i="24" s="1"/>
  <c r="AE59" i="24"/>
  <c r="AD59" i="24"/>
  <c r="K59" i="24"/>
  <c r="L59" i="24" s="1"/>
  <c r="J59" i="24"/>
  <c r="E59" i="24"/>
  <c r="H58" i="24" s="1"/>
  <c r="I58" i="24" s="1"/>
  <c r="J58" i="24" s="1"/>
  <c r="AE58" i="24"/>
  <c r="AD58" i="24"/>
  <c r="AC58" i="24"/>
  <c r="R58" i="24"/>
  <c r="L58" i="24"/>
  <c r="O58" i="24" s="1"/>
  <c r="K58" i="24"/>
  <c r="B58" i="24"/>
  <c r="AC68" i="24" s="1"/>
  <c r="E54" i="24"/>
  <c r="H53" i="24" s="1"/>
  <c r="I53" i="24" s="1"/>
  <c r="J53" i="24" s="1"/>
  <c r="AT53" i="24"/>
  <c r="AP53" i="24"/>
  <c r="AA53" i="24"/>
  <c r="E53" i="24"/>
  <c r="H52" i="24" s="1"/>
  <c r="I52" i="24" s="1"/>
  <c r="J52" i="24" s="1"/>
  <c r="AT52" i="24"/>
  <c r="AP52" i="24"/>
  <c r="AA52" i="24"/>
  <c r="E52" i="24"/>
  <c r="AT51" i="24"/>
  <c r="AR51" i="24"/>
  <c r="AP51" i="24"/>
  <c r="AA51" i="24"/>
  <c r="I51" i="24"/>
  <c r="J51" i="24" s="1"/>
  <c r="H51" i="24"/>
  <c r="E51" i="24"/>
  <c r="AT50" i="24"/>
  <c r="AS50" i="24"/>
  <c r="AR50" i="24"/>
  <c r="AP50" i="24"/>
  <c r="AA50" i="24"/>
  <c r="J50" i="24"/>
  <c r="I50" i="24"/>
  <c r="H50" i="24"/>
  <c r="E50" i="24"/>
  <c r="AT49" i="24"/>
  <c r="AS49" i="24"/>
  <c r="AP49" i="24"/>
  <c r="AA49" i="24"/>
  <c r="H49" i="24"/>
  <c r="I49" i="24" s="1"/>
  <c r="J49" i="24" s="1"/>
  <c r="E49" i="24"/>
  <c r="AT48" i="24"/>
  <c r="AP48" i="24"/>
  <c r="AA48" i="24"/>
  <c r="I48" i="24"/>
  <c r="J48" i="24" s="1"/>
  <c r="H48" i="24"/>
  <c r="E48" i="24"/>
  <c r="AT47" i="24"/>
  <c r="AP47" i="24"/>
  <c r="AA47" i="24"/>
  <c r="H47" i="24"/>
  <c r="I47" i="24" s="1"/>
  <c r="J47" i="24" s="1"/>
  <c r="E47" i="24"/>
  <c r="H46" i="24" s="1"/>
  <c r="I46" i="24" s="1"/>
  <c r="J46" i="24" s="1"/>
  <c r="AT46" i="24"/>
  <c r="AP46" i="24"/>
  <c r="AA46" i="24"/>
  <c r="E46" i="24"/>
  <c r="AT45" i="24"/>
  <c r="AS45" i="24"/>
  <c r="AR45" i="24"/>
  <c r="AP45" i="24"/>
  <c r="AA45" i="24"/>
  <c r="K45" i="24"/>
  <c r="L45" i="24" s="1"/>
  <c r="J45" i="24"/>
  <c r="I45" i="24"/>
  <c r="H45" i="24"/>
  <c r="E45" i="24"/>
  <c r="AT44" i="24"/>
  <c r="AS44" i="24"/>
  <c r="AP44" i="24"/>
  <c r="AA44" i="24"/>
  <c r="K44" i="24"/>
  <c r="L44" i="24" s="1"/>
  <c r="H44" i="24"/>
  <c r="I44" i="24" s="1"/>
  <c r="J44" i="24" s="1"/>
  <c r="E44" i="24"/>
  <c r="B44" i="24"/>
  <c r="AT43" i="24"/>
  <c r="AP43" i="24"/>
  <c r="AA43" i="24"/>
  <c r="H43" i="24"/>
  <c r="I43" i="24" s="1"/>
  <c r="J43" i="24" s="1"/>
  <c r="E43" i="24"/>
  <c r="AT42" i="24"/>
  <c r="AP42" i="24"/>
  <c r="AA42" i="24"/>
  <c r="H42" i="24"/>
  <c r="I42" i="24" s="1"/>
  <c r="J42" i="24" s="1"/>
  <c r="E39" i="24"/>
  <c r="AT38" i="24"/>
  <c r="AP38" i="24"/>
  <c r="AM38" i="24"/>
  <c r="AD38" i="24"/>
  <c r="AA38" i="24"/>
  <c r="H38" i="24"/>
  <c r="I38" i="24" s="1"/>
  <c r="J38" i="24" s="1"/>
  <c r="E38" i="24"/>
  <c r="H37" i="24" s="1"/>
  <c r="I37" i="24" s="1"/>
  <c r="J37" i="24" s="1"/>
  <c r="AT37" i="24"/>
  <c r="AP37" i="24"/>
  <c r="AM37" i="24"/>
  <c r="AD37" i="24"/>
  <c r="AA37" i="24"/>
  <c r="K37" i="24"/>
  <c r="L37" i="24" s="1"/>
  <c r="E37" i="24"/>
  <c r="AT36" i="24"/>
  <c r="AP36" i="24"/>
  <c r="AM36" i="24"/>
  <c r="AD36" i="24"/>
  <c r="AA36" i="24"/>
  <c r="H36" i="24"/>
  <c r="I36" i="24" s="1"/>
  <c r="J36" i="24" s="1"/>
  <c r="E36" i="24"/>
  <c r="AT35" i="24"/>
  <c r="AR35" i="24"/>
  <c r="AP35" i="24"/>
  <c r="AM35" i="24"/>
  <c r="AD35" i="24"/>
  <c r="AA35" i="24"/>
  <c r="K35" i="24"/>
  <c r="L35" i="24" s="1"/>
  <c r="H35" i="24"/>
  <c r="I35" i="24" s="1"/>
  <c r="J35" i="24" s="1"/>
  <c r="E35" i="24"/>
  <c r="AT34" i="24"/>
  <c r="AP34" i="24"/>
  <c r="AM34" i="24"/>
  <c r="AD34" i="24"/>
  <c r="AA34" i="24"/>
  <c r="H34" i="24"/>
  <c r="I34" i="24" s="1"/>
  <c r="J34" i="24" s="1"/>
  <c r="E34" i="24"/>
  <c r="AT33" i="24"/>
  <c r="AR33" i="24"/>
  <c r="AP33" i="24"/>
  <c r="AM33" i="24"/>
  <c r="AD33" i="24"/>
  <c r="AA33" i="24"/>
  <c r="K33" i="24"/>
  <c r="L33" i="24" s="1"/>
  <c r="H33" i="24"/>
  <c r="I33" i="24" s="1"/>
  <c r="J33" i="24" s="1"/>
  <c r="E33" i="24"/>
  <c r="AT32" i="24"/>
  <c r="AP32" i="24"/>
  <c r="AM32" i="24"/>
  <c r="AD32" i="24"/>
  <c r="AA32" i="24"/>
  <c r="H32" i="24"/>
  <c r="I32" i="24" s="1"/>
  <c r="J32" i="24" s="1"/>
  <c r="E32" i="24"/>
  <c r="H31" i="24" s="1"/>
  <c r="I31" i="24" s="1"/>
  <c r="J31" i="24" s="1"/>
  <c r="AT31" i="24"/>
  <c r="AR31" i="24"/>
  <c r="AP31" i="24"/>
  <c r="AM31" i="24"/>
  <c r="AD31" i="24"/>
  <c r="AA31" i="24"/>
  <c r="E31" i="24"/>
  <c r="H30" i="24" s="1"/>
  <c r="I30" i="24" s="1"/>
  <c r="AT30" i="24"/>
  <c r="AP30" i="24"/>
  <c r="AM30" i="24"/>
  <c r="AD30" i="24"/>
  <c r="AA30" i="24"/>
  <c r="J30" i="24"/>
  <c r="E30" i="24"/>
  <c r="AT29" i="24"/>
  <c r="AR29" i="24"/>
  <c r="AP29" i="24"/>
  <c r="AM29" i="24"/>
  <c r="AD29" i="24"/>
  <c r="AA29" i="24"/>
  <c r="I29" i="24"/>
  <c r="J29" i="24" s="1"/>
  <c r="H29" i="24"/>
  <c r="E29" i="24"/>
  <c r="H28" i="24" s="1"/>
  <c r="I28" i="24" s="1"/>
  <c r="J28" i="24" s="1"/>
  <c r="AT28" i="24"/>
  <c r="AP28" i="24"/>
  <c r="AM28" i="24"/>
  <c r="AD28" i="24"/>
  <c r="AA28" i="24"/>
  <c r="E28" i="24"/>
  <c r="AT27" i="24"/>
  <c r="AP27" i="24"/>
  <c r="AM27" i="24"/>
  <c r="AD27" i="24"/>
  <c r="AA27" i="24"/>
  <c r="H27" i="24"/>
  <c r="I27" i="24" s="1"/>
  <c r="J27" i="24" s="1"/>
  <c r="B27" i="24"/>
  <c r="K15" i="24"/>
  <c r="I5" i="24"/>
  <c r="G5" i="24"/>
  <c r="B42" i="24" s="1"/>
  <c r="I2" i="24"/>
  <c r="B29" i="24" s="1"/>
  <c r="AS27" i="24" s="1"/>
  <c r="G2" i="24"/>
  <c r="E102" i="23"/>
  <c r="AZ101" i="23"/>
  <c r="AW101" i="23"/>
  <c r="AS101" i="23"/>
  <c r="AG101" i="23"/>
  <c r="H101" i="23"/>
  <c r="I101" i="23" s="1"/>
  <c r="J101" i="23" s="1"/>
  <c r="E101" i="23"/>
  <c r="H100" i="23" s="1"/>
  <c r="I100" i="23" s="1"/>
  <c r="J100" i="23" s="1"/>
  <c r="AZ100" i="23"/>
  <c r="AW100" i="23"/>
  <c r="AV100" i="23"/>
  <c r="AS100" i="23"/>
  <c r="AG100" i="23"/>
  <c r="E100" i="23"/>
  <c r="H99" i="23" s="1"/>
  <c r="AZ99" i="23"/>
  <c r="AW99" i="23"/>
  <c r="AU99" i="23"/>
  <c r="AS99" i="23"/>
  <c r="AG99" i="23"/>
  <c r="I99" i="23"/>
  <c r="J99" i="23" s="1"/>
  <c r="E99" i="23"/>
  <c r="AZ98" i="23"/>
  <c r="AW98" i="23"/>
  <c r="AS98" i="23"/>
  <c r="AG98" i="23"/>
  <c r="I98" i="23"/>
  <c r="J98" i="23" s="1"/>
  <c r="H98" i="23"/>
  <c r="E98" i="23"/>
  <c r="H97" i="23" s="1"/>
  <c r="I97" i="23" s="1"/>
  <c r="J97" i="23" s="1"/>
  <c r="AZ97" i="23"/>
  <c r="AW97" i="23"/>
  <c r="AU97" i="23"/>
  <c r="AS97" i="23"/>
  <c r="AG97" i="23"/>
  <c r="E97" i="23"/>
  <c r="AZ96" i="23"/>
  <c r="AW96" i="23"/>
  <c r="AS96" i="23"/>
  <c r="AG96" i="23"/>
  <c r="I96" i="23"/>
  <c r="J96" i="23" s="1"/>
  <c r="H96" i="23"/>
  <c r="E96" i="23"/>
  <c r="H95" i="23" s="1"/>
  <c r="I95" i="23" s="1"/>
  <c r="AZ95" i="23"/>
  <c r="AW95" i="23"/>
  <c r="AU95" i="23"/>
  <c r="AS95" i="23"/>
  <c r="AG95" i="23"/>
  <c r="J95" i="23"/>
  <c r="E95" i="23"/>
  <c r="AZ94" i="23"/>
  <c r="AW94" i="23"/>
  <c r="AS94" i="23"/>
  <c r="AG94" i="23"/>
  <c r="H94" i="23"/>
  <c r="I94" i="23" s="1"/>
  <c r="J94" i="23" s="1"/>
  <c r="E94" i="23"/>
  <c r="H93" i="23" s="1"/>
  <c r="I93" i="23" s="1"/>
  <c r="J93" i="23" s="1"/>
  <c r="AZ93" i="23"/>
  <c r="AW93" i="23"/>
  <c r="AV93" i="23"/>
  <c r="AU93" i="23"/>
  <c r="AS93" i="23"/>
  <c r="AG93" i="23"/>
  <c r="K93" i="23"/>
  <c r="L93" i="23" s="1"/>
  <c r="E93" i="23"/>
  <c r="AZ92" i="23"/>
  <c r="AW92" i="23"/>
  <c r="AU92" i="23"/>
  <c r="AS92" i="23"/>
  <c r="AG92" i="23"/>
  <c r="H92" i="23"/>
  <c r="I92" i="23" s="1"/>
  <c r="J92" i="23" s="1"/>
  <c r="E92" i="23"/>
  <c r="H91" i="23" s="1"/>
  <c r="I91" i="23" s="1"/>
  <c r="J91" i="23" s="1"/>
  <c r="B92" i="23"/>
  <c r="AZ91" i="23"/>
  <c r="AW91" i="23"/>
  <c r="AV91" i="23"/>
  <c r="AS91" i="23"/>
  <c r="AG91" i="23"/>
  <c r="L91" i="23"/>
  <c r="K91" i="23"/>
  <c r="E91" i="23"/>
  <c r="AZ90" i="23"/>
  <c r="AW90" i="23"/>
  <c r="AS90" i="23"/>
  <c r="AG90" i="23"/>
  <c r="K90" i="23"/>
  <c r="L90" i="23" s="1"/>
  <c r="I90" i="23"/>
  <c r="J90" i="23" s="1"/>
  <c r="H90" i="23"/>
  <c r="B90" i="23"/>
  <c r="AU100" i="23" s="1"/>
  <c r="E86" i="23"/>
  <c r="AW85" i="23"/>
  <c r="AV85" i="23"/>
  <c r="AS85" i="23"/>
  <c r="AG85" i="23"/>
  <c r="K85" i="23"/>
  <c r="L85" i="23" s="1"/>
  <c r="H85" i="23"/>
  <c r="I85" i="23" s="1"/>
  <c r="J85" i="23" s="1"/>
  <c r="E85" i="23"/>
  <c r="AW84" i="23"/>
  <c r="AS84" i="23"/>
  <c r="AG84" i="23"/>
  <c r="H84" i="23"/>
  <c r="I84" i="23" s="1"/>
  <c r="J84" i="23" s="1"/>
  <c r="E84" i="23"/>
  <c r="H83" i="23" s="1"/>
  <c r="AW83" i="23"/>
  <c r="AV83" i="23"/>
  <c r="AS83" i="23"/>
  <c r="AG83" i="23"/>
  <c r="I83" i="23"/>
  <c r="J83" i="23" s="1"/>
  <c r="E83" i="23"/>
  <c r="AW82" i="23"/>
  <c r="AS82" i="23"/>
  <c r="AG82" i="23"/>
  <c r="I82" i="23"/>
  <c r="J82" i="23" s="1"/>
  <c r="H82" i="23"/>
  <c r="E82" i="23"/>
  <c r="AW81" i="23"/>
  <c r="AV81" i="23"/>
  <c r="AS81" i="23"/>
  <c r="AG81" i="23"/>
  <c r="K81" i="23"/>
  <c r="L81" i="23" s="1"/>
  <c r="H81" i="23"/>
  <c r="I81" i="23" s="1"/>
  <c r="J81" i="23" s="1"/>
  <c r="E81" i="23"/>
  <c r="AW80" i="23"/>
  <c r="AV80" i="23"/>
  <c r="AS80" i="23"/>
  <c r="AG80" i="23"/>
  <c r="H80" i="23"/>
  <c r="I80" i="23" s="1"/>
  <c r="J80" i="23" s="1"/>
  <c r="E80" i="23"/>
  <c r="AW79" i="23"/>
  <c r="AS79" i="23"/>
  <c r="AG79" i="23"/>
  <c r="I79" i="23"/>
  <c r="J79" i="23" s="1"/>
  <c r="H79" i="23"/>
  <c r="E79" i="23"/>
  <c r="AW78" i="23"/>
  <c r="AS78" i="23"/>
  <c r="AG78" i="23"/>
  <c r="I78" i="23"/>
  <c r="J78" i="23" s="1"/>
  <c r="H78" i="23"/>
  <c r="E78" i="23"/>
  <c r="AW77" i="23"/>
  <c r="AS77" i="23"/>
  <c r="AG77" i="23"/>
  <c r="I77" i="23"/>
  <c r="J77" i="23" s="1"/>
  <c r="H77" i="23"/>
  <c r="E77" i="23"/>
  <c r="AW76" i="23"/>
  <c r="AV76" i="23"/>
  <c r="AS76" i="23"/>
  <c r="AG76" i="23"/>
  <c r="R76" i="23"/>
  <c r="K76" i="23"/>
  <c r="L76" i="23" s="1"/>
  <c r="H76" i="23"/>
  <c r="I76" i="23" s="1"/>
  <c r="J76" i="23" s="1"/>
  <c r="E76" i="23"/>
  <c r="H75" i="23" s="1"/>
  <c r="I75" i="23" s="1"/>
  <c r="J75" i="23" s="1"/>
  <c r="B76" i="23"/>
  <c r="AV98" i="23" s="1"/>
  <c r="AW75" i="23"/>
  <c r="AV75" i="23"/>
  <c r="AS75" i="23"/>
  <c r="AG75" i="23"/>
  <c r="E75" i="23"/>
  <c r="AW74" i="23"/>
  <c r="AV74" i="23"/>
  <c r="AS74" i="23"/>
  <c r="AG74" i="23"/>
  <c r="H74" i="23"/>
  <c r="I74" i="23" s="1"/>
  <c r="J74" i="23" s="1"/>
  <c r="B74" i="23"/>
  <c r="E70" i="23"/>
  <c r="AE69" i="23"/>
  <c r="AD69" i="23"/>
  <c r="H69" i="23"/>
  <c r="I69" i="23" s="1"/>
  <c r="J69" i="23" s="1"/>
  <c r="E69" i="23"/>
  <c r="AE68" i="23"/>
  <c r="AC68" i="23"/>
  <c r="H68" i="23"/>
  <c r="I68" i="23" s="1"/>
  <c r="J68" i="23" s="1"/>
  <c r="E68" i="23"/>
  <c r="AE67" i="23"/>
  <c r="AC67" i="23"/>
  <c r="H67" i="23"/>
  <c r="I67" i="23" s="1"/>
  <c r="J67" i="23" s="1"/>
  <c r="E67" i="23"/>
  <c r="H66" i="23" s="1"/>
  <c r="AE66" i="23"/>
  <c r="AD66" i="23"/>
  <c r="I66" i="23"/>
  <c r="J66" i="23" s="1"/>
  <c r="E66" i="23"/>
  <c r="H65" i="23" s="1"/>
  <c r="I65" i="23" s="1"/>
  <c r="J65" i="23" s="1"/>
  <c r="AE65" i="23"/>
  <c r="AC65" i="23"/>
  <c r="E65" i="23"/>
  <c r="AE64" i="23"/>
  <c r="K64" i="23"/>
  <c r="L64" i="23" s="1"/>
  <c r="J64" i="23"/>
  <c r="H64" i="23"/>
  <c r="I64" i="23" s="1"/>
  <c r="E64" i="23"/>
  <c r="H63" i="23" s="1"/>
  <c r="AE63" i="23"/>
  <c r="AD63" i="23"/>
  <c r="J63" i="23"/>
  <c r="I63" i="23"/>
  <c r="E63" i="23"/>
  <c r="H62" i="23" s="1"/>
  <c r="I62" i="23" s="1"/>
  <c r="J62" i="23" s="1"/>
  <c r="AE62" i="23"/>
  <c r="AD62" i="23"/>
  <c r="AC62" i="23"/>
  <c r="E62" i="23"/>
  <c r="AE61" i="23"/>
  <c r="AD61" i="23"/>
  <c r="K61" i="23"/>
  <c r="L61" i="23" s="1"/>
  <c r="H61" i="23"/>
  <c r="I61" i="23" s="1"/>
  <c r="J61" i="23" s="1"/>
  <c r="E61" i="23"/>
  <c r="AE60" i="23"/>
  <c r="AC60" i="23"/>
  <c r="K60" i="23"/>
  <c r="L60" i="23" s="1"/>
  <c r="J60" i="23"/>
  <c r="H60" i="23"/>
  <c r="I60" i="23" s="1"/>
  <c r="E60" i="23"/>
  <c r="B60" i="23"/>
  <c r="AD64" i="23" s="1"/>
  <c r="AE59" i="23"/>
  <c r="AC59" i="23"/>
  <c r="K59" i="23"/>
  <c r="L59" i="23" s="1"/>
  <c r="R59" i="23" s="1"/>
  <c r="H59" i="23"/>
  <c r="I59" i="23" s="1"/>
  <c r="J59" i="23" s="1"/>
  <c r="E59" i="23"/>
  <c r="H58" i="23" s="1"/>
  <c r="I58" i="23" s="1"/>
  <c r="J58" i="23" s="1"/>
  <c r="AE58" i="23"/>
  <c r="AD58" i="23"/>
  <c r="B58" i="23"/>
  <c r="E54" i="23"/>
  <c r="H53" i="23" s="1"/>
  <c r="AT53" i="23"/>
  <c r="AR53" i="23"/>
  <c r="AP53" i="23"/>
  <c r="AA53" i="23"/>
  <c r="I53" i="23"/>
  <c r="J53" i="23" s="1"/>
  <c r="E53" i="23"/>
  <c r="H52" i="23" s="1"/>
  <c r="I52" i="23" s="1"/>
  <c r="J52" i="23" s="1"/>
  <c r="AT52" i="23"/>
  <c r="AP52" i="23"/>
  <c r="AA52" i="23"/>
  <c r="E52" i="23"/>
  <c r="AT51" i="23"/>
  <c r="AR51" i="23"/>
  <c r="AP51" i="23"/>
  <c r="AA51" i="23"/>
  <c r="I51" i="23"/>
  <c r="J51" i="23" s="1"/>
  <c r="H51" i="23"/>
  <c r="E51" i="23"/>
  <c r="AT50" i="23"/>
  <c r="AS50" i="23"/>
  <c r="AR50" i="23"/>
  <c r="AP50" i="23"/>
  <c r="AA50" i="23"/>
  <c r="K50" i="23"/>
  <c r="L50" i="23" s="1"/>
  <c r="J50" i="23"/>
  <c r="H50" i="23"/>
  <c r="I50" i="23" s="1"/>
  <c r="E50" i="23"/>
  <c r="AT49" i="23"/>
  <c r="AS49" i="23"/>
  <c r="AP49" i="23"/>
  <c r="AA49" i="23"/>
  <c r="K49" i="23"/>
  <c r="L49" i="23" s="1"/>
  <c r="H49" i="23"/>
  <c r="I49" i="23" s="1"/>
  <c r="J49" i="23" s="1"/>
  <c r="E49" i="23"/>
  <c r="AT48" i="23"/>
  <c r="AP48" i="23"/>
  <c r="AA48" i="23"/>
  <c r="I48" i="23"/>
  <c r="J48" i="23" s="1"/>
  <c r="H48" i="23"/>
  <c r="E48" i="23"/>
  <c r="AT47" i="23"/>
  <c r="AP47" i="23"/>
  <c r="AA47" i="23"/>
  <c r="H47" i="23"/>
  <c r="I47" i="23" s="1"/>
  <c r="J47" i="23" s="1"/>
  <c r="E47" i="23"/>
  <c r="H46" i="23" s="1"/>
  <c r="AT46" i="23"/>
  <c r="AS46" i="23"/>
  <c r="AP46" i="23"/>
  <c r="AA46" i="23"/>
  <c r="I46" i="23"/>
  <c r="J46" i="23" s="1"/>
  <c r="E46" i="23"/>
  <c r="AT45" i="23"/>
  <c r="AS45" i="23"/>
  <c r="AP45" i="23"/>
  <c r="AA45" i="23"/>
  <c r="H45" i="23"/>
  <c r="I45" i="23" s="1"/>
  <c r="J45" i="23" s="1"/>
  <c r="E45" i="23"/>
  <c r="AT44" i="23"/>
  <c r="AS44" i="23"/>
  <c r="AP44" i="23"/>
  <c r="AA44" i="23"/>
  <c r="H44" i="23"/>
  <c r="I44" i="23" s="1"/>
  <c r="J44" i="23" s="1"/>
  <c r="E44" i="23"/>
  <c r="B44" i="23"/>
  <c r="AT43" i="23"/>
  <c r="AP43" i="23"/>
  <c r="AA43" i="23"/>
  <c r="H43" i="23"/>
  <c r="I43" i="23" s="1"/>
  <c r="J43" i="23" s="1"/>
  <c r="E43" i="23"/>
  <c r="AT42" i="23"/>
  <c r="AS42" i="23"/>
  <c r="AP42" i="23"/>
  <c r="AA42" i="23"/>
  <c r="H42" i="23"/>
  <c r="I42" i="23" s="1"/>
  <c r="J42" i="23" s="1"/>
  <c r="E39" i="23"/>
  <c r="AT38" i="23"/>
  <c r="AP38" i="23"/>
  <c r="AM38" i="23"/>
  <c r="AD38" i="23"/>
  <c r="AA38" i="23"/>
  <c r="H38" i="23"/>
  <c r="I38" i="23" s="1"/>
  <c r="J38" i="23" s="1"/>
  <c r="E38" i="23"/>
  <c r="AT37" i="23"/>
  <c r="AP37" i="23"/>
  <c r="AM37" i="23"/>
  <c r="AD37" i="23"/>
  <c r="AA37" i="23"/>
  <c r="H37" i="23"/>
  <c r="I37" i="23" s="1"/>
  <c r="J37" i="23" s="1"/>
  <c r="E37" i="23"/>
  <c r="AT36" i="23"/>
  <c r="AP36" i="23"/>
  <c r="AM36" i="23"/>
  <c r="AD36" i="23"/>
  <c r="AA36" i="23"/>
  <c r="I36" i="23"/>
  <c r="J36" i="23" s="1"/>
  <c r="H36" i="23"/>
  <c r="E36" i="23"/>
  <c r="AT35" i="23"/>
  <c r="AP35" i="23"/>
  <c r="AM35" i="23"/>
  <c r="AD35" i="23"/>
  <c r="AA35" i="23"/>
  <c r="K35" i="23"/>
  <c r="L35" i="23" s="1"/>
  <c r="H35" i="23"/>
  <c r="I35" i="23" s="1"/>
  <c r="J35" i="23" s="1"/>
  <c r="E35" i="23"/>
  <c r="AT34" i="23"/>
  <c r="AP34" i="23"/>
  <c r="AM34" i="23"/>
  <c r="AD34" i="23"/>
  <c r="AA34" i="23"/>
  <c r="H34" i="23"/>
  <c r="I34" i="23" s="1"/>
  <c r="J34" i="23" s="1"/>
  <c r="E34" i="23"/>
  <c r="AT33" i="23"/>
  <c r="AP33" i="23"/>
  <c r="AM33" i="23"/>
  <c r="AD33" i="23"/>
  <c r="AA33" i="23"/>
  <c r="H33" i="23"/>
  <c r="I33" i="23" s="1"/>
  <c r="J33" i="23" s="1"/>
  <c r="E33" i="23"/>
  <c r="AT32" i="23"/>
  <c r="AP32" i="23"/>
  <c r="AM32" i="23"/>
  <c r="AD32" i="23"/>
  <c r="AA32" i="23"/>
  <c r="H32" i="23"/>
  <c r="I32" i="23" s="1"/>
  <c r="J32" i="23" s="1"/>
  <c r="E32" i="23"/>
  <c r="AT31" i="23"/>
  <c r="AP31" i="23"/>
  <c r="AM31" i="23"/>
  <c r="AD31" i="23"/>
  <c r="AA31" i="23"/>
  <c r="I31" i="23"/>
  <c r="J31" i="23" s="1"/>
  <c r="H31" i="23"/>
  <c r="E31" i="23"/>
  <c r="H30" i="23" s="1"/>
  <c r="AT30" i="23"/>
  <c r="AP30" i="23"/>
  <c r="AM30" i="23"/>
  <c r="AD30" i="23"/>
  <c r="AA30" i="23"/>
  <c r="I30" i="23"/>
  <c r="J30" i="23" s="1"/>
  <c r="E30" i="23"/>
  <c r="AT29" i="23"/>
  <c r="AP29" i="23"/>
  <c r="AM29" i="23"/>
  <c r="AD29" i="23"/>
  <c r="AA29" i="23"/>
  <c r="I29" i="23"/>
  <c r="J29" i="23" s="1"/>
  <c r="H29" i="23"/>
  <c r="E29" i="23"/>
  <c r="H28" i="23" s="1"/>
  <c r="I28" i="23" s="1"/>
  <c r="J28" i="23" s="1"/>
  <c r="AT28" i="23"/>
  <c r="AP28" i="23"/>
  <c r="AM28" i="23"/>
  <c r="AD28" i="23"/>
  <c r="AA28" i="23"/>
  <c r="E28" i="23"/>
  <c r="H27" i="23" s="1"/>
  <c r="I27" i="23" s="1"/>
  <c r="J27" i="23" s="1"/>
  <c r="AT27" i="23"/>
  <c r="AP27" i="23"/>
  <c r="AM27" i="23"/>
  <c r="AD27" i="23"/>
  <c r="AA27" i="23"/>
  <c r="B27" i="23"/>
  <c r="K15" i="23"/>
  <c r="I5" i="23"/>
  <c r="G5" i="23"/>
  <c r="B42" i="23" s="1"/>
  <c r="AR47" i="23" s="1"/>
  <c r="I2" i="23"/>
  <c r="B29" i="23" s="1"/>
  <c r="AS28" i="23" s="1"/>
  <c r="G2" i="23"/>
  <c r="E102" i="22"/>
  <c r="AZ101" i="22"/>
  <c r="AW101" i="22"/>
  <c r="AV101" i="22"/>
  <c r="AU101" i="22"/>
  <c r="AS101" i="22"/>
  <c r="AG101" i="22"/>
  <c r="K101" i="22"/>
  <c r="L101" i="22" s="1"/>
  <c r="I101" i="22"/>
  <c r="J101" i="22" s="1"/>
  <c r="H101" i="22"/>
  <c r="E101" i="22"/>
  <c r="AZ100" i="22"/>
  <c r="AW100" i="22"/>
  <c r="AV100" i="22"/>
  <c r="AS100" i="22"/>
  <c r="AG100" i="22"/>
  <c r="I100" i="22"/>
  <c r="J100" i="22" s="1"/>
  <c r="H100" i="22"/>
  <c r="E100" i="22"/>
  <c r="H99" i="22" s="1"/>
  <c r="I99" i="22" s="1"/>
  <c r="AZ99" i="22"/>
  <c r="AW99" i="22"/>
  <c r="AU99" i="22"/>
  <c r="AS99" i="22"/>
  <c r="AG99" i="22"/>
  <c r="R99" i="22"/>
  <c r="L99" i="22"/>
  <c r="K99" i="22"/>
  <c r="J99" i="22"/>
  <c r="E99" i="22"/>
  <c r="AZ98" i="22"/>
  <c r="AW98" i="22"/>
  <c r="AU98" i="22"/>
  <c r="AS98" i="22"/>
  <c r="AG98" i="22"/>
  <c r="I98" i="22"/>
  <c r="J98" i="22" s="1"/>
  <c r="H98" i="22"/>
  <c r="E98" i="22"/>
  <c r="H97" i="22" s="1"/>
  <c r="I97" i="22" s="1"/>
  <c r="J97" i="22" s="1"/>
  <c r="AZ97" i="22"/>
  <c r="AW97" i="22"/>
  <c r="AU97" i="22"/>
  <c r="AS97" i="22"/>
  <c r="AG97" i="22"/>
  <c r="R97" i="22"/>
  <c r="L97" i="22"/>
  <c r="K97" i="22"/>
  <c r="E97" i="22"/>
  <c r="AZ96" i="22"/>
  <c r="AW96" i="22"/>
  <c r="AU96" i="22"/>
  <c r="AS96" i="22"/>
  <c r="AG96" i="22"/>
  <c r="I96" i="22"/>
  <c r="J96" i="22" s="1"/>
  <c r="H96" i="22"/>
  <c r="E96" i="22"/>
  <c r="H95" i="22" s="1"/>
  <c r="I95" i="22" s="1"/>
  <c r="J95" i="22" s="1"/>
  <c r="AZ95" i="22"/>
  <c r="AW95" i="22"/>
  <c r="AU95" i="22"/>
  <c r="AS95" i="22"/>
  <c r="AG95" i="22"/>
  <c r="R95" i="22"/>
  <c r="L95" i="22"/>
  <c r="K95" i="22"/>
  <c r="E95" i="22"/>
  <c r="AZ94" i="22"/>
  <c r="AW94" i="22"/>
  <c r="AU94" i="22"/>
  <c r="AS94" i="22"/>
  <c r="AG94" i="22"/>
  <c r="K94" i="22"/>
  <c r="L94" i="22" s="1"/>
  <c r="R94" i="22" s="1"/>
  <c r="H94" i="22"/>
  <c r="I94" i="22" s="1"/>
  <c r="J94" i="22" s="1"/>
  <c r="E94" i="22"/>
  <c r="H93" i="22" s="1"/>
  <c r="I93" i="22" s="1"/>
  <c r="AZ93" i="22"/>
  <c r="AW93" i="22"/>
  <c r="AV93" i="22"/>
  <c r="AU93" i="22"/>
  <c r="AS93" i="22"/>
  <c r="AG93" i="22"/>
  <c r="K93" i="22"/>
  <c r="L93" i="22" s="1"/>
  <c r="J93" i="22"/>
  <c r="E93" i="22"/>
  <c r="AZ92" i="22"/>
  <c r="AW92" i="22"/>
  <c r="AU92" i="22"/>
  <c r="AS92" i="22"/>
  <c r="AG92" i="22"/>
  <c r="K92" i="22"/>
  <c r="L92" i="22" s="1"/>
  <c r="J92" i="22"/>
  <c r="H92" i="22"/>
  <c r="I92" i="22" s="1"/>
  <c r="E92" i="22"/>
  <c r="B92" i="22"/>
  <c r="AZ91" i="22"/>
  <c r="AW91" i="22"/>
  <c r="AV91" i="22"/>
  <c r="AS91" i="22"/>
  <c r="AG91" i="22"/>
  <c r="L91" i="22"/>
  <c r="K91" i="22"/>
  <c r="H91" i="22"/>
  <c r="I91" i="22" s="1"/>
  <c r="J91" i="22" s="1"/>
  <c r="E91" i="22"/>
  <c r="AZ90" i="22"/>
  <c r="AW90" i="22"/>
  <c r="AV90" i="22"/>
  <c r="AU90" i="22"/>
  <c r="AS90" i="22"/>
  <c r="AG90" i="22"/>
  <c r="K90" i="22"/>
  <c r="L90" i="22" s="1"/>
  <c r="H90" i="22"/>
  <c r="I90" i="22" s="1"/>
  <c r="J90" i="22" s="1"/>
  <c r="B90" i="22"/>
  <c r="AU100" i="22" s="1"/>
  <c r="E86" i="22"/>
  <c r="AW85" i="22"/>
  <c r="AV85" i="22"/>
  <c r="AS85" i="22"/>
  <c r="AG85" i="22"/>
  <c r="K85" i="22"/>
  <c r="L85" i="22" s="1"/>
  <c r="H85" i="22"/>
  <c r="I85" i="22" s="1"/>
  <c r="J85" i="22" s="1"/>
  <c r="E85" i="22"/>
  <c r="AW84" i="22"/>
  <c r="AS84" i="22"/>
  <c r="AG84" i="22"/>
  <c r="H84" i="22"/>
  <c r="I84" i="22" s="1"/>
  <c r="J84" i="22" s="1"/>
  <c r="E84" i="22"/>
  <c r="AW83" i="22"/>
  <c r="AV83" i="22"/>
  <c r="AS83" i="22"/>
  <c r="AG83" i="22"/>
  <c r="H83" i="22"/>
  <c r="I83" i="22" s="1"/>
  <c r="J83" i="22" s="1"/>
  <c r="E83" i="22"/>
  <c r="AW82" i="22"/>
  <c r="AS82" i="22"/>
  <c r="AG82" i="22"/>
  <c r="I82" i="22"/>
  <c r="J82" i="22" s="1"/>
  <c r="H82" i="22"/>
  <c r="E82" i="22"/>
  <c r="AW81" i="22"/>
  <c r="AV81" i="22"/>
  <c r="AU81" i="22"/>
  <c r="AS81" i="22"/>
  <c r="AG81" i="22"/>
  <c r="K81" i="22"/>
  <c r="L81" i="22" s="1"/>
  <c r="R81" i="22" s="1"/>
  <c r="H81" i="22"/>
  <c r="I81" i="22" s="1"/>
  <c r="J81" i="22" s="1"/>
  <c r="E81" i="22"/>
  <c r="H80" i="22" s="1"/>
  <c r="I80" i="22" s="1"/>
  <c r="J80" i="22" s="1"/>
  <c r="AW80" i="22"/>
  <c r="AV80" i="22"/>
  <c r="AS80" i="22"/>
  <c r="AG80" i="22"/>
  <c r="K80" i="22"/>
  <c r="L80" i="22" s="1"/>
  <c r="E80" i="22"/>
  <c r="AW79" i="22"/>
  <c r="AS79" i="22"/>
  <c r="AG79" i="22"/>
  <c r="I79" i="22"/>
  <c r="J79" i="22" s="1"/>
  <c r="H79" i="22"/>
  <c r="E79" i="22"/>
  <c r="H78" i="22" s="1"/>
  <c r="AW78" i="22"/>
  <c r="AU78" i="22"/>
  <c r="AS78" i="22"/>
  <c r="AG78" i="22"/>
  <c r="K78" i="22"/>
  <c r="L78" i="22" s="1"/>
  <c r="I78" i="22"/>
  <c r="J78" i="22" s="1"/>
  <c r="E78" i="22"/>
  <c r="AW77" i="22"/>
  <c r="AS77" i="22"/>
  <c r="AG77" i="22"/>
  <c r="J77" i="22"/>
  <c r="I77" i="22"/>
  <c r="H77" i="22"/>
  <c r="E77" i="22"/>
  <c r="AW76" i="22"/>
  <c r="AV76" i="22"/>
  <c r="AS76" i="22"/>
  <c r="AG76" i="22"/>
  <c r="J76" i="22"/>
  <c r="H76" i="22"/>
  <c r="I76" i="22" s="1"/>
  <c r="E76" i="22"/>
  <c r="H75" i="22" s="1"/>
  <c r="B76" i="22"/>
  <c r="AV98" i="22" s="1"/>
  <c r="AW75" i="22"/>
  <c r="AS75" i="22"/>
  <c r="AG75" i="22"/>
  <c r="I75" i="22"/>
  <c r="J75" i="22" s="1"/>
  <c r="E75" i="22"/>
  <c r="AW74" i="22"/>
  <c r="AS74" i="22"/>
  <c r="AG74" i="22"/>
  <c r="H74" i="22"/>
  <c r="I74" i="22" s="1"/>
  <c r="J74" i="22" s="1"/>
  <c r="B74" i="22"/>
  <c r="K83" i="22" s="1"/>
  <c r="L83" i="22" s="1"/>
  <c r="E70" i="22"/>
  <c r="AE69" i="22"/>
  <c r="AD69" i="22"/>
  <c r="H69" i="22"/>
  <c r="I69" i="22" s="1"/>
  <c r="J69" i="22" s="1"/>
  <c r="E69" i="22"/>
  <c r="AE68" i="22"/>
  <c r="AD68" i="22"/>
  <c r="I68" i="22"/>
  <c r="J68" i="22" s="1"/>
  <c r="H68" i="22"/>
  <c r="E68" i="22"/>
  <c r="AE67" i="22"/>
  <c r="AD67" i="22"/>
  <c r="H67" i="22"/>
  <c r="I67" i="22" s="1"/>
  <c r="J67" i="22" s="1"/>
  <c r="E67" i="22"/>
  <c r="H66" i="22" s="1"/>
  <c r="I66" i="22" s="1"/>
  <c r="J66" i="22" s="1"/>
  <c r="AE66" i="22"/>
  <c r="AD66" i="22"/>
  <c r="E66" i="22"/>
  <c r="AE65" i="22"/>
  <c r="AC65" i="22"/>
  <c r="H65" i="22"/>
  <c r="I65" i="22" s="1"/>
  <c r="J65" i="22" s="1"/>
  <c r="E65" i="22"/>
  <c r="H64" i="22" s="1"/>
  <c r="I64" i="22" s="1"/>
  <c r="AE64" i="22"/>
  <c r="J64" i="22"/>
  <c r="E64" i="22"/>
  <c r="H63" i="22" s="1"/>
  <c r="AE63" i="22"/>
  <c r="AD63" i="22"/>
  <c r="I63" i="22"/>
  <c r="J63" i="22" s="1"/>
  <c r="E63" i="22"/>
  <c r="H62" i="22" s="1"/>
  <c r="AE62" i="22"/>
  <c r="AD62" i="22"/>
  <c r="I62" i="22"/>
  <c r="J62" i="22" s="1"/>
  <c r="E62" i="22"/>
  <c r="AE61" i="22"/>
  <c r="AD61" i="22"/>
  <c r="I61" i="22"/>
  <c r="J61" i="22" s="1"/>
  <c r="H61" i="22"/>
  <c r="E61" i="22"/>
  <c r="AE60" i="22"/>
  <c r="AD60" i="22"/>
  <c r="H60" i="22"/>
  <c r="I60" i="22" s="1"/>
  <c r="J60" i="22" s="1"/>
  <c r="E60" i="22"/>
  <c r="H59" i="22" s="1"/>
  <c r="I59" i="22" s="1"/>
  <c r="J59" i="22" s="1"/>
  <c r="B60" i="22"/>
  <c r="AD64" i="22" s="1"/>
  <c r="AE59" i="22"/>
  <c r="AD59" i="22"/>
  <c r="E59" i="22"/>
  <c r="H58" i="22" s="1"/>
  <c r="I58" i="22" s="1"/>
  <c r="J58" i="22" s="1"/>
  <c r="AE58" i="22"/>
  <c r="AD58" i="22"/>
  <c r="B58" i="22"/>
  <c r="K69" i="22" s="1"/>
  <c r="L69" i="22" s="1"/>
  <c r="E54" i="22"/>
  <c r="H53" i="22" s="1"/>
  <c r="AT53" i="22"/>
  <c r="AR53" i="22"/>
  <c r="AP53" i="22"/>
  <c r="AA53" i="22"/>
  <c r="I53" i="22"/>
  <c r="J53" i="22" s="1"/>
  <c r="E53" i="22"/>
  <c r="AT52" i="22"/>
  <c r="AP52" i="22"/>
  <c r="AA52" i="22"/>
  <c r="K52" i="22"/>
  <c r="L52" i="22" s="1"/>
  <c r="H52" i="22"/>
  <c r="I52" i="22" s="1"/>
  <c r="J52" i="22" s="1"/>
  <c r="E52" i="22"/>
  <c r="AT51" i="22"/>
  <c r="AP51" i="22"/>
  <c r="AA51" i="22"/>
  <c r="I51" i="22"/>
  <c r="J51" i="22" s="1"/>
  <c r="H51" i="22"/>
  <c r="E51" i="22"/>
  <c r="AT50" i="22"/>
  <c r="AP50" i="22"/>
  <c r="AA50" i="22"/>
  <c r="H50" i="22"/>
  <c r="I50" i="22" s="1"/>
  <c r="J50" i="22" s="1"/>
  <c r="E50" i="22"/>
  <c r="AT49" i="22"/>
  <c r="AS49" i="22"/>
  <c r="AP49" i="22"/>
  <c r="AA49" i="22"/>
  <c r="H49" i="22"/>
  <c r="I49" i="22" s="1"/>
  <c r="J49" i="22" s="1"/>
  <c r="E49" i="22"/>
  <c r="AT48" i="22"/>
  <c r="AR48" i="22"/>
  <c r="AP48" i="22"/>
  <c r="AA48" i="22"/>
  <c r="I48" i="22"/>
  <c r="J48" i="22" s="1"/>
  <c r="H48" i="22"/>
  <c r="E48" i="22"/>
  <c r="AT47" i="22"/>
  <c r="AR47" i="22"/>
  <c r="AP47" i="22"/>
  <c r="AA47" i="22"/>
  <c r="K47" i="22"/>
  <c r="L47" i="22" s="1"/>
  <c r="J47" i="22"/>
  <c r="H47" i="22"/>
  <c r="I47" i="22" s="1"/>
  <c r="E47" i="22"/>
  <c r="H46" i="22" s="1"/>
  <c r="AT46" i="22"/>
  <c r="AP46" i="22"/>
  <c r="AA46" i="22"/>
  <c r="I46" i="22"/>
  <c r="J46" i="22" s="1"/>
  <c r="E46" i="22"/>
  <c r="AT45" i="22"/>
  <c r="AP45" i="22"/>
  <c r="AA45" i="22"/>
  <c r="H45" i="22"/>
  <c r="I45" i="22" s="1"/>
  <c r="J45" i="22" s="1"/>
  <c r="E45" i="22"/>
  <c r="H44" i="22" s="1"/>
  <c r="I44" i="22" s="1"/>
  <c r="J44" i="22" s="1"/>
  <c r="AT44" i="22"/>
  <c r="AS44" i="22"/>
  <c r="AP44" i="22"/>
  <c r="AA44" i="22"/>
  <c r="E44" i="22"/>
  <c r="AT43" i="22"/>
  <c r="AP43" i="22"/>
  <c r="AA43" i="22"/>
  <c r="H43" i="22"/>
  <c r="I43" i="22" s="1"/>
  <c r="J43" i="22" s="1"/>
  <c r="E43" i="22"/>
  <c r="AT42" i="22"/>
  <c r="AP42" i="22"/>
  <c r="AA42" i="22"/>
  <c r="H42" i="22"/>
  <c r="I42" i="22" s="1"/>
  <c r="J42" i="22" s="1"/>
  <c r="E39" i="22"/>
  <c r="H38" i="22" s="1"/>
  <c r="I38" i="22" s="1"/>
  <c r="J38" i="22" s="1"/>
  <c r="AT38" i="22"/>
  <c r="AP38" i="22"/>
  <c r="AM38" i="22"/>
  <c r="AD38" i="22"/>
  <c r="AA38" i="22"/>
  <c r="E38" i="22"/>
  <c r="AT37" i="22"/>
  <c r="AP37" i="22"/>
  <c r="AM37" i="22"/>
  <c r="AD37" i="22"/>
  <c r="AA37" i="22"/>
  <c r="H37" i="22"/>
  <c r="I37" i="22" s="1"/>
  <c r="J37" i="22" s="1"/>
  <c r="E37" i="22"/>
  <c r="AT36" i="22"/>
  <c r="AP36" i="22"/>
  <c r="AM36" i="22"/>
  <c r="AD36" i="22"/>
  <c r="AA36" i="22"/>
  <c r="H36" i="22"/>
  <c r="I36" i="22" s="1"/>
  <c r="J36" i="22" s="1"/>
  <c r="E36" i="22"/>
  <c r="AT35" i="22"/>
  <c r="AP35" i="22"/>
  <c r="AM35" i="22"/>
  <c r="AD35" i="22"/>
  <c r="AA35" i="22"/>
  <c r="I35" i="22"/>
  <c r="J35" i="22" s="1"/>
  <c r="H35" i="22"/>
  <c r="E35" i="22"/>
  <c r="AT34" i="22"/>
  <c r="AP34" i="22"/>
  <c r="AM34" i="22"/>
  <c r="AD34" i="22"/>
  <c r="AA34" i="22"/>
  <c r="H34" i="22"/>
  <c r="I34" i="22" s="1"/>
  <c r="J34" i="22" s="1"/>
  <c r="E34" i="22"/>
  <c r="AT33" i="22"/>
  <c r="AP33" i="22"/>
  <c r="AM33" i="22"/>
  <c r="AD33" i="22"/>
  <c r="AA33" i="22"/>
  <c r="I33" i="22"/>
  <c r="J33" i="22" s="1"/>
  <c r="H33" i="22"/>
  <c r="E33" i="22"/>
  <c r="AT32" i="22"/>
  <c r="AP32" i="22"/>
  <c r="AM32" i="22"/>
  <c r="AD32" i="22"/>
  <c r="AA32" i="22"/>
  <c r="H32" i="22"/>
  <c r="I32" i="22" s="1"/>
  <c r="J32" i="22" s="1"/>
  <c r="E32" i="22"/>
  <c r="AT31" i="22"/>
  <c r="AP31" i="22"/>
  <c r="AM31" i="22"/>
  <c r="AD31" i="22"/>
  <c r="AA31" i="22"/>
  <c r="I31" i="22"/>
  <c r="J31" i="22" s="1"/>
  <c r="H31" i="22"/>
  <c r="E31" i="22"/>
  <c r="AT30" i="22"/>
  <c r="AP30" i="22"/>
  <c r="AM30" i="22"/>
  <c r="AD30" i="22"/>
  <c r="AA30" i="22"/>
  <c r="I30" i="22"/>
  <c r="J30" i="22" s="1"/>
  <c r="H30" i="22"/>
  <c r="E30" i="22"/>
  <c r="H29" i="22" s="1"/>
  <c r="AT29" i="22"/>
  <c r="AP29" i="22"/>
  <c r="AM29" i="22"/>
  <c r="AD29" i="22"/>
  <c r="AA29" i="22"/>
  <c r="I29" i="22"/>
  <c r="J29" i="22" s="1"/>
  <c r="E29" i="22"/>
  <c r="AT28" i="22"/>
  <c r="AS28" i="22"/>
  <c r="AP28" i="22"/>
  <c r="AM28" i="22"/>
  <c r="AD28" i="22"/>
  <c r="AA28" i="22"/>
  <c r="J28" i="22"/>
  <c r="H28" i="22"/>
  <c r="I28" i="22" s="1"/>
  <c r="E28" i="22"/>
  <c r="H27" i="22" s="1"/>
  <c r="I27" i="22" s="1"/>
  <c r="AT27" i="22"/>
  <c r="AS27" i="22"/>
  <c r="AP27" i="22"/>
  <c r="AM27" i="22"/>
  <c r="AD27" i="22"/>
  <c r="AA27" i="22"/>
  <c r="J27" i="22"/>
  <c r="B27" i="22"/>
  <c r="K15" i="22"/>
  <c r="I5" i="22"/>
  <c r="B44" i="22" s="1"/>
  <c r="AS47" i="22" s="1"/>
  <c r="G5" i="22"/>
  <c r="B42" i="22" s="1"/>
  <c r="I2" i="22"/>
  <c r="B29" i="22" s="1"/>
  <c r="G2" i="22"/>
  <c r="E102" i="21"/>
  <c r="AZ101" i="21"/>
  <c r="AW101" i="21"/>
  <c r="AV101" i="21"/>
  <c r="AS101" i="21"/>
  <c r="AG101" i="21"/>
  <c r="L101" i="21"/>
  <c r="K101" i="21"/>
  <c r="H101" i="21"/>
  <c r="I101" i="21" s="1"/>
  <c r="J101" i="21" s="1"/>
  <c r="E101" i="21"/>
  <c r="AZ100" i="21"/>
  <c r="AW100" i="21"/>
  <c r="AS100" i="21"/>
  <c r="AG100" i="21"/>
  <c r="J100" i="21"/>
  <c r="I100" i="21"/>
  <c r="H100" i="21"/>
  <c r="E100" i="21"/>
  <c r="AZ99" i="21"/>
  <c r="AW99" i="21"/>
  <c r="AS99" i="21"/>
  <c r="AG99" i="21"/>
  <c r="I99" i="21"/>
  <c r="J99" i="21" s="1"/>
  <c r="H99" i="21"/>
  <c r="E99" i="21"/>
  <c r="H98" i="21" s="1"/>
  <c r="I98" i="21" s="1"/>
  <c r="J98" i="21" s="1"/>
  <c r="AZ98" i="21"/>
  <c r="AW98" i="21"/>
  <c r="AU98" i="21"/>
  <c r="AS98" i="21"/>
  <c r="AG98" i="21"/>
  <c r="E98" i="21"/>
  <c r="H97" i="21" s="1"/>
  <c r="AZ97" i="21"/>
  <c r="AW97" i="21"/>
  <c r="AS97" i="21"/>
  <c r="AG97" i="21"/>
  <c r="I97" i="21"/>
  <c r="J97" i="21" s="1"/>
  <c r="E97" i="21"/>
  <c r="H96" i="21" s="1"/>
  <c r="AZ96" i="21"/>
  <c r="AW96" i="21"/>
  <c r="AU96" i="21"/>
  <c r="AS96" i="21"/>
  <c r="AG96" i="21"/>
  <c r="I96" i="21"/>
  <c r="J96" i="21" s="1"/>
  <c r="E96" i="21"/>
  <c r="H95" i="21" s="1"/>
  <c r="AZ95" i="21"/>
  <c r="AW95" i="21"/>
  <c r="AS95" i="21"/>
  <c r="AG95" i="21"/>
  <c r="I95" i="21"/>
  <c r="J95" i="21" s="1"/>
  <c r="E95" i="21"/>
  <c r="H94" i="21" s="1"/>
  <c r="I94" i="21" s="1"/>
  <c r="J94" i="21" s="1"/>
  <c r="AZ94" i="21"/>
  <c r="AW94" i="21"/>
  <c r="AU94" i="21"/>
  <c r="AS94" i="21"/>
  <c r="AG94" i="21"/>
  <c r="R94" i="21"/>
  <c r="K94" i="21"/>
  <c r="L94" i="21" s="1"/>
  <c r="E94" i="21"/>
  <c r="AZ93" i="21"/>
  <c r="AW93" i="21"/>
  <c r="AU93" i="21"/>
  <c r="AS93" i="21"/>
  <c r="AG93" i="21"/>
  <c r="J93" i="21"/>
  <c r="H93" i="21"/>
  <c r="I93" i="21" s="1"/>
  <c r="E93" i="21"/>
  <c r="H92" i="21" s="1"/>
  <c r="I92" i="21" s="1"/>
  <c r="AZ92" i="21"/>
  <c r="AW92" i="21"/>
  <c r="AU92" i="21"/>
  <c r="AS92" i="21"/>
  <c r="AG92" i="21"/>
  <c r="K92" i="21"/>
  <c r="L92" i="21" s="1"/>
  <c r="R92" i="21" s="1"/>
  <c r="J92" i="21"/>
  <c r="E92" i="21"/>
  <c r="H91" i="21" s="1"/>
  <c r="B92" i="21"/>
  <c r="AZ91" i="21"/>
  <c r="AW91" i="21"/>
  <c r="AS91" i="21"/>
  <c r="AG91" i="21"/>
  <c r="K91" i="21"/>
  <c r="L91" i="21" s="1"/>
  <c r="I91" i="21"/>
  <c r="J91" i="21" s="1"/>
  <c r="E91" i="21"/>
  <c r="AZ90" i="21"/>
  <c r="AW90" i="21"/>
  <c r="AV90" i="21"/>
  <c r="AU90" i="21"/>
  <c r="AS90" i="21"/>
  <c r="AG90" i="21"/>
  <c r="L90" i="21"/>
  <c r="K90" i="21"/>
  <c r="H90" i="21"/>
  <c r="I90" i="21" s="1"/>
  <c r="J90" i="21" s="1"/>
  <c r="B90" i="21"/>
  <c r="AU101" i="21" s="1"/>
  <c r="E86" i="21"/>
  <c r="AW85" i="21"/>
  <c r="AS85" i="21"/>
  <c r="AG85" i="21"/>
  <c r="K85" i="21"/>
  <c r="L85" i="21" s="1"/>
  <c r="I85" i="21"/>
  <c r="J85" i="21" s="1"/>
  <c r="H85" i="21"/>
  <c r="E85" i="21"/>
  <c r="AW84" i="21"/>
  <c r="AS84" i="21"/>
  <c r="AG84" i="21"/>
  <c r="R84" i="21"/>
  <c r="K84" i="21"/>
  <c r="L84" i="21" s="1"/>
  <c r="J84" i="21"/>
  <c r="I84" i="21"/>
  <c r="H84" i="21"/>
  <c r="E84" i="21"/>
  <c r="AW83" i="21"/>
  <c r="AS83" i="21"/>
  <c r="AG83" i="21"/>
  <c r="H83" i="21"/>
  <c r="I83" i="21" s="1"/>
  <c r="J83" i="21" s="1"/>
  <c r="E83" i="21"/>
  <c r="AW82" i="21"/>
  <c r="AS82" i="21"/>
  <c r="AG82" i="21"/>
  <c r="I82" i="21"/>
  <c r="J82" i="21" s="1"/>
  <c r="H82" i="21"/>
  <c r="E82" i="21"/>
  <c r="H81" i="21" s="1"/>
  <c r="I81" i="21" s="1"/>
  <c r="J81" i="21" s="1"/>
  <c r="AW81" i="21"/>
  <c r="AU81" i="21"/>
  <c r="AS81" i="21"/>
  <c r="AG81" i="21"/>
  <c r="E81" i="21"/>
  <c r="AW80" i="21"/>
  <c r="AU80" i="21"/>
  <c r="AS80" i="21"/>
  <c r="AG80" i="21"/>
  <c r="I80" i="21"/>
  <c r="J80" i="21" s="1"/>
  <c r="H80" i="21"/>
  <c r="E80" i="21"/>
  <c r="AW79" i="21"/>
  <c r="AV79" i="21"/>
  <c r="AU79" i="21"/>
  <c r="AS79" i="21"/>
  <c r="AG79" i="21"/>
  <c r="K79" i="21"/>
  <c r="L79" i="21" s="1"/>
  <c r="H79" i="21"/>
  <c r="I79" i="21" s="1"/>
  <c r="J79" i="21" s="1"/>
  <c r="E79" i="21"/>
  <c r="H78" i="21" s="1"/>
  <c r="I78" i="21" s="1"/>
  <c r="J78" i="21" s="1"/>
  <c r="AW78" i="21"/>
  <c r="AV78" i="21"/>
  <c r="AS78" i="21"/>
  <c r="AG78" i="21"/>
  <c r="E78" i="21"/>
  <c r="H77" i="21" s="1"/>
  <c r="I77" i="21" s="1"/>
  <c r="J77" i="21" s="1"/>
  <c r="AW77" i="21"/>
  <c r="AU77" i="21"/>
  <c r="AS77" i="21"/>
  <c r="AG77" i="21"/>
  <c r="K77" i="21"/>
  <c r="L77" i="21" s="1"/>
  <c r="R77" i="21" s="1"/>
  <c r="E77" i="21"/>
  <c r="AW76" i="21"/>
  <c r="AS76" i="21"/>
  <c r="AG76" i="21"/>
  <c r="L76" i="21"/>
  <c r="K76" i="21"/>
  <c r="H76" i="21"/>
  <c r="I76" i="21" s="1"/>
  <c r="J76" i="21" s="1"/>
  <c r="E76" i="21"/>
  <c r="B76" i="21"/>
  <c r="AV83" i="21" s="1"/>
  <c r="AW75" i="21"/>
  <c r="AV75" i="21"/>
  <c r="AU75" i="21"/>
  <c r="AS75" i="21"/>
  <c r="AG75" i="21"/>
  <c r="K75" i="21"/>
  <c r="L75" i="21" s="1"/>
  <c r="H75" i="21"/>
  <c r="I75" i="21" s="1"/>
  <c r="J75" i="21" s="1"/>
  <c r="E75" i="21"/>
  <c r="AW74" i="21"/>
  <c r="AV74" i="21"/>
  <c r="AS74" i="21"/>
  <c r="AG74" i="21"/>
  <c r="K74" i="21"/>
  <c r="L74" i="21" s="1"/>
  <c r="I74" i="21"/>
  <c r="J74" i="21" s="1"/>
  <c r="H74" i="21"/>
  <c r="B74" i="21"/>
  <c r="E70" i="21"/>
  <c r="H69" i="21" s="1"/>
  <c r="I69" i="21" s="1"/>
  <c r="J69" i="21" s="1"/>
  <c r="AE69" i="21"/>
  <c r="E69" i="21"/>
  <c r="H68" i="21" s="1"/>
  <c r="I68" i="21" s="1"/>
  <c r="J68" i="21" s="1"/>
  <c r="AE68" i="21"/>
  <c r="E68" i="21"/>
  <c r="H67" i="21" s="1"/>
  <c r="I67" i="21" s="1"/>
  <c r="J67" i="21" s="1"/>
  <c r="AE67" i="21"/>
  <c r="K67" i="21"/>
  <c r="L67" i="21" s="1"/>
  <c r="E67" i="21"/>
  <c r="AE66" i="21"/>
  <c r="AC66" i="21"/>
  <c r="K66" i="21"/>
  <c r="L66" i="21" s="1"/>
  <c r="H66" i="21"/>
  <c r="I66" i="21" s="1"/>
  <c r="J66" i="21" s="1"/>
  <c r="E66" i="21"/>
  <c r="H65" i="21" s="1"/>
  <c r="AE65" i="21"/>
  <c r="I65" i="21"/>
  <c r="J65" i="21" s="1"/>
  <c r="E65" i="21"/>
  <c r="AE64" i="21"/>
  <c r="AD64" i="21"/>
  <c r="AC64" i="21"/>
  <c r="H64" i="21"/>
  <c r="I64" i="21" s="1"/>
  <c r="J64" i="21" s="1"/>
  <c r="E64" i="21"/>
  <c r="AE63" i="21"/>
  <c r="AC63" i="21"/>
  <c r="K63" i="21"/>
  <c r="L63" i="21" s="1"/>
  <c r="H63" i="21"/>
  <c r="I63" i="21" s="1"/>
  <c r="J63" i="21" s="1"/>
  <c r="E63" i="21"/>
  <c r="AE62" i="21"/>
  <c r="K62" i="21"/>
  <c r="L62" i="21" s="1"/>
  <c r="H62" i="21"/>
  <c r="I62" i="21" s="1"/>
  <c r="J62" i="21" s="1"/>
  <c r="E62" i="21"/>
  <c r="H61" i="21" s="1"/>
  <c r="I61" i="21" s="1"/>
  <c r="J61" i="21" s="1"/>
  <c r="AE61" i="21"/>
  <c r="E61" i="21"/>
  <c r="H60" i="21" s="1"/>
  <c r="I60" i="21" s="1"/>
  <c r="J60" i="21" s="1"/>
  <c r="AE60" i="21"/>
  <c r="L60" i="21"/>
  <c r="K60" i="21"/>
  <c r="E60" i="21"/>
  <c r="B60" i="21"/>
  <c r="AE59" i="21"/>
  <c r="K59" i="21"/>
  <c r="L59" i="21" s="1"/>
  <c r="I59" i="21"/>
  <c r="J59" i="21" s="1"/>
  <c r="H59" i="21"/>
  <c r="E59" i="21"/>
  <c r="AE58" i="21"/>
  <c r="AC58" i="21"/>
  <c r="K58" i="21"/>
  <c r="L58" i="21" s="1"/>
  <c r="O58" i="21" s="1"/>
  <c r="H58" i="21"/>
  <c r="I58" i="21" s="1"/>
  <c r="J58" i="21" s="1"/>
  <c r="B58" i="21"/>
  <c r="K69" i="21" s="1"/>
  <c r="L69" i="21" s="1"/>
  <c r="E54" i="21"/>
  <c r="AT53" i="21"/>
  <c r="AP53" i="21"/>
  <c r="AA53" i="21"/>
  <c r="H53" i="21"/>
  <c r="I53" i="21" s="1"/>
  <c r="J53" i="21" s="1"/>
  <c r="E53" i="21"/>
  <c r="H52" i="21" s="1"/>
  <c r="AT52" i="21"/>
  <c r="AP52" i="21"/>
  <c r="AA52" i="21"/>
  <c r="I52" i="21"/>
  <c r="J52" i="21" s="1"/>
  <c r="E52" i="21"/>
  <c r="AT51" i="21"/>
  <c r="AP51" i="21"/>
  <c r="AA51" i="21"/>
  <c r="H51" i="21"/>
  <c r="I51" i="21" s="1"/>
  <c r="J51" i="21" s="1"/>
  <c r="E51" i="21"/>
  <c r="AT50" i="21"/>
  <c r="AP50" i="21"/>
  <c r="AA50" i="21"/>
  <c r="I50" i="21"/>
  <c r="J50" i="21" s="1"/>
  <c r="H50" i="21"/>
  <c r="E50" i="21"/>
  <c r="AT49" i="21"/>
  <c r="AP49" i="21"/>
  <c r="AA49" i="21"/>
  <c r="J49" i="21"/>
  <c r="I49" i="21"/>
  <c r="H49" i="21"/>
  <c r="E49" i="21"/>
  <c r="AT48" i="21"/>
  <c r="AP48" i="21"/>
  <c r="AA48" i="21"/>
  <c r="H48" i="21"/>
  <c r="I48" i="21" s="1"/>
  <c r="J48" i="21" s="1"/>
  <c r="E48" i="21"/>
  <c r="H47" i="21" s="1"/>
  <c r="I47" i="21" s="1"/>
  <c r="J47" i="21" s="1"/>
  <c r="AT47" i="21"/>
  <c r="AP47" i="21"/>
  <c r="AA47" i="21"/>
  <c r="E47" i="21"/>
  <c r="AT46" i="21"/>
  <c r="AR46" i="21"/>
  <c r="AP46" i="21"/>
  <c r="AA46" i="21"/>
  <c r="K46" i="21"/>
  <c r="L46" i="21" s="1"/>
  <c r="J46" i="21"/>
  <c r="H46" i="21"/>
  <c r="I46" i="21" s="1"/>
  <c r="E46" i="21"/>
  <c r="AT45" i="21"/>
  <c r="AP45" i="21"/>
  <c r="AA45" i="21"/>
  <c r="I45" i="21"/>
  <c r="J45" i="21" s="1"/>
  <c r="H45" i="21"/>
  <c r="E45" i="21"/>
  <c r="AT44" i="21"/>
  <c r="AP44" i="21"/>
  <c r="AA44" i="21"/>
  <c r="J44" i="21"/>
  <c r="I44" i="21"/>
  <c r="H44" i="21"/>
  <c r="E44" i="21"/>
  <c r="H43" i="21" s="1"/>
  <c r="I43" i="21" s="1"/>
  <c r="J43" i="21" s="1"/>
  <c r="AT43" i="21"/>
  <c r="AP43" i="21"/>
  <c r="AA43" i="21"/>
  <c r="E43" i="21"/>
  <c r="AT42" i="21"/>
  <c r="AR42" i="21"/>
  <c r="AP42" i="21"/>
  <c r="AA42" i="21"/>
  <c r="J42" i="21"/>
  <c r="I42" i="21"/>
  <c r="H42" i="21"/>
  <c r="E39" i="21"/>
  <c r="AT38" i="21"/>
  <c r="AR38" i="21"/>
  <c r="AP38" i="21"/>
  <c r="AM38" i="21"/>
  <c r="AD38" i="21"/>
  <c r="AA38" i="21"/>
  <c r="I38" i="21"/>
  <c r="J38" i="21" s="1"/>
  <c r="H38" i="21"/>
  <c r="E38" i="21"/>
  <c r="AT37" i="21"/>
  <c r="AR37" i="21"/>
  <c r="AP37" i="21"/>
  <c r="AM37" i="21"/>
  <c r="AD37" i="21"/>
  <c r="AA37" i="21"/>
  <c r="J37" i="21"/>
  <c r="I37" i="21"/>
  <c r="H37" i="21"/>
  <c r="E37" i="21"/>
  <c r="H36" i="21" s="1"/>
  <c r="AT36" i="21"/>
  <c r="AP36" i="21"/>
  <c r="AM36" i="21"/>
  <c r="AD36" i="21"/>
  <c r="AA36" i="21"/>
  <c r="J36" i="21"/>
  <c r="I36" i="21"/>
  <c r="E36" i="21"/>
  <c r="H35" i="21" s="1"/>
  <c r="I35" i="21" s="1"/>
  <c r="AT35" i="21"/>
  <c r="AR35" i="21"/>
  <c r="AP35" i="21"/>
  <c r="AM35" i="21"/>
  <c r="AD35" i="21"/>
  <c r="AA35" i="21"/>
  <c r="J35" i="21"/>
  <c r="E35" i="21"/>
  <c r="H34" i="21" s="1"/>
  <c r="AT34" i="21"/>
  <c r="AP34" i="21"/>
  <c r="AM34" i="21"/>
  <c r="AD34" i="21"/>
  <c r="AA34" i="21"/>
  <c r="I34" i="21"/>
  <c r="J34" i="21" s="1"/>
  <c r="E34" i="21"/>
  <c r="H33" i="21" s="1"/>
  <c r="I33" i="21" s="1"/>
  <c r="AT33" i="21"/>
  <c r="AP33" i="21"/>
  <c r="AM33" i="21"/>
  <c r="AD33" i="21"/>
  <c r="AA33" i="21"/>
  <c r="J33" i="21"/>
  <c r="E33" i="21"/>
  <c r="H32" i="21" s="1"/>
  <c r="AT32" i="21"/>
  <c r="AP32" i="21"/>
  <c r="AM32" i="21"/>
  <c r="AD32" i="21"/>
  <c r="AA32" i="21"/>
  <c r="J32" i="21"/>
  <c r="I32" i="21"/>
  <c r="E32" i="21"/>
  <c r="H31" i="21" s="1"/>
  <c r="I31" i="21" s="1"/>
  <c r="J31" i="21" s="1"/>
  <c r="AT31" i="21"/>
  <c r="AR31" i="21"/>
  <c r="AP31" i="21"/>
  <c r="AM31" i="21"/>
  <c r="AD31" i="21"/>
  <c r="AA31" i="21"/>
  <c r="K31" i="21"/>
  <c r="L31" i="21" s="1"/>
  <c r="E31" i="21"/>
  <c r="H30" i="21" s="1"/>
  <c r="I30" i="21" s="1"/>
  <c r="J30" i="21" s="1"/>
  <c r="AT30" i="21"/>
  <c r="AP30" i="21"/>
  <c r="AM30" i="21"/>
  <c r="AD30" i="21"/>
  <c r="AA30" i="21"/>
  <c r="K30" i="21"/>
  <c r="L30" i="21" s="1"/>
  <c r="E30" i="21"/>
  <c r="AT29" i="21"/>
  <c r="AP29" i="21"/>
  <c r="AM29" i="21"/>
  <c r="AD29" i="21"/>
  <c r="AA29" i="21"/>
  <c r="K29" i="21"/>
  <c r="L29" i="21" s="1"/>
  <c r="H29" i="21"/>
  <c r="I29" i="21" s="1"/>
  <c r="J29" i="21" s="1"/>
  <c r="E29" i="21"/>
  <c r="H28" i="21" s="1"/>
  <c r="AT28" i="21"/>
  <c r="AP28" i="21"/>
  <c r="AM28" i="21"/>
  <c r="AD28" i="21"/>
  <c r="AA28" i="21"/>
  <c r="L28" i="21"/>
  <c r="K28" i="21"/>
  <c r="I28" i="21"/>
  <c r="J28" i="21" s="1"/>
  <c r="E28" i="21"/>
  <c r="AT27" i="21"/>
  <c r="AR27" i="21"/>
  <c r="AP27" i="21"/>
  <c r="AM27" i="21"/>
  <c r="AD27" i="21"/>
  <c r="AA27" i="21"/>
  <c r="H27" i="21"/>
  <c r="I27" i="21" s="1"/>
  <c r="J27" i="21" s="1"/>
  <c r="K15" i="21"/>
  <c r="I5" i="21"/>
  <c r="B44" i="21" s="1"/>
  <c r="G5" i="21"/>
  <c r="B42" i="21" s="1"/>
  <c r="K51" i="21" s="1"/>
  <c r="L51" i="21" s="1"/>
  <c r="I2" i="21"/>
  <c r="B29" i="21" s="1"/>
  <c r="AS32" i="21" s="1"/>
  <c r="G2" i="21"/>
  <c r="B27" i="21" s="1"/>
  <c r="E102" i="20"/>
  <c r="H101" i="20" s="1"/>
  <c r="I101" i="20" s="1"/>
  <c r="J101" i="20" s="1"/>
  <c r="AZ101" i="20"/>
  <c r="AW101" i="20"/>
  <c r="AS101" i="20"/>
  <c r="AG101" i="20"/>
  <c r="E101" i="20"/>
  <c r="AZ100" i="20"/>
  <c r="AW100" i="20"/>
  <c r="AU100" i="20"/>
  <c r="AS100" i="20"/>
  <c r="AG100" i="20"/>
  <c r="K100" i="20"/>
  <c r="L100" i="20" s="1"/>
  <c r="H100" i="20"/>
  <c r="I100" i="20" s="1"/>
  <c r="J100" i="20" s="1"/>
  <c r="E100" i="20"/>
  <c r="AZ99" i="20"/>
  <c r="AW99" i="20"/>
  <c r="AU99" i="20"/>
  <c r="AS99" i="20"/>
  <c r="AG99" i="20"/>
  <c r="K99" i="20"/>
  <c r="L99" i="20" s="1"/>
  <c r="J99" i="20"/>
  <c r="H99" i="20"/>
  <c r="I99" i="20" s="1"/>
  <c r="E99" i="20"/>
  <c r="AZ98" i="20"/>
  <c r="AW98" i="20"/>
  <c r="AS98" i="20"/>
  <c r="AG98" i="20"/>
  <c r="K98" i="20"/>
  <c r="L98" i="20" s="1"/>
  <c r="H98" i="20"/>
  <c r="I98" i="20" s="1"/>
  <c r="J98" i="20" s="1"/>
  <c r="E98" i="20"/>
  <c r="H97" i="20" s="1"/>
  <c r="I97" i="20" s="1"/>
  <c r="J97" i="20" s="1"/>
  <c r="AZ97" i="20"/>
  <c r="AW97" i="20"/>
  <c r="AU97" i="20"/>
  <c r="AS97" i="20"/>
  <c r="AG97" i="20"/>
  <c r="E97" i="20"/>
  <c r="AZ96" i="20"/>
  <c r="AW96" i="20"/>
  <c r="AS96" i="20"/>
  <c r="AG96" i="20"/>
  <c r="H96" i="20"/>
  <c r="I96" i="20" s="1"/>
  <c r="J96" i="20" s="1"/>
  <c r="E96" i="20"/>
  <c r="AZ95" i="20"/>
  <c r="AW95" i="20"/>
  <c r="AV95" i="20"/>
  <c r="AS95" i="20"/>
  <c r="AG95" i="20"/>
  <c r="J95" i="20"/>
  <c r="H95" i="20"/>
  <c r="I95" i="20" s="1"/>
  <c r="E95" i="20"/>
  <c r="AZ94" i="20"/>
  <c r="AW94" i="20"/>
  <c r="AS94" i="20"/>
  <c r="AG94" i="20"/>
  <c r="H94" i="20"/>
  <c r="I94" i="20" s="1"/>
  <c r="J94" i="20" s="1"/>
  <c r="E94" i="20"/>
  <c r="AZ93" i="20"/>
  <c r="AW93" i="20"/>
  <c r="AS93" i="20"/>
  <c r="AG93" i="20"/>
  <c r="K93" i="20"/>
  <c r="L93" i="20" s="1"/>
  <c r="I93" i="20"/>
  <c r="J93" i="20" s="1"/>
  <c r="H93" i="20"/>
  <c r="E93" i="20"/>
  <c r="AZ92" i="20"/>
  <c r="AW92" i="20"/>
  <c r="AS92" i="20"/>
  <c r="AG92" i="20"/>
  <c r="I92" i="20"/>
  <c r="J92" i="20" s="1"/>
  <c r="H92" i="20"/>
  <c r="E92" i="20"/>
  <c r="B92" i="20"/>
  <c r="AZ91" i="20"/>
  <c r="AW91" i="20"/>
  <c r="AS91" i="20"/>
  <c r="AG91" i="20"/>
  <c r="J91" i="20"/>
  <c r="I91" i="20"/>
  <c r="H91" i="20"/>
  <c r="E91" i="20"/>
  <c r="H90" i="20" s="1"/>
  <c r="AZ90" i="20"/>
  <c r="AW90" i="20"/>
  <c r="AU90" i="20"/>
  <c r="AS90" i="20"/>
  <c r="AG90" i="20"/>
  <c r="I90" i="20"/>
  <c r="J90" i="20" s="1"/>
  <c r="B90" i="20"/>
  <c r="K97" i="20" s="1"/>
  <c r="L97" i="20" s="1"/>
  <c r="E86" i="20"/>
  <c r="H85" i="20" s="1"/>
  <c r="I85" i="20" s="1"/>
  <c r="AW85" i="20"/>
  <c r="AU85" i="20"/>
  <c r="AS85" i="20"/>
  <c r="AG85" i="20"/>
  <c r="J85" i="20"/>
  <c r="E85" i="20"/>
  <c r="H84" i="20" s="1"/>
  <c r="I84" i="20" s="1"/>
  <c r="J84" i="20" s="1"/>
  <c r="AW84" i="20"/>
  <c r="AU84" i="20"/>
  <c r="AS84" i="20"/>
  <c r="AG84" i="20"/>
  <c r="L84" i="20"/>
  <c r="K84" i="20"/>
  <c r="E84" i="20"/>
  <c r="AW83" i="20"/>
  <c r="AU83" i="20"/>
  <c r="AS83" i="20"/>
  <c r="AG83" i="20"/>
  <c r="R83" i="20"/>
  <c r="L83" i="20"/>
  <c r="K83" i="20"/>
  <c r="I83" i="20"/>
  <c r="J83" i="20" s="1"/>
  <c r="H83" i="20"/>
  <c r="E83" i="20"/>
  <c r="AW82" i="20"/>
  <c r="AU82" i="20"/>
  <c r="AS82" i="20"/>
  <c r="AG82" i="20"/>
  <c r="K82" i="20"/>
  <c r="L82" i="20" s="1"/>
  <c r="H82" i="20"/>
  <c r="I82" i="20" s="1"/>
  <c r="J82" i="20" s="1"/>
  <c r="E82" i="20"/>
  <c r="AW81" i="20"/>
  <c r="AS81" i="20"/>
  <c r="AG81" i="20"/>
  <c r="K81" i="20"/>
  <c r="L81" i="20" s="1"/>
  <c r="I81" i="20"/>
  <c r="J81" i="20" s="1"/>
  <c r="H81" i="20"/>
  <c r="E81" i="20"/>
  <c r="AW80" i="20"/>
  <c r="AU80" i="20"/>
  <c r="AS80" i="20"/>
  <c r="AG80" i="20"/>
  <c r="J80" i="20"/>
  <c r="I80" i="20"/>
  <c r="H80" i="20"/>
  <c r="E80" i="20"/>
  <c r="AW79" i="20"/>
  <c r="AU79" i="20"/>
  <c r="AS79" i="20"/>
  <c r="AG79" i="20"/>
  <c r="K79" i="20"/>
  <c r="L79" i="20" s="1"/>
  <c r="H79" i="20"/>
  <c r="I79" i="20" s="1"/>
  <c r="J79" i="20" s="1"/>
  <c r="E79" i="20"/>
  <c r="H78" i="20" s="1"/>
  <c r="AW78" i="20"/>
  <c r="AU78" i="20"/>
  <c r="AS78" i="20"/>
  <c r="AG78" i="20"/>
  <c r="L78" i="20"/>
  <c r="K78" i="20"/>
  <c r="I78" i="20"/>
  <c r="J78" i="20" s="1"/>
  <c r="E78" i="20"/>
  <c r="H77" i="20" s="1"/>
  <c r="I77" i="20" s="1"/>
  <c r="J77" i="20" s="1"/>
  <c r="AW77" i="20"/>
  <c r="AV77" i="20"/>
  <c r="AU77" i="20"/>
  <c r="AS77" i="20"/>
  <c r="AG77" i="20"/>
  <c r="K77" i="20"/>
  <c r="L77" i="20" s="1"/>
  <c r="E77" i="20"/>
  <c r="AW76" i="20"/>
  <c r="AS76" i="20"/>
  <c r="AG76" i="20"/>
  <c r="L76" i="20"/>
  <c r="K76" i="20"/>
  <c r="I76" i="20"/>
  <c r="J76" i="20" s="1"/>
  <c r="H76" i="20"/>
  <c r="E76" i="20"/>
  <c r="B76" i="20"/>
  <c r="AW75" i="20"/>
  <c r="AU75" i="20"/>
  <c r="AS75" i="20"/>
  <c r="AG75" i="20"/>
  <c r="K75" i="20"/>
  <c r="L75" i="20" s="1"/>
  <c r="H75" i="20"/>
  <c r="I75" i="20" s="1"/>
  <c r="J75" i="20" s="1"/>
  <c r="E75" i="20"/>
  <c r="H74" i="20" s="1"/>
  <c r="I74" i="20" s="1"/>
  <c r="J74" i="20" s="1"/>
  <c r="AW74" i="20"/>
  <c r="AU74" i="20"/>
  <c r="AS74" i="20"/>
  <c r="AG74" i="20"/>
  <c r="L74" i="20"/>
  <c r="K74" i="20"/>
  <c r="B74" i="20"/>
  <c r="K85" i="20" s="1"/>
  <c r="L85" i="20" s="1"/>
  <c r="E70" i="20"/>
  <c r="H69" i="20" s="1"/>
  <c r="AE69" i="20"/>
  <c r="I69" i="20"/>
  <c r="J69" i="20" s="1"/>
  <c r="E69" i="20"/>
  <c r="H68" i="20" s="1"/>
  <c r="I68" i="20" s="1"/>
  <c r="AE68" i="20"/>
  <c r="J68" i="20"/>
  <c r="E68" i="20"/>
  <c r="AE67" i="20"/>
  <c r="AC67" i="20"/>
  <c r="H67" i="20"/>
  <c r="I67" i="20" s="1"/>
  <c r="J67" i="20" s="1"/>
  <c r="E67" i="20"/>
  <c r="AE66" i="20"/>
  <c r="H66" i="20"/>
  <c r="I66" i="20" s="1"/>
  <c r="J66" i="20" s="1"/>
  <c r="E66" i="20"/>
  <c r="H65" i="20" s="1"/>
  <c r="I65" i="20" s="1"/>
  <c r="AE65" i="20"/>
  <c r="J65" i="20"/>
  <c r="E65" i="20"/>
  <c r="AE64" i="20"/>
  <c r="AC64" i="20"/>
  <c r="K64" i="20"/>
  <c r="L64" i="20" s="1"/>
  <c r="H64" i="20"/>
  <c r="I64" i="20" s="1"/>
  <c r="J64" i="20" s="1"/>
  <c r="E64" i="20"/>
  <c r="AE63" i="20"/>
  <c r="AC63" i="20"/>
  <c r="K63" i="20"/>
  <c r="L63" i="20" s="1"/>
  <c r="H63" i="20"/>
  <c r="I63" i="20" s="1"/>
  <c r="J63" i="20" s="1"/>
  <c r="E63" i="20"/>
  <c r="AE62" i="20"/>
  <c r="AD62" i="20"/>
  <c r="K62" i="20"/>
  <c r="L62" i="20" s="1"/>
  <c r="H62" i="20"/>
  <c r="I62" i="20" s="1"/>
  <c r="J62" i="20" s="1"/>
  <c r="E62" i="20"/>
  <c r="H61" i="20" s="1"/>
  <c r="AE61" i="20"/>
  <c r="AD61" i="20"/>
  <c r="J61" i="20"/>
  <c r="I61" i="20"/>
  <c r="E61" i="20"/>
  <c r="AE60" i="20"/>
  <c r="AD60" i="20"/>
  <c r="AC60" i="20"/>
  <c r="K60" i="20"/>
  <c r="L60" i="20" s="1"/>
  <c r="H60" i="20"/>
  <c r="I60" i="20" s="1"/>
  <c r="J60" i="20" s="1"/>
  <c r="E60" i="20"/>
  <c r="B60" i="20"/>
  <c r="AD67" i="20" s="1"/>
  <c r="AE59" i="20"/>
  <c r="H59" i="20"/>
  <c r="I59" i="20" s="1"/>
  <c r="J59" i="20" s="1"/>
  <c r="E59" i="20"/>
  <c r="AE58" i="20"/>
  <c r="H58" i="20"/>
  <c r="I58" i="20" s="1"/>
  <c r="J58" i="20" s="1"/>
  <c r="B58" i="20"/>
  <c r="E54" i="20"/>
  <c r="AT53" i="20"/>
  <c r="AP53" i="20"/>
  <c r="AA53" i="20"/>
  <c r="K53" i="20"/>
  <c r="L53" i="20" s="1"/>
  <c r="H53" i="20"/>
  <c r="I53" i="20" s="1"/>
  <c r="J53" i="20" s="1"/>
  <c r="E53" i="20"/>
  <c r="H52" i="20" s="1"/>
  <c r="AT52" i="20"/>
  <c r="AP52" i="20"/>
  <c r="AA52" i="20"/>
  <c r="I52" i="20"/>
  <c r="J52" i="20" s="1"/>
  <c r="E52" i="20"/>
  <c r="AT51" i="20"/>
  <c r="AP51" i="20"/>
  <c r="AA51" i="20"/>
  <c r="H51" i="20"/>
  <c r="I51" i="20" s="1"/>
  <c r="J51" i="20" s="1"/>
  <c r="E51" i="20"/>
  <c r="AT50" i="20"/>
  <c r="AP50" i="20"/>
  <c r="AA50" i="20"/>
  <c r="H50" i="20"/>
  <c r="I50" i="20" s="1"/>
  <c r="J50" i="20" s="1"/>
  <c r="E50" i="20"/>
  <c r="AT49" i="20"/>
  <c r="AR49" i="20"/>
  <c r="AP49" i="20"/>
  <c r="AA49" i="20"/>
  <c r="I49" i="20"/>
  <c r="J49" i="20" s="1"/>
  <c r="H49" i="20"/>
  <c r="E49" i="20"/>
  <c r="H48" i="20" s="1"/>
  <c r="I48" i="20" s="1"/>
  <c r="J48" i="20" s="1"/>
  <c r="AT48" i="20"/>
  <c r="AP48" i="20"/>
  <c r="AA48" i="20"/>
  <c r="E48" i="20"/>
  <c r="H47" i="20" s="1"/>
  <c r="I47" i="20" s="1"/>
  <c r="J47" i="20" s="1"/>
  <c r="AT47" i="20"/>
  <c r="AP47" i="20"/>
  <c r="AA47" i="20"/>
  <c r="E47" i="20"/>
  <c r="AT46" i="20"/>
  <c r="AP46" i="20"/>
  <c r="AA46" i="20"/>
  <c r="H46" i="20"/>
  <c r="I46" i="20" s="1"/>
  <c r="J46" i="20" s="1"/>
  <c r="E46" i="20"/>
  <c r="AT45" i="20"/>
  <c r="AP45" i="20"/>
  <c r="AA45" i="20"/>
  <c r="H45" i="20"/>
  <c r="I45" i="20" s="1"/>
  <c r="J45" i="20" s="1"/>
  <c r="E45" i="20"/>
  <c r="AT44" i="20"/>
  <c r="AR44" i="20"/>
  <c r="AP44" i="20"/>
  <c r="AA44" i="20"/>
  <c r="I44" i="20"/>
  <c r="J44" i="20" s="1"/>
  <c r="H44" i="20"/>
  <c r="E44" i="20"/>
  <c r="H43" i="20" s="1"/>
  <c r="I43" i="20" s="1"/>
  <c r="J43" i="20" s="1"/>
  <c r="AT43" i="20"/>
  <c r="AP43" i="20"/>
  <c r="AA43" i="20"/>
  <c r="E43" i="20"/>
  <c r="AT42" i="20"/>
  <c r="AP42" i="20"/>
  <c r="AA42" i="20"/>
  <c r="I42" i="20"/>
  <c r="J42" i="20" s="1"/>
  <c r="H42" i="20"/>
  <c r="B42" i="20"/>
  <c r="K50" i="20" s="1"/>
  <c r="L50" i="20" s="1"/>
  <c r="E39" i="20"/>
  <c r="AT38" i="20"/>
  <c r="AP38" i="20"/>
  <c r="AM38" i="20"/>
  <c r="AD38" i="20"/>
  <c r="AA38" i="20"/>
  <c r="H38" i="20"/>
  <c r="I38" i="20" s="1"/>
  <c r="J38" i="20" s="1"/>
  <c r="E38" i="20"/>
  <c r="H37" i="20" s="1"/>
  <c r="AT37" i="20"/>
  <c r="AP37" i="20"/>
  <c r="AM37" i="20"/>
  <c r="AD37" i="20"/>
  <c r="AA37" i="20"/>
  <c r="J37" i="20"/>
  <c r="I37" i="20"/>
  <c r="E37" i="20"/>
  <c r="H36" i="20" s="1"/>
  <c r="AT36" i="20"/>
  <c r="AR36" i="20"/>
  <c r="AP36" i="20"/>
  <c r="AM36" i="20"/>
  <c r="AD36" i="20"/>
  <c r="AA36" i="20"/>
  <c r="I36" i="20"/>
  <c r="J36" i="20" s="1"/>
  <c r="E36" i="20"/>
  <c r="H35" i="20" s="1"/>
  <c r="AT35" i="20"/>
  <c r="AR35" i="20"/>
  <c r="AP35" i="20"/>
  <c r="AM35" i="20"/>
  <c r="AD35" i="20"/>
  <c r="AA35" i="20"/>
  <c r="K35" i="20"/>
  <c r="L35" i="20" s="1"/>
  <c r="I35" i="20"/>
  <c r="J35" i="20" s="1"/>
  <c r="E35" i="20"/>
  <c r="AT34" i="20"/>
  <c r="AP34" i="20"/>
  <c r="AM34" i="20"/>
  <c r="AD34" i="20"/>
  <c r="AA34" i="20"/>
  <c r="J34" i="20"/>
  <c r="H34" i="20"/>
  <c r="I34" i="20" s="1"/>
  <c r="E34" i="20"/>
  <c r="H33" i="20" s="1"/>
  <c r="AT33" i="20"/>
  <c r="AP33" i="20"/>
  <c r="AM33" i="20"/>
  <c r="AD33" i="20"/>
  <c r="AA33" i="20"/>
  <c r="J33" i="20"/>
  <c r="I33" i="20"/>
  <c r="E33" i="20"/>
  <c r="H32" i="20" s="1"/>
  <c r="I32" i="20" s="1"/>
  <c r="J32" i="20" s="1"/>
  <c r="AT32" i="20"/>
  <c r="AP32" i="20"/>
  <c r="AM32" i="20"/>
  <c r="AD32" i="20"/>
  <c r="AA32" i="20"/>
  <c r="E32" i="20"/>
  <c r="H31" i="20" s="1"/>
  <c r="I31" i="20" s="1"/>
  <c r="J31" i="20" s="1"/>
  <c r="AT31" i="20"/>
  <c r="AP31" i="20"/>
  <c r="AM31" i="20"/>
  <c r="AD31" i="20"/>
  <c r="AA31" i="20"/>
  <c r="E31" i="20"/>
  <c r="H30" i="20" s="1"/>
  <c r="I30" i="20" s="1"/>
  <c r="J30" i="20" s="1"/>
  <c r="AT30" i="20"/>
  <c r="AP30" i="20"/>
  <c r="AM30" i="20"/>
  <c r="AD30" i="20"/>
  <c r="AA30" i="20"/>
  <c r="E30" i="20"/>
  <c r="H29" i="20" s="1"/>
  <c r="I29" i="20" s="1"/>
  <c r="J29" i="20" s="1"/>
  <c r="AT29" i="20"/>
  <c r="AP29" i="20"/>
  <c r="AM29" i="20"/>
  <c r="AD29" i="20"/>
  <c r="AA29" i="20"/>
  <c r="E29" i="20"/>
  <c r="AT28" i="20"/>
  <c r="AP28" i="20"/>
  <c r="AM28" i="20"/>
  <c r="AD28" i="20"/>
  <c r="AA28" i="20"/>
  <c r="H28" i="20"/>
  <c r="I28" i="20" s="1"/>
  <c r="J28" i="20" s="1"/>
  <c r="E28" i="20"/>
  <c r="H27" i="20" s="1"/>
  <c r="I27" i="20" s="1"/>
  <c r="J27" i="20" s="1"/>
  <c r="AT27" i="20"/>
  <c r="AP27" i="20"/>
  <c r="AM27" i="20"/>
  <c r="AD27" i="20"/>
  <c r="AA27" i="20"/>
  <c r="K27" i="20"/>
  <c r="L27" i="20" s="1"/>
  <c r="B27" i="20"/>
  <c r="K37" i="20" s="1"/>
  <c r="L37" i="20" s="1"/>
  <c r="K15" i="20"/>
  <c r="I5" i="20"/>
  <c r="B44" i="20" s="1"/>
  <c r="G5" i="20"/>
  <c r="I2" i="20"/>
  <c r="B29" i="20" s="1"/>
  <c r="AS33" i="20" s="1"/>
  <c r="G2" i="20"/>
  <c r="E102" i="31"/>
  <c r="H101" i="31" s="1"/>
  <c r="I101" i="31" s="1"/>
  <c r="J101" i="31" s="1"/>
  <c r="AZ101" i="31"/>
  <c r="AW101" i="31"/>
  <c r="AU101" i="31"/>
  <c r="AS101" i="31"/>
  <c r="AG101" i="31"/>
  <c r="E101" i="31"/>
  <c r="AZ100" i="31"/>
  <c r="AW100" i="31"/>
  <c r="AS100" i="31"/>
  <c r="AG100" i="31"/>
  <c r="H100" i="31"/>
  <c r="I100" i="31" s="1"/>
  <c r="J100" i="31" s="1"/>
  <c r="E100" i="31"/>
  <c r="AZ99" i="31"/>
  <c r="AW99" i="31"/>
  <c r="AS99" i="31"/>
  <c r="AG99" i="31"/>
  <c r="K99" i="31"/>
  <c r="L99" i="31" s="1"/>
  <c r="I99" i="31"/>
  <c r="J99" i="31" s="1"/>
  <c r="H99" i="31"/>
  <c r="E99" i="31"/>
  <c r="H98" i="31" s="1"/>
  <c r="I98" i="31" s="1"/>
  <c r="AZ98" i="31"/>
  <c r="AW98" i="31"/>
  <c r="AU98" i="31"/>
  <c r="AS98" i="31"/>
  <c r="AG98" i="31"/>
  <c r="J98" i="31"/>
  <c r="E98" i="31"/>
  <c r="AZ97" i="31"/>
  <c r="AW97" i="31"/>
  <c r="AV97" i="31"/>
  <c r="AS97" i="31"/>
  <c r="AG97" i="31"/>
  <c r="K97" i="31"/>
  <c r="L97" i="31" s="1"/>
  <c r="I97" i="31"/>
  <c r="J97" i="31" s="1"/>
  <c r="H97" i="31"/>
  <c r="E97" i="31"/>
  <c r="H96" i="31" s="1"/>
  <c r="I96" i="31" s="1"/>
  <c r="J96" i="31" s="1"/>
  <c r="AZ96" i="31"/>
  <c r="AW96" i="31"/>
  <c r="AU96" i="31"/>
  <c r="AS96" i="31"/>
  <c r="AG96" i="31"/>
  <c r="E96" i="31"/>
  <c r="AZ95" i="31"/>
  <c r="AW95" i="31"/>
  <c r="AS95" i="31"/>
  <c r="AG95" i="31"/>
  <c r="K95" i="31"/>
  <c r="L95" i="31" s="1"/>
  <c r="R95" i="31" s="1"/>
  <c r="I95" i="31"/>
  <c r="J95" i="31" s="1"/>
  <c r="H95" i="31"/>
  <c r="E95" i="31"/>
  <c r="H94" i="31" s="1"/>
  <c r="I94" i="31" s="1"/>
  <c r="J94" i="31" s="1"/>
  <c r="AZ94" i="31"/>
  <c r="AW94" i="31"/>
  <c r="AU94" i="31"/>
  <c r="AS94" i="31"/>
  <c r="AG94" i="31"/>
  <c r="R94" i="31"/>
  <c r="K94" i="31"/>
  <c r="L94" i="31" s="1"/>
  <c r="E94" i="31"/>
  <c r="AZ93" i="31"/>
  <c r="AW93" i="31"/>
  <c r="AU93" i="31"/>
  <c r="AS93" i="31"/>
  <c r="AG93" i="31"/>
  <c r="H93" i="31"/>
  <c r="I93" i="31" s="1"/>
  <c r="J93" i="31" s="1"/>
  <c r="E93" i="31"/>
  <c r="AZ92" i="31"/>
  <c r="AW92" i="31"/>
  <c r="AV92" i="31"/>
  <c r="AS92" i="31"/>
  <c r="AG92" i="31"/>
  <c r="K92" i="31"/>
  <c r="L92" i="31" s="1"/>
  <c r="I92" i="31"/>
  <c r="J92" i="31" s="1"/>
  <c r="H92" i="31"/>
  <c r="E92" i="31"/>
  <c r="H91" i="31" s="1"/>
  <c r="I91" i="31" s="1"/>
  <c r="J91" i="31" s="1"/>
  <c r="B92" i="31"/>
  <c r="AZ91" i="31"/>
  <c r="AW91" i="31"/>
  <c r="AS91" i="31"/>
  <c r="AG91" i="31"/>
  <c r="K91" i="31"/>
  <c r="L91" i="31" s="1"/>
  <c r="E91" i="31"/>
  <c r="H90" i="31" s="1"/>
  <c r="I90" i="31" s="1"/>
  <c r="J90" i="31" s="1"/>
  <c r="AZ90" i="31"/>
  <c r="AW90" i="31"/>
  <c r="AU90" i="31"/>
  <c r="AS90" i="31"/>
  <c r="AG90" i="31"/>
  <c r="B90" i="31"/>
  <c r="K101" i="31" s="1"/>
  <c r="L101" i="31" s="1"/>
  <c r="E86" i="31"/>
  <c r="H85" i="31" s="1"/>
  <c r="I85" i="31" s="1"/>
  <c r="J85" i="31" s="1"/>
  <c r="AW85" i="31"/>
  <c r="AS85" i="31"/>
  <c r="AG85" i="31"/>
  <c r="E85" i="31"/>
  <c r="H84" i="31" s="1"/>
  <c r="I84" i="31" s="1"/>
  <c r="J84" i="31" s="1"/>
  <c r="AW84" i="31"/>
  <c r="AS84" i="31"/>
  <c r="AG84" i="31"/>
  <c r="E84" i="31"/>
  <c r="AW83" i="31"/>
  <c r="AS83" i="31"/>
  <c r="AG83" i="31"/>
  <c r="H83" i="31"/>
  <c r="I83" i="31" s="1"/>
  <c r="J83" i="31" s="1"/>
  <c r="E83" i="31"/>
  <c r="AW82" i="31"/>
  <c r="AS82" i="31"/>
  <c r="AG82" i="31"/>
  <c r="K82" i="31"/>
  <c r="L82" i="31" s="1"/>
  <c r="I82" i="31"/>
  <c r="J82" i="31" s="1"/>
  <c r="H82" i="31"/>
  <c r="E82" i="31"/>
  <c r="H81" i="31" s="1"/>
  <c r="I81" i="31" s="1"/>
  <c r="J81" i="31" s="1"/>
  <c r="AW81" i="31"/>
  <c r="AS81" i="31"/>
  <c r="AG81" i="31"/>
  <c r="E81" i="31"/>
  <c r="AW80" i="31"/>
  <c r="AS80" i="31"/>
  <c r="AG80" i="31"/>
  <c r="I80" i="31"/>
  <c r="J80" i="31" s="1"/>
  <c r="H80" i="31"/>
  <c r="E80" i="31"/>
  <c r="H79" i="31" s="1"/>
  <c r="I79" i="31" s="1"/>
  <c r="J79" i="31" s="1"/>
  <c r="AW79" i="31"/>
  <c r="AS79" i="31"/>
  <c r="AG79" i="31"/>
  <c r="E79" i="31"/>
  <c r="AW78" i="31"/>
  <c r="AS78" i="31"/>
  <c r="AG78" i="31"/>
  <c r="J78" i="31"/>
  <c r="H78" i="31"/>
  <c r="I78" i="31" s="1"/>
  <c r="E78" i="31"/>
  <c r="AW77" i="31"/>
  <c r="AV77" i="31"/>
  <c r="AS77" i="31"/>
  <c r="AG77" i="31"/>
  <c r="I77" i="31"/>
  <c r="J77" i="31" s="1"/>
  <c r="H77" i="31"/>
  <c r="E77" i="31"/>
  <c r="H76" i="31" s="1"/>
  <c r="I76" i="31" s="1"/>
  <c r="J76" i="31" s="1"/>
  <c r="AW76" i="31"/>
  <c r="AU76" i="31"/>
  <c r="AS76" i="31"/>
  <c r="AG76" i="31"/>
  <c r="E76" i="31"/>
  <c r="B76" i="31"/>
  <c r="AV78" i="31" s="1"/>
  <c r="AW75" i="31"/>
  <c r="AU75" i="31"/>
  <c r="AS75" i="31"/>
  <c r="AG75" i="31"/>
  <c r="J75" i="31"/>
  <c r="H75" i="31"/>
  <c r="I75" i="31" s="1"/>
  <c r="E75" i="31"/>
  <c r="AW74" i="31"/>
  <c r="AV74" i="31"/>
  <c r="AS74" i="31"/>
  <c r="AG74" i="31"/>
  <c r="I74" i="31"/>
  <c r="J74" i="31" s="1"/>
  <c r="H74" i="31"/>
  <c r="B74" i="31"/>
  <c r="AU83" i="31" s="1"/>
  <c r="E70" i="31"/>
  <c r="AE69" i="31"/>
  <c r="J69" i="31"/>
  <c r="H69" i="31"/>
  <c r="I69" i="31" s="1"/>
  <c r="E69" i="31"/>
  <c r="AE68" i="31"/>
  <c r="AD68" i="31"/>
  <c r="J68" i="31"/>
  <c r="H68" i="31"/>
  <c r="I68" i="31" s="1"/>
  <c r="E68" i="31"/>
  <c r="H67" i="31" s="1"/>
  <c r="I67" i="31" s="1"/>
  <c r="J67" i="31" s="1"/>
  <c r="AE67" i="31"/>
  <c r="E67" i="31"/>
  <c r="H66" i="31" s="1"/>
  <c r="I66" i="31" s="1"/>
  <c r="J66" i="31" s="1"/>
  <c r="AE66" i="31"/>
  <c r="E66" i="31"/>
  <c r="H65" i="31" s="1"/>
  <c r="AE65" i="31"/>
  <c r="J65" i="31"/>
  <c r="I65" i="31"/>
  <c r="E65" i="31"/>
  <c r="AE64" i="31"/>
  <c r="I64" i="31"/>
  <c r="J64" i="31" s="1"/>
  <c r="H64" i="31"/>
  <c r="E64" i="31"/>
  <c r="AE63" i="31"/>
  <c r="AC63" i="31"/>
  <c r="K63" i="31"/>
  <c r="L63" i="31" s="1"/>
  <c r="I63" i="31"/>
  <c r="J63" i="31" s="1"/>
  <c r="H63" i="31"/>
  <c r="E63" i="31"/>
  <c r="H62" i="31" s="1"/>
  <c r="I62" i="31" s="1"/>
  <c r="J62" i="31" s="1"/>
  <c r="AE62" i="31"/>
  <c r="E62" i="31"/>
  <c r="H61" i="31" s="1"/>
  <c r="I61" i="31" s="1"/>
  <c r="AE61" i="31"/>
  <c r="J61" i="31"/>
  <c r="E61" i="31"/>
  <c r="H60" i="31" s="1"/>
  <c r="AE60" i="31"/>
  <c r="K60" i="31"/>
  <c r="L60" i="31" s="1"/>
  <c r="I60" i="31"/>
  <c r="J60" i="31" s="1"/>
  <c r="E60" i="31"/>
  <c r="B60" i="31"/>
  <c r="AE59" i="31"/>
  <c r="H59" i="31"/>
  <c r="I59" i="31" s="1"/>
  <c r="J59" i="31" s="1"/>
  <c r="E59" i="31"/>
  <c r="H58" i="31" s="1"/>
  <c r="I58" i="31" s="1"/>
  <c r="J58" i="31" s="1"/>
  <c r="AE58" i="31"/>
  <c r="B58" i="31"/>
  <c r="E54" i="31"/>
  <c r="H53" i="31" s="1"/>
  <c r="I53" i="31" s="1"/>
  <c r="J53" i="31" s="1"/>
  <c r="AT53" i="31"/>
  <c r="AR53" i="31"/>
  <c r="AP53" i="31"/>
  <c r="AA53" i="31"/>
  <c r="E53" i="31"/>
  <c r="H52" i="31" s="1"/>
  <c r="I52" i="31" s="1"/>
  <c r="J52" i="31" s="1"/>
  <c r="AT52" i="31"/>
  <c r="AP52" i="31"/>
  <c r="AA52" i="31"/>
  <c r="E52" i="31"/>
  <c r="AT51" i="31"/>
  <c r="AR51" i="31"/>
  <c r="AP51" i="31"/>
  <c r="AA51" i="31"/>
  <c r="J51" i="31"/>
  <c r="I51" i="31"/>
  <c r="H51" i="31"/>
  <c r="E51" i="31"/>
  <c r="AT50" i="31"/>
  <c r="AP50" i="31"/>
  <c r="AA50" i="31"/>
  <c r="K50" i="31"/>
  <c r="L50" i="31" s="1"/>
  <c r="H50" i="31"/>
  <c r="I50" i="31" s="1"/>
  <c r="J50" i="31" s="1"/>
  <c r="E50" i="31"/>
  <c r="AT49" i="31"/>
  <c r="AP49" i="31"/>
  <c r="AA49" i="31"/>
  <c r="I49" i="31"/>
  <c r="J49" i="31" s="1"/>
  <c r="H49" i="31"/>
  <c r="E49" i="31"/>
  <c r="AT48" i="31"/>
  <c r="AR48" i="31"/>
  <c r="AP48" i="31"/>
  <c r="AA48" i="31"/>
  <c r="J48" i="31"/>
  <c r="I48" i="31"/>
  <c r="H48" i="31"/>
  <c r="E48" i="31"/>
  <c r="AT47" i="31"/>
  <c r="AP47" i="31"/>
  <c r="AA47" i="31"/>
  <c r="K47" i="31"/>
  <c r="L47" i="31" s="1"/>
  <c r="H47" i="31"/>
  <c r="I47" i="31" s="1"/>
  <c r="J47" i="31" s="1"/>
  <c r="E47" i="31"/>
  <c r="H46" i="31" s="1"/>
  <c r="I46" i="31" s="1"/>
  <c r="AT46" i="31"/>
  <c r="AP46" i="31"/>
  <c r="AA46" i="31"/>
  <c r="J46" i="31"/>
  <c r="E46" i="31"/>
  <c r="AT45" i="31"/>
  <c r="AS45" i="31"/>
  <c r="AP45" i="31"/>
  <c r="AA45" i="31"/>
  <c r="K45" i="31"/>
  <c r="L45" i="31" s="1"/>
  <c r="H45" i="31"/>
  <c r="I45" i="31" s="1"/>
  <c r="J45" i="31" s="1"/>
  <c r="E45" i="31"/>
  <c r="AT44" i="31"/>
  <c r="AP44" i="31"/>
  <c r="AA44" i="31"/>
  <c r="I44" i="31"/>
  <c r="J44" i="31" s="1"/>
  <c r="H44" i="31"/>
  <c r="E44" i="31"/>
  <c r="B44" i="31"/>
  <c r="AT43" i="31"/>
  <c r="AP43" i="31"/>
  <c r="AA43" i="31"/>
  <c r="H43" i="31"/>
  <c r="I43" i="31" s="1"/>
  <c r="J43" i="31" s="1"/>
  <c r="E43" i="31"/>
  <c r="AT42" i="31"/>
  <c r="AP42" i="31"/>
  <c r="AA42" i="31"/>
  <c r="I42" i="31"/>
  <c r="J42" i="31" s="1"/>
  <c r="H42" i="31"/>
  <c r="E39" i="31"/>
  <c r="AT38" i="31"/>
  <c r="AP38" i="31"/>
  <c r="AM38" i="31"/>
  <c r="AD38" i="31"/>
  <c r="AA38" i="31"/>
  <c r="K38" i="31"/>
  <c r="L38" i="31" s="1"/>
  <c r="H38" i="31"/>
  <c r="I38" i="31" s="1"/>
  <c r="J38" i="31" s="1"/>
  <c r="E38" i="31"/>
  <c r="AT37" i="31"/>
  <c r="AP37" i="31"/>
  <c r="AM37" i="31"/>
  <c r="AD37" i="31"/>
  <c r="AA37" i="31"/>
  <c r="I37" i="31"/>
  <c r="J37" i="31" s="1"/>
  <c r="H37" i="31"/>
  <c r="E37" i="31"/>
  <c r="AT36" i="31"/>
  <c r="AR36" i="31"/>
  <c r="AP36" i="31"/>
  <c r="AM36" i="31"/>
  <c r="AD36" i="31"/>
  <c r="AA36" i="31"/>
  <c r="I36" i="31"/>
  <c r="J36" i="31" s="1"/>
  <c r="H36" i="31"/>
  <c r="E36" i="31"/>
  <c r="AT35" i="31"/>
  <c r="AR35" i="31"/>
  <c r="AP35" i="31"/>
  <c r="AM35" i="31"/>
  <c r="AD35" i="31"/>
  <c r="AA35" i="31"/>
  <c r="I35" i="31"/>
  <c r="J35" i="31" s="1"/>
  <c r="H35" i="31"/>
  <c r="E35" i="31"/>
  <c r="AT34" i="31"/>
  <c r="AR34" i="31"/>
  <c r="AP34" i="31"/>
  <c r="AM34" i="31"/>
  <c r="AD34" i="31"/>
  <c r="AA34" i="31"/>
  <c r="I34" i="31"/>
  <c r="J34" i="31" s="1"/>
  <c r="H34" i="31"/>
  <c r="E34" i="31"/>
  <c r="AT33" i="31"/>
  <c r="AR33" i="31"/>
  <c r="AP33" i="31"/>
  <c r="AM33" i="31"/>
  <c r="AD33" i="31"/>
  <c r="AA33" i="31"/>
  <c r="I33" i="31"/>
  <c r="J33" i="31" s="1"/>
  <c r="H33" i="31"/>
  <c r="E33" i="31"/>
  <c r="AT32" i="31"/>
  <c r="AR32" i="31"/>
  <c r="AP32" i="31"/>
  <c r="AM32" i="31"/>
  <c r="AD32" i="31"/>
  <c r="AA32" i="31"/>
  <c r="I32" i="31"/>
  <c r="J32" i="31" s="1"/>
  <c r="H32" i="31"/>
  <c r="E32" i="31"/>
  <c r="H31" i="31" s="1"/>
  <c r="I31" i="31" s="1"/>
  <c r="J31" i="31" s="1"/>
  <c r="AT31" i="31"/>
  <c r="AR31" i="31"/>
  <c r="AP31" i="31"/>
  <c r="AM31" i="31"/>
  <c r="AD31" i="31"/>
  <c r="AA31" i="31"/>
  <c r="E31" i="31"/>
  <c r="H30" i="31" s="1"/>
  <c r="I30" i="31" s="1"/>
  <c r="AT30" i="31"/>
  <c r="AP30" i="31"/>
  <c r="AM30" i="31"/>
  <c r="AD30" i="31"/>
  <c r="AA30" i="31"/>
  <c r="J30" i="31"/>
  <c r="E30" i="31"/>
  <c r="H29" i="31" s="1"/>
  <c r="I29" i="31" s="1"/>
  <c r="AT29" i="31"/>
  <c r="AS29" i="31"/>
  <c r="AP29" i="31"/>
  <c r="AM29" i="31"/>
  <c r="AD29" i="31"/>
  <c r="AA29" i="31"/>
  <c r="J29" i="31"/>
  <c r="E29" i="31"/>
  <c r="AT28" i="31"/>
  <c r="AP28" i="31"/>
  <c r="AM28" i="31"/>
  <c r="AD28" i="31"/>
  <c r="AA28" i="31"/>
  <c r="K28" i="31"/>
  <c r="L28" i="31" s="1"/>
  <c r="H28" i="31"/>
  <c r="I28" i="31" s="1"/>
  <c r="J28" i="31" s="1"/>
  <c r="E28" i="31"/>
  <c r="AT27" i="31"/>
  <c r="AP27" i="31"/>
  <c r="AM27" i="31"/>
  <c r="AD27" i="31"/>
  <c r="AA27" i="31"/>
  <c r="K27" i="31"/>
  <c r="L27" i="31" s="1"/>
  <c r="H27" i="31"/>
  <c r="I27" i="31" s="1"/>
  <c r="J27" i="31" s="1"/>
  <c r="B27" i="31"/>
  <c r="AR38" i="31" s="1"/>
  <c r="K15" i="31"/>
  <c r="I5" i="31"/>
  <c r="G5" i="31"/>
  <c r="B42" i="31" s="1"/>
  <c r="I2" i="31"/>
  <c r="B29" i="31" s="1"/>
  <c r="G2" i="31"/>
  <c r="E102" i="19"/>
  <c r="H101" i="19" s="1"/>
  <c r="I101" i="19" s="1"/>
  <c r="J101" i="19" s="1"/>
  <c r="AZ101" i="19"/>
  <c r="AW101" i="19"/>
  <c r="AS101" i="19"/>
  <c r="AG101" i="19"/>
  <c r="E101" i="19"/>
  <c r="AZ100" i="19"/>
  <c r="AW100" i="19"/>
  <c r="AS100" i="19"/>
  <c r="AG100" i="19"/>
  <c r="J100" i="19"/>
  <c r="I100" i="19"/>
  <c r="H100" i="19"/>
  <c r="E100" i="19"/>
  <c r="H99" i="19" s="1"/>
  <c r="I99" i="19" s="1"/>
  <c r="AZ99" i="19"/>
  <c r="AW99" i="19"/>
  <c r="AU99" i="19"/>
  <c r="AS99" i="19"/>
  <c r="AG99" i="19"/>
  <c r="J99" i="19"/>
  <c r="E99" i="19"/>
  <c r="H98" i="19" s="1"/>
  <c r="I98" i="19" s="1"/>
  <c r="AZ98" i="19"/>
  <c r="AW98" i="19"/>
  <c r="AU98" i="19"/>
  <c r="AS98" i="19"/>
  <c r="AG98" i="19"/>
  <c r="J98" i="19"/>
  <c r="E98" i="19"/>
  <c r="H97" i="19" s="1"/>
  <c r="I97" i="19" s="1"/>
  <c r="AZ97" i="19"/>
  <c r="AW97" i="19"/>
  <c r="AU97" i="19"/>
  <c r="AS97" i="19"/>
  <c r="AG97" i="19"/>
  <c r="J97" i="19"/>
  <c r="E97" i="19"/>
  <c r="H96" i="19" s="1"/>
  <c r="I96" i="19" s="1"/>
  <c r="AZ96" i="19"/>
  <c r="AW96" i="19"/>
  <c r="AU96" i="19"/>
  <c r="AS96" i="19"/>
  <c r="AG96" i="19"/>
  <c r="J96" i="19"/>
  <c r="E96" i="19"/>
  <c r="H95" i="19" s="1"/>
  <c r="I95" i="19" s="1"/>
  <c r="AZ95" i="19"/>
  <c r="AW95" i="19"/>
  <c r="AU95" i="19"/>
  <c r="AS95" i="19"/>
  <c r="AG95" i="19"/>
  <c r="J95" i="19"/>
  <c r="E95" i="19"/>
  <c r="AZ94" i="19"/>
  <c r="AW94" i="19"/>
  <c r="AU94" i="19"/>
  <c r="AS94" i="19"/>
  <c r="AG94" i="19"/>
  <c r="R94" i="19"/>
  <c r="K94" i="19"/>
  <c r="L94" i="19" s="1"/>
  <c r="H94" i="19"/>
  <c r="I94" i="19" s="1"/>
  <c r="J94" i="19" s="1"/>
  <c r="E94" i="19"/>
  <c r="AZ93" i="19"/>
  <c r="AW93" i="19"/>
  <c r="AV93" i="19"/>
  <c r="AU93" i="19"/>
  <c r="AS93" i="19"/>
  <c r="AG93" i="19"/>
  <c r="K93" i="19"/>
  <c r="L93" i="19" s="1"/>
  <c r="H93" i="19"/>
  <c r="I93" i="19" s="1"/>
  <c r="J93" i="19" s="1"/>
  <c r="E93" i="19"/>
  <c r="AZ92" i="19"/>
  <c r="AW92" i="19"/>
  <c r="AV92" i="19"/>
  <c r="AU92" i="19"/>
  <c r="AS92" i="19"/>
  <c r="AG92" i="19"/>
  <c r="K92" i="19"/>
  <c r="L92" i="19" s="1"/>
  <c r="H92" i="19"/>
  <c r="I92" i="19" s="1"/>
  <c r="J92" i="19" s="1"/>
  <c r="E92" i="19"/>
  <c r="H91" i="19" s="1"/>
  <c r="B92" i="19"/>
  <c r="AZ91" i="19"/>
  <c r="AW91" i="19"/>
  <c r="AS91" i="19"/>
  <c r="AG91" i="19"/>
  <c r="L91" i="19"/>
  <c r="K91" i="19"/>
  <c r="I91" i="19"/>
  <c r="J91" i="19" s="1"/>
  <c r="E91" i="19"/>
  <c r="AZ90" i="19"/>
  <c r="AW90" i="19"/>
  <c r="AS90" i="19"/>
  <c r="AG90" i="19"/>
  <c r="L90" i="19"/>
  <c r="K90" i="19"/>
  <c r="I90" i="19"/>
  <c r="J90" i="19" s="1"/>
  <c r="H90" i="19"/>
  <c r="B90" i="19"/>
  <c r="AU100" i="19" s="1"/>
  <c r="E86" i="19"/>
  <c r="H85" i="19" s="1"/>
  <c r="AW85" i="19"/>
  <c r="AS85" i="19"/>
  <c r="AG85" i="19"/>
  <c r="I85" i="19"/>
  <c r="J85" i="19" s="1"/>
  <c r="E85" i="19"/>
  <c r="AW84" i="19"/>
  <c r="AS84" i="19"/>
  <c r="AG84" i="19"/>
  <c r="K84" i="19"/>
  <c r="L84" i="19" s="1"/>
  <c r="H84" i="19"/>
  <c r="I84" i="19" s="1"/>
  <c r="J84" i="19" s="1"/>
  <c r="E84" i="19"/>
  <c r="AW83" i="19"/>
  <c r="AS83" i="19"/>
  <c r="AG83" i="19"/>
  <c r="I83" i="19"/>
  <c r="J83" i="19" s="1"/>
  <c r="H83" i="19"/>
  <c r="E83" i="19"/>
  <c r="AW82" i="19"/>
  <c r="AS82" i="19"/>
  <c r="AG82" i="19"/>
  <c r="J82" i="19"/>
  <c r="I82" i="19"/>
  <c r="H82" i="19"/>
  <c r="E82" i="19"/>
  <c r="H81" i="19" s="1"/>
  <c r="I81" i="19" s="1"/>
  <c r="J81" i="19" s="1"/>
  <c r="AW81" i="19"/>
  <c r="AV81" i="19"/>
  <c r="AS81" i="19"/>
  <c r="AG81" i="19"/>
  <c r="K81" i="19"/>
  <c r="L81" i="19" s="1"/>
  <c r="E81" i="19"/>
  <c r="AW80" i="19"/>
  <c r="AV80" i="19"/>
  <c r="AS80" i="19"/>
  <c r="AG80" i="19"/>
  <c r="I80" i="19"/>
  <c r="J80" i="19" s="1"/>
  <c r="H80" i="19"/>
  <c r="E80" i="19"/>
  <c r="AW79" i="19"/>
  <c r="AS79" i="19"/>
  <c r="AG79" i="19"/>
  <c r="J79" i="19"/>
  <c r="I79" i="19"/>
  <c r="H79" i="19"/>
  <c r="E79" i="19"/>
  <c r="H78" i="19" s="1"/>
  <c r="I78" i="19" s="1"/>
  <c r="J78" i="19" s="1"/>
  <c r="AW78" i="19"/>
  <c r="AV78" i="19"/>
  <c r="AS78" i="19"/>
  <c r="AG78" i="19"/>
  <c r="E78" i="19"/>
  <c r="AW77" i="19"/>
  <c r="AS77" i="19"/>
  <c r="AG77" i="19"/>
  <c r="J77" i="19"/>
  <c r="I77" i="19"/>
  <c r="H77" i="19"/>
  <c r="E77" i="19"/>
  <c r="H76" i="19" s="1"/>
  <c r="I76" i="19" s="1"/>
  <c r="J76" i="19" s="1"/>
  <c r="AW76" i="19"/>
  <c r="AV76" i="19"/>
  <c r="AU76" i="19"/>
  <c r="AS76" i="19"/>
  <c r="AG76" i="19"/>
  <c r="R76" i="19"/>
  <c r="K76" i="19"/>
  <c r="L76" i="19" s="1"/>
  <c r="E76" i="19"/>
  <c r="H75" i="19" s="1"/>
  <c r="I75" i="19" s="1"/>
  <c r="J75" i="19" s="1"/>
  <c r="B76" i="19"/>
  <c r="AV98" i="19" s="1"/>
  <c r="AW75" i="19"/>
  <c r="AS75" i="19"/>
  <c r="AG75" i="19"/>
  <c r="E75" i="19"/>
  <c r="H74" i="19" s="1"/>
  <c r="I74" i="19" s="1"/>
  <c r="J74" i="19" s="1"/>
  <c r="AW74" i="19"/>
  <c r="AV74" i="19"/>
  <c r="AU74" i="19"/>
  <c r="AS74" i="19"/>
  <c r="AG74" i="19"/>
  <c r="B74" i="19"/>
  <c r="E70" i="19"/>
  <c r="AE69" i="19"/>
  <c r="AD69" i="19"/>
  <c r="H69" i="19"/>
  <c r="I69" i="19" s="1"/>
  <c r="J69" i="19" s="1"/>
  <c r="E69" i="19"/>
  <c r="AE68" i="19"/>
  <c r="I68" i="19"/>
  <c r="J68" i="19" s="1"/>
  <c r="H68" i="19"/>
  <c r="E68" i="19"/>
  <c r="AE67" i="19"/>
  <c r="K67" i="19"/>
  <c r="L67" i="19" s="1"/>
  <c r="R67" i="19" s="1"/>
  <c r="H67" i="19"/>
  <c r="I67" i="19" s="1"/>
  <c r="J67" i="19" s="1"/>
  <c r="E67" i="19"/>
  <c r="H66" i="19" s="1"/>
  <c r="I66" i="19" s="1"/>
  <c r="J66" i="19" s="1"/>
  <c r="AE66" i="19"/>
  <c r="AD66" i="19"/>
  <c r="E66" i="19"/>
  <c r="H65" i="19" s="1"/>
  <c r="I65" i="19" s="1"/>
  <c r="J65" i="19" s="1"/>
  <c r="AE65" i="19"/>
  <c r="AD65" i="19"/>
  <c r="K65" i="19"/>
  <c r="L65" i="19" s="1"/>
  <c r="E65" i="19"/>
  <c r="AE64" i="19"/>
  <c r="AC64" i="19"/>
  <c r="J64" i="19"/>
  <c r="H64" i="19"/>
  <c r="I64" i="19" s="1"/>
  <c r="E64" i="19"/>
  <c r="H63" i="19" s="1"/>
  <c r="I63" i="19" s="1"/>
  <c r="J63" i="19" s="1"/>
  <c r="AE63" i="19"/>
  <c r="AD63" i="19"/>
  <c r="E63" i="19"/>
  <c r="H62" i="19" s="1"/>
  <c r="AE62" i="19"/>
  <c r="AD62" i="19"/>
  <c r="AC62" i="19"/>
  <c r="I62" i="19"/>
  <c r="J62" i="19" s="1"/>
  <c r="E62" i="19"/>
  <c r="AE61" i="19"/>
  <c r="AD61" i="19"/>
  <c r="AC61" i="19"/>
  <c r="H61" i="19"/>
  <c r="I61" i="19" s="1"/>
  <c r="J61" i="19" s="1"/>
  <c r="E61" i="19"/>
  <c r="AE60" i="19"/>
  <c r="AD60" i="19"/>
  <c r="K60" i="19"/>
  <c r="L60" i="19" s="1"/>
  <c r="R60" i="19" s="1"/>
  <c r="H60" i="19"/>
  <c r="I60" i="19" s="1"/>
  <c r="J60" i="19" s="1"/>
  <c r="E60" i="19"/>
  <c r="H59" i="19" s="1"/>
  <c r="I59" i="19" s="1"/>
  <c r="J59" i="19" s="1"/>
  <c r="B60" i="19"/>
  <c r="AE59" i="19"/>
  <c r="AD59" i="19"/>
  <c r="K59" i="19"/>
  <c r="L59" i="19" s="1"/>
  <c r="R59" i="19" s="1"/>
  <c r="E59" i="19"/>
  <c r="H58" i="19" s="1"/>
  <c r="I58" i="19" s="1"/>
  <c r="J58" i="19" s="1"/>
  <c r="AE58" i="19"/>
  <c r="AD58" i="19"/>
  <c r="B58" i="19"/>
  <c r="K66" i="19" s="1"/>
  <c r="L66" i="19" s="1"/>
  <c r="E54" i="19"/>
  <c r="H53" i="19" s="1"/>
  <c r="AT53" i="19"/>
  <c r="AP53" i="19"/>
  <c r="AA53" i="19"/>
  <c r="I53" i="19"/>
  <c r="J53" i="19" s="1"/>
  <c r="E53" i="19"/>
  <c r="H52" i="19" s="1"/>
  <c r="I52" i="19" s="1"/>
  <c r="J52" i="19" s="1"/>
  <c r="AT52" i="19"/>
  <c r="AR52" i="19"/>
  <c r="AP52" i="19"/>
  <c r="AA52" i="19"/>
  <c r="K52" i="19"/>
  <c r="L52" i="19" s="1"/>
  <c r="E52" i="19"/>
  <c r="AT51" i="19"/>
  <c r="AP51" i="19"/>
  <c r="AA51" i="19"/>
  <c r="H51" i="19"/>
  <c r="I51" i="19" s="1"/>
  <c r="J51" i="19" s="1"/>
  <c r="E51" i="19"/>
  <c r="AT50" i="19"/>
  <c r="AP50" i="19"/>
  <c r="AA50" i="19"/>
  <c r="H50" i="19"/>
  <c r="I50" i="19" s="1"/>
  <c r="J50" i="19" s="1"/>
  <c r="E50" i="19"/>
  <c r="AT49" i="19"/>
  <c r="AP49" i="19"/>
  <c r="AA49" i="19"/>
  <c r="H49" i="19"/>
  <c r="I49" i="19" s="1"/>
  <c r="J49" i="19" s="1"/>
  <c r="E49" i="19"/>
  <c r="AT48" i="19"/>
  <c r="AP48" i="19"/>
  <c r="AA48" i="19"/>
  <c r="I48" i="19"/>
  <c r="J48" i="19" s="1"/>
  <c r="H48" i="19"/>
  <c r="E48" i="19"/>
  <c r="AT47" i="19"/>
  <c r="AR47" i="19"/>
  <c r="AP47" i="19"/>
  <c r="AA47" i="19"/>
  <c r="H47" i="19"/>
  <c r="I47" i="19" s="1"/>
  <c r="J47" i="19" s="1"/>
  <c r="E47" i="19"/>
  <c r="AT46" i="19"/>
  <c r="AS46" i="19"/>
  <c r="AP46" i="19"/>
  <c r="AA46" i="19"/>
  <c r="H46" i="19"/>
  <c r="I46" i="19" s="1"/>
  <c r="J46" i="19" s="1"/>
  <c r="E46" i="19"/>
  <c r="AT45" i="19"/>
  <c r="AP45" i="19"/>
  <c r="AA45" i="19"/>
  <c r="H45" i="19"/>
  <c r="I45" i="19" s="1"/>
  <c r="J45" i="19" s="1"/>
  <c r="E45" i="19"/>
  <c r="H44" i="19" s="1"/>
  <c r="I44" i="19" s="1"/>
  <c r="J44" i="19" s="1"/>
  <c r="AT44" i="19"/>
  <c r="AP44" i="19"/>
  <c r="AA44" i="19"/>
  <c r="E44" i="19"/>
  <c r="B44" i="19"/>
  <c r="AS51" i="19" s="1"/>
  <c r="AT43" i="19"/>
  <c r="AR43" i="19"/>
  <c r="AP43" i="19"/>
  <c r="AA43" i="19"/>
  <c r="H43" i="19"/>
  <c r="I43" i="19" s="1"/>
  <c r="J43" i="19" s="1"/>
  <c r="E43" i="19"/>
  <c r="AT42" i="19"/>
  <c r="AS42" i="19"/>
  <c r="AP42" i="19"/>
  <c r="AA42" i="19"/>
  <c r="K42" i="19"/>
  <c r="L42" i="19" s="1"/>
  <c r="I42" i="19"/>
  <c r="J42" i="19" s="1"/>
  <c r="H42" i="19"/>
  <c r="E39" i="19"/>
  <c r="AT38" i="19"/>
  <c r="AP38" i="19"/>
  <c r="AM38" i="19"/>
  <c r="AD38" i="19"/>
  <c r="AA38" i="19"/>
  <c r="H38" i="19"/>
  <c r="I38" i="19" s="1"/>
  <c r="J38" i="19" s="1"/>
  <c r="E38" i="19"/>
  <c r="AT37" i="19"/>
  <c r="AP37" i="19"/>
  <c r="AM37" i="19"/>
  <c r="AD37" i="19"/>
  <c r="AA37" i="19"/>
  <c r="H37" i="19"/>
  <c r="I37" i="19" s="1"/>
  <c r="J37" i="19" s="1"/>
  <c r="E37" i="19"/>
  <c r="AT36" i="19"/>
  <c r="AP36" i="19"/>
  <c r="AM36" i="19"/>
  <c r="AD36" i="19"/>
  <c r="AA36" i="19"/>
  <c r="K36" i="19"/>
  <c r="L36" i="19" s="1"/>
  <c r="I36" i="19"/>
  <c r="J36" i="19" s="1"/>
  <c r="H36" i="19"/>
  <c r="E36" i="19"/>
  <c r="AT35" i="19"/>
  <c r="AP35" i="19"/>
  <c r="AM35" i="19"/>
  <c r="AD35" i="19"/>
  <c r="AA35" i="19"/>
  <c r="H35" i="19"/>
  <c r="I35" i="19" s="1"/>
  <c r="J35" i="19" s="1"/>
  <c r="E35" i="19"/>
  <c r="AT34" i="19"/>
  <c r="AP34" i="19"/>
  <c r="AM34" i="19"/>
  <c r="AD34" i="19"/>
  <c r="AA34" i="19"/>
  <c r="K34" i="19"/>
  <c r="L34" i="19" s="1"/>
  <c r="I34" i="19"/>
  <c r="J34" i="19" s="1"/>
  <c r="H34" i="19"/>
  <c r="E34" i="19"/>
  <c r="AT33" i="19"/>
  <c r="AP33" i="19"/>
  <c r="AM33" i="19"/>
  <c r="AD33" i="19"/>
  <c r="AA33" i="19"/>
  <c r="H33" i="19"/>
  <c r="I33" i="19" s="1"/>
  <c r="J33" i="19" s="1"/>
  <c r="E33" i="19"/>
  <c r="AT32" i="19"/>
  <c r="AP32" i="19"/>
  <c r="AM32" i="19"/>
  <c r="AD32" i="19"/>
  <c r="AA32" i="19"/>
  <c r="I32" i="19"/>
  <c r="J32" i="19" s="1"/>
  <c r="H32" i="19"/>
  <c r="E32" i="19"/>
  <c r="H31" i="19" s="1"/>
  <c r="AT31" i="19"/>
  <c r="AP31" i="19"/>
  <c r="AM31" i="19"/>
  <c r="AD31" i="19"/>
  <c r="AA31" i="19"/>
  <c r="I31" i="19"/>
  <c r="J31" i="19" s="1"/>
  <c r="E31" i="19"/>
  <c r="H30" i="19" s="1"/>
  <c r="I30" i="19" s="1"/>
  <c r="J30" i="19" s="1"/>
  <c r="AT30" i="19"/>
  <c r="AR30" i="19"/>
  <c r="AP30" i="19"/>
  <c r="AM30" i="19"/>
  <c r="AD30" i="19"/>
  <c r="AA30" i="19"/>
  <c r="E30" i="19"/>
  <c r="H29" i="19" s="1"/>
  <c r="AT29" i="19"/>
  <c r="AP29" i="19"/>
  <c r="AM29" i="19"/>
  <c r="AD29" i="19"/>
  <c r="AA29" i="19"/>
  <c r="I29" i="19"/>
  <c r="J29" i="19" s="1"/>
  <c r="E29" i="19"/>
  <c r="H28" i="19" s="1"/>
  <c r="I28" i="19" s="1"/>
  <c r="J28" i="19" s="1"/>
  <c r="AT28" i="19"/>
  <c r="AP28" i="19"/>
  <c r="AM28" i="19"/>
  <c r="AD28" i="19"/>
  <c r="AA28" i="19"/>
  <c r="E28" i="19"/>
  <c r="H27" i="19" s="1"/>
  <c r="I27" i="19" s="1"/>
  <c r="J27" i="19" s="1"/>
  <c r="AT27" i="19"/>
  <c r="AP27" i="19"/>
  <c r="AM27" i="19"/>
  <c r="AD27" i="19"/>
  <c r="AA27" i="19"/>
  <c r="K15" i="19"/>
  <c r="I5" i="19"/>
  <c r="G5" i="19"/>
  <c r="B42" i="19" s="1"/>
  <c r="I2" i="19"/>
  <c r="B29" i="19" s="1"/>
  <c r="G2" i="19"/>
  <c r="B27" i="19" s="1"/>
  <c r="E102" i="18"/>
  <c r="H101" i="18" s="1"/>
  <c r="I101" i="18" s="1"/>
  <c r="J101" i="18" s="1"/>
  <c r="AZ101" i="18"/>
  <c r="AW101" i="18"/>
  <c r="AV101" i="18"/>
  <c r="AS101" i="18"/>
  <c r="AG101" i="18"/>
  <c r="K101" i="18"/>
  <c r="L101" i="18" s="1"/>
  <c r="E101" i="18"/>
  <c r="H100" i="18" s="1"/>
  <c r="AZ100" i="18"/>
  <c r="AW100" i="18"/>
  <c r="AS100" i="18"/>
  <c r="AG100" i="18"/>
  <c r="I100" i="18"/>
  <c r="J100" i="18" s="1"/>
  <c r="E100" i="18"/>
  <c r="H99" i="18" s="1"/>
  <c r="I99" i="18" s="1"/>
  <c r="J99" i="18" s="1"/>
  <c r="AZ99" i="18"/>
  <c r="AW99" i="18"/>
  <c r="AU99" i="18"/>
  <c r="AS99" i="18"/>
  <c r="AG99" i="18"/>
  <c r="E99" i="18"/>
  <c r="H98" i="18" s="1"/>
  <c r="I98" i="18" s="1"/>
  <c r="J98" i="18" s="1"/>
  <c r="AZ98" i="18"/>
  <c r="AW98" i="18"/>
  <c r="AU98" i="18"/>
  <c r="AS98" i="18"/>
  <c r="AG98" i="18"/>
  <c r="E98" i="18"/>
  <c r="H97" i="18" s="1"/>
  <c r="I97" i="18" s="1"/>
  <c r="J97" i="18" s="1"/>
  <c r="AZ97" i="18"/>
  <c r="AW97" i="18"/>
  <c r="AU97" i="18"/>
  <c r="AS97" i="18"/>
  <c r="AG97" i="18"/>
  <c r="E97" i="18"/>
  <c r="H96" i="18" s="1"/>
  <c r="I96" i="18" s="1"/>
  <c r="J96" i="18" s="1"/>
  <c r="AZ96" i="18"/>
  <c r="AW96" i="18"/>
  <c r="AU96" i="18"/>
  <c r="AS96" i="18"/>
  <c r="AG96" i="18"/>
  <c r="E96" i="18"/>
  <c r="H95" i="18" s="1"/>
  <c r="I95" i="18" s="1"/>
  <c r="J95" i="18" s="1"/>
  <c r="AZ95" i="18"/>
  <c r="AW95" i="18"/>
  <c r="AU95" i="18"/>
  <c r="AS95" i="18"/>
  <c r="AG95" i="18"/>
  <c r="E95" i="18"/>
  <c r="AZ94" i="18"/>
  <c r="AW94" i="18"/>
  <c r="AU94" i="18"/>
  <c r="AS94" i="18"/>
  <c r="AG94" i="18"/>
  <c r="K94" i="18"/>
  <c r="L94" i="18" s="1"/>
  <c r="J94" i="18"/>
  <c r="H94" i="18"/>
  <c r="I94" i="18" s="1"/>
  <c r="E94" i="18"/>
  <c r="AZ93" i="18"/>
  <c r="AW93" i="18"/>
  <c r="AV93" i="18"/>
  <c r="AS93" i="18"/>
  <c r="AG93" i="18"/>
  <c r="K93" i="18"/>
  <c r="L93" i="18" s="1"/>
  <c r="R93" i="18" s="1"/>
  <c r="H93" i="18"/>
  <c r="I93" i="18" s="1"/>
  <c r="J93" i="18" s="1"/>
  <c r="E93" i="18"/>
  <c r="H92" i="18" s="1"/>
  <c r="I92" i="18" s="1"/>
  <c r="J92" i="18" s="1"/>
  <c r="AZ92" i="18"/>
  <c r="AW92" i="18"/>
  <c r="AV92" i="18"/>
  <c r="AU92" i="18"/>
  <c r="AS92" i="18"/>
  <c r="AG92" i="18"/>
  <c r="K92" i="18"/>
  <c r="L92" i="18" s="1"/>
  <c r="E92" i="18"/>
  <c r="B92" i="18"/>
  <c r="AZ91" i="18"/>
  <c r="AW91" i="18"/>
  <c r="AS91" i="18"/>
  <c r="AG91" i="18"/>
  <c r="H91" i="18"/>
  <c r="I91" i="18" s="1"/>
  <c r="J91" i="18" s="1"/>
  <c r="E91" i="18"/>
  <c r="AZ90" i="18"/>
  <c r="AW90" i="18"/>
  <c r="AV90" i="18"/>
  <c r="AS90" i="18"/>
  <c r="AG90" i="18"/>
  <c r="K90" i="18"/>
  <c r="L90" i="18" s="1"/>
  <c r="I90" i="18"/>
  <c r="J90" i="18" s="1"/>
  <c r="H90" i="18"/>
  <c r="B90" i="18"/>
  <c r="AU101" i="18" s="1"/>
  <c r="E86" i="18"/>
  <c r="AW85" i="18"/>
  <c r="AS85" i="18"/>
  <c r="AG85" i="18"/>
  <c r="H85" i="18"/>
  <c r="I85" i="18" s="1"/>
  <c r="J85" i="18" s="1"/>
  <c r="E85" i="18"/>
  <c r="AW84" i="18"/>
  <c r="AU84" i="18"/>
  <c r="AS84" i="18"/>
  <c r="AG84" i="18"/>
  <c r="K84" i="18"/>
  <c r="L84" i="18" s="1"/>
  <c r="H84" i="18"/>
  <c r="I84" i="18" s="1"/>
  <c r="J84" i="18" s="1"/>
  <c r="E84" i="18"/>
  <c r="AW83" i="18"/>
  <c r="AV83" i="18"/>
  <c r="AS83" i="18"/>
  <c r="AG83" i="18"/>
  <c r="K83" i="18"/>
  <c r="L83" i="18" s="1"/>
  <c r="I83" i="18"/>
  <c r="J83" i="18" s="1"/>
  <c r="H83" i="18"/>
  <c r="E83" i="18"/>
  <c r="AW82" i="18"/>
  <c r="AU82" i="18"/>
  <c r="AS82" i="18"/>
  <c r="AG82" i="18"/>
  <c r="H82" i="18"/>
  <c r="I82" i="18" s="1"/>
  <c r="J82" i="18" s="1"/>
  <c r="E82" i="18"/>
  <c r="AW81" i="18"/>
  <c r="AV81" i="18"/>
  <c r="AS81" i="18"/>
  <c r="AG81" i="18"/>
  <c r="K81" i="18"/>
  <c r="L81" i="18" s="1"/>
  <c r="R81" i="18" s="1"/>
  <c r="H81" i="18"/>
  <c r="I81" i="18" s="1"/>
  <c r="J81" i="18" s="1"/>
  <c r="E81" i="18"/>
  <c r="AW80" i="18"/>
  <c r="AV80" i="18"/>
  <c r="AS80" i="18"/>
  <c r="AG80" i="18"/>
  <c r="H80" i="18"/>
  <c r="I80" i="18" s="1"/>
  <c r="J80" i="18" s="1"/>
  <c r="E80" i="18"/>
  <c r="AW79" i="18"/>
  <c r="AV79" i="18"/>
  <c r="AU79" i="18"/>
  <c r="AS79" i="18"/>
  <c r="AG79" i="18"/>
  <c r="I79" i="18"/>
  <c r="J79" i="18" s="1"/>
  <c r="H79" i="18"/>
  <c r="E79" i="18"/>
  <c r="H78" i="18" s="1"/>
  <c r="I78" i="18" s="1"/>
  <c r="J78" i="18" s="1"/>
  <c r="AW78" i="18"/>
  <c r="AV78" i="18"/>
  <c r="AU78" i="18"/>
  <c r="AS78" i="18"/>
  <c r="AG78" i="18"/>
  <c r="K78" i="18"/>
  <c r="L78" i="18" s="1"/>
  <c r="E78" i="18"/>
  <c r="AW77" i="18"/>
  <c r="AU77" i="18"/>
  <c r="AS77" i="18"/>
  <c r="AG77" i="18"/>
  <c r="H77" i="18"/>
  <c r="I77" i="18" s="1"/>
  <c r="J77" i="18" s="1"/>
  <c r="E77" i="18"/>
  <c r="AW76" i="18"/>
  <c r="AV76" i="18"/>
  <c r="AS76" i="18"/>
  <c r="AG76" i="18"/>
  <c r="K76" i="18"/>
  <c r="L76" i="18" s="1"/>
  <c r="R76" i="18" s="1"/>
  <c r="H76" i="18"/>
  <c r="I76" i="18" s="1"/>
  <c r="J76" i="18" s="1"/>
  <c r="E76" i="18"/>
  <c r="H75" i="18" s="1"/>
  <c r="I75" i="18" s="1"/>
  <c r="J75" i="18" s="1"/>
  <c r="B76" i="18"/>
  <c r="AV99" i="18" s="1"/>
  <c r="AW75" i="18"/>
  <c r="AV75" i="18"/>
  <c r="AU75" i="18"/>
  <c r="AS75" i="18"/>
  <c r="AG75" i="18"/>
  <c r="E75" i="18"/>
  <c r="AW74" i="18"/>
  <c r="AV74" i="18"/>
  <c r="AU74" i="18"/>
  <c r="AS74" i="18"/>
  <c r="AG74" i="18"/>
  <c r="R74" i="18"/>
  <c r="K74" i="18"/>
  <c r="L74" i="18" s="1"/>
  <c r="O74" i="18" s="1"/>
  <c r="J74" i="18"/>
  <c r="H74" i="18"/>
  <c r="I74" i="18" s="1"/>
  <c r="B74" i="18"/>
  <c r="AU83" i="18" s="1"/>
  <c r="E70" i="18"/>
  <c r="AE69" i="18"/>
  <c r="AD69" i="18"/>
  <c r="K69" i="18"/>
  <c r="L69" i="18" s="1"/>
  <c r="I69" i="18"/>
  <c r="J69" i="18" s="1"/>
  <c r="H69" i="18"/>
  <c r="E69" i="18"/>
  <c r="AE68" i="18"/>
  <c r="K68" i="18"/>
  <c r="L68" i="18" s="1"/>
  <c r="I68" i="18"/>
  <c r="J68" i="18" s="1"/>
  <c r="H68" i="18"/>
  <c r="E68" i="18"/>
  <c r="AE67" i="18"/>
  <c r="H67" i="18"/>
  <c r="I67" i="18" s="1"/>
  <c r="J67" i="18" s="1"/>
  <c r="E67" i="18"/>
  <c r="H66" i="18" s="1"/>
  <c r="I66" i="18" s="1"/>
  <c r="J66" i="18" s="1"/>
  <c r="AE66" i="18"/>
  <c r="AD66" i="18"/>
  <c r="E66" i="18"/>
  <c r="AE65" i="18"/>
  <c r="AD65" i="18"/>
  <c r="AC65" i="18"/>
  <c r="H65" i="18"/>
  <c r="I65" i="18" s="1"/>
  <c r="J65" i="18" s="1"/>
  <c r="E65" i="18"/>
  <c r="AE64" i="18"/>
  <c r="H64" i="18"/>
  <c r="I64" i="18" s="1"/>
  <c r="J64" i="18" s="1"/>
  <c r="E64" i="18"/>
  <c r="H63" i="18" s="1"/>
  <c r="I63" i="18" s="1"/>
  <c r="J63" i="18" s="1"/>
  <c r="AE63" i="18"/>
  <c r="E63" i="18"/>
  <c r="H62" i="18" s="1"/>
  <c r="I62" i="18" s="1"/>
  <c r="J62" i="18" s="1"/>
  <c r="AE62" i="18"/>
  <c r="AD62" i="18"/>
  <c r="E62" i="18"/>
  <c r="H61" i="18" s="1"/>
  <c r="I61" i="18" s="1"/>
  <c r="J61" i="18" s="1"/>
  <c r="AE61" i="18"/>
  <c r="AD61" i="18"/>
  <c r="K61" i="18"/>
  <c r="L61" i="18" s="1"/>
  <c r="E61" i="18"/>
  <c r="AE60" i="18"/>
  <c r="H60" i="18"/>
  <c r="I60" i="18" s="1"/>
  <c r="J60" i="18" s="1"/>
  <c r="E60" i="18"/>
  <c r="B60" i="18"/>
  <c r="AD68" i="18" s="1"/>
  <c r="AE59" i="18"/>
  <c r="H59" i="18"/>
  <c r="I59" i="18" s="1"/>
  <c r="J59" i="18" s="1"/>
  <c r="E59" i="18"/>
  <c r="H58" i="18" s="1"/>
  <c r="AE58" i="18"/>
  <c r="AD58" i="18"/>
  <c r="I58" i="18"/>
  <c r="J58" i="18" s="1"/>
  <c r="B58" i="18"/>
  <c r="AC66" i="18" s="1"/>
  <c r="E54" i="18"/>
  <c r="H53" i="18" s="1"/>
  <c r="I53" i="18" s="1"/>
  <c r="J53" i="18" s="1"/>
  <c r="AT53" i="18"/>
  <c r="AP53" i="18"/>
  <c r="AA53" i="18"/>
  <c r="E53" i="18"/>
  <c r="AT52" i="18"/>
  <c r="AP52" i="18"/>
  <c r="AA52" i="18"/>
  <c r="H52" i="18"/>
  <c r="I52" i="18" s="1"/>
  <c r="J52" i="18" s="1"/>
  <c r="E52" i="18"/>
  <c r="AT51" i="18"/>
  <c r="AP51" i="18"/>
  <c r="AA51" i="18"/>
  <c r="I51" i="18"/>
  <c r="J51" i="18" s="1"/>
  <c r="H51" i="18"/>
  <c r="E51" i="18"/>
  <c r="AT50" i="18"/>
  <c r="AP50" i="18"/>
  <c r="AA50" i="18"/>
  <c r="H50" i="18"/>
  <c r="I50" i="18" s="1"/>
  <c r="J50" i="18" s="1"/>
  <c r="E50" i="18"/>
  <c r="AT49" i="18"/>
  <c r="AP49" i="18"/>
  <c r="AA49" i="18"/>
  <c r="I49" i="18"/>
  <c r="J49" i="18" s="1"/>
  <c r="H49" i="18"/>
  <c r="E49" i="18"/>
  <c r="AT48" i="18"/>
  <c r="AR48" i="18"/>
  <c r="AP48" i="18"/>
  <c r="AA48" i="18"/>
  <c r="J48" i="18"/>
  <c r="I48" i="18"/>
  <c r="H48" i="18"/>
  <c r="E48" i="18"/>
  <c r="AT47" i="18"/>
  <c r="AS47" i="18"/>
  <c r="AP47" i="18"/>
  <c r="AA47" i="18"/>
  <c r="H47" i="18"/>
  <c r="I47" i="18" s="1"/>
  <c r="J47" i="18" s="1"/>
  <c r="E47" i="18"/>
  <c r="H46" i="18" s="1"/>
  <c r="AT46" i="18"/>
  <c r="AP46" i="18"/>
  <c r="AA46" i="18"/>
  <c r="I46" i="18"/>
  <c r="J46" i="18" s="1"/>
  <c r="E46" i="18"/>
  <c r="H45" i="18" s="1"/>
  <c r="I45" i="18" s="1"/>
  <c r="J45" i="18" s="1"/>
  <c r="AT45" i="18"/>
  <c r="AP45" i="18"/>
  <c r="AA45" i="18"/>
  <c r="E45" i="18"/>
  <c r="AT44" i="18"/>
  <c r="AP44" i="18"/>
  <c r="AA44" i="18"/>
  <c r="I44" i="18"/>
  <c r="J44" i="18" s="1"/>
  <c r="H44" i="18"/>
  <c r="E44" i="18"/>
  <c r="AT43" i="18"/>
  <c r="AP43" i="18"/>
  <c r="AA43" i="18"/>
  <c r="H43" i="18"/>
  <c r="I43" i="18" s="1"/>
  <c r="J43" i="18" s="1"/>
  <c r="E43" i="18"/>
  <c r="AT42" i="18"/>
  <c r="AP42" i="18"/>
  <c r="AA42" i="18"/>
  <c r="H42" i="18"/>
  <c r="I42" i="18" s="1"/>
  <c r="J42" i="18" s="1"/>
  <c r="E39" i="18"/>
  <c r="H38" i="18" s="1"/>
  <c r="I38" i="18" s="1"/>
  <c r="J38" i="18" s="1"/>
  <c r="AT38" i="18"/>
  <c r="AP38" i="18"/>
  <c r="AM38" i="18"/>
  <c r="AD38" i="18"/>
  <c r="AA38" i="18"/>
  <c r="E38" i="18"/>
  <c r="H37" i="18" s="1"/>
  <c r="I37" i="18" s="1"/>
  <c r="J37" i="18" s="1"/>
  <c r="AT37" i="18"/>
  <c r="AP37" i="18"/>
  <c r="AM37" i="18"/>
  <c r="AD37" i="18"/>
  <c r="AA37" i="18"/>
  <c r="E37" i="18"/>
  <c r="AT36" i="18"/>
  <c r="AP36" i="18"/>
  <c r="AM36" i="18"/>
  <c r="AD36" i="18"/>
  <c r="AA36" i="18"/>
  <c r="H36" i="18"/>
  <c r="I36" i="18" s="1"/>
  <c r="J36" i="18" s="1"/>
  <c r="E36" i="18"/>
  <c r="AT35" i="18"/>
  <c r="AP35" i="18"/>
  <c r="AM35" i="18"/>
  <c r="AD35" i="18"/>
  <c r="AA35" i="18"/>
  <c r="I35" i="18"/>
  <c r="J35" i="18" s="1"/>
  <c r="H35" i="18"/>
  <c r="E35" i="18"/>
  <c r="AT34" i="18"/>
  <c r="AP34" i="18"/>
  <c r="AM34" i="18"/>
  <c r="AD34" i="18"/>
  <c r="AA34" i="18"/>
  <c r="H34" i="18"/>
  <c r="I34" i="18" s="1"/>
  <c r="J34" i="18" s="1"/>
  <c r="E34" i="18"/>
  <c r="AT33" i="18"/>
  <c r="AP33" i="18"/>
  <c r="AM33" i="18"/>
  <c r="AD33" i="18"/>
  <c r="AA33" i="18"/>
  <c r="I33" i="18"/>
  <c r="J33" i="18" s="1"/>
  <c r="H33" i="18"/>
  <c r="E33" i="18"/>
  <c r="AT32" i="18"/>
  <c r="AP32" i="18"/>
  <c r="AM32" i="18"/>
  <c r="AD32" i="18"/>
  <c r="AA32" i="18"/>
  <c r="H32" i="18"/>
  <c r="I32" i="18" s="1"/>
  <c r="J32" i="18" s="1"/>
  <c r="E32" i="18"/>
  <c r="AT31" i="18"/>
  <c r="AP31" i="18"/>
  <c r="AM31" i="18"/>
  <c r="AD31" i="18"/>
  <c r="AA31" i="18"/>
  <c r="J31" i="18"/>
  <c r="I31" i="18"/>
  <c r="H31" i="18"/>
  <c r="E31" i="18"/>
  <c r="H30" i="18" s="1"/>
  <c r="I30" i="18" s="1"/>
  <c r="J30" i="18" s="1"/>
  <c r="AT30" i="18"/>
  <c r="AS30" i="18"/>
  <c r="AP30" i="18"/>
  <c r="AM30" i="18"/>
  <c r="AD30" i="18"/>
  <c r="AA30" i="18"/>
  <c r="E30" i="18"/>
  <c r="H29" i="18" s="1"/>
  <c r="I29" i="18" s="1"/>
  <c r="AT29" i="18"/>
  <c r="AP29" i="18"/>
  <c r="AM29" i="18"/>
  <c r="AD29" i="18"/>
  <c r="AA29" i="18"/>
  <c r="J29" i="18"/>
  <c r="E29" i="18"/>
  <c r="B29" i="18"/>
  <c r="AT28" i="18"/>
  <c r="AP28" i="18"/>
  <c r="AM28" i="18"/>
  <c r="AD28" i="18"/>
  <c r="AA28" i="18"/>
  <c r="J28" i="18"/>
  <c r="H28" i="18"/>
  <c r="I28" i="18" s="1"/>
  <c r="E28" i="18"/>
  <c r="AT27" i="18"/>
  <c r="AS27" i="18"/>
  <c r="AP27" i="18"/>
  <c r="AM27" i="18"/>
  <c r="AD27" i="18"/>
  <c r="AA27" i="18"/>
  <c r="H27" i="18"/>
  <c r="I27" i="18" s="1"/>
  <c r="J27" i="18" s="1"/>
  <c r="B27" i="18"/>
  <c r="K38" i="18" s="1"/>
  <c r="L38" i="18" s="1"/>
  <c r="K15" i="18"/>
  <c r="I5" i="18"/>
  <c r="B44" i="18" s="1"/>
  <c r="G5" i="18"/>
  <c r="B42" i="18" s="1"/>
  <c r="I2" i="18"/>
  <c r="G2" i="18"/>
  <c r="E102" i="17"/>
  <c r="AZ101" i="17"/>
  <c r="AW101" i="17"/>
  <c r="AS101" i="17"/>
  <c r="AG101" i="17"/>
  <c r="H101" i="17"/>
  <c r="I101" i="17" s="1"/>
  <c r="J101" i="17" s="1"/>
  <c r="E101" i="17"/>
  <c r="AZ100" i="17"/>
  <c r="AW100" i="17"/>
  <c r="AV100" i="17"/>
  <c r="AS100" i="17"/>
  <c r="AG100" i="17"/>
  <c r="J100" i="17"/>
  <c r="I100" i="17"/>
  <c r="H100" i="17"/>
  <c r="E100" i="17"/>
  <c r="H99" i="17" s="1"/>
  <c r="I99" i="17" s="1"/>
  <c r="J99" i="17" s="1"/>
  <c r="AZ99" i="17"/>
  <c r="AW99" i="17"/>
  <c r="AS99" i="17"/>
  <c r="AG99" i="17"/>
  <c r="E99" i="17"/>
  <c r="H98" i="17" s="1"/>
  <c r="I98" i="17" s="1"/>
  <c r="J98" i="17" s="1"/>
  <c r="AZ98" i="17"/>
  <c r="AW98" i="17"/>
  <c r="AU98" i="17"/>
  <c r="AS98" i="17"/>
  <c r="AG98" i="17"/>
  <c r="E98" i="17"/>
  <c r="H97" i="17" s="1"/>
  <c r="I97" i="17" s="1"/>
  <c r="J97" i="17" s="1"/>
  <c r="AZ97" i="17"/>
  <c r="AW97" i="17"/>
  <c r="AU97" i="17"/>
  <c r="AS97" i="17"/>
  <c r="AG97" i="17"/>
  <c r="E97" i="17"/>
  <c r="H96" i="17" s="1"/>
  <c r="I96" i="17" s="1"/>
  <c r="J96" i="17" s="1"/>
  <c r="AZ96" i="17"/>
  <c r="AW96" i="17"/>
  <c r="AU96" i="17"/>
  <c r="AS96" i="17"/>
  <c r="AG96" i="17"/>
  <c r="E96" i="17"/>
  <c r="H95" i="17" s="1"/>
  <c r="I95" i="17" s="1"/>
  <c r="J95" i="17" s="1"/>
  <c r="AZ95" i="17"/>
  <c r="AW95" i="17"/>
  <c r="AU95" i="17"/>
  <c r="AS95" i="17"/>
  <c r="AG95" i="17"/>
  <c r="E95" i="17"/>
  <c r="H94" i="17" s="1"/>
  <c r="I94" i="17" s="1"/>
  <c r="J94" i="17" s="1"/>
  <c r="AZ94" i="17"/>
  <c r="AW94" i="17"/>
  <c r="AU94" i="17"/>
  <c r="AS94" i="17"/>
  <c r="AG94" i="17"/>
  <c r="R94" i="17"/>
  <c r="K94" i="17"/>
  <c r="L94" i="17" s="1"/>
  <c r="E94" i="17"/>
  <c r="H93" i="17" s="1"/>
  <c r="I93" i="17" s="1"/>
  <c r="J93" i="17" s="1"/>
  <c r="AZ93" i="17"/>
  <c r="AW93" i="17"/>
  <c r="AU93" i="17"/>
  <c r="AS93" i="17"/>
  <c r="AG93" i="17"/>
  <c r="R93" i="17"/>
  <c r="K93" i="17"/>
  <c r="L93" i="17" s="1"/>
  <c r="E93" i="17"/>
  <c r="AZ92" i="17"/>
  <c r="AW92" i="17"/>
  <c r="AV92" i="17"/>
  <c r="AS92" i="17"/>
  <c r="AG92" i="17"/>
  <c r="K92" i="17"/>
  <c r="L92" i="17" s="1"/>
  <c r="R92" i="17" s="1"/>
  <c r="H92" i="17"/>
  <c r="I92" i="17" s="1"/>
  <c r="J92" i="17" s="1"/>
  <c r="E92" i="17"/>
  <c r="H91" i="17" s="1"/>
  <c r="B92" i="17"/>
  <c r="AZ91" i="17"/>
  <c r="AW91" i="17"/>
  <c r="AV91" i="17"/>
  <c r="AS91" i="17"/>
  <c r="AG91" i="17"/>
  <c r="K91" i="17"/>
  <c r="L91" i="17" s="1"/>
  <c r="I91" i="17"/>
  <c r="J91" i="17" s="1"/>
  <c r="E91" i="17"/>
  <c r="AZ90" i="17"/>
  <c r="AW90" i="17"/>
  <c r="AS90" i="17"/>
  <c r="AG90" i="17"/>
  <c r="L90" i="17"/>
  <c r="K90" i="17"/>
  <c r="H90" i="17"/>
  <c r="I90" i="17" s="1"/>
  <c r="J90" i="17" s="1"/>
  <c r="B90" i="17"/>
  <c r="AU100" i="17" s="1"/>
  <c r="E86" i="17"/>
  <c r="H85" i="17" s="1"/>
  <c r="I85" i="17" s="1"/>
  <c r="J85" i="17" s="1"/>
  <c r="AW85" i="17"/>
  <c r="AV85" i="17"/>
  <c r="AS85" i="17"/>
  <c r="AG85" i="17"/>
  <c r="E85" i="17"/>
  <c r="AW84" i="17"/>
  <c r="AS84" i="17"/>
  <c r="AG84" i="17"/>
  <c r="H84" i="17"/>
  <c r="I84" i="17" s="1"/>
  <c r="J84" i="17" s="1"/>
  <c r="E84" i="17"/>
  <c r="H83" i="17" s="1"/>
  <c r="I83" i="17" s="1"/>
  <c r="J83" i="17" s="1"/>
  <c r="AW83" i="17"/>
  <c r="AS83" i="17"/>
  <c r="AG83" i="17"/>
  <c r="E83" i="17"/>
  <c r="AW82" i="17"/>
  <c r="AS82" i="17"/>
  <c r="AG82" i="17"/>
  <c r="I82" i="17"/>
  <c r="J82" i="17" s="1"/>
  <c r="H82" i="17"/>
  <c r="E82" i="17"/>
  <c r="H81" i="17" s="1"/>
  <c r="I81" i="17" s="1"/>
  <c r="J81" i="17" s="1"/>
  <c r="AW81" i="17"/>
  <c r="AV81" i="17"/>
  <c r="AS81" i="17"/>
  <c r="AG81" i="17"/>
  <c r="E81" i="17"/>
  <c r="AW80" i="17"/>
  <c r="AV80" i="17"/>
  <c r="AS80" i="17"/>
  <c r="AG80" i="17"/>
  <c r="I80" i="17"/>
  <c r="J80" i="17" s="1"/>
  <c r="H80" i="17"/>
  <c r="E80" i="17"/>
  <c r="AW79" i="17"/>
  <c r="AS79" i="17"/>
  <c r="AG79" i="17"/>
  <c r="J79" i="17"/>
  <c r="I79" i="17"/>
  <c r="H79" i="17"/>
  <c r="E79" i="17"/>
  <c r="AW78" i="17"/>
  <c r="AV78" i="17"/>
  <c r="AS78" i="17"/>
  <c r="AG78" i="17"/>
  <c r="H78" i="17"/>
  <c r="I78" i="17" s="1"/>
  <c r="J78" i="17" s="1"/>
  <c r="E78" i="17"/>
  <c r="AW77" i="17"/>
  <c r="AS77" i="17"/>
  <c r="AG77" i="17"/>
  <c r="I77" i="17"/>
  <c r="J77" i="17" s="1"/>
  <c r="H77" i="17"/>
  <c r="E77" i="17"/>
  <c r="H76" i="17" s="1"/>
  <c r="I76" i="17" s="1"/>
  <c r="J76" i="17" s="1"/>
  <c r="AW76" i="17"/>
  <c r="AV76" i="17"/>
  <c r="AS76" i="17"/>
  <c r="AG76" i="17"/>
  <c r="E76" i="17"/>
  <c r="B76" i="17"/>
  <c r="AV98" i="17" s="1"/>
  <c r="AW75" i="17"/>
  <c r="AS75" i="17"/>
  <c r="AG75" i="17"/>
  <c r="J75" i="17"/>
  <c r="I75" i="17"/>
  <c r="H75" i="17"/>
  <c r="E75" i="17"/>
  <c r="AW74" i="17"/>
  <c r="AV74" i="17"/>
  <c r="AS74" i="17"/>
  <c r="AG74" i="17"/>
  <c r="H74" i="17"/>
  <c r="I74" i="17" s="1"/>
  <c r="J74" i="17" s="1"/>
  <c r="B74" i="17"/>
  <c r="AU76" i="17" s="1"/>
  <c r="E70" i="17"/>
  <c r="AE69" i="17"/>
  <c r="AC69" i="17"/>
  <c r="H69" i="17"/>
  <c r="I69" i="17" s="1"/>
  <c r="J69" i="17" s="1"/>
  <c r="E69" i="17"/>
  <c r="AE68" i="17"/>
  <c r="H68" i="17"/>
  <c r="I68" i="17" s="1"/>
  <c r="J68" i="17" s="1"/>
  <c r="E68" i="17"/>
  <c r="AE67" i="17"/>
  <c r="H67" i="17"/>
  <c r="I67" i="17" s="1"/>
  <c r="J67" i="17" s="1"/>
  <c r="E67" i="17"/>
  <c r="H66" i="17" s="1"/>
  <c r="I66" i="17" s="1"/>
  <c r="AE66" i="17"/>
  <c r="J66" i="17"/>
  <c r="E66" i="17"/>
  <c r="H65" i="17" s="1"/>
  <c r="AE65" i="17"/>
  <c r="AD65" i="17"/>
  <c r="I65" i="17"/>
  <c r="J65" i="17" s="1"/>
  <c r="E65" i="17"/>
  <c r="AE64" i="17"/>
  <c r="H64" i="17"/>
  <c r="I64" i="17" s="1"/>
  <c r="J64" i="17" s="1"/>
  <c r="E64" i="17"/>
  <c r="H63" i="17" s="1"/>
  <c r="AE63" i="17"/>
  <c r="AD63" i="17"/>
  <c r="I63" i="17"/>
  <c r="J63" i="17" s="1"/>
  <c r="E63" i="17"/>
  <c r="H62" i="17" s="1"/>
  <c r="AE62" i="17"/>
  <c r="AD62" i="17"/>
  <c r="J62" i="17"/>
  <c r="I62" i="17"/>
  <c r="E62" i="17"/>
  <c r="H61" i="17" s="1"/>
  <c r="I61" i="17" s="1"/>
  <c r="J61" i="17" s="1"/>
  <c r="AE61" i="17"/>
  <c r="AD61" i="17"/>
  <c r="E61" i="17"/>
  <c r="AE60" i="17"/>
  <c r="H60" i="17"/>
  <c r="I60" i="17" s="1"/>
  <c r="J60" i="17" s="1"/>
  <c r="E60" i="17"/>
  <c r="H59" i="17" s="1"/>
  <c r="I59" i="17" s="1"/>
  <c r="J59" i="17" s="1"/>
  <c r="B60" i="17"/>
  <c r="AD64" i="17" s="1"/>
  <c r="AE59" i="17"/>
  <c r="AD59" i="17"/>
  <c r="E59" i="17"/>
  <c r="H58" i="17" s="1"/>
  <c r="I58" i="17" s="1"/>
  <c r="J58" i="17" s="1"/>
  <c r="AE58" i="17"/>
  <c r="AD58" i="17"/>
  <c r="B58" i="17"/>
  <c r="E54" i="17"/>
  <c r="H53" i="17" s="1"/>
  <c r="I53" i="17" s="1"/>
  <c r="J53" i="17" s="1"/>
  <c r="AT53" i="17"/>
  <c r="AP53" i="17"/>
  <c r="AA53" i="17"/>
  <c r="E53" i="17"/>
  <c r="H52" i="17" s="1"/>
  <c r="I52" i="17" s="1"/>
  <c r="J52" i="17" s="1"/>
  <c r="AT52" i="17"/>
  <c r="AP52" i="17"/>
  <c r="AA52" i="17"/>
  <c r="E52" i="17"/>
  <c r="AT51" i="17"/>
  <c r="AP51" i="17"/>
  <c r="AA51" i="17"/>
  <c r="H51" i="17"/>
  <c r="I51" i="17" s="1"/>
  <c r="J51" i="17" s="1"/>
  <c r="E51" i="17"/>
  <c r="AT50" i="17"/>
  <c r="AP50" i="17"/>
  <c r="AA50" i="17"/>
  <c r="I50" i="17"/>
  <c r="J50" i="17" s="1"/>
  <c r="H50" i="17"/>
  <c r="E50" i="17"/>
  <c r="AT49" i="17"/>
  <c r="AP49" i="17"/>
  <c r="AA49" i="17"/>
  <c r="H49" i="17"/>
  <c r="I49" i="17" s="1"/>
  <c r="J49" i="17" s="1"/>
  <c r="E49" i="17"/>
  <c r="AT48" i="17"/>
  <c r="AP48" i="17"/>
  <c r="AA48" i="17"/>
  <c r="H48" i="17"/>
  <c r="I48" i="17" s="1"/>
  <c r="J48" i="17" s="1"/>
  <c r="E48" i="17"/>
  <c r="AT47" i="17"/>
  <c r="AP47" i="17"/>
  <c r="AA47" i="17"/>
  <c r="H47" i="17"/>
  <c r="I47" i="17" s="1"/>
  <c r="J47" i="17" s="1"/>
  <c r="E47" i="17"/>
  <c r="AT46" i="17"/>
  <c r="AP46" i="17"/>
  <c r="AA46" i="17"/>
  <c r="H46" i="17"/>
  <c r="I46" i="17" s="1"/>
  <c r="J46" i="17" s="1"/>
  <c r="E46" i="17"/>
  <c r="AT45" i="17"/>
  <c r="AP45" i="17"/>
  <c r="AA45" i="17"/>
  <c r="I45" i="17"/>
  <c r="J45" i="17" s="1"/>
  <c r="H45" i="17"/>
  <c r="E45" i="17"/>
  <c r="AT44" i="17"/>
  <c r="AP44" i="17"/>
  <c r="AA44" i="17"/>
  <c r="H44" i="17"/>
  <c r="I44" i="17" s="1"/>
  <c r="J44" i="17" s="1"/>
  <c r="E44" i="17"/>
  <c r="AT43" i="17"/>
  <c r="AP43" i="17"/>
  <c r="AA43" i="17"/>
  <c r="H43" i="17"/>
  <c r="I43" i="17" s="1"/>
  <c r="J43" i="17" s="1"/>
  <c r="E43" i="17"/>
  <c r="AT42" i="17"/>
  <c r="AP42" i="17"/>
  <c r="AA42" i="17"/>
  <c r="I42" i="17"/>
  <c r="J42" i="17" s="1"/>
  <c r="H42" i="17"/>
  <c r="B42" i="17"/>
  <c r="AR50" i="17" s="1"/>
  <c r="E39" i="17"/>
  <c r="AT38" i="17"/>
  <c r="AP38" i="17"/>
  <c r="AM38" i="17"/>
  <c r="AD38" i="17"/>
  <c r="AA38" i="17"/>
  <c r="H38" i="17"/>
  <c r="I38" i="17" s="1"/>
  <c r="J38" i="17" s="1"/>
  <c r="E38" i="17"/>
  <c r="AT37" i="17"/>
  <c r="AP37" i="17"/>
  <c r="AM37" i="17"/>
  <c r="AD37" i="17"/>
  <c r="AA37" i="17"/>
  <c r="H37" i="17"/>
  <c r="I37" i="17" s="1"/>
  <c r="J37" i="17" s="1"/>
  <c r="E37" i="17"/>
  <c r="H36" i="17" s="1"/>
  <c r="I36" i="17" s="1"/>
  <c r="J36" i="17" s="1"/>
  <c r="AT36" i="17"/>
  <c r="AP36" i="17"/>
  <c r="AM36" i="17"/>
  <c r="AD36" i="17"/>
  <c r="AA36" i="17"/>
  <c r="E36" i="17"/>
  <c r="H35" i="17" s="1"/>
  <c r="I35" i="17" s="1"/>
  <c r="J35" i="17" s="1"/>
  <c r="AT35" i="17"/>
  <c r="AP35" i="17"/>
  <c r="AM35" i="17"/>
  <c r="AD35" i="17"/>
  <c r="AA35" i="17"/>
  <c r="E35" i="17"/>
  <c r="H34" i="17" s="1"/>
  <c r="I34" i="17" s="1"/>
  <c r="J34" i="17" s="1"/>
  <c r="AT34" i="17"/>
  <c r="AP34" i="17"/>
  <c r="AM34" i="17"/>
  <c r="AD34" i="17"/>
  <c r="AA34" i="17"/>
  <c r="E34" i="17"/>
  <c r="H33" i="17" s="1"/>
  <c r="I33" i="17" s="1"/>
  <c r="J33" i="17" s="1"/>
  <c r="AT33" i="17"/>
  <c r="AP33" i="17"/>
  <c r="AM33" i="17"/>
  <c r="AD33" i="17"/>
  <c r="AA33" i="17"/>
  <c r="E33" i="17"/>
  <c r="H32" i="17" s="1"/>
  <c r="I32" i="17" s="1"/>
  <c r="J32" i="17" s="1"/>
  <c r="AT32" i="17"/>
  <c r="AP32" i="17"/>
  <c r="AM32" i="17"/>
  <c r="AD32" i="17"/>
  <c r="AA32" i="17"/>
  <c r="E32" i="17"/>
  <c r="H31" i="17" s="1"/>
  <c r="I31" i="17" s="1"/>
  <c r="J31" i="17" s="1"/>
  <c r="AT31" i="17"/>
  <c r="AP31" i="17"/>
  <c r="AM31" i="17"/>
  <c r="AD31" i="17"/>
  <c r="AA31" i="17"/>
  <c r="E31" i="17"/>
  <c r="AT30" i="17"/>
  <c r="AP30" i="17"/>
  <c r="AM30" i="17"/>
  <c r="AD30" i="17"/>
  <c r="AA30" i="17"/>
  <c r="H30" i="17"/>
  <c r="I30" i="17" s="1"/>
  <c r="J30" i="17" s="1"/>
  <c r="E30" i="17"/>
  <c r="AT29" i="17"/>
  <c r="AP29" i="17"/>
  <c r="AM29" i="17"/>
  <c r="AD29" i="17"/>
  <c r="AA29" i="17"/>
  <c r="H29" i="17"/>
  <c r="I29" i="17" s="1"/>
  <c r="J29" i="17" s="1"/>
  <c r="E29" i="17"/>
  <c r="H28" i="17" s="1"/>
  <c r="I28" i="17" s="1"/>
  <c r="J28" i="17" s="1"/>
  <c r="AT28" i="17"/>
  <c r="AP28" i="17"/>
  <c r="AM28" i="17"/>
  <c r="AD28" i="17"/>
  <c r="AA28" i="17"/>
  <c r="E28" i="17"/>
  <c r="AT27" i="17"/>
  <c r="AP27" i="17"/>
  <c r="AM27" i="17"/>
  <c r="AD27" i="17"/>
  <c r="AA27" i="17"/>
  <c r="H27" i="17"/>
  <c r="I27" i="17" s="1"/>
  <c r="J27" i="17" s="1"/>
  <c r="K15" i="17"/>
  <c r="I5" i="17"/>
  <c r="B44" i="17" s="1"/>
  <c r="G5" i="17"/>
  <c r="I2" i="17"/>
  <c r="B29" i="17" s="1"/>
  <c r="G2" i="17"/>
  <c r="B27" i="17" s="1"/>
  <c r="E102" i="16"/>
  <c r="AZ101" i="16"/>
  <c r="AW101" i="16"/>
  <c r="AS101" i="16"/>
  <c r="AG101" i="16"/>
  <c r="I101" i="16"/>
  <c r="J101" i="16" s="1"/>
  <c r="H101" i="16"/>
  <c r="E101" i="16"/>
  <c r="H100" i="16" s="1"/>
  <c r="I100" i="16" s="1"/>
  <c r="J100" i="16" s="1"/>
  <c r="AZ100" i="16"/>
  <c r="AW100" i="16"/>
  <c r="AS100" i="16"/>
  <c r="AG100" i="16"/>
  <c r="E100" i="16"/>
  <c r="AZ99" i="16"/>
  <c r="AW99" i="16"/>
  <c r="AS99" i="16"/>
  <c r="AG99" i="16"/>
  <c r="H99" i="16"/>
  <c r="I99" i="16" s="1"/>
  <c r="J99" i="16" s="1"/>
  <c r="E99" i="16"/>
  <c r="AZ98" i="16"/>
  <c r="AW98" i="16"/>
  <c r="AV98" i="16"/>
  <c r="AS98" i="16"/>
  <c r="AG98" i="16"/>
  <c r="H98" i="16"/>
  <c r="I98" i="16" s="1"/>
  <c r="J98" i="16" s="1"/>
  <c r="E98" i="16"/>
  <c r="AZ97" i="16"/>
  <c r="AW97" i="16"/>
  <c r="AS97" i="16"/>
  <c r="AG97" i="16"/>
  <c r="H97" i="16"/>
  <c r="I97" i="16" s="1"/>
  <c r="J97" i="16" s="1"/>
  <c r="E97" i="16"/>
  <c r="AZ96" i="16"/>
  <c r="AW96" i="16"/>
  <c r="AV96" i="16"/>
  <c r="AS96" i="16"/>
  <c r="AG96" i="16"/>
  <c r="H96" i="16"/>
  <c r="I96" i="16" s="1"/>
  <c r="J96" i="16" s="1"/>
  <c r="E96" i="16"/>
  <c r="AZ95" i="16"/>
  <c r="AW95" i="16"/>
  <c r="AS95" i="16"/>
  <c r="AG95" i="16"/>
  <c r="H95" i="16"/>
  <c r="I95" i="16" s="1"/>
  <c r="J95" i="16" s="1"/>
  <c r="E95" i="16"/>
  <c r="AZ94" i="16"/>
  <c r="AW94" i="16"/>
  <c r="AV94" i="16"/>
  <c r="AS94" i="16"/>
  <c r="AG94" i="16"/>
  <c r="H94" i="16"/>
  <c r="I94" i="16" s="1"/>
  <c r="J94" i="16" s="1"/>
  <c r="E94" i="16"/>
  <c r="AZ93" i="16"/>
  <c r="AW93" i="16"/>
  <c r="AS93" i="16"/>
  <c r="AG93" i="16"/>
  <c r="I93" i="16"/>
  <c r="J93" i="16" s="1"/>
  <c r="H93" i="16"/>
  <c r="E93" i="16"/>
  <c r="AZ92" i="16"/>
  <c r="AW92" i="16"/>
  <c r="AS92" i="16"/>
  <c r="AG92" i="16"/>
  <c r="H92" i="16"/>
  <c r="I92" i="16" s="1"/>
  <c r="J92" i="16" s="1"/>
  <c r="E92" i="16"/>
  <c r="B92" i="16"/>
  <c r="AZ91" i="16"/>
  <c r="AW91" i="16"/>
  <c r="AS91" i="16"/>
  <c r="AG91" i="16"/>
  <c r="H91" i="16"/>
  <c r="I91" i="16" s="1"/>
  <c r="J91" i="16" s="1"/>
  <c r="E91" i="16"/>
  <c r="H90" i="16" s="1"/>
  <c r="I90" i="16" s="1"/>
  <c r="J90" i="16" s="1"/>
  <c r="AZ90" i="16"/>
  <c r="AW90" i="16"/>
  <c r="AS90" i="16"/>
  <c r="AG90" i="16"/>
  <c r="B90" i="16"/>
  <c r="AU93" i="16" s="1"/>
  <c r="E86" i="16"/>
  <c r="AW85" i="16"/>
  <c r="AU85" i="16"/>
  <c r="AS85" i="16"/>
  <c r="AG85" i="16"/>
  <c r="H85" i="16"/>
  <c r="I85" i="16" s="1"/>
  <c r="J85" i="16" s="1"/>
  <c r="E85" i="16"/>
  <c r="AW84" i="16"/>
  <c r="AV84" i="16"/>
  <c r="AS84" i="16"/>
  <c r="AG84" i="16"/>
  <c r="H84" i="16"/>
  <c r="I84" i="16" s="1"/>
  <c r="J84" i="16" s="1"/>
  <c r="E84" i="16"/>
  <c r="AW83" i="16"/>
  <c r="AU83" i="16"/>
  <c r="AS83" i="16"/>
  <c r="AG83" i="16"/>
  <c r="I83" i="16"/>
  <c r="J83" i="16" s="1"/>
  <c r="H83" i="16"/>
  <c r="E83" i="16"/>
  <c r="AW82" i="16"/>
  <c r="AU82" i="16"/>
  <c r="AS82" i="16"/>
  <c r="AG82" i="16"/>
  <c r="K82" i="16"/>
  <c r="L82" i="16" s="1"/>
  <c r="H82" i="16"/>
  <c r="I82" i="16" s="1"/>
  <c r="J82" i="16" s="1"/>
  <c r="E82" i="16"/>
  <c r="AW81" i="16"/>
  <c r="AV81" i="16"/>
  <c r="AS81" i="16"/>
  <c r="AG81" i="16"/>
  <c r="K81" i="16"/>
  <c r="L81" i="16" s="1"/>
  <c r="I81" i="16"/>
  <c r="J81" i="16" s="1"/>
  <c r="H81" i="16"/>
  <c r="E81" i="16"/>
  <c r="AW80" i="16"/>
  <c r="AU80" i="16"/>
  <c r="AS80" i="16"/>
  <c r="AG80" i="16"/>
  <c r="H80" i="16"/>
  <c r="I80" i="16" s="1"/>
  <c r="J80" i="16" s="1"/>
  <c r="E80" i="16"/>
  <c r="AW79" i="16"/>
  <c r="AV79" i="16"/>
  <c r="AS79" i="16"/>
  <c r="AG79" i="16"/>
  <c r="K79" i="16"/>
  <c r="L79" i="16" s="1"/>
  <c r="H79" i="16"/>
  <c r="I79" i="16" s="1"/>
  <c r="J79" i="16" s="1"/>
  <c r="E79" i="16"/>
  <c r="H78" i="16" s="1"/>
  <c r="I78" i="16" s="1"/>
  <c r="J78" i="16" s="1"/>
  <c r="AW78" i="16"/>
  <c r="AU78" i="16"/>
  <c r="AS78" i="16"/>
  <c r="AG78" i="16"/>
  <c r="K78" i="16"/>
  <c r="L78" i="16" s="1"/>
  <c r="E78" i="16"/>
  <c r="AW77" i="16"/>
  <c r="AU77" i="16"/>
  <c r="AS77" i="16"/>
  <c r="AG77" i="16"/>
  <c r="K77" i="16"/>
  <c r="L77" i="16" s="1"/>
  <c r="H77" i="16"/>
  <c r="I77" i="16" s="1"/>
  <c r="J77" i="16" s="1"/>
  <c r="E77" i="16"/>
  <c r="AW76" i="16"/>
  <c r="AV76" i="16"/>
  <c r="AS76" i="16"/>
  <c r="AG76" i="16"/>
  <c r="K76" i="16"/>
  <c r="L76" i="16" s="1"/>
  <c r="I76" i="16"/>
  <c r="J76" i="16" s="1"/>
  <c r="H76" i="16"/>
  <c r="E76" i="16"/>
  <c r="B76" i="16"/>
  <c r="AV100" i="16" s="1"/>
  <c r="AW75" i="16"/>
  <c r="AV75" i="16"/>
  <c r="AS75" i="16"/>
  <c r="AG75" i="16"/>
  <c r="K75" i="16"/>
  <c r="L75" i="16" s="1"/>
  <c r="H75" i="16"/>
  <c r="I75" i="16" s="1"/>
  <c r="J75" i="16" s="1"/>
  <c r="E75" i="16"/>
  <c r="AW74" i="16"/>
  <c r="AU74" i="16"/>
  <c r="AS74" i="16"/>
  <c r="AG74" i="16"/>
  <c r="L74" i="16"/>
  <c r="O74" i="16" s="1"/>
  <c r="K74" i="16"/>
  <c r="H74" i="16"/>
  <c r="I74" i="16" s="1"/>
  <c r="J74" i="16" s="1"/>
  <c r="B74" i="16"/>
  <c r="K85" i="16" s="1"/>
  <c r="L85" i="16" s="1"/>
  <c r="E70" i="16"/>
  <c r="H69" i="16" s="1"/>
  <c r="I69" i="16" s="1"/>
  <c r="J69" i="16" s="1"/>
  <c r="AE69" i="16"/>
  <c r="E69" i="16"/>
  <c r="H68" i="16" s="1"/>
  <c r="I68" i="16" s="1"/>
  <c r="J68" i="16" s="1"/>
  <c r="AE68" i="16"/>
  <c r="E68" i="16"/>
  <c r="H67" i="16" s="1"/>
  <c r="I67" i="16" s="1"/>
  <c r="J67" i="16" s="1"/>
  <c r="AE67" i="16"/>
  <c r="E67" i="16"/>
  <c r="AE66" i="16"/>
  <c r="K66" i="16"/>
  <c r="L66" i="16" s="1"/>
  <c r="H66" i="16"/>
  <c r="I66" i="16" s="1"/>
  <c r="J66" i="16" s="1"/>
  <c r="E66" i="16"/>
  <c r="H65" i="16" s="1"/>
  <c r="I65" i="16" s="1"/>
  <c r="J65" i="16" s="1"/>
  <c r="AE65" i="16"/>
  <c r="E65" i="16"/>
  <c r="H64" i="16" s="1"/>
  <c r="I64" i="16" s="1"/>
  <c r="J64" i="16" s="1"/>
  <c r="AE64" i="16"/>
  <c r="E64" i="16"/>
  <c r="AE63" i="16"/>
  <c r="AC63" i="16"/>
  <c r="H63" i="16"/>
  <c r="I63" i="16" s="1"/>
  <c r="J63" i="16" s="1"/>
  <c r="E63" i="16"/>
  <c r="AE62" i="16"/>
  <c r="H62" i="16"/>
  <c r="I62" i="16" s="1"/>
  <c r="J62" i="16" s="1"/>
  <c r="E62" i="16"/>
  <c r="H61" i="16" s="1"/>
  <c r="I61" i="16" s="1"/>
  <c r="J61" i="16" s="1"/>
  <c r="AE61" i="16"/>
  <c r="E61" i="16"/>
  <c r="H60" i="16" s="1"/>
  <c r="I60" i="16" s="1"/>
  <c r="J60" i="16" s="1"/>
  <c r="AE60" i="16"/>
  <c r="E60" i="16"/>
  <c r="B60" i="16"/>
  <c r="AD63" i="16" s="1"/>
  <c r="AE59" i="16"/>
  <c r="H59" i="16"/>
  <c r="I59" i="16" s="1"/>
  <c r="J59" i="16" s="1"/>
  <c r="E59" i="16"/>
  <c r="AE58" i="16"/>
  <c r="K58" i="16"/>
  <c r="L58" i="16" s="1"/>
  <c r="H58" i="16"/>
  <c r="I58" i="16" s="1"/>
  <c r="J58" i="16" s="1"/>
  <c r="B58" i="16"/>
  <c r="AC69" i="16" s="1"/>
  <c r="E54" i="16"/>
  <c r="AT53" i="16"/>
  <c r="AP53" i="16"/>
  <c r="AA53" i="16"/>
  <c r="H53" i="16"/>
  <c r="I53" i="16" s="1"/>
  <c r="J53" i="16" s="1"/>
  <c r="E53" i="16"/>
  <c r="AT52" i="16"/>
  <c r="AP52" i="16"/>
  <c r="AA52" i="16"/>
  <c r="H52" i="16"/>
  <c r="I52" i="16" s="1"/>
  <c r="J52" i="16" s="1"/>
  <c r="E52" i="16"/>
  <c r="AT51" i="16"/>
  <c r="AP51" i="16"/>
  <c r="AA51" i="16"/>
  <c r="K51" i="16"/>
  <c r="L51" i="16" s="1"/>
  <c r="H51" i="16"/>
  <c r="I51" i="16" s="1"/>
  <c r="J51" i="16" s="1"/>
  <c r="E51" i="16"/>
  <c r="AT50" i="16"/>
  <c r="AP50" i="16"/>
  <c r="AA50" i="16"/>
  <c r="H50" i="16"/>
  <c r="I50" i="16" s="1"/>
  <c r="J50" i="16" s="1"/>
  <c r="E50" i="16"/>
  <c r="AT49" i="16"/>
  <c r="AP49" i="16"/>
  <c r="AA49" i="16"/>
  <c r="I49" i="16"/>
  <c r="J49" i="16" s="1"/>
  <c r="H49" i="16"/>
  <c r="E49" i="16"/>
  <c r="AT48" i="16"/>
  <c r="AR48" i="16"/>
  <c r="AP48" i="16"/>
  <c r="AA48" i="16"/>
  <c r="H48" i="16"/>
  <c r="I48" i="16" s="1"/>
  <c r="J48" i="16" s="1"/>
  <c r="E48" i="16"/>
  <c r="AT47" i="16"/>
  <c r="AP47" i="16"/>
  <c r="AA47" i="16"/>
  <c r="K47" i="16"/>
  <c r="L47" i="16" s="1"/>
  <c r="I47" i="16"/>
  <c r="J47" i="16" s="1"/>
  <c r="H47" i="16"/>
  <c r="E47" i="16"/>
  <c r="AT46" i="16"/>
  <c r="AR46" i="16"/>
  <c r="AP46" i="16"/>
  <c r="AA46" i="16"/>
  <c r="K46" i="16"/>
  <c r="L46" i="16" s="1"/>
  <c r="H46" i="16"/>
  <c r="I46" i="16" s="1"/>
  <c r="J46" i="16" s="1"/>
  <c r="E46" i="16"/>
  <c r="AT45" i="16"/>
  <c r="AP45" i="16"/>
  <c r="AA45" i="16"/>
  <c r="H45" i="16"/>
  <c r="I45" i="16" s="1"/>
  <c r="J45" i="16" s="1"/>
  <c r="E45" i="16"/>
  <c r="AT44" i="16"/>
  <c r="AP44" i="16"/>
  <c r="AA44" i="16"/>
  <c r="I44" i="16"/>
  <c r="J44" i="16" s="1"/>
  <c r="H44" i="16"/>
  <c r="E44" i="16"/>
  <c r="H43" i="16" s="1"/>
  <c r="I43" i="16" s="1"/>
  <c r="J43" i="16" s="1"/>
  <c r="AT43" i="16"/>
  <c r="AP43" i="16"/>
  <c r="AA43" i="16"/>
  <c r="K43" i="16"/>
  <c r="L43" i="16" s="1"/>
  <c r="E43" i="16"/>
  <c r="AT42" i="16"/>
  <c r="AR42" i="16"/>
  <c r="AP42" i="16"/>
  <c r="AA42" i="16"/>
  <c r="H42" i="16"/>
  <c r="I42" i="16" s="1"/>
  <c r="J42" i="16" s="1"/>
  <c r="B42" i="16"/>
  <c r="AR52" i="16" s="1"/>
  <c r="E39" i="16"/>
  <c r="H38" i="16" s="1"/>
  <c r="I38" i="16" s="1"/>
  <c r="J38" i="16" s="1"/>
  <c r="AT38" i="16"/>
  <c r="AP38" i="16"/>
  <c r="AM38" i="16"/>
  <c r="AD38" i="16"/>
  <c r="AA38" i="16"/>
  <c r="E38" i="16"/>
  <c r="AT37" i="16"/>
  <c r="AP37" i="16"/>
  <c r="AM37" i="16"/>
  <c r="AD37" i="16"/>
  <c r="AA37" i="16"/>
  <c r="I37" i="16"/>
  <c r="J37" i="16" s="1"/>
  <c r="H37" i="16"/>
  <c r="E37" i="16"/>
  <c r="H36" i="16" s="1"/>
  <c r="I36" i="16" s="1"/>
  <c r="J36" i="16" s="1"/>
  <c r="AT36" i="16"/>
  <c r="AP36" i="16"/>
  <c r="AM36" i="16"/>
  <c r="AD36" i="16"/>
  <c r="AA36" i="16"/>
  <c r="E36" i="16"/>
  <c r="H35" i="16" s="1"/>
  <c r="I35" i="16" s="1"/>
  <c r="J35" i="16" s="1"/>
  <c r="AT35" i="16"/>
  <c r="AP35" i="16"/>
  <c r="AM35" i="16"/>
  <c r="AD35" i="16"/>
  <c r="AA35" i="16"/>
  <c r="E35" i="16"/>
  <c r="H34" i="16" s="1"/>
  <c r="I34" i="16" s="1"/>
  <c r="J34" i="16" s="1"/>
  <c r="AT34" i="16"/>
  <c r="AP34" i="16"/>
  <c r="AM34" i="16"/>
  <c r="AD34" i="16"/>
  <c r="AA34" i="16"/>
  <c r="E34" i="16"/>
  <c r="H33" i="16" s="1"/>
  <c r="I33" i="16" s="1"/>
  <c r="J33" i="16" s="1"/>
  <c r="AT33" i="16"/>
  <c r="AP33" i="16"/>
  <c r="AM33" i="16"/>
  <c r="AD33" i="16"/>
  <c r="AA33" i="16"/>
  <c r="E33" i="16"/>
  <c r="H32" i="16" s="1"/>
  <c r="I32" i="16" s="1"/>
  <c r="J32" i="16" s="1"/>
  <c r="AT32" i="16"/>
  <c r="AP32" i="16"/>
  <c r="AM32" i="16"/>
  <c r="AD32" i="16"/>
  <c r="AA32" i="16"/>
  <c r="E32" i="16"/>
  <c r="AT31" i="16"/>
  <c r="AP31" i="16"/>
  <c r="AM31" i="16"/>
  <c r="AD31" i="16"/>
  <c r="AA31" i="16"/>
  <c r="H31" i="16"/>
  <c r="I31" i="16" s="1"/>
  <c r="J31" i="16" s="1"/>
  <c r="E31" i="16"/>
  <c r="AT30" i="16"/>
  <c r="AP30" i="16"/>
  <c r="AM30" i="16"/>
  <c r="AD30" i="16"/>
  <c r="AA30" i="16"/>
  <c r="H30" i="16"/>
  <c r="I30" i="16" s="1"/>
  <c r="J30" i="16" s="1"/>
  <c r="E30" i="16"/>
  <c r="AT29" i="16"/>
  <c r="AP29" i="16"/>
  <c r="AM29" i="16"/>
  <c r="AD29" i="16"/>
  <c r="AA29" i="16"/>
  <c r="H29" i="16"/>
  <c r="I29" i="16" s="1"/>
  <c r="J29" i="16" s="1"/>
  <c r="E29" i="16"/>
  <c r="AT28" i="16"/>
  <c r="AP28" i="16"/>
  <c r="AM28" i="16"/>
  <c r="AD28" i="16"/>
  <c r="AA28" i="16"/>
  <c r="H28" i="16"/>
  <c r="I28" i="16" s="1"/>
  <c r="J28" i="16" s="1"/>
  <c r="E28" i="16"/>
  <c r="AT27" i="16"/>
  <c r="AP27" i="16"/>
  <c r="AM27" i="16"/>
  <c r="AD27" i="16"/>
  <c r="AA27" i="16"/>
  <c r="I27" i="16"/>
  <c r="J27" i="16" s="1"/>
  <c r="H27" i="16"/>
  <c r="K15" i="16"/>
  <c r="I5" i="16"/>
  <c r="B44" i="16" s="1"/>
  <c r="G5" i="16"/>
  <c r="I2" i="16"/>
  <c r="B29" i="16" s="1"/>
  <c r="AS33" i="16" s="1"/>
  <c r="G2" i="16"/>
  <c r="B27" i="16" s="1"/>
  <c r="K30" i="16" s="1"/>
  <c r="L30" i="16" s="1"/>
  <c r="E102" i="15"/>
  <c r="H101" i="15" s="1"/>
  <c r="I101" i="15" s="1"/>
  <c r="J101" i="15" s="1"/>
  <c r="AZ101" i="15"/>
  <c r="AW101" i="15"/>
  <c r="AU101" i="15"/>
  <c r="AS101" i="15"/>
  <c r="AG101" i="15"/>
  <c r="E101" i="15"/>
  <c r="AZ100" i="15"/>
  <c r="AW100" i="15"/>
  <c r="AS100" i="15"/>
  <c r="AG100" i="15"/>
  <c r="H100" i="15"/>
  <c r="I100" i="15" s="1"/>
  <c r="J100" i="15" s="1"/>
  <c r="E100" i="15"/>
  <c r="AZ99" i="15"/>
  <c r="AW99" i="15"/>
  <c r="AS99" i="15"/>
  <c r="AG99" i="15"/>
  <c r="K99" i="15"/>
  <c r="L99" i="15" s="1"/>
  <c r="H99" i="15"/>
  <c r="I99" i="15" s="1"/>
  <c r="J99" i="15" s="1"/>
  <c r="E99" i="15"/>
  <c r="AZ98" i="15"/>
  <c r="AW98" i="15"/>
  <c r="AU98" i="15"/>
  <c r="AS98" i="15"/>
  <c r="AG98" i="15"/>
  <c r="H98" i="15"/>
  <c r="I98" i="15" s="1"/>
  <c r="J98" i="15" s="1"/>
  <c r="E98" i="15"/>
  <c r="AZ97" i="15"/>
  <c r="AW97" i="15"/>
  <c r="AS97" i="15"/>
  <c r="AG97" i="15"/>
  <c r="K97" i="15"/>
  <c r="L97" i="15" s="1"/>
  <c r="H97" i="15"/>
  <c r="I97" i="15" s="1"/>
  <c r="J97" i="15" s="1"/>
  <c r="E97" i="15"/>
  <c r="AZ96" i="15"/>
  <c r="AW96" i="15"/>
  <c r="AU96" i="15"/>
  <c r="AS96" i="15"/>
  <c r="AG96" i="15"/>
  <c r="H96" i="15"/>
  <c r="I96" i="15" s="1"/>
  <c r="J96" i="15" s="1"/>
  <c r="E96" i="15"/>
  <c r="AZ95" i="15"/>
  <c r="AW95" i="15"/>
  <c r="AS95" i="15"/>
  <c r="AG95" i="15"/>
  <c r="K95" i="15"/>
  <c r="L95" i="15" s="1"/>
  <c r="H95" i="15"/>
  <c r="I95" i="15" s="1"/>
  <c r="J95" i="15" s="1"/>
  <c r="E95" i="15"/>
  <c r="H94" i="15" s="1"/>
  <c r="I94" i="15" s="1"/>
  <c r="J94" i="15" s="1"/>
  <c r="AZ94" i="15"/>
  <c r="AW94" i="15"/>
  <c r="AU94" i="15"/>
  <c r="AS94" i="15"/>
  <c r="AG94" i="15"/>
  <c r="K94" i="15"/>
  <c r="L94" i="15" s="1"/>
  <c r="E94" i="15"/>
  <c r="AZ93" i="15"/>
  <c r="AW93" i="15"/>
  <c r="AS93" i="15"/>
  <c r="AG93" i="15"/>
  <c r="H93" i="15"/>
  <c r="I93" i="15" s="1"/>
  <c r="J93" i="15" s="1"/>
  <c r="E93" i="15"/>
  <c r="AZ92" i="15"/>
  <c r="AW92" i="15"/>
  <c r="AS92" i="15"/>
  <c r="AG92" i="15"/>
  <c r="K92" i="15"/>
  <c r="L92" i="15" s="1"/>
  <c r="I92" i="15"/>
  <c r="J92" i="15" s="1"/>
  <c r="H92" i="15"/>
  <c r="E92" i="15"/>
  <c r="B92" i="15"/>
  <c r="AZ91" i="15"/>
  <c r="AW91" i="15"/>
  <c r="AS91" i="15"/>
  <c r="AG91" i="15"/>
  <c r="I91" i="15"/>
  <c r="J91" i="15" s="1"/>
  <c r="H91" i="15"/>
  <c r="E91" i="15"/>
  <c r="H90" i="15" s="1"/>
  <c r="I90" i="15" s="1"/>
  <c r="AZ90" i="15"/>
  <c r="AW90" i="15"/>
  <c r="AU90" i="15"/>
  <c r="AS90" i="15"/>
  <c r="AG90" i="15"/>
  <c r="J90" i="15"/>
  <c r="B90" i="15"/>
  <c r="K101" i="15" s="1"/>
  <c r="L101" i="15" s="1"/>
  <c r="R101" i="15" s="1"/>
  <c r="E86" i="15"/>
  <c r="H85" i="15" s="1"/>
  <c r="I85" i="15" s="1"/>
  <c r="J85" i="15" s="1"/>
  <c r="AW85" i="15"/>
  <c r="AU85" i="15"/>
  <c r="AS85" i="15"/>
  <c r="AG85" i="15"/>
  <c r="E85" i="15"/>
  <c r="H84" i="15" s="1"/>
  <c r="I84" i="15" s="1"/>
  <c r="J84" i="15" s="1"/>
  <c r="AW84" i="15"/>
  <c r="AU84" i="15"/>
  <c r="AS84" i="15"/>
  <c r="AG84" i="15"/>
  <c r="K84" i="15"/>
  <c r="L84" i="15" s="1"/>
  <c r="E84" i="15"/>
  <c r="AW83" i="15"/>
  <c r="AU83" i="15"/>
  <c r="AS83" i="15"/>
  <c r="AG83" i="15"/>
  <c r="H83" i="15"/>
  <c r="I83" i="15" s="1"/>
  <c r="J83" i="15" s="1"/>
  <c r="E83" i="15"/>
  <c r="AW82" i="15"/>
  <c r="AS82" i="15"/>
  <c r="AG82" i="15"/>
  <c r="K82" i="15"/>
  <c r="L82" i="15" s="1"/>
  <c r="H82" i="15"/>
  <c r="I82" i="15" s="1"/>
  <c r="J82" i="15" s="1"/>
  <c r="E82" i="15"/>
  <c r="AW81" i="15"/>
  <c r="AS81" i="15"/>
  <c r="AG81" i="15"/>
  <c r="H81" i="15"/>
  <c r="I81" i="15" s="1"/>
  <c r="J81" i="15" s="1"/>
  <c r="E81" i="15"/>
  <c r="AW80" i="15"/>
  <c r="AU80" i="15"/>
  <c r="AS80" i="15"/>
  <c r="AG80" i="15"/>
  <c r="I80" i="15"/>
  <c r="J80" i="15" s="1"/>
  <c r="H80" i="15"/>
  <c r="E80" i="15"/>
  <c r="AW79" i="15"/>
  <c r="AU79" i="15"/>
  <c r="AS79" i="15"/>
  <c r="AG79" i="15"/>
  <c r="K79" i="15"/>
  <c r="L79" i="15" s="1"/>
  <c r="H79" i="15"/>
  <c r="I79" i="15" s="1"/>
  <c r="J79" i="15" s="1"/>
  <c r="E79" i="15"/>
  <c r="AW78" i="15"/>
  <c r="AS78" i="15"/>
  <c r="AG78" i="15"/>
  <c r="J78" i="15"/>
  <c r="I78" i="15"/>
  <c r="H78" i="15"/>
  <c r="E78" i="15"/>
  <c r="AW77" i="15"/>
  <c r="AS77" i="15"/>
  <c r="AG77" i="15"/>
  <c r="K77" i="15"/>
  <c r="L77" i="15" s="1"/>
  <c r="H77" i="15"/>
  <c r="I77" i="15" s="1"/>
  <c r="J77" i="15" s="1"/>
  <c r="E77" i="15"/>
  <c r="AW76" i="15"/>
  <c r="AS76" i="15"/>
  <c r="AG76" i="15"/>
  <c r="H76" i="15"/>
  <c r="I76" i="15" s="1"/>
  <c r="J76" i="15" s="1"/>
  <c r="E76" i="15"/>
  <c r="B76" i="15"/>
  <c r="AV95" i="15" s="1"/>
  <c r="AW75" i="15"/>
  <c r="AU75" i="15"/>
  <c r="AS75" i="15"/>
  <c r="AG75" i="15"/>
  <c r="K75" i="15"/>
  <c r="L75" i="15" s="1"/>
  <c r="H75" i="15"/>
  <c r="I75" i="15" s="1"/>
  <c r="J75" i="15" s="1"/>
  <c r="E75" i="15"/>
  <c r="AW74" i="15"/>
  <c r="AV74" i="15"/>
  <c r="AS74" i="15"/>
  <c r="AG74" i="15"/>
  <c r="K74" i="15"/>
  <c r="L74" i="15" s="1"/>
  <c r="I74" i="15"/>
  <c r="J74" i="15" s="1"/>
  <c r="H74" i="15"/>
  <c r="B74" i="15"/>
  <c r="K83" i="15" s="1"/>
  <c r="L83" i="15" s="1"/>
  <c r="E70" i="15"/>
  <c r="H69" i="15" s="1"/>
  <c r="I69" i="15" s="1"/>
  <c r="AE69" i="15"/>
  <c r="J69" i="15"/>
  <c r="E69" i="15"/>
  <c r="H68" i="15" s="1"/>
  <c r="I68" i="15" s="1"/>
  <c r="AE68" i="15"/>
  <c r="J68" i="15"/>
  <c r="E68" i="15"/>
  <c r="H67" i="15" s="1"/>
  <c r="I67" i="15" s="1"/>
  <c r="J67" i="15" s="1"/>
  <c r="AE67" i="15"/>
  <c r="AD67" i="15"/>
  <c r="K67" i="15"/>
  <c r="L67" i="15" s="1"/>
  <c r="E67" i="15"/>
  <c r="AE66" i="15"/>
  <c r="AC66" i="15"/>
  <c r="R66" i="15"/>
  <c r="K66" i="15"/>
  <c r="L66" i="15" s="1"/>
  <c r="H66" i="15"/>
  <c r="I66" i="15" s="1"/>
  <c r="J66" i="15" s="1"/>
  <c r="E66" i="15"/>
  <c r="H65" i="15" s="1"/>
  <c r="AE65" i="15"/>
  <c r="I65" i="15"/>
  <c r="J65" i="15" s="1"/>
  <c r="E65" i="15"/>
  <c r="AE64" i="15"/>
  <c r="AC64" i="15"/>
  <c r="H64" i="15"/>
  <c r="I64" i="15" s="1"/>
  <c r="J64" i="15" s="1"/>
  <c r="E64" i="15"/>
  <c r="AE63" i="15"/>
  <c r="AC63" i="15"/>
  <c r="K63" i="15"/>
  <c r="L63" i="15" s="1"/>
  <c r="H63" i="15"/>
  <c r="I63" i="15" s="1"/>
  <c r="J63" i="15" s="1"/>
  <c r="E63" i="15"/>
  <c r="H62" i="15" s="1"/>
  <c r="I62" i="15" s="1"/>
  <c r="J62" i="15" s="1"/>
  <c r="AE62" i="15"/>
  <c r="K62" i="15"/>
  <c r="L62" i="15" s="1"/>
  <c r="R62" i="15" s="1"/>
  <c r="E62" i="15"/>
  <c r="H61" i="15" s="1"/>
  <c r="I61" i="15" s="1"/>
  <c r="J61" i="15" s="1"/>
  <c r="AE61" i="15"/>
  <c r="E61" i="15"/>
  <c r="H60" i="15" s="1"/>
  <c r="AE60" i="15"/>
  <c r="AD60" i="15"/>
  <c r="K60" i="15"/>
  <c r="L60" i="15" s="1"/>
  <c r="I60" i="15"/>
  <c r="J60" i="15" s="1"/>
  <c r="E60" i="15"/>
  <c r="B60" i="15"/>
  <c r="AD68" i="15" s="1"/>
  <c r="AE59" i="15"/>
  <c r="AD59" i="15"/>
  <c r="K59" i="15"/>
  <c r="L59" i="15" s="1"/>
  <c r="I59" i="15"/>
  <c r="J59" i="15" s="1"/>
  <c r="H59" i="15"/>
  <c r="E59" i="15"/>
  <c r="AE58" i="15"/>
  <c r="AC58" i="15"/>
  <c r="R58" i="15"/>
  <c r="K58" i="15"/>
  <c r="L58" i="15" s="1"/>
  <c r="O58" i="15" s="1"/>
  <c r="H58" i="15"/>
  <c r="I58" i="15" s="1"/>
  <c r="J58" i="15" s="1"/>
  <c r="P58" i="15" s="1"/>
  <c r="Q58" i="15" s="1"/>
  <c r="S58" i="15" s="1"/>
  <c r="U58" i="15" s="1"/>
  <c r="B58" i="15"/>
  <c r="K69" i="15" s="1"/>
  <c r="L69" i="15" s="1"/>
  <c r="E54" i="15"/>
  <c r="AT53" i="15"/>
  <c r="AP53" i="15"/>
  <c r="AA53" i="15"/>
  <c r="H53" i="15"/>
  <c r="I53" i="15" s="1"/>
  <c r="J53" i="15" s="1"/>
  <c r="E53" i="15"/>
  <c r="H52" i="15" s="1"/>
  <c r="I52" i="15" s="1"/>
  <c r="J52" i="15" s="1"/>
  <c r="AT52" i="15"/>
  <c r="AP52" i="15"/>
  <c r="AA52" i="15"/>
  <c r="E52" i="15"/>
  <c r="H51" i="15" s="1"/>
  <c r="I51" i="15" s="1"/>
  <c r="J51" i="15" s="1"/>
  <c r="AT51" i="15"/>
  <c r="AP51" i="15"/>
  <c r="AA51" i="15"/>
  <c r="E51" i="15"/>
  <c r="AT50" i="15"/>
  <c r="AP50" i="15"/>
  <c r="AA50" i="15"/>
  <c r="I50" i="15"/>
  <c r="J50" i="15" s="1"/>
  <c r="H50" i="15"/>
  <c r="E50" i="15"/>
  <c r="AT49" i="15"/>
  <c r="AP49" i="15"/>
  <c r="AA49" i="15"/>
  <c r="J49" i="15"/>
  <c r="I49" i="15"/>
  <c r="H49" i="15"/>
  <c r="E49" i="15"/>
  <c r="H48" i="15" s="1"/>
  <c r="I48" i="15" s="1"/>
  <c r="J48" i="15" s="1"/>
  <c r="AT48" i="15"/>
  <c r="AP48" i="15"/>
  <c r="AA48" i="15"/>
  <c r="E48" i="15"/>
  <c r="H47" i="15" s="1"/>
  <c r="I47" i="15" s="1"/>
  <c r="J47" i="15" s="1"/>
  <c r="AT47" i="15"/>
  <c r="AP47" i="15"/>
  <c r="AA47" i="15"/>
  <c r="E47" i="15"/>
  <c r="AT46" i="15"/>
  <c r="AP46" i="15"/>
  <c r="AA46" i="15"/>
  <c r="H46" i="15"/>
  <c r="I46" i="15" s="1"/>
  <c r="J46" i="15" s="1"/>
  <c r="E46" i="15"/>
  <c r="AT45" i="15"/>
  <c r="AP45" i="15"/>
  <c r="AA45" i="15"/>
  <c r="I45" i="15"/>
  <c r="J45" i="15" s="1"/>
  <c r="H45" i="15"/>
  <c r="E45" i="15"/>
  <c r="AT44" i="15"/>
  <c r="AP44" i="15"/>
  <c r="AA44" i="15"/>
  <c r="J44" i="15"/>
  <c r="I44" i="15"/>
  <c r="H44" i="15"/>
  <c r="E44" i="15"/>
  <c r="AT43" i="15"/>
  <c r="AP43" i="15"/>
  <c r="AA43" i="15"/>
  <c r="H43" i="15"/>
  <c r="I43" i="15" s="1"/>
  <c r="J43" i="15" s="1"/>
  <c r="E43" i="15"/>
  <c r="AT42" i="15"/>
  <c r="AP42" i="15"/>
  <c r="AA42" i="15"/>
  <c r="I42" i="15"/>
  <c r="J42" i="15" s="1"/>
  <c r="H42" i="15"/>
  <c r="E39" i="15"/>
  <c r="AT38" i="15"/>
  <c r="AP38" i="15"/>
  <c r="AM38" i="15"/>
  <c r="AD38" i="15"/>
  <c r="AA38" i="15"/>
  <c r="H38" i="15"/>
  <c r="I38" i="15" s="1"/>
  <c r="J38" i="15" s="1"/>
  <c r="E38" i="15"/>
  <c r="AT37" i="15"/>
  <c r="AP37" i="15"/>
  <c r="AM37" i="15"/>
  <c r="AD37" i="15"/>
  <c r="AA37" i="15"/>
  <c r="J37" i="15"/>
  <c r="I37" i="15"/>
  <c r="H37" i="15"/>
  <c r="E37" i="15"/>
  <c r="H36" i="15" s="1"/>
  <c r="AT36" i="15"/>
  <c r="AP36" i="15"/>
  <c r="AM36" i="15"/>
  <c r="AD36" i="15"/>
  <c r="AA36" i="15"/>
  <c r="I36" i="15"/>
  <c r="J36" i="15" s="1"/>
  <c r="E36" i="15"/>
  <c r="H35" i="15" s="1"/>
  <c r="I35" i="15" s="1"/>
  <c r="J35" i="15" s="1"/>
  <c r="AT35" i="15"/>
  <c r="AP35" i="15"/>
  <c r="AM35" i="15"/>
  <c r="AD35" i="15"/>
  <c r="AA35" i="15"/>
  <c r="E35" i="15"/>
  <c r="AT34" i="15"/>
  <c r="AP34" i="15"/>
  <c r="AM34" i="15"/>
  <c r="AD34" i="15"/>
  <c r="AA34" i="15"/>
  <c r="H34" i="15"/>
  <c r="I34" i="15" s="1"/>
  <c r="J34" i="15" s="1"/>
  <c r="E34" i="15"/>
  <c r="H33" i="15" s="1"/>
  <c r="I33" i="15" s="1"/>
  <c r="J33" i="15" s="1"/>
  <c r="AT33" i="15"/>
  <c r="AP33" i="15"/>
  <c r="AM33" i="15"/>
  <c r="AD33" i="15"/>
  <c r="AA33" i="15"/>
  <c r="E33" i="15"/>
  <c r="AT32" i="15"/>
  <c r="AP32" i="15"/>
  <c r="AM32" i="15"/>
  <c r="AD32" i="15"/>
  <c r="AA32" i="15"/>
  <c r="H32" i="15"/>
  <c r="I32" i="15" s="1"/>
  <c r="J32" i="15" s="1"/>
  <c r="E32" i="15"/>
  <c r="AT31" i="15"/>
  <c r="AP31" i="15"/>
  <c r="AM31" i="15"/>
  <c r="AD31" i="15"/>
  <c r="AA31" i="15"/>
  <c r="H31" i="15"/>
  <c r="I31" i="15" s="1"/>
  <c r="J31" i="15" s="1"/>
  <c r="E31" i="15"/>
  <c r="H30" i="15" s="1"/>
  <c r="I30" i="15" s="1"/>
  <c r="J30" i="15" s="1"/>
  <c r="AT30" i="15"/>
  <c r="AP30" i="15"/>
  <c r="AM30" i="15"/>
  <c r="AD30" i="15"/>
  <c r="AA30" i="15"/>
  <c r="E30" i="15"/>
  <c r="AT29" i="15"/>
  <c r="AP29" i="15"/>
  <c r="AM29" i="15"/>
  <c r="AD29" i="15"/>
  <c r="AA29" i="15"/>
  <c r="H29" i="15"/>
  <c r="I29" i="15" s="1"/>
  <c r="J29" i="15" s="1"/>
  <c r="E29" i="15"/>
  <c r="H28" i="15" s="1"/>
  <c r="I28" i="15" s="1"/>
  <c r="J28" i="15" s="1"/>
  <c r="AT28" i="15"/>
  <c r="AP28" i="15"/>
  <c r="AM28" i="15"/>
  <c r="AD28" i="15"/>
  <c r="AA28" i="15"/>
  <c r="E28" i="15"/>
  <c r="AT27" i="15"/>
  <c r="AP27" i="15"/>
  <c r="AM27" i="15"/>
  <c r="AD27" i="15"/>
  <c r="AA27" i="15"/>
  <c r="I27" i="15"/>
  <c r="J27" i="15" s="1"/>
  <c r="H27" i="15"/>
  <c r="B27" i="15"/>
  <c r="K31" i="15" s="1"/>
  <c r="L31" i="15" s="1"/>
  <c r="K15" i="15"/>
  <c r="I5" i="15"/>
  <c r="B44" i="15" s="1"/>
  <c r="G5" i="15"/>
  <c r="B42" i="15" s="1"/>
  <c r="I2" i="15"/>
  <c r="B29" i="15" s="1"/>
  <c r="G2" i="15"/>
  <c r="E102" i="14"/>
  <c r="AZ101" i="14"/>
  <c r="AW101" i="14"/>
  <c r="AU101" i="14"/>
  <c r="AS101" i="14"/>
  <c r="AG101" i="14"/>
  <c r="H101" i="14"/>
  <c r="I101" i="14" s="1"/>
  <c r="J101" i="14" s="1"/>
  <c r="E101" i="14"/>
  <c r="AZ100" i="14"/>
  <c r="AW100" i="14"/>
  <c r="AS100" i="14"/>
  <c r="AG100" i="14"/>
  <c r="H100" i="14"/>
  <c r="I100" i="14" s="1"/>
  <c r="J100" i="14" s="1"/>
  <c r="E100" i="14"/>
  <c r="H99" i="14" s="1"/>
  <c r="I99" i="14" s="1"/>
  <c r="J99" i="14" s="1"/>
  <c r="AZ99" i="14"/>
  <c r="AW99" i="14"/>
  <c r="AS99" i="14"/>
  <c r="AG99" i="14"/>
  <c r="K99" i="14"/>
  <c r="L99" i="14" s="1"/>
  <c r="E99" i="14"/>
  <c r="AZ98" i="14"/>
  <c r="AW98" i="14"/>
  <c r="AS98" i="14"/>
  <c r="AG98" i="14"/>
  <c r="H98" i="14"/>
  <c r="I98" i="14" s="1"/>
  <c r="J98" i="14" s="1"/>
  <c r="E98" i="14"/>
  <c r="H97" i="14" s="1"/>
  <c r="I97" i="14" s="1"/>
  <c r="J97" i="14" s="1"/>
  <c r="AZ97" i="14"/>
  <c r="AW97" i="14"/>
  <c r="AS97" i="14"/>
  <c r="AG97" i="14"/>
  <c r="K97" i="14"/>
  <c r="L97" i="14" s="1"/>
  <c r="E97" i="14"/>
  <c r="AZ96" i="14"/>
  <c r="AW96" i="14"/>
  <c r="AS96" i="14"/>
  <c r="AG96" i="14"/>
  <c r="H96" i="14"/>
  <c r="I96" i="14" s="1"/>
  <c r="J96" i="14" s="1"/>
  <c r="E96" i="14"/>
  <c r="H95" i="14" s="1"/>
  <c r="I95" i="14" s="1"/>
  <c r="J95" i="14" s="1"/>
  <c r="AZ95" i="14"/>
  <c r="AW95" i="14"/>
  <c r="AS95" i="14"/>
  <c r="AG95" i="14"/>
  <c r="K95" i="14"/>
  <c r="L95" i="14" s="1"/>
  <c r="E95" i="14"/>
  <c r="AZ94" i="14"/>
  <c r="AW94" i="14"/>
  <c r="AS94" i="14"/>
  <c r="AG94" i="14"/>
  <c r="I94" i="14"/>
  <c r="J94" i="14" s="1"/>
  <c r="H94" i="14"/>
  <c r="E94" i="14"/>
  <c r="H93" i="14" s="1"/>
  <c r="I93" i="14" s="1"/>
  <c r="J93" i="14" s="1"/>
  <c r="AZ93" i="14"/>
  <c r="AW93" i="14"/>
  <c r="AU93" i="14"/>
  <c r="AS93" i="14"/>
  <c r="AG93" i="14"/>
  <c r="L93" i="14"/>
  <c r="K93" i="14"/>
  <c r="E93" i="14"/>
  <c r="AZ92" i="14"/>
  <c r="AW92" i="14"/>
  <c r="AS92" i="14"/>
  <c r="AG92" i="14"/>
  <c r="I92" i="14"/>
  <c r="J92" i="14" s="1"/>
  <c r="H92" i="14"/>
  <c r="E92" i="14"/>
  <c r="H91" i="14" s="1"/>
  <c r="I91" i="14" s="1"/>
  <c r="J91" i="14" s="1"/>
  <c r="B92" i="14"/>
  <c r="AZ91" i="14"/>
  <c r="AW91" i="14"/>
  <c r="AS91" i="14"/>
  <c r="AG91" i="14"/>
  <c r="K91" i="14"/>
  <c r="L91" i="14" s="1"/>
  <c r="E91" i="14"/>
  <c r="AZ90" i="14"/>
  <c r="AW90" i="14"/>
  <c r="AU90" i="14"/>
  <c r="AS90" i="14"/>
  <c r="AG90" i="14"/>
  <c r="H90" i="14"/>
  <c r="I90" i="14" s="1"/>
  <c r="J90" i="14" s="1"/>
  <c r="B90" i="14"/>
  <c r="AU99" i="14" s="1"/>
  <c r="E86" i="14"/>
  <c r="AW85" i="14"/>
  <c r="AV85" i="14"/>
  <c r="AS85" i="14"/>
  <c r="AG85" i="14"/>
  <c r="H85" i="14"/>
  <c r="I85" i="14" s="1"/>
  <c r="J85" i="14" s="1"/>
  <c r="E85" i="14"/>
  <c r="H84" i="14" s="1"/>
  <c r="I84" i="14" s="1"/>
  <c r="J84" i="14" s="1"/>
  <c r="AW84" i="14"/>
  <c r="AS84" i="14"/>
  <c r="AG84" i="14"/>
  <c r="E84" i="14"/>
  <c r="AW83" i="14"/>
  <c r="AS83" i="14"/>
  <c r="AG83" i="14"/>
  <c r="H83" i="14"/>
  <c r="I83" i="14" s="1"/>
  <c r="J83" i="14" s="1"/>
  <c r="E83" i="14"/>
  <c r="AW82" i="14"/>
  <c r="AS82" i="14"/>
  <c r="AG82" i="14"/>
  <c r="I82" i="14"/>
  <c r="J82" i="14" s="1"/>
  <c r="H82" i="14"/>
  <c r="E82" i="14"/>
  <c r="AW81" i="14"/>
  <c r="AS81" i="14"/>
  <c r="AG81" i="14"/>
  <c r="J81" i="14"/>
  <c r="I81" i="14"/>
  <c r="H81" i="14"/>
  <c r="E81" i="14"/>
  <c r="AW80" i="14"/>
  <c r="AV80" i="14"/>
  <c r="AS80" i="14"/>
  <c r="AG80" i="14"/>
  <c r="H80" i="14"/>
  <c r="I80" i="14" s="1"/>
  <c r="J80" i="14" s="1"/>
  <c r="E80" i="14"/>
  <c r="AW79" i="14"/>
  <c r="AS79" i="14"/>
  <c r="AG79" i="14"/>
  <c r="H79" i="14"/>
  <c r="I79" i="14" s="1"/>
  <c r="J79" i="14" s="1"/>
  <c r="E79" i="14"/>
  <c r="AW78" i="14"/>
  <c r="AS78" i="14"/>
  <c r="AG78" i="14"/>
  <c r="H78" i="14"/>
  <c r="I78" i="14" s="1"/>
  <c r="J78" i="14" s="1"/>
  <c r="E78" i="14"/>
  <c r="AW77" i="14"/>
  <c r="AS77" i="14"/>
  <c r="AG77" i="14"/>
  <c r="I77" i="14"/>
  <c r="J77" i="14" s="1"/>
  <c r="H77" i="14"/>
  <c r="E77" i="14"/>
  <c r="AW76" i="14"/>
  <c r="AS76" i="14"/>
  <c r="AG76" i="14"/>
  <c r="J76" i="14"/>
  <c r="I76" i="14"/>
  <c r="H76" i="14"/>
  <c r="E76" i="14"/>
  <c r="B76" i="14"/>
  <c r="AV93" i="14" s="1"/>
  <c r="AW75" i="14"/>
  <c r="AS75" i="14"/>
  <c r="AG75" i="14"/>
  <c r="H75" i="14"/>
  <c r="I75" i="14" s="1"/>
  <c r="J75" i="14" s="1"/>
  <c r="E75" i="14"/>
  <c r="AW74" i="14"/>
  <c r="AS74" i="14"/>
  <c r="AG74" i="14"/>
  <c r="I74" i="14"/>
  <c r="J74" i="14" s="1"/>
  <c r="H74" i="14"/>
  <c r="B74" i="14"/>
  <c r="AU82" i="14" s="1"/>
  <c r="E70" i="14"/>
  <c r="AE69" i="14"/>
  <c r="AC69" i="14"/>
  <c r="H69" i="14"/>
  <c r="I69" i="14" s="1"/>
  <c r="J69" i="14" s="1"/>
  <c r="E69" i="14"/>
  <c r="AE68" i="14"/>
  <c r="AD68" i="14"/>
  <c r="H68" i="14"/>
  <c r="I68" i="14" s="1"/>
  <c r="J68" i="14" s="1"/>
  <c r="E68" i="14"/>
  <c r="AE67" i="14"/>
  <c r="AD67" i="14"/>
  <c r="I67" i="14"/>
  <c r="J67" i="14" s="1"/>
  <c r="H67" i="14"/>
  <c r="E67" i="14"/>
  <c r="H66" i="14" s="1"/>
  <c r="I66" i="14" s="1"/>
  <c r="J66" i="14" s="1"/>
  <c r="AE66" i="14"/>
  <c r="AC66" i="14"/>
  <c r="E66" i="14"/>
  <c r="AE65" i="14"/>
  <c r="K65" i="14"/>
  <c r="L65" i="14" s="1"/>
  <c r="H65" i="14"/>
  <c r="I65" i="14" s="1"/>
  <c r="J65" i="14" s="1"/>
  <c r="E65" i="14"/>
  <c r="H64" i="14" s="1"/>
  <c r="I64" i="14" s="1"/>
  <c r="J64" i="14" s="1"/>
  <c r="AE64" i="14"/>
  <c r="E64" i="14"/>
  <c r="H63" i="14" s="1"/>
  <c r="I63" i="14" s="1"/>
  <c r="J63" i="14" s="1"/>
  <c r="AE63" i="14"/>
  <c r="AD63" i="14"/>
  <c r="K63" i="14"/>
  <c r="L63" i="14" s="1"/>
  <c r="E63" i="14"/>
  <c r="AE62" i="14"/>
  <c r="AC62" i="14"/>
  <c r="K62" i="14"/>
  <c r="L62" i="14" s="1"/>
  <c r="I62" i="14"/>
  <c r="J62" i="14" s="1"/>
  <c r="H62" i="14"/>
  <c r="E62" i="14"/>
  <c r="AE61" i="14"/>
  <c r="AD61" i="14"/>
  <c r="AC61" i="14"/>
  <c r="H61" i="14"/>
  <c r="I61" i="14" s="1"/>
  <c r="J61" i="14" s="1"/>
  <c r="E61" i="14"/>
  <c r="AE60" i="14"/>
  <c r="AD60" i="14"/>
  <c r="I60" i="14"/>
  <c r="J60" i="14" s="1"/>
  <c r="H60" i="14"/>
  <c r="E60" i="14"/>
  <c r="H59" i="14" s="1"/>
  <c r="I59" i="14" s="1"/>
  <c r="J59" i="14" s="1"/>
  <c r="B60" i="14"/>
  <c r="AD69" i="14" s="1"/>
  <c r="AE59" i="14"/>
  <c r="AD59" i="14"/>
  <c r="E59" i="14"/>
  <c r="H58" i="14" s="1"/>
  <c r="I58" i="14" s="1"/>
  <c r="J58" i="14" s="1"/>
  <c r="AE58" i="14"/>
  <c r="AD58" i="14"/>
  <c r="AC58" i="14"/>
  <c r="B58" i="14"/>
  <c r="AC68" i="14" s="1"/>
  <c r="E54" i="14"/>
  <c r="H53" i="14" s="1"/>
  <c r="I53" i="14" s="1"/>
  <c r="J53" i="14" s="1"/>
  <c r="AT53" i="14"/>
  <c r="AP53" i="14"/>
  <c r="AA53" i="14"/>
  <c r="E53" i="14"/>
  <c r="AT52" i="14"/>
  <c r="AR52" i="14"/>
  <c r="AP52" i="14"/>
  <c r="AA52" i="14"/>
  <c r="K52" i="14"/>
  <c r="L52" i="14" s="1"/>
  <c r="H52" i="14"/>
  <c r="I52" i="14" s="1"/>
  <c r="J52" i="14" s="1"/>
  <c r="E52" i="14"/>
  <c r="AT51" i="14"/>
  <c r="AP51" i="14"/>
  <c r="AA51" i="14"/>
  <c r="H51" i="14"/>
  <c r="I51" i="14" s="1"/>
  <c r="J51" i="14" s="1"/>
  <c r="E51" i="14"/>
  <c r="AT50" i="14"/>
  <c r="AP50" i="14"/>
  <c r="AA50" i="14"/>
  <c r="I50" i="14"/>
  <c r="J50" i="14" s="1"/>
  <c r="H50" i="14"/>
  <c r="E50" i="14"/>
  <c r="AT49" i="14"/>
  <c r="AP49" i="14"/>
  <c r="AA49" i="14"/>
  <c r="H49" i="14"/>
  <c r="I49" i="14" s="1"/>
  <c r="J49" i="14" s="1"/>
  <c r="E49" i="14"/>
  <c r="AT48" i="14"/>
  <c r="AP48" i="14"/>
  <c r="AA48" i="14"/>
  <c r="I48" i="14"/>
  <c r="J48" i="14" s="1"/>
  <c r="H48" i="14"/>
  <c r="E48" i="14"/>
  <c r="AT47" i="14"/>
  <c r="AR47" i="14"/>
  <c r="AP47" i="14"/>
  <c r="AA47" i="14"/>
  <c r="J47" i="14"/>
  <c r="I47" i="14"/>
  <c r="H47" i="14"/>
  <c r="E47" i="14"/>
  <c r="AT46" i="14"/>
  <c r="AP46" i="14"/>
  <c r="AA46" i="14"/>
  <c r="H46" i="14"/>
  <c r="I46" i="14" s="1"/>
  <c r="J46" i="14" s="1"/>
  <c r="E46" i="14"/>
  <c r="AT45" i="14"/>
  <c r="AP45" i="14"/>
  <c r="AA45" i="14"/>
  <c r="I45" i="14"/>
  <c r="J45" i="14" s="1"/>
  <c r="H45" i="14"/>
  <c r="E45" i="14"/>
  <c r="AT44" i="14"/>
  <c r="AP44" i="14"/>
  <c r="AA44" i="14"/>
  <c r="H44" i="14"/>
  <c r="I44" i="14" s="1"/>
  <c r="J44" i="14" s="1"/>
  <c r="E44" i="14"/>
  <c r="H43" i="14" s="1"/>
  <c r="I43" i="14" s="1"/>
  <c r="J43" i="14" s="1"/>
  <c r="AT43" i="14"/>
  <c r="AR43" i="14"/>
  <c r="AP43" i="14"/>
  <c r="AA43" i="14"/>
  <c r="E43" i="14"/>
  <c r="AT42" i="14"/>
  <c r="AP42" i="14"/>
  <c r="AA42" i="14"/>
  <c r="K42" i="14"/>
  <c r="L42" i="14" s="1"/>
  <c r="H42" i="14"/>
  <c r="I42" i="14" s="1"/>
  <c r="J42" i="14" s="1"/>
  <c r="B42" i="14"/>
  <c r="AR53" i="14" s="1"/>
  <c r="E39" i="14"/>
  <c r="H38" i="14" s="1"/>
  <c r="I38" i="14" s="1"/>
  <c r="J38" i="14" s="1"/>
  <c r="AT38" i="14"/>
  <c r="AP38" i="14"/>
  <c r="AM38" i="14"/>
  <c r="AD38" i="14"/>
  <c r="AA38" i="14"/>
  <c r="E38" i="14"/>
  <c r="AT37" i="14"/>
  <c r="AP37" i="14"/>
  <c r="AM37" i="14"/>
  <c r="AD37" i="14"/>
  <c r="AA37" i="14"/>
  <c r="H37" i="14"/>
  <c r="I37" i="14" s="1"/>
  <c r="J37" i="14" s="1"/>
  <c r="E37" i="14"/>
  <c r="AT36" i="14"/>
  <c r="AP36" i="14"/>
  <c r="AM36" i="14"/>
  <c r="AD36" i="14"/>
  <c r="AA36" i="14"/>
  <c r="H36" i="14"/>
  <c r="I36" i="14" s="1"/>
  <c r="J36" i="14" s="1"/>
  <c r="E36" i="14"/>
  <c r="AT35" i="14"/>
  <c r="AP35" i="14"/>
  <c r="AM35" i="14"/>
  <c r="AD35" i="14"/>
  <c r="AA35" i="14"/>
  <c r="H35" i="14"/>
  <c r="I35" i="14" s="1"/>
  <c r="J35" i="14" s="1"/>
  <c r="E35" i="14"/>
  <c r="AT34" i="14"/>
  <c r="AP34" i="14"/>
  <c r="AM34" i="14"/>
  <c r="AD34" i="14"/>
  <c r="AA34" i="14"/>
  <c r="H34" i="14"/>
  <c r="I34" i="14" s="1"/>
  <c r="J34" i="14" s="1"/>
  <c r="E34" i="14"/>
  <c r="AT33" i="14"/>
  <c r="AP33" i="14"/>
  <c r="AM33" i="14"/>
  <c r="AD33" i="14"/>
  <c r="AA33" i="14"/>
  <c r="H33" i="14"/>
  <c r="I33" i="14" s="1"/>
  <c r="J33" i="14" s="1"/>
  <c r="E33" i="14"/>
  <c r="AT32" i="14"/>
  <c r="AP32" i="14"/>
  <c r="AM32" i="14"/>
  <c r="AD32" i="14"/>
  <c r="AA32" i="14"/>
  <c r="H32" i="14"/>
  <c r="I32" i="14" s="1"/>
  <c r="J32" i="14" s="1"/>
  <c r="E32" i="14"/>
  <c r="H31" i="14" s="1"/>
  <c r="I31" i="14" s="1"/>
  <c r="J31" i="14" s="1"/>
  <c r="AT31" i="14"/>
  <c r="AP31" i="14"/>
  <c r="AM31" i="14"/>
  <c r="AD31" i="14"/>
  <c r="AA31" i="14"/>
  <c r="E31" i="14"/>
  <c r="AT30" i="14"/>
  <c r="AP30" i="14"/>
  <c r="AM30" i="14"/>
  <c r="AD30" i="14"/>
  <c r="AA30" i="14"/>
  <c r="H30" i="14"/>
  <c r="I30" i="14" s="1"/>
  <c r="J30" i="14" s="1"/>
  <c r="E30" i="14"/>
  <c r="AT29" i="14"/>
  <c r="AP29" i="14"/>
  <c r="AM29" i="14"/>
  <c r="AD29" i="14"/>
  <c r="AA29" i="14"/>
  <c r="I29" i="14"/>
  <c r="J29" i="14" s="1"/>
  <c r="H29" i="14"/>
  <c r="E29" i="14"/>
  <c r="AT28" i="14"/>
  <c r="AP28" i="14"/>
  <c r="AM28" i="14"/>
  <c r="AD28" i="14"/>
  <c r="AA28" i="14"/>
  <c r="I28" i="14"/>
  <c r="J28" i="14" s="1"/>
  <c r="H28" i="14"/>
  <c r="E28" i="14"/>
  <c r="H27" i="14" s="1"/>
  <c r="I27" i="14" s="1"/>
  <c r="J27" i="14" s="1"/>
  <c r="AT27" i="14"/>
  <c r="AP27" i="14"/>
  <c r="AM27" i="14"/>
  <c r="AD27" i="14"/>
  <c r="AA27" i="14"/>
  <c r="K15" i="14"/>
  <c r="I5" i="14"/>
  <c r="B44" i="14" s="1"/>
  <c r="G5" i="14"/>
  <c r="I2" i="14"/>
  <c r="B29" i="14" s="1"/>
  <c r="G2" i="14"/>
  <c r="B27" i="14" s="1"/>
  <c r="E102" i="13"/>
  <c r="AZ101" i="13"/>
  <c r="AW101" i="13"/>
  <c r="AV101" i="13"/>
  <c r="AS101" i="13"/>
  <c r="AG101" i="13"/>
  <c r="H101" i="13"/>
  <c r="I101" i="13" s="1"/>
  <c r="J101" i="13" s="1"/>
  <c r="E101" i="13"/>
  <c r="H100" i="13" s="1"/>
  <c r="I100" i="13" s="1"/>
  <c r="J100" i="13" s="1"/>
  <c r="AZ100" i="13"/>
  <c r="AW100" i="13"/>
  <c r="AS100" i="13"/>
  <c r="AG100" i="13"/>
  <c r="E100" i="13"/>
  <c r="AZ99" i="13"/>
  <c r="AW99" i="13"/>
  <c r="AS99" i="13"/>
  <c r="AG99" i="13"/>
  <c r="H99" i="13"/>
  <c r="I99" i="13" s="1"/>
  <c r="J99" i="13" s="1"/>
  <c r="E99" i="13"/>
  <c r="AZ98" i="13"/>
  <c r="AW98" i="13"/>
  <c r="AV98" i="13"/>
  <c r="AS98" i="13"/>
  <c r="AG98" i="13"/>
  <c r="I98" i="13"/>
  <c r="J98" i="13" s="1"/>
  <c r="H98" i="13"/>
  <c r="E98" i="13"/>
  <c r="AZ97" i="13"/>
  <c r="AW97" i="13"/>
  <c r="AS97" i="13"/>
  <c r="AG97" i="13"/>
  <c r="H97" i="13"/>
  <c r="I97" i="13" s="1"/>
  <c r="J97" i="13" s="1"/>
  <c r="E97" i="13"/>
  <c r="AZ96" i="13"/>
  <c r="AW96" i="13"/>
  <c r="AV96" i="13"/>
  <c r="AS96" i="13"/>
  <c r="AG96" i="13"/>
  <c r="I96" i="13"/>
  <c r="J96" i="13" s="1"/>
  <c r="H96" i="13"/>
  <c r="E96" i="13"/>
  <c r="AZ95" i="13"/>
  <c r="AW95" i="13"/>
  <c r="AS95" i="13"/>
  <c r="AG95" i="13"/>
  <c r="H95" i="13"/>
  <c r="I95" i="13" s="1"/>
  <c r="J95" i="13" s="1"/>
  <c r="E95" i="13"/>
  <c r="H94" i="13" s="1"/>
  <c r="I94" i="13" s="1"/>
  <c r="J94" i="13" s="1"/>
  <c r="AZ94" i="13"/>
  <c r="AW94" i="13"/>
  <c r="AV94" i="13"/>
  <c r="AS94" i="13"/>
  <c r="AG94" i="13"/>
  <c r="E94" i="13"/>
  <c r="H93" i="13" s="1"/>
  <c r="I93" i="13" s="1"/>
  <c r="J93" i="13" s="1"/>
  <c r="AZ93" i="13"/>
  <c r="AW93" i="13"/>
  <c r="AS93" i="13"/>
  <c r="AG93" i="13"/>
  <c r="E93" i="13"/>
  <c r="H92" i="13" s="1"/>
  <c r="I92" i="13" s="1"/>
  <c r="J92" i="13" s="1"/>
  <c r="AZ92" i="13"/>
  <c r="AW92" i="13"/>
  <c r="AU92" i="13"/>
  <c r="AS92" i="13"/>
  <c r="AG92" i="13"/>
  <c r="E92" i="13"/>
  <c r="B92" i="13"/>
  <c r="AZ91" i="13"/>
  <c r="AW91" i="13"/>
  <c r="AS91" i="13"/>
  <c r="AG91" i="13"/>
  <c r="H91" i="13"/>
  <c r="I91" i="13" s="1"/>
  <c r="J91" i="13" s="1"/>
  <c r="E91" i="13"/>
  <c r="AZ90" i="13"/>
  <c r="AW90" i="13"/>
  <c r="AV90" i="13"/>
  <c r="AS90" i="13"/>
  <c r="AG90" i="13"/>
  <c r="K90" i="13"/>
  <c r="L90" i="13" s="1"/>
  <c r="H90" i="13"/>
  <c r="I90" i="13" s="1"/>
  <c r="J90" i="13" s="1"/>
  <c r="B90" i="13"/>
  <c r="AU98" i="13" s="1"/>
  <c r="E86" i="13"/>
  <c r="AW85" i="13"/>
  <c r="AU85" i="13"/>
  <c r="AS85" i="13"/>
  <c r="AG85" i="13"/>
  <c r="H85" i="13"/>
  <c r="I85" i="13" s="1"/>
  <c r="J85" i="13" s="1"/>
  <c r="E85" i="13"/>
  <c r="H84" i="13" s="1"/>
  <c r="I84" i="13" s="1"/>
  <c r="J84" i="13" s="1"/>
  <c r="AW84" i="13"/>
  <c r="AV84" i="13"/>
  <c r="AS84" i="13"/>
  <c r="AG84" i="13"/>
  <c r="E84" i="13"/>
  <c r="AW83" i="13"/>
  <c r="AV83" i="13"/>
  <c r="AS83" i="13"/>
  <c r="AG83" i="13"/>
  <c r="K83" i="13"/>
  <c r="L83" i="13" s="1"/>
  <c r="H83" i="13"/>
  <c r="I83" i="13" s="1"/>
  <c r="J83" i="13" s="1"/>
  <c r="E83" i="13"/>
  <c r="AW82" i="13"/>
  <c r="AS82" i="13"/>
  <c r="AG82" i="13"/>
  <c r="H82" i="13"/>
  <c r="I82" i="13" s="1"/>
  <c r="J82" i="13" s="1"/>
  <c r="E82" i="13"/>
  <c r="AW81" i="13"/>
  <c r="AS81" i="13"/>
  <c r="AG81" i="13"/>
  <c r="I81" i="13"/>
  <c r="J81" i="13" s="1"/>
  <c r="H81" i="13"/>
  <c r="E81" i="13"/>
  <c r="AW80" i="13"/>
  <c r="AU80" i="13"/>
  <c r="AS80" i="13"/>
  <c r="AG80" i="13"/>
  <c r="H80" i="13"/>
  <c r="I80" i="13" s="1"/>
  <c r="J80" i="13" s="1"/>
  <c r="E80" i="13"/>
  <c r="AW79" i="13"/>
  <c r="AV79" i="13"/>
  <c r="AS79" i="13"/>
  <c r="AG79" i="13"/>
  <c r="K79" i="13"/>
  <c r="L79" i="13" s="1"/>
  <c r="I79" i="13"/>
  <c r="J79" i="13" s="1"/>
  <c r="H79" i="13"/>
  <c r="E79" i="13"/>
  <c r="AW78" i="13"/>
  <c r="AU78" i="13"/>
  <c r="AS78" i="13"/>
  <c r="AG78" i="13"/>
  <c r="K78" i="13"/>
  <c r="L78" i="13" s="1"/>
  <c r="H78" i="13"/>
  <c r="I78" i="13" s="1"/>
  <c r="J78" i="13" s="1"/>
  <c r="E78" i="13"/>
  <c r="AW77" i="13"/>
  <c r="AS77" i="13"/>
  <c r="AG77" i="13"/>
  <c r="H77" i="13"/>
  <c r="I77" i="13" s="1"/>
  <c r="J77" i="13" s="1"/>
  <c r="E77" i="13"/>
  <c r="AW76" i="13"/>
  <c r="AS76" i="13"/>
  <c r="AG76" i="13"/>
  <c r="I76" i="13"/>
  <c r="J76" i="13" s="1"/>
  <c r="H76" i="13"/>
  <c r="E76" i="13"/>
  <c r="H75" i="13" s="1"/>
  <c r="I75" i="13" s="1"/>
  <c r="J75" i="13" s="1"/>
  <c r="B76" i="13"/>
  <c r="AV92" i="13" s="1"/>
  <c r="AW75" i="13"/>
  <c r="AV75" i="13"/>
  <c r="AS75" i="13"/>
  <c r="AG75" i="13"/>
  <c r="K75" i="13"/>
  <c r="L75" i="13" s="1"/>
  <c r="E75" i="13"/>
  <c r="AW74" i="13"/>
  <c r="AV74" i="13"/>
  <c r="AU74" i="13"/>
  <c r="AS74" i="13"/>
  <c r="AG74" i="13"/>
  <c r="J74" i="13"/>
  <c r="I74" i="13"/>
  <c r="H74" i="13"/>
  <c r="B74" i="13"/>
  <c r="AU84" i="13" s="1"/>
  <c r="E70" i="13"/>
  <c r="H69" i="13" s="1"/>
  <c r="I69" i="13" s="1"/>
  <c r="J69" i="13" s="1"/>
  <c r="AE69" i="13"/>
  <c r="AC69" i="13"/>
  <c r="K69" i="13"/>
  <c r="L69" i="13" s="1"/>
  <c r="E69" i="13"/>
  <c r="H68" i="13" s="1"/>
  <c r="I68" i="13" s="1"/>
  <c r="J68" i="13" s="1"/>
  <c r="AE68" i="13"/>
  <c r="K68" i="13"/>
  <c r="L68" i="13" s="1"/>
  <c r="E68" i="13"/>
  <c r="H67" i="13" s="1"/>
  <c r="I67" i="13" s="1"/>
  <c r="J67" i="13" s="1"/>
  <c r="AE67" i="13"/>
  <c r="R67" i="13"/>
  <c r="L67" i="13"/>
  <c r="K67" i="13"/>
  <c r="E67" i="13"/>
  <c r="H66" i="13" s="1"/>
  <c r="I66" i="13" s="1"/>
  <c r="J66" i="13" s="1"/>
  <c r="AE66" i="13"/>
  <c r="AD66" i="13"/>
  <c r="AC66" i="13"/>
  <c r="K66" i="13"/>
  <c r="L66" i="13" s="1"/>
  <c r="E66" i="13"/>
  <c r="AE65" i="13"/>
  <c r="AC65" i="13"/>
  <c r="K65" i="13"/>
  <c r="L65" i="13" s="1"/>
  <c r="H65" i="13"/>
  <c r="I65" i="13" s="1"/>
  <c r="J65" i="13" s="1"/>
  <c r="E65" i="13"/>
  <c r="AE64" i="13"/>
  <c r="AC64" i="13"/>
  <c r="I64" i="13"/>
  <c r="J64" i="13" s="1"/>
  <c r="H64" i="13"/>
  <c r="E64" i="13"/>
  <c r="H63" i="13" s="1"/>
  <c r="I63" i="13" s="1"/>
  <c r="J63" i="13" s="1"/>
  <c r="AE63" i="13"/>
  <c r="AC63" i="13"/>
  <c r="L63" i="13"/>
  <c r="K63" i="13"/>
  <c r="E63" i="13"/>
  <c r="AE62" i="13"/>
  <c r="AC62" i="13"/>
  <c r="L62" i="13"/>
  <c r="R62" i="13" s="1"/>
  <c r="K62" i="13"/>
  <c r="H62" i="13"/>
  <c r="I62" i="13" s="1"/>
  <c r="J62" i="13" s="1"/>
  <c r="E62" i="13"/>
  <c r="AE61" i="13"/>
  <c r="AC61" i="13"/>
  <c r="K61" i="13"/>
  <c r="L61" i="13" s="1"/>
  <c r="H61" i="13"/>
  <c r="I61" i="13" s="1"/>
  <c r="J61" i="13" s="1"/>
  <c r="E61" i="13"/>
  <c r="H60" i="13" s="1"/>
  <c r="I60" i="13" s="1"/>
  <c r="J60" i="13" s="1"/>
  <c r="AE60" i="13"/>
  <c r="R60" i="13"/>
  <c r="L60" i="13"/>
  <c r="K60" i="13"/>
  <c r="E60" i="13"/>
  <c r="H59" i="13" s="1"/>
  <c r="I59" i="13" s="1"/>
  <c r="J59" i="13" s="1"/>
  <c r="B60" i="13"/>
  <c r="AD65" i="13" s="1"/>
  <c r="AE59" i="13"/>
  <c r="R59" i="13"/>
  <c r="L59" i="13"/>
  <c r="K59" i="13"/>
  <c r="E59" i="13"/>
  <c r="H58" i="13" s="1"/>
  <c r="I58" i="13" s="1"/>
  <c r="J58" i="13" s="1"/>
  <c r="AE58" i="13"/>
  <c r="AD58" i="13"/>
  <c r="AC58" i="13"/>
  <c r="K58" i="13"/>
  <c r="L58" i="13" s="1"/>
  <c r="B58" i="13"/>
  <c r="AC68" i="13" s="1"/>
  <c r="E54" i="13"/>
  <c r="AT53" i="13"/>
  <c r="AP53" i="13"/>
  <c r="AA53" i="13"/>
  <c r="H53" i="13"/>
  <c r="I53" i="13" s="1"/>
  <c r="J53" i="13" s="1"/>
  <c r="E53" i="13"/>
  <c r="AT52" i="13"/>
  <c r="AP52" i="13"/>
  <c r="AA52" i="13"/>
  <c r="H52" i="13"/>
  <c r="I52" i="13" s="1"/>
  <c r="J52" i="13" s="1"/>
  <c r="E52" i="13"/>
  <c r="AT51" i="13"/>
  <c r="AP51" i="13"/>
  <c r="AA51" i="13"/>
  <c r="I51" i="13"/>
  <c r="J51" i="13" s="1"/>
  <c r="H51" i="13"/>
  <c r="E51" i="13"/>
  <c r="AT50" i="13"/>
  <c r="AP50" i="13"/>
  <c r="AA50" i="13"/>
  <c r="J50" i="13"/>
  <c r="I50" i="13"/>
  <c r="H50" i="13"/>
  <c r="E50" i="13"/>
  <c r="AT49" i="13"/>
  <c r="AP49" i="13"/>
  <c r="AA49" i="13"/>
  <c r="H49" i="13"/>
  <c r="I49" i="13" s="1"/>
  <c r="J49" i="13" s="1"/>
  <c r="E49" i="13"/>
  <c r="AT48" i="13"/>
  <c r="AP48" i="13"/>
  <c r="AA48" i="13"/>
  <c r="H48" i="13"/>
  <c r="I48" i="13" s="1"/>
  <c r="J48" i="13" s="1"/>
  <c r="E48" i="13"/>
  <c r="AT47" i="13"/>
  <c r="AP47" i="13"/>
  <c r="AA47" i="13"/>
  <c r="I47" i="13"/>
  <c r="J47" i="13" s="1"/>
  <c r="H47" i="13"/>
  <c r="E47" i="13"/>
  <c r="H46" i="13" s="1"/>
  <c r="I46" i="13" s="1"/>
  <c r="J46" i="13" s="1"/>
  <c r="AT46" i="13"/>
  <c r="AP46" i="13"/>
  <c r="AA46" i="13"/>
  <c r="E46" i="13"/>
  <c r="AT45" i="13"/>
  <c r="AP45" i="13"/>
  <c r="AA45" i="13"/>
  <c r="J45" i="13"/>
  <c r="I45" i="13"/>
  <c r="H45" i="13"/>
  <c r="E45" i="13"/>
  <c r="AT44" i="13"/>
  <c r="AP44" i="13"/>
  <c r="AA44" i="13"/>
  <c r="H44" i="13"/>
  <c r="I44" i="13" s="1"/>
  <c r="J44" i="13" s="1"/>
  <c r="E44" i="13"/>
  <c r="H43" i="13" s="1"/>
  <c r="I43" i="13" s="1"/>
  <c r="J43" i="13" s="1"/>
  <c r="AT43" i="13"/>
  <c r="AP43" i="13"/>
  <c r="AA43" i="13"/>
  <c r="E43" i="13"/>
  <c r="AT42" i="13"/>
  <c r="AP42" i="13"/>
  <c r="AA42" i="13"/>
  <c r="H42" i="13"/>
  <c r="I42" i="13" s="1"/>
  <c r="J42" i="13" s="1"/>
  <c r="E39" i="13"/>
  <c r="AT38" i="13"/>
  <c r="AP38" i="13"/>
  <c r="AM38" i="13"/>
  <c r="AD38" i="13"/>
  <c r="AA38" i="13"/>
  <c r="I38" i="13"/>
  <c r="J38" i="13" s="1"/>
  <c r="H38" i="13"/>
  <c r="E38" i="13"/>
  <c r="H37" i="13" s="1"/>
  <c r="I37" i="13" s="1"/>
  <c r="J37" i="13" s="1"/>
  <c r="AT37" i="13"/>
  <c r="AP37" i="13"/>
  <c r="AM37" i="13"/>
  <c r="AD37" i="13"/>
  <c r="AA37" i="13"/>
  <c r="E37" i="13"/>
  <c r="AT36" i="13"/>
  <c r="AP36" i="13"/>
  <c r="AM36" i="13"/>
  <c r="AD36" i="13"/>
  <c r="AA36" i="13"/>
  <c r="H36" i="13"/>
  <c r="I36" i="13" s="1"/>
  <c r="J36" i="13" s="1"/>
  <c r="E36" i="13"/>
  <c r="AT35" i="13"/>
  <c r="AP35" i="13"/>
  <c r="AM35" i="13"/>
  <c r="AD35" i="13"/>
  <c r="AA35" i="13"/>
  <c r="H35" i="13"/>
  <c r="I35" i="13" s="1"/>
  <c r="J35" i="13" s="1"/>
  <c r="E35" i="13"/>
  <c r="AT34" i="13"/>
  <c r="AP34" i="13"/>
  <c r="AM34" i="13"/>
  <c r="AD34" i="13"/>
  <c r="AA34" i="13"/>
  <c r="H34" i="13"/>
  <c r="I34" i="13" s="1"/>
  <c r="J34" i="13" s="1"/>
  <c r="E34" i="13"/>
  <c r="AT33" i="13"/>
  <c r="AP33" i="13"/>
  <c r="AM33" i="13"/>
  <c r="AD33" i="13"/>
  <c r="AA33" i="13"/>
  <c r="H33" i="13"/>
  <c r="I33" i="13" s="1"/>
  <c r="J33" i="13" s="1"/>
  <c r="E33" i="13"/>
  <c r="AT32" i="13"/>
  <c r="AP32" i="13"/>
  <c r="AM32" i="13"/>
  <c r="AD32" i="13"/>
  <c r="AA32" i="13"/>
  <c r="H32" i="13"/>
  <c r="I32" i="13" s="1"/>
  <c r="J32" i="13" s="1"/>
  <c r="E32" i="13"/>
  <c r="AT31" i="13"/>
  <c r="AP31" i="13"/>
  <c r="AM31" i="13"/>
  <c r="AD31" i="13"/>
  <c r="AA31" i="13"/>
  <c r="H31" i="13"/>
  <c r="I31" i="13" s="1"/>
  <c r="J31" i="13" s="1"/>
  <c r="E31" i="13"/>
  <c r="AT30" i="13"/>
  <c r="AP30" i="13"/>
  <c r="AM30" i="13"/>
  <c r="AD30" i="13"/>
  <c r="AA30" i="13"/>
  <c r="I30" i="13"/>
  <c r="J30" i="13" s="1"/>
  <c r="H30" i="13"/>
  <c r="E30" i="13"/>
  <c r="AT29" i="13"/>
  <c r="AP29" i="13"/>
  <c r="AM29" i="13"/>
  <c r="AD29" i="13"/>
  <c r="AA29" i="13"/>
  <c r="H29" i="13"/>
  <c r="I29" i="13" s="1"/>
  <c r="J29" i="13" s="1"/>
  <c r="E29" i="13"/>
  <c r="H28" i="13" s="1"/>
  <c r="I28" i="13" s="1"/>
  <c r="J28" i="13" s="1"/>
  <c r="AT28" i="13"/>
  <c r="AP28" i="13"/>
  <c r="AM28" i="13"/>
  <c r="AD28" i="13"/>
  <c r="AA28" i="13"/>
  <c r="E28" i="13"/>
  <c r="H27" i="13" s="1"/>
  <c r="I27" i="13" s="1"/>
  <c r="J27" i="13" s="1"/>
  <c r="AT27" i="13"/>
  <c r="AP27" i="13"/>
  <c r="AM27" i="13"/>
  <c r="AD27" i="13"/>
  <c r="AA27" i="13"/>
  <c r="B27" i="13"/>
  <c r="AR35" i="13" s="1"/>
  <c r="K15" i="13"/>
  <c r="I5" i="13"/>
  <c r="B44" i="13" s="1"/>
  <c r="G5" i="13"/>
  <c r="B42" i="13" s="1"/>
  <c r="I2" i="13"/>
  <c r="B29" i="13" s="1"/>
  <c r="G2" i="13"/>
  <c r="E102" i="12"/>
  <c r="AZ101" i="12"/>
  <c r="AW101" i="12"/>
  <c r="AU101" i="12"/>
  <c r="AS101" i="12"/>
  <c r="AG101" i="12"/>
  <c r="H101" i="12"/>
  <c r="I101" i="12" s="1"/>
  <c r="J101" i="12" s="1"/>
  <c r="E101" i="12"/>
  <c r="AZ100" i="12"/>
  <c r="AW100" i="12"/>
  <c r="AS100" i="12"/>
  <c r="AG100" i="12"/>
  <c r="H100" i="12"/>
  <c r="I100" i="12" s="1"/>
  <c r="J100" i="12" s="1"/>
  <c r="E100" i="12"/>
  <c r="AZ99" i="12"/>
  <c r="AW99" i="12"/>
  <c r="AS99" i="12"/>
  <c r="AG99" i="12"/>
  <c r="K99" i="12"/>
  <c r="L99" i="12" s="1"/>
  <c r="I99" i="12"/>
  <c r="J99" i="12" s="1"/>
  <c r="H99" i="12"/>
  <c r="E99" i="12"/>
  <c r="AZ98" i="12"/>
  <c r="AW98" i="12"/>
  <c r="AS98" i="12"/>
  <c r="AG98" i="12"/>
  <c r="H98" i="12"/>
  <c r="I98" i="12" s="1"/>
  <c r="J98" i="12" s="1"/>
  <c r="E98" i="12"/>
  <c r="AZ97" i="12"/>
  <c r="AW97" i="12"/>
  <c r="AS97" i="12"/>
  <c r="AG97" i="12"/>
  <c r="K97" i="12"/>
  <c r="L97" i="12" s="1"/>
  <c r="I97" i="12"/>
  <c r="J97" i="12" s="1"/>
  <c r="H97" i="12"/>
  <c r="E97" i="12"/>
  <c r="AZ96" i="12"/>
  <c r="AW96" i="12"/>
  <c r="AS96" i="12"/>
  <c r="AG96" i="12"/>
  <c r="H96" i="12"/>
  <c r="I96" i="12" s="1"/>
  <c r="J96" i="12" s="1"/>
  <c r="E96" i="12"/>
  <c r="AZ95" i="12"/>
  <c r="AW95" i="12"/>
  <c r="AS95" i="12"/>
  <c r="AG95" i="12"/>
  <c r="K95" i="12"/>
  <c r="L95" i="12" s="1"/>
  <c r="I95" i="12"/>
  <c r="J95" i="12" s="1"/>
  <c r="H95" i="12"/>
  <c r="E95" i="12"/>
  <c r="AZ94" i="12"/>
  <c r="AW94" i="12"/>
  <c r="AS94" i="12"/>
  <c r="AG94" i="12"/>
  <c r="I94" i="12"/>
  <c r="J94" i="12" s="1"/>
  <c r="H94" i="12"/>
  <c r="E94" i="12"/>
  <c r="H93" i="12" s="1"/>
  <c r="I93" i="12" s="1"/>
  <c r="J93" i="12" s="1"/>
  <c r="AZ93" i="12"/>
  <c r="AW93" i="12"/>
  <c r="AU93" i="12"/>
  <c r="AS93" i="12"/>
  <c r="AG93" i="12"/>
  <c r="E93" i="12"/>
  <c r="H92" i="12" s="1"/>
  <c r="I92" i="12" s="1"/>
  <c r="J92" i="12" s="1"/>
  <c r="AZ92" i="12"/>
  <c r="AW92" i="12"/>
  <c r="AU92" i="12"/>
  <c r="AS92" i="12"/>
  <c r="AG92" i="12"/>
  <c r="E92" i="12"/>
  <c r="H91" i="12" s="1"/>
  <c r="I91" i="12" s="1"/>
  <c r="J91" i="12" s="1"/>
  <c r="B92" i="12"/>
  <c r="AZ91" i="12"/>
  <c r="AW91" i="12"/>
  <c r="AS91" i="12"/>
  <c r="AG91" i="12"/>
  <c r="K91" i="12"/>
  <c r="L91" i="12" s="1"/>
  <c r="E91" i="12"/>
  <c r="AZ90" i="12"/>
  <c r="AW90" i="12"/>
  <c r="AU90" i="12"/>
  <c r="AS90" i="12"/>
  <c r="AG90" i="12"/>
  <c r="K90" i="12"/>
  <c r="L90" i="12" s="1"/>
  <c r="H90" i="12"/>
  <c r="I90" i="12" s="1"/>
  <c r="J90" i="12" s="1"/>
  <c r="B90" i="12"/>
  <c r="AU99" i="12" s="1"/>
  <c r="E86" i="12"/>
  <c r="AW85" i="12"/>
  <c r="AV85" i="12"/>
  <c r="AS85" i="12"/>
  <c r="AG85" i="12"/>
  <c r="H85" i="12"/>
  <c r="I85" i="12" s="1"/>
  <c r="J85" i="12" s="1"/>
  <c r="E85" i="12"/>
  <c r="H84" i="12" s="1"/>
  <c r="I84" i="12" s="1"/>
  <c r="J84" i="12" s="1"/>
  <c r="AW84" i="12"/>
  <c r="AS84" i="12"/>
  <c r="AG84" i="12"/>
  <c r="E84" i="12"/>
  <c r="AW83" i="12"/>
  <c r="AS83" i="12"/>
  <c r="AG83" i="12"/>
  <c r="H83" i="12"/>
  <c r="I83" i="12" s="1"/>
  <c r="J83" i="12" s="1"/>
  <c r="E83" i="12"/>
  <c r="AW82" i="12"/>
  <c r="AS82" i="12"/>
  <c r="AG82" i="12"/>
  <c r="I82" i="12"/>
  <c r="J82" i="12" s="1"/>
  <c r="H82" i="12"/>
  <c r="E82" i="12"/>
  <c r="AW81" i="12"/>
  <c r="AS81" i="12"/>
  <c r="AG81" i="12"/>
  <c r="J81" i="12"/>
  <c r="I81" i="12"/>
  <c r="H81" i="12"/>
  <c r="E81" i="12"/>
  <c r="AW80" i="12"/>
  <c r="AV80" i="12"/>
  <c r="AS80" i="12"/>
  <c r="AG80" i="12"/>
  <c r="H80" i="12"/>
  <c r="I80" i="12" s="1"/>
  <c r="J80" i="12" s="1"/>
  <c r="E80" i="12"/>
  <c r="AW79" i="12"/>
  <c r="AS79" i="12"/>
  <c r="AG79" i="12"/>
  <c r="H79" i="12"/>
  <c r="I79" i="12" s="1"/>
  <c r="J79" i="12" s="1"/>
  <c r="E79" i="12"/>
  <c r="AW78" i="12"/>
  <c r="AS78" i="12"/>
  <c r="AG78" i="12"/>
  <c r="H78" i="12"/>
  <c r="I78" i="12" s="1"/>
  <c r="J78" i="12" s="1"/>
  <c r="E78" i="12"/>
  <c r="AW77" i="12"/>
  <c r="AS77" i="12"/>
  <c r="AG77" i="12"/>
  <c r="I77" i="12"/>
  <c r="J77" i="12" s="1"/>
  <c r="H77" i="12"/>
  <c r="E77" i="12"/>
  <c r="AW76" i="12"/>
  <c r="AS76" i="12"/>
  <c r="AG76" i="12"/>
  <c r="J76" i="12"/>
  <c r="I76" i="12"/>
  <c r="H76" i="12"/>
  <c r="E76" i="12"/>
  <c r="B76" i="12"/>
  <c r="AV93" i="12" s="1"/>
  <c r="AW75" i="12"/>
  <c r="AS75" i="12"/>
  <c r="AG75" i="12"/>
  <c r="H75" i="12"/>
  <c r="I75" i="12" s="1"/>
  <c r="J75" i="12" s="1"/>
  <c r="E75" i="12"/>
  <c r="AW74" i="12"/>
  <c r="AS74" i="12"/>
  <c r="AG74" i="12"/>
  <c r="I74" i="12"/>
  <c r="J74" i="12" s="1"/>
  <c r="H74" i="12"/>
  <c r="B74" i="12"/>
  <c r="AU82" i="12" s="1"/>
  <c r="E70" i="12"/>
  <c r="AE69" i="12"/>
  <c r="AC69" i="12"/>
  <c r="K69" i="12"/>
  <c r="L69" i="12" s="1"/>
  <c r="H69" i="12"/>
  <c r="I69" i="12" s="1"/>
  <c r="J69" i="12" s="1"/>
  <c r="E69" i="12"/>
  <c r="AE68" i="12"/>
  <c r="AD68" i="12"/>
  <c r="K68" i="12"/>
  <c r="L68" i="12" s="1"/>
  <c r="H68" i="12"/>
  <c r="I68" i="12" s="1"/>
  <c r="J68" i="12" s="1"/>
  <c r="E68" i="12"/>
  <c r="H67" i="12" s="1"/>
  <c r="I67" i="12" s="1"/>
  <c r="J67" i="12" s="1"/>
  <c r="AE67" i="12"/>
  <c r="AD67" i="12"/>
  <c r="E67" i="12"/>
  <c r="H66" i="12" s="1"/>
  <c r="I66" i="12" s="1"/>
  <c r="J66" i="12" s="1"/>
  <c r="AE66" i="12"/>
  <c r="AD66" i="12"/>
  <c r="AC66" i="12"/>
  <c r="E66" i="12"/>
  <c r="AE65" i="12"/>
  <c r="AC65" i="12"/>
  <c r="K65" i="12"/>
  <c r="L65" i="12" s="1"/>
  <c r="H65" i="12"/>
  <c r="I65" i="12" s="1"/>
  <c r="J65" i="12" s="1"/>
  <c r="E65" i="12"/>
  <c r="H64" i="12" s="1"/>
  <c r="I64" i="12" s="1"/>
  <c r="J64" i="12" s="1"/>
  <c r="AE64" i="12"/>
  <c r="E64" i="12"/>
  <c r="H63" i="12" s="1"/>
  <c r="I63" i="12" s="1"/>
  <c r="J63" i="12" s="1"/>
  <c r="AE63" i="12"/>
  <c r="AD63" i="12"/>
  <c r="K63" i="12"/>
  <c r="L63" i="12" s="1"/>
  <c r="E63" i="12"/>
  <c r="AE62" i="12"/>
  <c r="AC62" i="12"/>
  <c r="K62" i="12"/>
  <c r="L62" i="12" s="1"/>
  <c r="I62" i="12"/>
  <c r="J62" i="12" s="1"/>
  <c r="H62" i="12"/>
  <c r="E62" i="12"/>
  <c r="AE61" i="12"/>
  <c r="AC61" i="12"/>
  <c r="K61" i="12"/>
  <c r="L61" i="12" s="1"/>
  <c r="H61" i="12"/>
  <c r="I61" i="12" s="1"/>
  <c r="J61" i="12" s="1"/>
  <c r="E61" i="12"/>
  <c r="H60" i="12" s="1"/>
  <c r="I60" i="12" s="1"/>
  <c r="J60" i="12" s="1"/>
  <c r="AE60" i="12"/>
  <c r="AD60" i="12"/>
  <c r="E60" i="12"/>
  <c r="H59" i="12" s="1"/>
  <c r="I59" i="12" s="1"/>
  <c r="J59" i="12" s="1"/>
  <c r="B60" i="12"/>
  <c r="AD69" i="12" s="1"/>
  <c r="AE59" i="12"/>
  <c r="AD59" i="12"/>
  <c r="E59" i="12"/>
  <c r="H58" i="12" s="1"/>
  <c r="I58" i="12" s="1"/>
  <c r="J58" i="12" s="1"/>
  <c r="AE58" i="12"/>
  <c r="AD58" i="12"/>
  <c r="AC58" i="12"/>
  <c r="L58" i="12"/>
  <c r="O58" i="12" s="1"/>
  <c r="K58" i="12"/>
  <c r="B58" i="12"/>
  <c r="AC68" i="12" s="1"/>
  <c r="E54" i="12"/>
  <c r="H53" i="12" s="1"/>
  <c r="I53" i="12" s="1"/>
  <c r="J53" i="12" s="1"/>
  <c r="AT53" i="12"/>
  <c r="AP53" i="12"/>
  <c r="AA53" i="12"/>
  <c r="E53" i="12"/>
  <c r="AT52" i="12"/>
  <c r="AR52" i="12"/>
  <c r="AP52" i="12"/>
  <c r="AA52" i="12"/>
  <c r="K52" i="12"/>
  <c r="L52" i="12" s="1"/>
  <c r="H52" i="12"/>
  <c r="I52" i="12" s="1"/>
  <c r="J52" i="12" s="1"/>
  <c r="E52" i="12"/>
  <c r="AT51" i="12"/>
  <c r="AP51" i="12"/>
  <c r="AA51" i="12"/>
  <c r="H51" i="12"/>
  <c r="I51" i="12" s="1"/>
  <c r="J51" i="12" s="1"/>
  <c r="E51" i="12"/>
  <c r="AT50" i="12"/>
  <c r="AP50" i="12"/>
  <c r="AA50" i="12"/>
  <c r="I50" i="12"/>
  <c r="J50" i="12" s="1"/>
  <c r="H50" i="12"/>
  <c r="E50" i="12"/>
  <c r="AT49" i="12"/>
  <c r="AP49" i="12"/>
  <c r="AA49" i="12"/>
  <c r="H49" i="12"/>
  <c r="I49" i="12" s="1"/>
  <c r="J49" i="12" s="1"/>
  <c r="E49" i="12"/>
  <c r="AT48" i="12"/>
  <c r="AP48" i="12"/>
  <c r="AA48" i="12"/>
  <c r="I48" i="12"/>
  <c r="J48" i="12" s="1"/>
  <c r="H48" i="12"/>
  <c r="E48" i="12"/>
  <c r="AT47" i="12"/>
  <c r="AR47" i="12"/>
  <c r="AP47" i="12"/>
  <c r="AA47" i="12"/>
  <c r="J47" i="12"/>
  <c r="I47" i="12"/>
  <c r="H47" i="12"/>
  <c r="E47" i="12"/>
  <c r="AT46" i="12"/>
  <c r="AP46" i="12"/>
  <c r="AA46" i="12"/>
  <c r="H46" i="12"/>
  <c r="I46" i="12" s="1"/>
  <c r="J46" i="12" s="1"/>
  <c r="E46" i="12"/>
  <c r="AT45" i="12"/>
  <c r="AP45" i="12"/>
  <c r="AA45" i="12"/>
  <c r="I45" i="12"/>
  <c r="J45" i="12" s="1"/>
  <c r="H45" i="12"/>
  <c r="E45" i="12"/>
  <c r="AT44" i="12"/>
  <c r="AP44" i="12"/>
  <c r="AA44" i="12"/>
  <c r="H44" i="12"/>
  <c r="I44" i="12" s="1"/>
  <c r="J44" i="12" s="1"/>
  <c r="E44" i="12"/>
  <c r="H43" i="12" s="1"/>
  <c r="I43" i="12" s="1"/>
  <c r="J43" i="12" s="1"/>
  <c r="AT43" i="12"/>
  <c r="AR43" i="12"/>
  <c r="AP43" i="12"/>
  <c r="AA43" i="12"/>
  <c r="E43" i="12"/>
  <c r="AT42" i="12"/>
  <c r="AP42" i="12"/>
  <c r="AA42" i="12"/>
  <c r="K42" i="12"/>
  <c r="L42" i="12" s="1"/>
  <c r="H42" i="12"/>
  <c r="I42" i="12" s="1"/>
  <c r="J42" i="12" s="1"/>
  <c r="B42" i="12"/>
  <c r="AR53" i="12" s="1"/>
  <c r="E39" i="12"/>
  <c r="AT38" i="12"/>
  <c r="AP38" i="12"/>
  <c r="AM38" i="12"/>
  <c r="AD38" i="12"/>
  <c r="AA38" i="12"/>
  <c r="J38" i="12"/>
  <c r="I38" i="12"/>
  <c r="H38" i="12"/>
  <c r="E38" i="12"/>
  <c r="AT37" i="12"/>
  <c r="AP37" i="12"/>
  <c r="AM37" i="12"/>
  <c r="AD37" i="12"/>
  <c r="AA37" i="12"/>
  <c r="H37" i="12"/>
  <c r="I37" i="12" s="1"/>
  <c r="J37" i="12" s="1"/>
  <c r="E37" i="12"/>
  <c r="AT36" i="12"/>
  <c r="AP36" i="12"/>
  <c r="AM36" i="12"/>
  <c r="AD36" i="12"/>
  <c r="AA36" i="12"/>
  <c r="H36" i="12"/>
  <c r="I36" i="12" s="1"/>
  <c r="J36" i="12" s="1"/>
  <c r="E36" i="12"/>
  <c r="AT35" i="12"/>
  <c r="AP35" i="12"/>
  <c r="AM35" i="12"/>
  <c r="AD35" i="12"/>
  <c r="AA35" i="12"/>
  <c r="H35" i="12"/>
  <c r="I35" i="12" s="1"/>
  <c r="J35" i="12" s="1"/>
  <c r="E35" i="12"/>
  <c r="AT34" i="12"/>
  <c r="AP34" i="12"/>
  <c r="AM34" i="12"/>
  <c r="AD34" i="12"/>
  <c r="AA34" i="12"/>
  <c r="H34" i="12"/>
  <c r="I34" i="12" s="1"/>
  <c r="J34" i="12" s="1"/>
  <c r="E34" i="12"/>
  <c r="AT33" i="12"/>
  <c r="AP33" i="12"/>
  <c r="AM33" i="12"/>
  <c r="AD33" i="12"/>
  <c r="AA33" i="12"/>
  <c r="H33" i="12"/>
  <c r="I33" i="12" s="1"/>
  <c r="J33" i="12" s="1"/>
  <c r="E33" i="12"/>
  <c r="AT32" i="12"/>
  <c r="AP32" i="12"/>
  <c r="AM32" i="12"/>
  <c r="AD32" i="12"/>
  <c r="AA32" i="12"/>
  <c r="H32" i="12"/>
  <c r="I32" i="12" s="1"/>
  <c r="J32" i="12" s="1"/>
  <c r="E32" i="12"/>
  <c r="H31" i="12" s="1"/>
  <c r="AT31" i="12"/>
  <c r="AP31" i="12"/>
  <c r="AM31" i="12"/>
  <c r="AD31" i="12"/>
  <c r="AA31" i="12"/>
  <c r="I31" i="12"/>
  <c r="J31" i="12" s="1"/>
  <c r="E31" i="12"/>
  <c r="AT30" i="12"/>
  <c r="AR30" i="12"/>
  <c r="AP30" i="12"/>
  <c r="AM30" i="12"/>
  <c r="AD30" i="12"/>
  <c r="AA30" i="12"/>
  <c r="H30" i="12"/>
  <c r="I30" i="12" s="1"/>
  <c r="J30" i="12" s="1"/>
  <c r="E30" i="12"/>
  <c r="AT29" i="12"/>
  <c r="AP29" i="12"/>
  <c r="AM29" i="12"/>
  <c r="AD29" i="12"/>
  <c r="AA29" i="12"/>
  <c r="I29" i="12"/>
  <c r="J29" i="12" s="1"/>
  <c r="H29" i="12"/>
  <c r="E29" i="12"/>
  <c r="AT28" i="12"/>
  <c r="AP28" i="12"/>
  <c r="AM28" i="12"/>
  <c r="AD28" i="12"/>
  <c r="AA28" i="12"/>
  <c r="I28" i="12"/>
  <c r="J28" i="12" s="1"/>
  <c r="H28" i="12"/>
  <c r="E28" i="12"/>
  <c r="H27" i="12" s="1"/>
  <c r="I27" i="12" s="1"/>
  <c r="J27" i="12" s="1"/>
  <c r="AT27" i="12"/>
  <c r="AP27" i="12"/>
  <c r="AM27" i="12"/>
  <c r="AD27" i="12"/>
  <c r="AA27" i="12"/>
  <c r="K15" i="12"/>
  <c r="I5" i="12"/>
  <c r="B44" i="12" s="1"/>
  <c r="G5" i="12"/>
  <c r="I2" i="12"/>
  <c r="B29" i="12" s="1"/>
  <c r="G2" i="12"/>
  <c r="B27" i="12" s="1"/>
  <c r="E102" i="11"/>
  <c r="AZ101" i="11"/>
  <c r="AW101" i="11"/>
  <c r="AV101" i="11"/>
  <c r="AS101" i="11"/>
  <c r="AG101" i="11"/>
  <c r="K101" i="11"/>
  <c r="L101" i="11" s="1"/>
  <c r="H101" i="11"/>
  <c r="I101" i="11" s="1"/>
  <c r="J101" i="11" s="1"/>
  <c r="E101" i="11"/>
  <c r="H100" i="11" s="1"/>
  <c r="AZ100" i="11"/>
  <c r="AW100" i="11"/>
  <c r="AS100" i="11"/>
  <c r="AG100" i="11"/>
  <c r="I100" i="11"/>
  <c r="J100" i="11" s="1"/>
  <c r="E100" i="11"/>
  <c r="AZ99" i="11"/>
  <c r="AW99" i="11"/>
  <c r="AS99" i="11"/>
  <c r="AG99" i="11"/>
  <c r="H99" i="11"/>
  <c r="I99" i="11" s="1"/>
  <c r="J99" i="11" s="1"/>
  <c r="E99" i="11"/>
  <c r="AZ98" i="11"/>
  <c r="AW98" i="11"/>
  <c r="AV98" i="11"/>
  <c r="AS98" i="11"/>
  <c r="AG98" i="11"/>
  <c r="K98" i="11"/>
  <c r="L98" i="11" s="1"/>
  <c r="I98" i="11"/>
  <c r="J98" i="11" s="1"/>
  <c r="H98" i="11"/>
  <c r="E98" i="11"/>
  <c r="AZ97" i="11"/>
  <c r="AW97" i="11"/>
  <c r="AS97" i="11"/>
  <c r="AG97" i="11"/>
  <c r="H97" i="11"/>
  <c r="I97" i="11" s="1"/>
  <c r="J97" i="11" s="1"/>
  <c r="E97" i="11"/>
  <c r="AZ96" i="11"/>
  <c r="AW96" i="11"/>
  <c r="AV96" i="11"/>
  <c r="AS96" i="11"/>
  <c r="AG96" i="11"/>
  <c r="K96" i="11"/>
  <c r="L96" i="11" s="1"/>
  <c r="I96" i="11"/>
  <c r="J96" i="11" s="1"/>
  <c r="H96" i="11"/>
  <c r="E96" i="11"/>
  <c r="AZ95" i="11"/>
  <c r="AW95" i="11"/>
  <c r="AS95" i="11"/>
  <c r="AG95" i="11"/>
  <c r="H95" i="11"/>
  <c r="I95" i="11" s="1"/>
  <c r="J95" i="11" s="1"/>
  <c r="E95" i="11"/>
  <c r="AZ94" i="11"/>
  <c r="AW94" i="11"/>
  <c r="AV94" i="11"/>
  <c r="AS94" i="11"/>
  <c r="AG94" i="11"/>
  <c r="J94" i="11"/>
  <c r="I94" i="11"/>
  <c r="H94" i="11"/>
  <c r="E94" i="11"/>
  <c r="H93" i="11" s="1"/>
  <c r="I93" i="11" s="1"/>
  <c r="J93" i="11" s="1"/>
  <c r="AZ93" i="11"/>
  <c r="AW93" i="11"/>
  <c r="AS93" i="11"/>
  <c r="AG93" i="11"/>
  <c r="E93" i="11"/>
  <c r="H92" i="11" s="1"/>
  <c r="I92" i="11" s="1"/>
  <c r="AZ92" i="11"/>
  <c r="AW92" i="11"/>
  <c r="AU92" i="11"/>
  <c r="AS92" i="11"/>
  <c r="AG92" i="11"/>
  <c r="J92" i="11"/>
  <c r="E92" i="11"/>
  <c r="B92" i="11"/>
  <c r="AZ91" i="11"/>
  <c r="AW91" i="11"/>
  <c r="AS91" i="11"/>
  <c r="AG91" i="11"/>
  <c r="J91" i="11"/>
  <c r="H91" i="11"/>
  <c r="I91" i="11" s="1"/>
  <c r="E91" i="11"/>
  <c r="AZ90" i="11"/>
  <c r="AW90" i="11"/>
  <c r="AV90" i="11"/>
  <c r="AS90" i="11"/>
  <c r="AG90" i="11"/>
  <c r="K90" i="11"/>
  <c r="L90" i="11" s="1"/>
  <c r="R90" i="11" s="1"/>
  <c r="H90" i="11"/>
  <c r="I90" i="11" s="1"/>
  <c r="J90" i="11" s="1"/>
  <c r="B90" i="11"/>
  <c r="E86" i="11"/>
  <c r="AW85" i="11"/>
  <c r="AV85" i="11"/>
  <c r="AU85" i="11"/>
  <c r="AS85" i="11"/>
  <c r="AG85" i="11"/>
  <c r="H85" i="11"/>
  <c r="I85" i="11" s="1"/>
  <c r="J85" i="11" s="1"/>
  <c r="E85" i="11"/>
  <c r="H84" i="11" s="1"/>
  <c r="I84" i="11" s="1"/>
  <c r="AW84" i="11"/>
  <c r="AV84" i="11"/>
  <c r="AS84" i="11"/>
  <c r="AG84" i="11"/>
  <c r="J84" i="11"/>
  <c r="E84" i="11"/>
  <c r="AW83" i="11"/>
  <c r="AV83" i="11"/>
  <c r="AS83" i="11"/>
  <c r="AG83" i="11"/>
  <c r="K83" i="11"/>
  <c r="L83" i="11" s="1"/>
  <c r="R83" i="11" s="1"/>
  <c r="H83" i="11"/>
  <c r="I83" i="11" s="1"/>
  <c r="J83" i="11" s="1"/>
  <c r="E83" i="11"/>
  <c r="AW82" i="11"/>
  <c r="AS82" i="11"/>
  <c r="AG82" i="11"/>
  <c r="H82" i="11"/>
  <c r="I82" i="11" s="1"/>
  <c r="J82" i="11" s="1"/>
  <c r="E82" i="11"/>
  <c r="AW81" i="11"/>
  <c r="AS81" i="11"/>
  <c r="AG81" i="11"/>
  <c r="I81" i="11"/>
  <c r="J81" i="11" s="1"/>
  <c r="H81" i="11"/>
  <c r="E81" i="11"/>
  <c r="AW80" i="11"/>
  <c r="AV80" i="11"/>
  <c r="AU80" i="11"/>
  <c r="AS80" i="11"/>
  <c r="AG80" i="11"/>
  <c r="H80" i="11"/>
  <c r="I80" i="11" s="1"/>
  <c r="J80" i="11" s="1"/>
  <c r="E80" i="11"/>
  <c r="AW79" i="11"/>
  <c r="AV79" i="11"/>
  <c r="AS79" i="11"/>
  <c r="AG79" i="11"/>
  <c r="K79" i="11"/>
  <c r="L79" i="11" s="1"/>
  <c r="I79" i="11"/>
  <c r="J79" i="11" s="1"/>
  <c r="H79" i="11"/>
  <c r="E79" i="11"/>
  <c r="AW78" i="11"/>
  <c r="AU78" i="11"/>
  <c r="AS78" i="11"/>
  <c r="AG78" i="11"/>
  <c r="R78" i="11"/>
  <c r="K78" i="11"/>
  <c r="L78" i="11" s="1"/>
  <c r="H78" i="11"/>
  <c r="I78" i="11" s="1"/>
  <c r="J78" i="11" s="1"/>
  <c r="E78" i="11"/>
  <c r="AW77" i="11"/>
  <c r="AS77" i="11"/>
  <c r="AG77" i="11"/>
  <c r="H77" i="11"/>
  <c r="I77" i="11" s="1"/>
  <c r="J77" i="11" s="1"/>
  <c r="E77" i="11"/>
  <c r="AW76" i="11"/>
  <c r="AS76" i="11"/>
  <c r="AG76" i="11"/>
  <c r="I76" i="11"/>
  <c r="J76" i="11" s="1"/>
  <c r="H76" i="11"/>
  <c r="E76" i="11"/>
  <c r="H75" i="11" s="1"/>
  <c r="B76" i="11"/>
  <c r="AV92" i="11" s="1"/>
  <c r="AW75" i="11"/>
  <c r="AV75" i="11"/>
  <c r="AS75" i="11"/>
  <c r="AG75" i="11"/>
  <c r="K75" i="11"/>
  <c r="L75" i="11" s="1"/>
  <c r="I75" i="11"/>
  <c r="J75" i="11" s="1"/>
  <c r="E75" i="11"/>
  <c r="AW74" i="11"/>
  <c r="AV74" i="11"/>
  <c r="AU74" i="11"/>
  <c r="AS74" i="11"/>
  <c r="AG74" i="11"/>
  <c r="J74" i="11"/>
  <c r="I74" i="11"/>
  <c r="H74" i="11"/>
  <c r="B74" i="11"/>
  <c r="AU84" i="11" s="1"/>
  <c r="E70" i="11"/>
  <c r="H69" i="11" s="1"/>
  <c r="I69" i="11" s="1"/>
  <c r="J69" i="11" s="1"/>
  <c r="AE69" i="11"/>
  <c r="AC69" i="11"/>
  <c r="K69" i="11"/>
  <c r="L69" i="11" s="1"/>
  <c r="R69" i="11" s="1"/>
  <c r="E69" i="11"/>
  <c r="H68" i="11" s="1"/>
  <c r="I68" i="11" s="1"/>
  <c r="J68" i="11" s="1"/>
  <c r="AE68" i="11"/>
  <c r="K68" i="11"/>
  <c r="L68" i="11" s="1"/>
  <c r="E68" i="11"/>
  <c r="H67" i="11" s="1"/>
  <c r="I67" i="11" s="1"/>
  <c r="J67" i="11" s="1"/>
  <c r="AE67" i="11"/>
  <c r="E67" i="11"/>
  <c r="H66" i="11" s="1"/>
  <c r="I66" i="11" s="1"/>
  <c r="J66" i="11" s="1"/>
  <c r="AE66" i="11"/>
  <c r="AD66" i="11"/>
  <c r="K66" i="11"/>
  <c r="L66" i="11" s="1"/>
  <c r="E66" i="11"/>
  <c r="AE65" i="11"/>
  <c r="AC65" i="11"/>
  <c r="R65" i="11"/>
  <c r="K65" i="11"/>
  <c r="L65" i="11" s="1"/>
  <c r="J65" i="11"/>
  <c r="H65" i="11"/>
  <c r="I65" i="11" s="1"/>
  <c r="E65" i="11"/>
  <c r="H64" i="11" s="1"/>
  <c r="AE64" i="11"/>
  <c r="AD64" i="11"/>
  <c r="I64" i="11"/>
  <c r="J64" i="11" s="1"/>
  <c r="E64" i="11"/>
  <c r="AE63" i="11"/>
  <c r="AC63" i="11"/>
  <c r="H63" i="11"/>
  <c r="I63" i="11" s="1"/>
  <c r="J63" i="11" s="1"/>
  <c r="E63" i="11"/>
  <c r="AE62" i="11"/>
  <c r="AC62" i="11"/>
  <c r="H62" i="11"/>
  <c r="I62" i="11" s="1"/>
  <c r="J62" i="11" s="1"/>
  <c r="E62" i="11"/>
  <c r="AE61" i="11"/>
  <c r="AC61" i="11"/>
  <c r="K61" i="11"/>
  <c r="L61" i="11" s="1"/>
  <c r="R61" i="11" s="1"/>
  <c r="H61" i="11"/>
  <c r="I61" i="11" s="1"/>
  <c r="J61" i="11" s="1"/>
  <c r="E61" i="11"/>
  <c r="H60" i="11" s="1"/>
  <c r="I60" i="11" s="1"/>
  <c r="J60" i="11" s="1"/>
  <c r="AE60" i="11"/>
  <c r="E60" i="11"/>
  <c r="H59" i="11" s="1"/>
  <c r="I59" i="11" s="1"/>
  <c r="B60" i="11"/>
  <c r="AE59" i="11"/>
  <c r="J59" i="11"/>
  <c r="E59" i="11"/>
  <c r="H58" i="11" s="1"/>
  <c r="AE58" i="11"/>
  <c r="AD58" i="11"/>
  <c r="AC58" i="11"/>
  <c r="L58" i="11"/>
  <c r="K58" i="11"/>
  <c r="I58" i="11"/>
  <c r="J58" i="11" s="1"/>
  <c r="B58" i="11"/>
  <c r="K67" i="11" s="1"/>
  <c r="L67" i="11" s="1"/>
  <c r="E54" i="11"/>
  <c r="H53" i="11" s="1"/>
  <c r="I53" i="11" s="1"/>
  <c r="J53" i="11" s="1"/>
  <c r="AT53" i="11"/>
  <c r="AP53" i="11"/>
  <c r="AA53" i="11"/>
  <c r="E53" i="11"/>
  <c r="AT52" i="11"/>
  <c r="AP52" i="11"/>
  <c r="AA52" i="11"/>
  <c r="H52" i="11"/>
  <c r="I52" i="11" s="1"/>
  <c r="J52" i="11" s="1"/>
  <c r="E52" i="11"/>
  <c r="AT51" i="11"/>
  <c r="AP51" i="11"/>
  <c r="AA51" i="11"/>
  <c r="I51" i="11"/>
  <c r="J51" i="11" s="1"/>
  <c r="H51" i="11"/>
  <c r="E51" i="11"/>
  <c r="AT50" i="11"/>
  <c r="AP50" i="11"/>
  <c r="AA50" i="11"/>
  <c r="J50" i="11"/>
  <c r="I50" i="11"/>
  <c r="H50" i="11"/>
  <c r="E50" i="11"/>
  <c r="H49" i="11" s="1"/>
  <c r="I49" i="11" s="1"/>
  <c r="J49" i="11" s="1"/>
  <c r="AT49" i="11"/>
  <c r="AS49" i="11"/>
  <c r="AP49" i="11"/>
  <c r="AA49" i="11"/>
  <c r="E49" i="11"/>
  <c r="AT48" i="11"/>
  <c r="AP48" i="11"/>
  <c r="AA48" i="11"/>
  <c r="H48" i="11"/>
  <c r="I48" i="11" s="1"/>
  <c r="J48" i="11" s="1"/>
  <c r="E48" i="11"/>
  <c r="AT47" i="11"/>
  <c r="AP47" i="11"/>
  <c r="AA47" i="11"/>
  <c r="I47" i="11"/>
  <c r="J47" i="11" s="1"/>
  <c r="H47" i="11"/>
  <c r="E47" i="11"/>
  <c r="H46" i="11" s="1"/>
  <c r="I46" i="11" s="1"/>
  <c r="J46" i="11" s="1"/>
  <c r="AT46" i="11"/>
  <c r="AP46" i="11"/>
  <c r="AA46" i="11"/>
  <c r="K46" i="11"/>
  <c r="L46" i="11" s="1"/>
  <c r="E46" i="11"/>
  <c r="AT45" i="11"/>
  <c r="AP45" i="11"/>
  <c r="AA45" i="11"/>
  <c r="J45" i="11"/>
  <c r="H45" i="11"/>
  <c r="I45" i="11" s="1"/>
  <c r="E45" i="11"/>
  <c r="H44" i="11" s="1"/>
  <c r="I44" i="11" s="1"/>
  <c r="J44" i="11" s="1"/>
  <c r="AT44" i="11"/>
  <c r="AP44" i="11"/>
  <c r="AA44" i="11"/>
  <c r="E44" i="11"/>
  <c r="AT43" i="11"/>
  <c r="AS43" i="11"/>
  <c r="AP43" i="11"/>
  <c r="AA43" i="11"/>
  <c r="H43" i="11"/>
  <c r="I43" i="11" s="1"/>
  <c r="J43" i="11" s="1"/>
  <c r="E43" i="11"/>
  <c r="H42" i="11" s="1"/>
  <c r="I42" i="11" s="1"/>
  <c r="J42" i="11" s="1"/>
  <c r="AT42" i="11"/>
  <c r="AP42" i="11"/>
  <c r="AA42" i="11"/>
  <c r="E39" i="11"/>
  <c r="H38" i="11" s="1"/>
  <c r="I38" i="11" s="1"/>
  <c r="J38" i="11" s="1"/>
  <c r="AT38" i="11"/>
  <c r="AP38" i="11"/>
  <c r="AM38" i="11"/>
  <c r="AD38" i="11"/>
  <c r="AA38" i="11"/>
  <c r="E38" i="11"/>
  <c r="H37" i="11" s="1"/>
  <c r="I37" i="11" s="1"/>
  <c r="J37" i="11" s="1"/>
  <c r="AT37" i="11"/>
  <c r="AP37" i="11"/>
  <c r="AM37" i="11"/>
  <c r="AD37" i="11"/>
  <c r="AA37" i="11"/>
  <c r="E37" i="11"/>
  <c r="AT36" i="11"/>
  <c r="AP36" i="11"/>
  <c r="AM36" i="11"/>
  <c r="AD36" i="11"/>
  <c r="AA36" i="11"/>
  <c r="H36" i="11"/>
  <c r="I36" i="11" s="1"/>
  <c r="J36" i="11" s="1"/>
  <c r="E36" i="11"/>
  <c r="AT35" i="11"/>
  <c r="AP35" i="11"/>
  <c r="AM35" i="11"/>
  <c r="AD35" i="11"/>
  <c r="AA35" i="11"/>
  <c r="I35" i="11"/>
  <c r="J35" i="11" s="1"/>
  <c r="H35" i="11"/>
  <c r="E35" i="11"/>
  <c r="AT34" i="11"/>
  <c r="AP34" i="11"/>
  <c r="AM34" i="11"/>
  <c r="AD34" i="11"/>
  <c r="AA34" i="11"/>
  <c r="H34" i="11"/>
  <c r="I34" i="11" s="1"/>
  <c r="J34" i="11" s="1"/>
  <c r="E34" i="11"/>
  <c r="AT33" i="11"/>
  <c r="AP33" i="11"/>
  <c r="AM33" i="11"/>
  <c r="AD33" i="11"/>
  <c r="AA33" i="11"/>
  <c r="I33" i="11"/>
  <c r="J33" i="11" s="1"/>
  <c r="H33" i="11"/>
  <c r="E33" i="11"/>
  <c r="AT32" i="11"/>
  <c r="AP32" i="11"/>
  <c r="AM32" i="11"/>
  <c r="AD32" i="11"/>
  <c r="AA32" i="11"/>
  <c r="H32" i="11"/>
  <c r="I32" i="11" s="1"/>
  <c r="J32" i="11" s="1"/>
  <c r="E32" i="11"/>
  <c r="AT31" i="11"/>
  <c r="AP31" i="11"/>
  <c r="AM31" i="11"/>
  <c r="AD31" i="11"/>
  <c r="AA31" i="11"/>
  <c r="H31" i="11"/>
  <c r="I31" i="11" s="1"/>
  <c r="J31" i="11" s="1"/>
  <c r="E31" i="11"/>
  <c r="H30" i="11" s="1"/>
  <c r="I30" i="11" s="1"/>
  <c r="J30" i="11" s="1"/>
  <c r="AT30" i="11"/>
  <c r="AP30" i="11"/>
  <c r="AM30" i="11"/>
  <c r="AD30" i="11"/>
  <c r="AA30" i="11"/>
  <c r="E30" i="11"/>
  <c r="H29" i="11" s="1"/>
  <c r="I29" i="11" s="1"/>
  <c r="J29" i="11" s="1"/>
  <c r="AT29" i="11"/>
  <c r="AP29" i="11"/>
  <c r="AM29" i="11"/>
  <c r="AD29" i="11"/>
  <c r="AA29" i="11"/>
  <c r="E29" i="11"/>
  <c r="B29" i="11"/>
  <c r="AT28" i="11"/>
  <c r="AP28" i="11"/>
  <c r="AM28" i="11"/>
  <c r="AD28" i="11"/>
  <c r="AA28" i="11"/>
  <c r="H28" i="11"/>
  <c r="I28" i="11" s="1"/>
  <c r="J28" i="11" s="1"/>
  <c r="E28" i="11"/>
  <c r="AT27" i="11"/>
  <c r="AP27" i="11"/>
  <c r="AM27" i="11"/>
  <c r="AD27" i="11"/>
  <c r="AA27" i="11"/>
  <c r="H27" i="11"/>
  <c r="I27" i="11" s="1"/>
  <c r="J27" i="11" s="1"/>
  <c r="B27" i="11"/>
  <c r="K15" i="11"/>
  <c r="I5" i="11"/>
  <c r="B44" i="11" s="1"/>
  <c r="AS44" i="11" s="1"/>
  <c r="G5" i="11"/>
  <c r="B42" i="11" s="1"/>
  <c r="K49" i="11" s="1"/>
  <c r="L49" i="11" s="1"/>
  <c r="I2" i="11"/>
  <c r="G2" i="11"/>
  <c r="E102" i="10"/>
  <c r="AZ101" i="10"/>
  <c r="AW101" i="10"/>
  <c r="AU101" i="10"/>
  <c r="AS101" i="10"/>
  <c r="AG101" i="10"/>
  <c r="H101" i="10"/>
  <c r="I101" i="10" s="1"/>
  <c r="J101" i="10" s="1"/>
  <c r="E101" i="10"/>
  <c r="AZ100" i="10"/>
  <c r="AW100" i="10"/>
  <c r="AV100" i="10"/>
  <c r="AS100" i="10"/>
  <c r="AG100" i="10"/>
  <c r="H100" i="10"/>
  <c r="I100" i="10" s="1"/>
  <c r="J100" i="10" s="1"/>
  <c r="E100" i="10"/>
  <c r="H99" i="10" s="1"/>
  <c r="I99" i="10" s="1"/>
  <c r="J99" i="10" s="1"/>
  <c r="AZ99" i="10"/>
  <c r="AW99" i="10"/>
  <c r="AU99" i="10"/>
  <c r="AS99" i="10"/>
  <c r="AG99" i="10"/>
  <c r="K99" i="10"/>
  <c r="L99" i="10" s="1"/>
  <c r="E99" i="10"/>
  <c r="H98" i="10" s="1"/>
  <c r="I98" i="10" s="1"/>
  <c r="J98" i="10" s="1"/>
  <c r="AZ98" i="10"/>
  <c r="AW98" i="10"/>
  <c r="AU98" i="10"/>
  <c r="AS98" i="10"/>
  <c r="AG98" i="10"/>
  <c r="E98" i="10"/>
  <c r="H97" i="10" s="1"/>
  <c r="AZ97" i="10"/>
  <c r="AW97" i="10"/>
  <c r="AU97" i="10"/>
  <c r="AS97" i="10"/>
  <c r="AG97" i="10"/>
  <c r="K97" i="10"/>
  <c r="L97" i="10" s="1"/>
  <c r="I97" i="10"/>
  <c r="J97" i="10" s="1"/>
  <c r="E97" i="10"/>
  <c r="H96" i="10" s="1"/>
  <c r="I96" i="10" s="1"/>
  <c r="J96" i="10" s="1"/>
  <c r="AZ96" i="10"/>
  <c r="AW96" i="10"/>
  <c r="AU96" i="10"/>
  <c r="AS96" i="10"/>
  <c r="AG96" i="10"/>
  <c r="E96" i="10"/>
  <c r="H95" i="10" s="1"/>
  <c r="AZ95" i="10"/>
  <c r="AW95" i="10"/>
  <c r="AU95" i="10"/>
  <c r="AS95" i="10"/>
  <c r="AG95" i="10"/>
  <c r="K95" i="10"/>
  <c r="L95" i="10" s="1"/>
  <c r="I95" i="10"/>
  <c r="J95" i="10" s="1"/>
  <c r="E95" i="10"/>
  <c r="H94" i="10" s="1"/>
  <c r="I94" i="10" s="1"/>
  <c r="J94" i="10" s="1"/>
  <c r="AZ94" i="10"/>
  <c r="AW94" i="10"/>
  <c r="AU94" i="10"/>
  <c r="AS94" i="10"/>
  <c r="AG94" i="10"/>
  <c r="K94" i="10"/>
  <c r="L94" i="10" s="1"/>
  <c r="E94" i="10"/>
  <c r="H93" i="10" s="1"/>
  <c r="I93" i="10" s="1"/>
  <c r="AZ93" i="10"/>
  <c r="AW93" i="10"/>
  <c r="AU93" i="10"/>
  <c r="AS93" i="10"/>
  <c r="AG93" i="10"/>
  <c r="K93" i="10"/>
  <c r="L93" i="10" s="1"/>
  <c r="J93" i="10"/>
  <c r="E93" i="10"/>
  <c r="AZ92" i="10"/>
  <c r="AW92" i="10"/>
  <c r="AV92" i="10"/>
  <c r="AS92" i="10"/>
  <c r="AG92" i="10"/>
  <c r="K92" i="10"/>
  <c r="L92" i="10" s="1"/>
  <c r="R92" i="10" s="1"/>
  <c r="H92" i="10"/>
  <c r="I92" i="10" s="1"/>
  <c r="J92" i="10" s="1"/>
  <c r="E92" i="10"/>
  <c r="H91" i="10" s="1"/>
  <c r="I91" i="10" s="1"/>
  <c r="J91" i="10" s="1"/>
  <c r="B92" i="10"/>
  <c r="AZ91" i="10"/>
  <c r="AW91" i="10"/>
  <c r="AV91" i="10"/>
  <c r="AS91" i="10"/>
  <c r="AG91" i="10"/>
  <c r="K91" i="10"/>
  <c r="L91" i="10" s="1"/>
  <c r="E91" i="10"/>
  <c r="AZ90" i="10"/>
  <c r="AW90" i="10"/>
  <c r="AU90" i="10"/>
  <c r="AS90" i="10"/>
  <c r="AG90" i="10"/>
  <c r="H90" i="10"/>
  <c r="I90" i="10" s="1"/>
  <c r="J90" i="10" s="1"/>
  <c r="B90" i="10"/>
  <c r="AU100" i="10" s="1"/>
  <c r="E86" i="10"/>
  <c r="H85" i="10" s="1"/>
  <c r="I85" i="10" s="1"/>
  <c r="J85" i="10" s="1"/>
  <c r="AW85" i="10"/>
  <c r="AV85" i="10"/>
  <c r="AS85" i="10"/>
  <c r="AG85" i="10"/>
  <c r="K85" i="10"/>
  <c r="L85" i="10" s="1"/>
  <c r="E85" i="10"/>
  <c r="AW84" i="10"/>
  <c r="AS84" i="10"/>
  <c r="AG84" i="10"/>
  <c r="H84" i="10"/>
  <c r="I84" i="10" s="1"/>
  <c r="J84" i="10" s="1"/>
  <c r="E84" i="10"/>
  <c r="AW83" i="10"/>
  <c r="AS83" i="10"/>
  <c r="AG83" i="10"/>
  <c r="H83" i="10"/>
  <c r="I83" i="10" s="1"/>
  <c r="J83" i="10" s="1"/>
  <c r="E83" i="10"/>
  <c r="AW82" i="10"/>
  <c r="AS82" i="10"/>
  <c r="AG82" i="10"/>
  <c r="I82" i="10"/>
  <c r="J82" i="10" s="1"/>
  <c r="H82" i="10"/>
  <c r="E82" i="10"/>
  <c r="AW81" i="10"/>
  <c r="AV81" i="10"/>
  <c r="AU81" i="10"/>
  <c r="AS81" i="10"/>
  <c r="AG81" i="10"/>
  <c r="H81" i="10"/>
  <c r="I81" i="10" s="1"/>
  <c r="J81" i="10" s="1"/>
  <c r="E81" i="10"/>
  <c r="AW80" i="10"/>
  <c r="AV80" i="10"/>
  <c r="AS80" i="10"/>
  <c r="AG80" i="10"/>
  <c r="K80" i="10"/>
  <c r="L80" i="10" s="1"/>
  <c r="I80" i="10"/>
  <c r="J80" i="10" s="1"/>
  <c r="H80" i="10"/>
  <c r="E80" i="10"/>
  <c r="AW79" i="10"/>
  <c r="AS79" i="10"/>
  <c r="AG79" i="10"/>
  <c r="H79" i="10"/>
  <c r="I79" i="10" s="1"/>
  <c r="J79" i="10" s="1"/>
  <c r="E79" i="10"/>
  <c r="AW78" i="10"/>
  <c r="AV78" i="10"/>
  <c r="AS78" i="10"/>
  <c r="AG78" i="10"/>
  <c r="H78" i="10"/>
  <c r="I78" i="10" s="1"/>
  <c r="J78" i="10" s="1"/>
  <c r="E78" i="10"/>
  <c r="AW77" i="10"/>
  <c r="AS77" i="10"/>
  <c r="AG77" i="10"/>
  <c r="I77" i="10"/>
  <c r="J77" i="10" s="1"/>
  <c r="H77" i="10"/>
  <c r="E77" i="10"/>
  <c r="AW76" i="10"/>
  <c r="AV76" i="10"/>
  <c r="AU76" i="10"/>
  <c r="AS76" i="10"/>
  <c r="AG76" i="10"/>
  <c r="J76" i="10"/>
  <c r="H76" i="10"/>
  <c r="I76" i="10" s="1"/>
  <c r="E76" i="10"/>
  <c r="B76" i="10"/>
  <c r="AV98" i="10" s="1"/>
  <c r="AW75" i="10"/>
  <c r="AS75" i="10"/>
  <c r="AG75" i="10"/>
  <c r="H75" i="10"/>
  <c r="I75" i="10" s="1"/>
  <c r="J75" i="10" s="1"/>
  <c r="E75" i="10"/>
  <c r="AW74" i="10"/>
  <c r="AV74" i="10"/>
  <c r="AS74" i="10"/>
  <c r="AG74" i="10"/>
  <c r="H74" i="10"/>
  <c r="I74" i="10" s="1"/>
  <c r="J74" i="10" s="1"/>
  <c r="B74" i="10"/>
  <c r="E70" i="10"/>
  <c r="AE69" i="10"/>
  <c r="AD69" i="10"/>
  <c r="AC69" i="10"/>
  <c r="H69" i="10"/>
  <c r="I69" i="10" s="1"/>
  <c r="J69" i="10" s="1"/>
  <c r="E69" i="10"/>
  <c r="AE68" i="10"/>
  <c r="AD68" i="10"/>
  <c r="H68" i="10"/>
  <c r="I68" i="10" s="1"/>
  <c r="J68" i="10" s="1"/>
  <c r="E68" i="10"/>
  <c r="AE67" i="10"/>
  <c r="AD67" i="10"/>
  <c r="K67" i="10"/>
  <c r="L67" i="10" s="1"/>
  <c r="R67" i="10" s="1"/>
  <c r="H67" i="10"/>
  <c r="I67" i="10" s="1"/>
  <c r="J67" i="10" s="1"/>
  <c r="E67" i="10"/>
  <c r="H66" i="10" s="1"/>
  <c r="I66" i="10" s="1"/>
  <c r="J66" i="10" s="1"/>
  <c r="AE66" i="10"/>
  <c r="L66" i="10"/>
  <c r="E66" i="10"/>
  <c r="H65" i="10" s="1"/>
  <c r="I65" i="10" s="1"/>
  <c r="J65" i="10" s="1"/>
  <c r="AE65" i="10"/>
  <c r="AD65" i="10"/>
  <c r="K65" i="10"/>
  <c r="L65" i="10" s="1"/>
  <c r="E65" i="10"/>
  <c r="AE64" i="10"/>
  <c r="AC64" i="10"/>
  <c r="H64" i="10"/>
  <c r="I64" i="10" s="1"/>
  <c r="J64" i="10" s="1"/>
  <c r="E64" i="10"/>
  <c r="AE63" i="10"/>
  <c r="AD63" i="10"/>
  <c r="I63" i="10"/>
  <c r="J63" i="10" s="1"/>
  <c r="H63" i="10"/>
  <c r="E63" i="10"/>
  <c r="H62" i="10" s="1"/>
  <c r="AE62" i="10"/>
  <c r="AD62" i="10"/>
  <c r="AC62" i="10"/>
  <c r="I62" i="10"/>
  <c r="J62" i="10" s="1"/>
  <c r="E62" i="10"/>
  <c r="AE61" i="10"/>
  <c r="AD61" i="10"/>
  <c r="AC61" i="10"/>
  <c r="H61" i="10"/>
  <c r="I61" i="10" s="1"/>
  <c r="J61" i="10" s="1"/>
  <c r="E61" i="10"/>
  <c r="AE60" i="10"/>
  <c r="AD60" i="10"/>
  <c r="K60" i="10"/>
  <c r="L60" i="10" s="1"/>
  <c r="R60" i="10" s="1"/>
  <c r="H60" i="10"/>
  <c r="I60" i="10" s="1"/>
  <c r="J60" i="10" s="1"/>
  <c r="E60" i="10"/>
  <c r="H59" i="10" s="1"/>
  <c r="I59" i="10" s="1"/>
  <c r="J59" i="10" s="1"/>
  <c r="B60" i="10"/>
  <c r="AD64" i="10" s="1"/>
  <c r="AE59" i="10"/>
  <c r="AD59" i="10"/>
  <c r="K59" i="10"/>
  <c r="L59" i="10" s="1"/>
  <c r="R59" i="10" s="1"/>
  <c r="E59" i="10"/>
  <c r="H58" i="10" s="1"/>
  <c r="I58" i="10" s="1"/>
  <c r="J58" i="10" s="1"/>
  <c r="AE58" i="10"/>
  <c r="AD58" i="10"/>
  <c r="B58" i="10"/>
  <c r="K66" i="10" s="1"/>
  <c r="E54" i="10"/>
  <c r="H53" i="10" s="1"/>
  <c r="AT53" i="10"/>
  <c r="AP53" i="10"/>
  <c r="AA53" i="10"/>
  <c r="I53" i="10"/>
  <c r="J53" i="10" s="1"/>
  <c r="E53" i="10"/>
  <c r="H52" i="10" s="1"/>
  <c r="I52" i="10" s="1"/>
  <c r="J52" i="10" s="1"/>
  <c r="AT52" i="10"/>
  <c r="AR52" i="10"/>
  <c r="AP52" i="10"/>
  <c r="AA52" i="10"/>
  <c r="K52" i="10"/>
  <c r="L52" i="10" s="1"/>
  <c r="E52" i="10"/>
  <c r="AT51" i="10"/>
  <c r="AP51" i="10"/>
  <c r="AA51" i="10"/>
  <c r="H51" i="10"/>
  <c r="I51" i="10" s="1"/>
  <c r="J51" i="10" s="1"/>
  <c r="E51" i="10"/>
  <c r="AT50" i="10"/>
  <c r="AP50" i="10"/>
  <c r="AA50" i="10"/>
  <c r="H50" i="10"/>
  <c r="I50" i="10" s="1"/>
  <c r="J50" i="10" s="1"/>
  <c r="E50" i="10"/>
  <c r="AT49" i="10"/>
  <c r="AP49" i="10"/>
  <c r="AA49" i="10"/>
  <c r="H49" i="10"/>
  <c r="I49" i="10" s="1"/>
  <c r="J49" i="10" s="1"/>
  <c r="E49" i="10"/>
  <c r="AT48" i="10"/>
  <c r="AP48" i="10"/>
  <c r="AA48" i="10"/>
  <c r="I48" i="10"/>
  <c r="J48" i="10" s="1"/>
  <c r="H48" i="10"/>
  <c r="E48" i="10"/>
  <c r="AT47" i="10"/>
  <c r="AP47" i="10"/>
  <c r="AA47" i="10"/>
  <c r="H47" i="10"/>
  <c r="I47" i="10" s="1"/>
  <c r="J47" i="10" s="1"/>
  <c r="E47" i="10"/>
  <c r="AT46" i="10"/>
  <c r="AS46" i="10"/>
  <c r="AP46" i="10"/>
  <c r="AA46" i="10"/>
  <c r="H46" i="10"/>
  <c r="I46" i="10" s="1"/>
  <c r="J46" i="10" s="1"/>
  <c r="E46" i="10"/>
  <c r="AT45" i="10"/>
  <c r="AP45" i="10"/>
  <c r="AA45" i="10"/>
  <c r="H45" i="10"/>
  <c r="I45" i="10" s="1"/>
  <c r="J45" i="10" s="1"/>
  <c r="E45" i="10"/>
  <c r="AT44" i="10"/>
  <c r="AP44" i="10"/>
  <c r="AA44" i="10"/>
  <c r="H44" i="10"/>
  <c r="I44" i="10" s="1"/>
  <c r="J44" i="10" s="1"/>
  <c r="E44" i="10"/>
  <c r="B44" i="10"/>
  <c r="AS51" i="10" s="1"/>
  <c r="AT43" i="10"/>
  <c r="AP43" i="10"/>
  <c r="AA43" i="10"/>
  <c r="H43" i="10"/>
  <c r="I43" i="10" s="1"/>
  <c r="J43" i="10" s="1"/>
  <c r="E43" i="10"/>
  <c r="AT42" i="10"/>
  <c r="AS42" i="10"/>
  <c r="AP42" i="10"/>
  <c r="AA42" i="10"/>
  <c r="I42" i="10"/>
  <c r="J42" i="10" s="1"/>
  <c r="H42" i="10"/>
  <c r="E39" i="10"/>
  <c r="AT38" i="10"/>
  <c r="AP38" i="10"/>
  <c r="AM38" i="10"/>
  <c r="AD38" i="10"/>
  <c r="AA38" i="10"/>
  <c r="J38" i="10"/>
  <c r="H38" i="10"/>
  <c r="I38" i="10" s="1"/>
  <c r="E38" i="10"/>
  <c r="AT37" i="10"/>
  <c r="AP37" i="10"/>
  <c r="AM37" i="10"/>
  <c r="AD37" i="10"/>
  <c r="AA37" i="10"/>
  <c r="H37" i="10"/>
  <c r="I37" i="10" s="1"/>
  <c r="J37" i="10" s="1"/>
  <c r="E37" i="10"/>
  <c r="AT36" i="10"/>
  <c r="AP36" i="10"/>
  <c r="AM36" i="10"/>
  <c r="AD36" i="10"/>
  <c r="AA36" i="10"/>
  <c r="I36" i="10"/>
  <c r="J36" i="10" s="1"/>
  <c r="H36" i="10"/>
  <c r="E36" i="10"/>
  <c r="AT35" i="10"/>
  <c r="AP35" i="10"/>
  <c r="AM35" i="10"/>
  <c r="AD35" i="10"/>
  <c r="AA35" i="10"/>
  <c r="H35" i="10"/>
  <c r="I35" i="10" s="1"/>
  <c r="J35" i="10" s="1"/>
  <c r="E35" i="10"/>
  <c r="AT34" i="10"/>
  <c r="AP34" i="10"/>
  <c r="AM34" i="10"/>
  <c r="AD34" i="10"/>
  <c r="AA34" i="10"/>
  <c r="K34" i="10"/>
  <c r="L34" i="10" s="1"/>
  <c r="I34" i="10"/>
  <c r="J34" i="10" s="1"/>
  <c r="H34" i="10"/>
  <c r="E34" i="10"/>
  <c r="AT33" i="10"/>
  <c r="AP33" i="10"/>
  <c r="AM33" i="10"/>
  <c r="AD33" i="10"/>
  <c r="AA33" i="10"/>
  <c r="H33" i="10"/>
  <c r="I33" i="10" s="1"/>
  <c r="J33" i="10" s="1"/>
  <c r="E33" i="10"/>
  <c r="AT32" i="10"/>
  <c r="AP32" i="10"/>
  <c r="AM32" i="10"/>
  <c r="AD32" i="10"/>
  <c r="AA32" i="10"/>
  <c r="I32" i="10"/>
  <c r="J32" i="10" s="1"/>
  <c r="H32" i="10"/>
  <c r="E32" i="10"/>
  <c r="H31" i="10" s="1"/>
  <c r="I31" i="10" s="1"/>
  <c r="J31" i="10" s="1"/>
  <c r="AT31" i="10"/>
  <c r="AP31" i="10"/>
  <c r="AM31" i="10"/>
  <c r="AD31" i="10"/>
  <c r="AA31" i="10"/>
  <c r="E31" i="10"/>
  <c r="H30" i="10" s="1"/>
  <c r="I30" i="10" s="1"/>
  <c r="J30" i="10" s="1"/>
  <c r="AT30" i="10"/>
  <c r="AP30" i="10"/>
  <c r="AM30" i="10"/>
  <c r="AD30" i="10"/>
  <c r="AA30" i="10"/>
  <c r="E30" i="10"/>
  <c r="H29" i="10" s="1"/>
  <c r="I29" i="10" s="1"/>
  <c r="J29" i="10" s="1"/>
  <c r="AT29" i="10"/>
  <c r="AP29" i="10"/>
  <c r="AM29" i="10"/>
  <c r="AD29" i="10"/>
  <c r="AA29" i="10"/>
  <c r="E29" i="10"/>
  <c r="H28" i="10" s="1"/>
  <c r="I28" i="10" s="1"/>
  <c r="J28" i="10" s="1"/>
  <c r="AT28" i="10"/>
  <c r="AP28" i="10"/>
  <c r="AM28" i="10"/>
  <c r="AD28" i="10"/>
  <c r="AA28" i="10"/>
  <c r="E28" i="10"/>
  <c r="H27" i="10" s="1"/>
  <c r="I27" i="10" s="1"/>
  <c r="AT27" i="10"/>
  <c r="AP27" i="10"/>
  <c r="AM27" i="10"/>
  <c r="AD27" i="10"/>
  <c r="AA27" i="10"/>
  <c r="J27" i="10"/>
  <c r="K15" i="10"/>
  <c r="I5" i="10"/>
  <c r="G5" i="10"/>
  <c r="B42" i="10" s="1"/>
  <c r="I2" i="10"/>
  <c r="B29" i="10" s="1"/>
  <c r="G2" i="10"/>
  <c r="B27" i="10" s="1"/>
  <c r="E102" i="9"/>
  <c r="H101" i="9" s="1"/>
  <c r="I101" i="9" s="1"/>
  <c r="J101" i="9" s="1"/>
  <c r="AZ101" i="9"/>
  <c r="AW101" i="9"/>
  <c r="AV101" i="9"/>
  <c r="AS101" i="9"/>
  <c r="AG101" i="9"/>
  <c r="K101" i="9"/>
  <c r="L101" i="9" s="1"/>
  <c r="E101" i="9"/>
  <c r="H100" i="9" s="1"/>
  <c r="AZ100" i="9"/>
  <c r="AW100" i="9"/>
  <c r="AS100" i="9"/>
  <c r="AG100" i="9"/>
  <c r="I100" i="9"/>
  <c r="J100" i="9" s="1"/>
  <c r="E100" i="9"/>
  <c r="H99" i="9" s="1"/>
  <c r="I99" i="9" s="1"/>
  <c r="J99" i="9" s="1"/>
  <c r="AZ99" i="9"/>
  <c r="AW99" i="9"/>
  <c r="AU99" i="9"/>
  <c r="AS99" i="9"/>
  <c r="AG99" i="9"/>
  <c r="E99" i="9"/>
  <c r="H98" i="9" s="1"/>
  <c r="I98" i="9" s="1"/>
  <c r="J98" i="9" s="1"/>
  <c r="AZ98" i="9"/>
  <c r="AW98" i="9"/>
  <c r="AS98" i="9"/>
  <c r="AG98" i="9"/>
  <c r="E98" i="9"/>
  <c r="H97" i="9" s="1"/>
  <c r="I97" i="9" s="1"/>
  <c r="J97" i="9" s="1"/>
  <c r="AZ97" i="9"/>
  <c r="AW97" i="9"/>
  <c r="AU97" i="9"/>
  <c r="AS97" i="9"/>
  <c r="AG97" i="9"/>
  <c r="E97" i="9"/>
  <c r="H96" i="9" s="1"/>
  <c r="AZ96" i="9"/>
  <c r="AW96" i="9"/>
  <c r="AU96" i="9"/>
  <c r="AS96" i="9"/>
  <c r="AG96" i="9"/>
  <c r="I96" i="9"/>
  <c r="J96" i="9" s="1"/>
  <c r="E96" i="9"/>
  <c r="H95" i="9" s="1"/>
  <c r="I95" i="9" s="1"/>
  <c r="J95" i="9" s="1"/>
  <c r="AZ95" i="9"/>
  <c r="AW95" i="9"/>
  <c r="AU95" i="9"/>
  <c r="AS95" i="9"/>
  <c r="AG95" i="9"/>
  <c r="E95" i="9"/>
  <c r="AZ94" i="9"/>
  <c r="AW94" i="9"/>
  <c r="AU94" i="9"/>
  <c r="AS94" i="9"/>
  <c r="AG94" i="9"/>
  <c r="K94" i="9"/>
  <c r="L94" i="9" s="1"/>
  <c r="J94" i="9"/>
  <c r="H94" i="9"/>
  <c r="I94" i="9" s="1"/>
  <c r="E94" i="9"/>
  <c r="AZ93" i="9"/>
  <c r="AW93" i="9"/>
  <c r="AV93" i="9"/>
  <c r="AS93" i="9"/>
  <c r="AG93" i="9"/>
  <c r="K93" i="9"/>
  <c r="L93" i="9" s="1"/>
  <c r="R93" i="9" s="1"/>
  <c r="H93" i="9"/>
  <c r="I93" i="9" s="1"/>
  <c r="J93" i="9" s="1"/>
  <c r="E93" i="9"/>
  <c r="H92" i="9" s="1"/>
  <c r="I92" i="9" s="1"/>
  <c r="AZ92" i="9"/>
  <c r="AW92" i="9"/>
  <c r="AV92" i="9"/>
  <c r="AU92" i="9"/>
  <c r="AS92" i="9"/>
  <c r="AG92" i="9"/>
  <c r="K92" i="9"/>
  <c r="L92" i="9" s="1"/>
  <c r="J92" i="9"/>
  <c r="E92" i="9"/>
  <c r="B92" i="9"/>
  <c r="AZ91" i="9"/>
  <c r="AW91" i="9"/>
  <c r="AS91" i="9"/>
  <c r="AG91" i="9"/>
  <c r="H91" i="9"/>
  <c r="I91" i="9" s="1"/>
  <c r="J91" i="9" s="1"/>
  <c r="E91" i="9"/>
  <c r="AZ90" i="9"/>
  <c r="AW90" i="9"/>
  <c r="AV90" i="9"/>
  <c r="AS90" i="9"/>
  <c r="AG90" i="9"/>
  <c r="K90" i="9"/>
  <c r="L90" i="9" s="1"/>
  <c r="I90" i="9"/>
  <c r="J90" i="9" s="1"/>
  <c r="H90" i="9"/>
  <c r="B90" i="9"/>
  <c r="AU101" i="9" s="1"/>
  <c r="E86" i="9"/>
  <c r="AW85" i="9"/>
  <c r="AS85" i="9"/>
  <c r="AG85" i="9"/>
  <c r="H85" i="9"/>
  <c r="I85" i="9" s="1"/>
  <c r="J85" i="9" s="1"/>
  <c r="E85" i="9"/>
  <c r="AW84" i="9"/>
  <c r="AU84" i="9"/>
  <c r="AS84" i="9"/>
  <c r="AG84" i="9"/>
  <c r="K84" i="9"/>
  <c r="L84" i="9" s="1"/>
  <c r="H84" i="9"/>
  <c r="I84" i="9" s="1"/>
  <c r="J84" i="9" s="1"/>
  <c r="E84" i="9"/>
  <c r="AW83" i="9"/>
  <c r="AV83" i="9"/>
  <c r="AS83" i="9"/>
  <c r="AG83" i="9"/>
  <c r="K83" i="9"/>
  <c r="L83" i="9" s="1"/>
  <c r="I83" i="9"/>
  <c r="J83" i="9" s="1"/>
  <c r="H83" i="9"/>
  <c r="E83" i="9"/>
  <c r="AW82" i="9"/>
  <c r="AU82" i="9"/>
  <c r="AS82" i="9"/>
  <c r="AG82" i="9"/>
  <c r="H82" i="9"/>
  <c r="I82" i="9" s="1"/>
  <c r="J82" i="9" s="1"/>
  <c r="E82" i="9"/>
  <c r="AW81" i="9"/>
  <c r="AV81" i="9"/>
  <c r="AS81" i="9"/>
  <c r="AG81" i="9"/>
  <c r="K81" i="9"/>
  <c r="L81" i="9" s="1"/>
  <c r="R81" i="9" s="1"/>
  <c r="H81" i="9"/>
  <c r="I81" i="9" s="1"/>
  <c r="J81" i="9" s="1"/>
  <c r="E81" i="9"/>
  <c r="AW80" i="9"/>
  <c r="AS80" i="9"/>
  <c r="AG80" i="9"/>
  <c r="H80" i="9"/>
  <c r="I80" i="9" s="1"/>
  <c r="J80" i="9" s="1"/>
  <c r="E80" i="9"/>
  <c r="AW79" i="9"/>
  <c r="AV79" i="9"/>
  <c r="AU79" i="9"/>
  <c r="AS79" i="9"/>
  <c r="AG79" i="9"/>
  <c r="I79" i="9"/>
  <c r="J79" i="9" s="1"/>
  <c r="H79" i="9"/>
  <c r="E79" i="9"/>
  <c r="H78" i="9" s="1"/>
  <c r="I78" i="9" s="1"/>
  <c r="J78" i="9" s="1"/>
  <c r="AW78" i="9"/>
  <c r="AV78" i="9"/>
  <c r="AU78" i="9"/>
  <c r="AS78" i="9"/>
  <c r="AG78" i="9"/>
  <c r="K78" i="9"/>
  <c r="L78" i="9" s="1"/>
  <c r="E78" i="9"/>
  <c r="AW77" i="9"/>
  <c r="AU77" i="9"/>
  <c r="AS77" i="9"/>
  <c r="AG77" i="9"/>
  <c r="H77" i="9"/>
  <c r="I77" i="9" s="1"/>
  <c r="J77" i="9" s="1"/>
  <c r="E77" i="9"/>
  <c r="AW76" i="9"/>
  <c r="AV76" i="9"/>
  <c r="AS76" i="9"/>
  <c r="AG76" i="9"/>
  <c r="K76" i="9"/>
  <c r="L76" i="9" s="1"/>
  <c r="H76" i="9"/>
  <c r="I76" i="9" s="1"/>
  <c r="J76" i="9" s="1"/>
  <c r="E76" i="9"/>
  <c r="H75" i="9" s="1"/>
  <c r="B76" i="9"/>
  <c r="AV99" i="9" s="1"/>
  <c r="AW75" i="9"/>
  <c r="AV75" i="9"/>
  <c r="AU75" i="9"/>
  <c r="AS75" i="9"/>
  <c r="AG75" i="9"/>
  <c r="K75" i="9"/>
  <c r="L75" i="9" s="1"/>
  <c r="I75" i="9"/>
  <c r="J75" i="9" s="1"/>
  <c r="E75" i="9"/>
  <c r="AW74" i="9"/>
  <c r="AV74" i="9"/>
  <c r="AU74" i="9"/>
  <c r="AS74" i="9"/>
  <c r="AG74" i="9"/>
  <c r="K74" i="9"/>
  <c r="L74" i="9" s="1"/>
  <c r="O74" i="9" s="1"/>
  <c r="P74" i="9" s="1"/>
  <c r="Q74" i="9" s="1"/>
  <c r="J74" i="9"/>
  <c r="H74" i="9"/>
  <c r="I74" i="9" s="1"/>
  <c r="B74" i="9"/>
  <c r="AU83" i="9" s="1"/>
  <c r="E70" i="9"/>
  <c r="H69" i="9" s="1"/>
  <c r="I69" i="9" s="1"/>
  <c r="J69" i="9" s="1"/>
  <c r="AE69" i="9"/>
  <c r="AD69" i="9"/>
  <c r="K69" i="9"/>
  <c r="L69" i="9" s="1"/>
  <c r="E69" i="9"/>
  <c r="H68" i="9" s="1"/>
  <c r="I68" i="9" s="1"/>
  <c r="J68" i="9" s="1"/>
  <c r="AE68" i="9"/>
  <c r="R68" i="9"/>
  <c r="K68" i="9"/>
  <c r="L68" i="9" s="1"/>
  <c r="E68" i="9"/>
  <c r="AE67" i="9"/>
  <c r="H67" i="9"/>
  <c r="I67" i="9" s="1"/>
  <c r="J67" i="9" s="1"/>
  <c r="E67" i="9"/>
  <c r="AE66" i="9"/>
  <c r="AD66" i="9"/>
  <c r="I66" i="9"/>
  <c r="J66" i="9" s="1"/>
  <c r="H66" i="9"/>
  <c r="E66" i="9"/>
  <c r="AE65" i="9"/>
  <c r="AD65" i="9"/>
  <c r="AC65" i="9"/>
  <c r="H65" i="9"/>
  <c r="I65" i="9" s="1"/>
  <c r="J65" i="9" s="1"/>
  <c r="E65" i="9"/>
  <c r="AE64" i="9"/>
  <c r="H64" i="9"/>
  <c r="I64" i="9" s="1"/>
  <c r="J64" i="9" s="1"/>
  <c r="E64" i="9"/>
  <c r="H63" i="9" s="1"/>
  <c r="I63" i="9" s="1"/>
  <c r="J63" i="9" s="1"/>
  <c r="AE63" i="9"/>
  <c r="E63" i="9"/>
  <c r="H62" i="9" s="1"/>
  <c r="I62" i="9" s="1"/>
  <c r="J62" i="9" s="1"/>
  <c r="AE62" i="9"/>
  <c r="AD62" i="9"/>
  <c r="E62" i="9"/>
  <c r="H61" i="9" s="1"/>
  <c r="I61" i="9" s="1"/>
  <c r="J61" i="9" s="1"/>
  <c r="AE61" i="9"/>
  <c r="AD61" i="9"/>
  <c r="K61" i="9"/>
  <c r="L61" i="9" s="1"/>
  <c r="E61" i="9"/>
  <c r="AE60" i="9"/>
  <c r="J60" i="9"/>
  <c r="H60" i="9"/>
  <c r="I60" i="9" s="1"/>
  <c r="E60" i="9"/>
  <c r="B60" i="9"/>
  <c r="AD68" i="9" s="1"/>
  <c r="AE59" i="9"/>
  <c r="J59" i="9"/>
  <c r="H59" i="9"/>
  <c r="I59" i="9" s="1"/>
  <c r="E59" i="9"/>
  <c r="AE58" i="9"/>
  <c r="AD58" i="9"/>
  <c r="I58" i="9"/>
  <c r="J58" i="9" s="1"/>
  <c r="H58" i="9"/>
  <c r="B58" i="9"/>
  <c r="AC66" i="9" s="1"/>
  <c r="E54" i="9"/>
  <c r="AT53" i="9"/>
  <c r="AP53" i="9"/>
  <c r="AA53" i="9"/>
  <c r="H53" i="9"/>
  <c r="I53" i="9" s="1"/>
  <c r="J53" i="9" s="1"/>
  <c r="E53" i="9"/>
  <c r="AT52" i="9"/>
  <c r="AP52" i="9"/>
  <c r="AA52" i="9"/>
  <c r="H52" i="9"/>
  <c r="I52" i="9" s="1"/>
  <c r="J52" i="9" s="1"/>
  <c r="E52" i="9"/>
  <c r="AT51" i="9"/>
  <c r="AP51" i="9"/>
  <c r="AA51" i="9"/>
  <c r="I51" i="9"/>
  <c r="J51" i="9" s="1"/>
  <c r="H51" i="9"/>
  <c r="E51" i="9"/>
  <c r="AT50" i="9"/>
  <c r="AR50" i="9"/>
  <c r="AP50" i="9"/>
  <c r="AA50" i="9"/>
  <c r="H50" i="9"/>
  <c r="I50" i="9" s="1"/>
  <c r="J50" i="9" s="1"/>
  <c r="E50" i="9"/>
  <c r="AT49" i="9"/>
  <c r="AP49" i="9"/>
  <c r="AA49" i="9"/>
  <c r="K49" i="9"/>
  <c r="L49" i="9" s="1"/>
  <c r="I49" i="9"/>
  <c r="J49" i="9" s="1"/>
  <c r="H49" i="9"/>
  <c r="E49" i="9"/>
  <c r="AT48" i="9"/>
  <c r="AP48" i="9"/>
  <c r="AA48" i="9"/>
  <c r="H48" i="9"/>
  <c r="I48" i="9" s="1"/>
  <c r="J48" i="9" s="1"/>
  <c r="E48" i="9"/>
  <c r="AT47" i="9"/>
  <c r="AP47" i="9"/>
  <c r="AA47" i="9"/>
  <c r="H47" i="9"/>
  <c r="I47" i="9" s="1"/>
  <c r="J47" i="9" s="1"/>
  <c r="E47" i="9"/>
  <c r="H46" i="9" s="1"/>
  <c r="I46" i="9" s="1"/>
  <c r="J46" i="9" s="1"/>
  <c r="AT46" i="9"/>
  <c r="AP46" i="9"/>
  <c r="AA46" i="9"/>
  <c r="E46" i="9"/>
  <c r="AT45" i="9"/>
  <c r="AP45" i="9"/>
  <c r="AA45" i="9"/>
  <c r="H45" i="9"/>
  <c r="I45" i="9" s="1"/>
  <c r="J45" i="9" s="1"/>
  <c r="E45" i="9"/>
  <c r="AT44" i="9"/>
  <c r="AP44" i="9"/>
  <c r="AA44" i="9"/>
  <c r="I44" i="9"/>
  <c r="J44" i="9" s="1"/>
  <c r="H44" i="9"/>
  <c r="E44" i="9"/>
  <c r="AT43" i="9"/>
  <c r="AP43" i="9"/>
  <c r="AA43" i="9"/>
  <c r="H43" i="9"/>
  <c r="I43" i="9" s="1"/>
  <c r="J43" i="9" s="1"/>
  <c r="E43" i="9"/>
  <c r="H42" i="9" s="1"/>
  <c r="I42" i="9" s="1"/>
  <c r="J42" i="9" s="1"/>
  <c r="AT42" i="9"/>
  <c r="AP42" i="9"/>
  <c r="AA42" i="9"/>
  <c r="E39" i="9"/>
  <c r="H38" i="9" s="1"/>
  <c r="I38" i="9" s="1"/>
  <c r="J38" i="9" s="1"/>
  <c r="AT38" i="9"/>
  <c r="AP38" i="9"/>
  <c r="AM38" i="9"/>
  <c r="AD38" i="9"/>
  <c r="AA38" i="9"/>
  <c r="E38" i="9"/>
  <c r="H37" i="9" s="1"/>
  <c r="I37" i="9" s="1"/>
  <c r="J37" i="9" s="1"/>
  <c r="AT37" i="9"/>
  <c r="AP37" i="9"/>
  <c r="AM37" i="9"/>
  <c r="AD37" i="9"/>
  <c r="AA37" i="9"/>
  <c r="E37" i="9"/>
  <c r="AT36" i="9"/>
  <c r="AP36" i="9"/>
  <c r="AM36" i="9"/>
  <c r="AD36" i="9"/>
  <c r="AA36" i="9"/>
  <c r="H36" i="9"/>
  <c r="I36" i="9" s="1"/>
  <c r="J36" i="9" s="1"/>
  <c r="E36" i="9"/>
  <c r="AT35" i="9"/>
  <c r="AP35" i="9"/>
  <c r="AM35" i="9"/>
  <c r="AD35" i="9"/>
  <c r="AA35" i="9"/>
  <c r="I35" i="9"/>
  <c r="J35" i="9" s="1"/>
  <c r="H35" i="9"/>
  <c r="E35" i="9"/>
  <c r="AT34" i="9"/>
  <c r="AP34" i="9"/>
  <c r="AM34" i="9"/>
  <c r="AD34" i="9"/>
  <c r="AA34" i="9"/>
  <c r="H34" i="9"/>
  <c r="I34" i="9" s="1"/>
  <c r="J34" i="9" s="1"/>
  <c r="E34" i="9"/>
  <c r="AT33" i="9"/>
  <c r="AP33" i="9"/>
  <c r="AM33" i="9"/>
  <c r="AD33" i="9"/>
  <c r="AA33" i="9"/>
  <c r="I33" i="9"/>
  <c r="J33" i="9" s="1"/>
  <c r="H33" i="9"/>
  <c r="E33" i="9"/>
  <c r="AT32" i="9"/>
  <c r="AP32" i="9"/>
  <c r="AM32" i="9"/>
  <c r="AD32" i="9"/>
  <c r="AA32" i="9"/>
  <c r="H32" i="9"/>
  <c r="I32" i="9" s="1"/>
  <c r="J32" i="9" s="1"/>
  <c r="E32" i="9"/>
  <c r="AT31" i="9"/>
  <c r="AP31" i="9"/>
  <c r="AM31" i="9"/>
  <c r="AD31" i="9"/>
  <c r="AA31" i="9"/>
  <c r="H31" i="9"/>
  <c r="I31" i="9" s="1"/>
  <c r="J31" i="9" s="1"/>
  <c r="E31" i="9"/>
  <c r="H30" i="9" s="1"/>
  <c r="I30" i="9" s="1"/>
  <c r="J30" i="9" s="1"/>
  <c r="AT30" i="9"/>
  <c r="AP30" i="9"/>
  <c r="AM30" i="9"/>
  <c r="AD30" i="9"/>
  <c r="AA30" i="9"/>
  <c r="E30" i="9"/>
  <c r="H29" i="9" s="1"/>
  <c r="I29" i="9" s="1"/>
  <c r="J29" i="9" s="1"/>
  <c r="AT29" i="9"/>
  <c r="AP29" i="9"/>
  <c r="AM29" i="9"/>
  <c r="AD29" i="9"/>
  <c r="AA29" i="9"/>
  <c r="E29" i="9"/>
  <c r="B29" i="9"/>
  <c r="AT28" i="9"/>
  <c r="AP28" i="9"/>
  <c r="AM28" i="9"/>
  <c r="AD28" i="9"/>
  <c r="AA28" i="9"/>
  <c r="H28" i="9"/>
  <c r="I28" i="9" s="1"/>
  <c r="J28" i="9" s="1"/>
  <c r="E28" i="9"/>
  <c r="AT27" i="9"/>
  <c r="AP27" i="9"/>
  <c r="AM27" i="9"/>
  <c r="AD27" i="9"/>
  <c r="AA27" i="9"/>
  <c r="H27" i="9"/>
  <c r="I27" i="9" s="1"/>
  <c r="J27" i="9" s="1"/>
  <c r="B27" i="9"/>
  <c r="K15" i="9"/>
  <c r="I5" i="9"/>
  <c r="B44" i="9" s="1"/>
  <c r="AS44" i="9" s="1"/>
  <c r="G5" i="9"/>
  <c r="B42" i="9" s="1"/>
  <c r="I2" i="9"/>
  <c r="G2" i="9"/>
  <c r="E102" i="8"/>
  <c r="AZ101" i="8"/>
  <c r="AW101" i="8"/>
  <c r="AS101" i="8"/>
  <c r="AG101" i="8"/>
  <c r="H101" i="8"/>
  <c r="I101" i="8" s="1"/>
  <c r="J101" i="8" s="1"/>
  <c r="E101" i="8"/>
  <c r="AZ100" i="8"/>
  <c r="AW100" i="8"/>
  <c r="AV100" i="8"/>
  <c r="AS100" i="8"/>
  <c r="AG100" i="8"/>
  <c r="H100" i="8"/>
  <c r="I100" i="8" s="1"/>
  <c r="J100" i="8" s="1"/>
  <c r="E100" i="8"/>
  <c r="H99" i="8" s="1"/>
  <c r="I99" i="8" s="1"/>
  <c r="J99" i="8" s="1"/>
  <c r="AZ99" i="8"/>
  <c r="AW99" i="8"/>
  <c r="AS99" i="8"/>
  <c r="AG99" i="8"/>
  <c r="E99" i="8"/>
  <c r="H98" i="8" s="1"/>
  <c r="I98" i="8" s="1"/>
  <c r="J98" i="8" s="1"/>
  <c r="AZ98" i="8"/>
  <c r="AW98" i="8"/>
  <c r="AU98" i="8"/>
  <c r="AS98" i="8"/>
  <c r="AG98" i="8"/>
  <c r="E98" i="8"/>
  <c r="AZ97" i="8"/>
  <c r="AW97" i="8"/>
  <c r="AS97" i="8"/>
  <c r="AG97" i="8"/>
  <c r="I97" i="8"/>
  <c r="J97" i="8" s="1"/>
  <c r="H97" i="8"/>
  <c r="E97" i="8"/>
  <c r="H96" i="8" s="1"/>
  <c r="I96" i="8" s="1"/>
  <c r="J96" i="8" s="1"/>
  <c r="AZ96" i="8"/>
  <c r="AW96" i="8"/>
  <c r="AU96" i="8"/>
  <c r="AS96" i="8"/>
  <c r="AG96" i="8"/>
  <c r="E96" i="8"/>
  <c r="AZ95" i="8"/>
  <c r="AW95" i="8"/>
  <c r="AS95" i="8"/>
  <c r="AG95" i="8"/>
  <c r="I95" i="8"/>
  <c r="J95" i="8" s="1"/>
  <c r="H95" i="8"/>
  <c r="E95" i="8"/>
  <c r="H94" i="8" s="1"/>
  <c r="I94" i="8" s="1"/>
  <c r="J94" i="8" s="1"/>
  <c r="AZ94" i="8"/>
  <c r="AW94" i="8"/>
  <c r="AU94" i="8"/>
  <c r="AS94" i="8"/>
  <c r="AG94" i="8"/>
  <c r="K94" i="8"/>
  <c r="L94" i="8" s="1"/>
  <c r="E94" i="8"/>
  <c r="H93" i="8" s="1"/>
  <c r="I93" i="8" s="1"/>
  <c r="AZ93" i="8"/>
  <c r="AW93" i="8"/>
  <c r="AU93" i="8"/>
  <c r="AS93" i="8"/>
  <c r="AG93" i="8"/>
  <c r="J93" i="8"/>
  <c r="E93" i="8"/>
  <c r="AZ92" i="8"/>
  <c r="AW92" i="8"/>
  <c r="AV92" i="8"/>
  <c r="AS92" i="8"/>
  <c r="AG92" i="8"/>
  <c r="K92" i="8"/>
  <c r="L92" i="8" s="1"/>
  <c r="R92" i="8" s="1"/>
  <c r="H92" i="8"/>
  <c r="I92" i="8" s="1"/>
  <c r="J92" i="8" s="1"/>
  <c r="E92" i="8"/>
  <c r="H91" i="8" s="1"/>
  <c r="I91" i="8" s="1"/>
  <c r="J91" i="8" s="1"/>
  <c r="B92" i="8"/>
  <c r="AZ91" i="8"/>
  <c r="AW91" i="8"/>
  <c r="AV91" i="8"/>
  <c r="AS91" i="8"/>
  <c r="AG91" i="8"/>
  <c r="K91" i="8"/>
  <c r="L91" i="8" s="1"/>
  <c r="E91" i="8"/>
  <c r="AZ90" i="8"/>
  <c r="AW90" i="8"/>
  <c r="AS90" i="8"/>
  <c r="AG90" i="8"/>
  <c r="H90" i="8"/>
  <c r="I90" i="8" s="1"/>
  <c r="J90" i="8" s="1"/>
  <c r="B90" i="8"/>
  <c r="AU100" i="8" s="1"/>
  <c r="E86" i="8"/>
  <c r="H85" i="8" s="1"/>
  <c r="I85" i="8" s="1"/>
  <c r="J85" i="8" s="1"/>
  <c r="AW85" i="8"/>
  <c r="AV85" i="8"/>
  <c r="AS85" i="8"/>
  <c r="AG85" i="8"/>
  <c r="E85" i="8"/>
  <c r="AW84" i="8"/>
  <c r="AS84" i="8"/>
  <c r="AG84" i="8"/>
  <c r="I84" i="8"/>
  <c r="J84" i="8" s="1"/>
  <c r="H84" i="8"/>
  <c r="E84" i="8"/>
  <c r="AW83" i="8"/>
  <c r="AS83" i="8"/>
  <c r="AG83" i="8"/>
  <c r="H83" i="8"/>
  <c r="I83" i="8" s="1"/>
  <c r="J83" i="8" s="1"/>
  <c r="E83" i="8"/>
  <c r="AW82" i="8"/>
  <c r="AS82" i="8"/>
  <c r="AG82" i="8"/>
  <c r="I82" i="8"/>
  <c r="J82" i="8" s="1"/>
  <c r="H82" i="8"/>
  <c r="E82" i="8"/>
  <c r="AW81" i="8"/>
  <c r="AU81" i="8"/>
  <c r="AS81" i="8"/>
  <c r="AG81" i="8"/>
  <c r="J81" i="8"/>
  <c r="H81" i="8"/>
  <c r="I81" i="8" s="1"/>
  <c r="E81" i="8"/>
  <c r="AW80" i="8"/>
  <c r="AV80" i="8"/>
  <c r="AS80" i="8"/>
  <c r="AG80" i="8"/>
  <c r="K80" i="8"/>
  <c r="L80" i="8" s="1"/>
  <c r="I80" i="8"/>
  <c r="J80" i="8" s="1"/>
  <c r="H80" i="8"/>
  <c r="E80" i="8"/>
  <c r="AW79" i="8"/>
  <c r="AS79" i="8"/>
  <c r="AG79" i="8"/>
  <c r="H79" i="8"/>
  <c r="I79" i="8" s="1"/>
  <c r="J79" i="8" s="1"/>
  <c r="E79" i="8"/>
  <c r="AW78" i="8"/>
  <c r="AV78" i="8"/>
  <c r="AS78" i="8"/>
  <c r="AG78" i="8"/>
  <c r="H78" i="8"/>
  <c r="I78" i="8" s="1"/>
  <c r="J78" i="8" s="1"/>
  <c r="E78" i="8"/>
  <c r="AW77" i="8"/>
  <c r="AS77" i="8"/>
  <c r="AG77" i="8"/>
  <c r="I77" i="8"/>
  <c r="J77" i="8" s="1"/>
  <c r="H77" i="8"/>
  <c r="E77" i="8"/>
  <c r="AW76" i="8"/>
  <c r="AU76" i="8"/>
  <c r="AS76" i="8"/>
  <c r="AG76" i="8"/>
  <c r="H76" i="8"/>
  <c r="I76" i="8" s="1"/>
  <c r="J76" i="8" s="1"/>
  <c r="E76" i="8"/>
  <c r="B76" i="8"/>
  <c r="AV98" i="8" s="1"/>
  <c r="AW75" i="8"/>
  <c r="AS75" i="8"/>
  <c r="AG75" i="8"/>
  <c r="H75" i="8"/>
  <c r="I75" i="8" s="1"/>
  <c r="J75" i="8" s="1"/>
  <c r="E75" i="8"/>
  <c r="AW74" i="8"/>
  <c r="AV74" i="8"/>
  <c r="AS74" i="8"/>
  <c r="AG74" i="8"/>
  <c r="H74" i="8"/>
  <c r="I74" i="8" s="1"/>
  <c r="J74" i="8" s="1"/>
  <c r="B74" i="8"/>
  <c r="K85" i="8" s="1"/>
  <c r="L85" i="8" s="1"/>
  <c r="E70" i="8"/>
  <c r="AE69" i="8"/>
  <c r="AC69" i="8"/>
  <c r="H69" i="8"/>
  <c r="I69" i="8" s="1"/>
  <c r="J69" i="8" s="1"/>
  <c r="E69" i="8"/>
  <c r="AE68" i="8"/>
  <c r="H68" i="8"/>
  <c r="I68" i="8" s="1"/>
  <c r="J68" i="8" s="1"/>
  <c r="E68" i="8"/>
  <c r="AE67" i="8"/>
  <c r="K67" i="8"/>
  <c r="L67" i="8" s="1"/>
  <c r="R67" i="8" s="1"/>
  <c r="H67" i="8"/>
  <c r="I67" i="8" s="1"/>
  <c r="J67" i="8" s="1"/>
  <c r="E67" i="8"/>
  <c r="H66" i="8" s="1"/>
  <c r="I66" i="8" s="1"/>
  <c r="J66" i="8" s="1"/>
  <c r="AE66" i="8"/>
  <c r="E66" i="8"/>
  <c r="AE65" i="8"/>
  <c r="AD65" i="8"/>
  <c r="K65" i="8"/>
  <c r="L65" i="8" s="1"/>
  <c r="I65" i="8"/>
  <c r="J65" i="8" s="1"/>
  <c r="H65" i="8"/>
  <c r="E65" i="8"/>
  <c r="AE64" i="8"/>
  <c r="AC64" i="8"/>
  <c r="H64" i="8"/>
  <c r="I64" i="8" s="1"/>
  <c r="J64" i="8" s="1"/>
  <c r="E64" i="8"/>
  <c r="H63" i="8" s="1"/>
  <c r="I63" i="8" s="1"/>
  <c r="J63" i="8" s="1"/>
  <c r="AE63" i="8"/>
  <c r="AD63" i="8"/>
  <c r="E63" i="8"/>
  <c r="H62" i="8" s="1"/>
  <c r="I62" i="8" s="1"/>
  <c r="J62" i="8" s="1"/>
  <c r="AE62" i="8"/>
  <c r="AD62" i="8"/>
  <c r="AC62" i="8"/>
  <c r="E62" i="8"/>
  <c r="AE61" i="8"/>
  <c r="AD61" i="8"/>
  <c r="AC61" i="8"/>
  <c r="H61" i="8"/>
  <c r="I61" i="8" s="1"/>
  <c r="J61" i="8" s="1"/>
  <c r="E61" i="8"/>
  <c r="AE60" i="8"/>
  <c r="K60" i="8"/>
  <c r="L60" i="8" s="1"/>
  <c r="R60" i="8" s="1"/>
  <c r="H60" i="8"/>
  <c r="I60" i="8" s="1"/>
  <c r="J60" i="8" s="1"/>
  <c r="E60" i="8"/>
  <c r="H59" i="8" s="1"/>
  <c r="I59" i="8" s="1"/>
  <c r="J59" i="8" s="1"/>
  <c r="B60" i="8"/>
  <c r="AD64" i="8" s="1"/>
  <c r="AE59" i="8"/>
  <c r="AD59" i="8"/>
  <c r="K59" i="8"/>
  <c r="L59" i="8" s="1"/>
  <c r="R59" i="8" s="1"/>
  <c r="E59" i="8"/>
  <c r="H58" i="8" s="1"/>
  <c r="I58" i="8" s="1"/>
  <c r="J58" i="8" s="1"/>
  <c r="AE58" i="8"/>
  <c r="AD58" i="8"/>
  <c r="B58" i="8"/>
  <c r="K66" i="8" s="1"/>
  <c r="L66" i="8" s="1"/>
  <c r="E54" i="8"/>
  <c r="H53" i="8" s="1"/>
  <c r="I53" i="8" s="1"/>
  <c r="J53" i="8" s="1"/>
  <c r="AT53" i="8"/>
  <c r="AP53" i="8"/>
  <c r="AA53" i="8"/>
  <c r="E53" i="8"/>
  <c r="H52" i="8" s="1"/>
  <c r="I52" i="8" s="1"/>
  <c r="J52" i="8" s="1"/>
  <c r="AT52" i="8"/>
  <c r="AP52" i="8"/>
  <c r="AA52" i="8"/>
  <c r="E52" i="8"/>
  <c r="AT51" i="8"/>
  <c r="AP51" i="8"/>
  <c r="AA51" i="8"/>
  <c r="J51" i="8"/>
  <c r="I51" i="8"/>
  <c r="H51" i="8"/>
  <c r="E51" i="8"/>
  <c r="AT50" i="8"/>
  <c r="AP50" i="8"/>
  <c r="AA50" i="8"/>
  <c r="H50" i="8"/>
  <c r="I50" i="8" s="1"/>
  <c r="J50" i="8" s="1"/>
  <c r="E50" i="8"/>
  <c r="H49" i="8" s="1"/>
  <c r="I49" i="8" s="1"/>
  <c r="J49" i="8" s="1"/>
  <c r="AT49" i="8"/>
  <c r="AP49" i="8"/>
  <c r="AA49" i="8"/>
  <c r="E49" i="8"/>
  <c r="AT48" i="8"/>
  <c r="AP48" i="8"/>
  <c r="AA48" i="8"/>
  <c r="I48" i="8"/>
  <c r="J48" i="8" s="1"/>
  <c r="H48" i="8"/>
  <c r="E48" i="8"/>
  <c r="AT47" i="8"/>
  <c r="AP47" i="8"/>
  <c r="AA47" i="8"/>
  <c r="J47" i="8"/>
  <c r="H47" i="8"/>
  <c r="I47" i="8" s="1"/>
  <c r="E47" i="8"/>
  <c r="H46" i="8" s="1"/>
  <c r="I46" i="8" s="1"/>
  <c r="J46" i="8" s="1"/>
  <c r="AT46" i="8"/>
  <c r="AS46" i="8"/>
  <c r="AP46" i="8"/>
  <c r="AA46" i="8"/>
  <c r="E46" i="8"/>
  <c r="AT45" i="8"/>
  <c r="AP45" i="8"/>
  <c r="AA45" i="8"/>
  <c r="H45" i="8"/>
  <c r="I45" i="8" s="1"/>
  <c r="J45" i="8" s="1"/>
  <c r="E45" i="8"/>
  <c r="H44" i="8" s="1"/>
  <c r="I44" i="8" s="1"/>
  <c r="J44" i="8" s="1"/>
  <c r="AT44" i="8"/>
  <c r="AP44" i="8"/>
  <c r="AA44" i="8"/>
  <c r="E44" i="8"/>
  <c r="B44" i="8"/>
  <c r="AS51" i="8" s="1"/>
  <c r="AT43" i="8"/>
  <c r="AP43" i="8"/>
  <c r="AA43" i="8"/>
  <c r="H43" i="8"/>
  <c r="I43" i="8" s="1"/>
  <c r="J43" i="8" s="1"/>
  <c r="E43" i="8"/>
  <c r="AT42" i="8"/>
  <c r="AS42" i="8"/>
  <c r="AP42" i="8"/>
  <c r="AA42" i="8"/>
  <c r="I42" i="8"/>
  <c r="J42" i="8" s="1"/>
  <c r="H42" i="8"/>
  <c r="E39" i="8"/>
  <c r="AT38" i="8"/>
  <c r="AP38" i="8"/>
  <c r="AM38" i="8"/>
  <c r="AD38" i="8"/>
  <c r="AA38" i="8"/>
  <c r="J38" i="8"/>
  <c r="H38" i="8"/>
  <c r="I38" i="8" s="1"/>
  <c r="E38" i="8"/>
  <c r="AT37" i="8"/>
  <c r="AS37" i="8"/>
  <c r="AP37" i="8"/>
  <c r="AM37" i="8"/>
  <c r="AD37" i="8"/>
  <c r="AA37" i="8"/>
  <c r="H37" i="8"/>
  <c r="I37" i="8" s="1"/>
  <c r="J37" i="8" s="1"/>
  <c r="E37" i="8"/>
  <c r="AT36" i="8"/>
  <c r="AP36" i="8"/>
  <c r="AM36" i="8"/>
  <c r="AD36" i="8"/>
  <c r="AA36" i="8"/>
  <c r="K36" i="8"/>
  <c r="L36" i="8" s="1"/>
  <c r="I36" i="8"/>
  <c r="J36" i="8" s="1"/>
  <c r="H36" i="8"/>
  <c r="E36" i="8"/>
  <c r="AT35" i="8"/>
  <c r="AR35" i="8"/>
  <c r="AP35" i="8"/>
  <c r="AM35" i="8"/>
  <c r="AD35" i="8"/>
  <c r="AA35" i="8"/>
  <c r="H35" i="8"/>
  <c r="I35" i="8" s="1"/>
  <c r="J35" i="8" s="1"/>
  <c r="E35" i="8"/>
  <c r="AT34" i="8"/>
  <c r="AP34" i="8"/>
  <c r="AM34" i="8"/>
  <c r="AD34" i="8"/>
  <c r="AA34" i="8"/>
  <c r="K34" i="8"/>
  <c r="L34" i="8" s="1"/>
  <c r="I34" i="8"/>
  <c r="J34" i="8" s="1"/>
  <c r="H34" i="8"/>
  <c r="E34" i="8"/>
  <c r="AT33" i="8"/>
  <c r="AR33" i="8"/>
  <c r="AP33" i="8"/>
  <c r="AM33" i="8"/>
  <c r="AD33" i="8"/>
  <c r="AA33" i="8"/>
  <c r="H33" i="8"/>
  <c r="I33" i="8" s="1"/>
  <c r="J33" i="8" s="1"/>
  <c r="E33" i="8"/>
  <c r="AT32" i="8"/>
  <c r="AP32" i="8"/>
  <c r="AM32" i="8"/>
  <c r="AD32" i="8"/>
  <c r="AA32" i="8"/>
  <c r="K32" i="8"/>
  <c r="L32" i="8" s="1"/>
  <c r="I32" i="8"/>
  <c r="J32" i="8" s="1"/>
  <c r="H32" i="8"/>
  <c r="E32" i="8"/>
  <c r="AT31" i="8"/>
  <c r="AR31" i="8"/>
  <c r="AP31" i="8"/>
  <c r="AM31" i="8"/>
  <c r="AD31" i="8"/>
  <c r="AA31" i="8"/>
  <c r="I31" i="8"/>
  <c r="J31" i="8" s="1"/>
  <c r="H31" i="8"/>
  <c r="E31" i="8"/>
  <c r="H30" i="8" s="1"/>
  <c r="I30" i="8" s="1"/>
  <c r="J30" i="8" s="1"/>
  <c r="AT30" i="8"/>
  <c r="AR30" i="8"/>
  <c r="AP30" i="8"/>
  <c r="AM30" i="8"/>
  <c r="AD30" i="8"/>
  <c r="AA30" i="8"/>
  <c r="E30" i="8"/>
  <c r="AT29" i="8"/>
  <c r="AP29" i="8"/>
  <c r="AM29" i="8"/>
  <c r="AD29" i="8"/>
  <c r="AA29" i="8"/>
  <c r="I29" i="8"/>
  <c r="J29" i="8" s="1"/>
  <c r="H29" i="8"/>
  <c r="E29" i="8"/>
  <c r="H28" i="8" s="1"/>
  <c r="I28" i="8" s="1"/>
  <c r="J28" i="8" s="1"/>
  <c r="AT28" i="8"/>
  <c r="AS28" i="8"/>
  <c r="AP28" i="8"/>
  <c r="AM28" i="8"/>
  <c r="AD28" i="8"/>
  <c r="AA28" i="8"/>
  <c r="K28" i="8"/>
  <c r="L28" i="8" s="1"/>
  <c r="R28" i="8" s="1"/>
  <c r="E28" i="8"/>
  <c r="H27" i="8" s="1"/>
  <c r="I27" i="8" s="1"/>
  <c r="J27" i="8" s="1"/>
  <c r="AT27" i="8"/>
  <c r="AP27" i="8"/>
  <c r="AM27" i="8"/>
  <c r="AD27" i="8"/>
  <c r="AA27" i="8"/>
  <c r="B27" i="8"/>
  <c r="AR37" i="8" s="1"/>
  <c r="K15" i="8"/>
  <c r="I5" i="8"/>
  <c r="G5" i="8"/>
  <c r="B42" i="8" s="1"/>
  <c r="I2" i="8"/>
  <c r="B29" i="8" s="1"/>
  <c r="G2" i="8"/>
  <c r="E102" i="7"/>
  <c r="AZ101" i="7"/>
  <c r="AW101" i="7"/>
  <c r="AV101" i="7"/>
  <c r="AS101" i="7"/>
  <c r="AG101" i="7"/>
  <c r="K101" i="7"/>
  <c r="L101" i="7" s="1"/>
  <c r="I101" i="7"/>
  <c r="J101" i="7" s="1"/>
  <c r="H101" i="7"/>
  <c r="E101" i="7"/>
  <c r="AZ100" i="7"/>
  <c r="AW100" i="7"/>
  <c r="AS100" i="7"/>
  <c r="AG100" i="7"/>
  <c r="I100" i="7"/>
  <c r="J100" i="7" s="1"/>
  <c r="H100" i="7"/>
  <c r="E100" i="7"/>
  <c r="H99" i="7" s="1"/>
  <c r="I99" i="7" s="1"/>
  <c r="J99" i="7" s="1"/>
  <c r="AZ99" i="7"/>
  <c r="AW99" i="7"/>
  <c r="AU99" i="7"/>
  <c r="AS99" i="7"/>
  <c r="AG99" i="7"/>
  <c r="E99" i="7"/>
  <c r="AZ98" i="7"/>
  <c r="AW98" i="7"/>
  <c r="AS98" i="7"/>
  <c r="AG98" i="7"/>
  <c r="I98" i="7"/>
  <c r="J98" i="7" s="1"/>
  <c r="H98" i="7"/>
  <c r="E98" i="7"/>
  <c r="H97" i="7" s="1"/>
  <c r="I97" i="7" s="1"/>
  <c r="J97" i="7" s="1"/>
  <c r="AZ97" i="7"/>
  <c r="AW97" i="7"/>
  <c r="AU97" i="7"/>
  <c r="AS97" i="7"/>
  <c r="AG97" i="7"/>
  <c r="E97" i="7"/>
  <c r="AZ96" i="7"/>
  <c r="AW96" i="7"/>
  <c r="AS96" i="7"/>
  <c r="AG96" i="7"/>
  <c r="I96" i="7"/>
  <c r="J96" i="7" s="1"/>
  <c r="H96" i="7"/>
  <c r="E96" i="7"/>
  <c r="H95" i="7" s="1"/>
  <c r="I95" i="7" s="1"/>
  <c r="J95" i="7" s="1"/>
  <c r="AZ95" i="7"/>
  <c r="AW95" i="7"/>
  <c r="AU95" i="7"/>
  <c r="AS95" i="7"/>
  <c r="AG95" i="7"/>
  <c r="E95" i="7"/>
  <c r="AZ94" i="7"/>
  <c r="AW94" i="7"/>
  <c r="AS94" i="7"/>
  <c r="AG94" i="7"/>
  <c r="J94" i="7"/>
  <c r="H94" i="7"/>
  <c r="I94" i="7" s="1"/>
  <c r="E94" i="7"/>
  <c r="AZ93" i="7"/>
  <c r="AW93" i="7"/>
  <c r="AV93" i="7"/>
  <c r="AS93" i="7"/>
  <c r="AG93" i="7"/>
  <c r="K93" i="7"/>
  <c r="L93" i="7" s="1"/>
  <c r="H93" i="7"/>
  <c r="I93" i="7" s="1"/>
  <c r="J93" i="7" s="1"/>
  <c r="E93" i="7"/>
  <c r="H92" i="7" s="1"/>
  <c r="I92" i="7" s="1"/>
  <c r="J92" i="7" s="1"/>
  <c r="AZ92" i="7"/>
  <c r="AW92" i="7"/>
  <c r="AU92" i="7"/>
  <c r="AS92" i="7"/>
  <c r="AG92" i="7"/>
  <c r="R92" i="7"/>
  <c r="K92" i="7"/>
  <c r="L92" i="7" s="1"/>
  <c r="E92" i="7"/>
  <c r="B92" i="7"/>
  <c r="AZ91" i="7"/>
  <c r="AW91" i="7"/>
  <c r="AS91" i="7"/>
  <c r="AG91" i="7"/>
  <c r="L91" i="7"/>
  <c r="K91" i="7"/>
  <c r="H91" i="7"/>
  <c r="I91" i="7" s="1"/>
  <c r="J91" i="7" s="1"/>
  <c r="E91" i="7"/>
  <c r="AZ90" i="7"/>
  <c r="AW90" i="7"/>
  <c r="AV90" i="7"/>
  <c r="AU90" i="7"/>
  <c r="AS90" i="7"/>
  <c r="AG90" i="7"/>
  <c r="K90" i="7"/>
  <c r="L90" i="7" s="1"/>
  <c r="I90" i="7"/>
  <c r="J90" i="7" s="1"/>
  <c r="H90" i="7"/>
  <c r="B90" i="7"/>
  <c r="AU101" i="7" s="1"/>
  <c r="E86" i="7"/>
  <c r="AW85" i="7"/>
  <c r="AS85" i="7"/>
  <c r="AG85" i="7"/>
  <c r="H85" i="7"/>
  <c r="I85" i="7" s="1"/>
  <c r="J85" i="7" s="1"/>
  <c r="E85" i="7"/>
  <c r="AW84" i="7"/>
  <c r="AS84" i="7"/>
  <c r="AG84" i="7"/>
  <c r="H84" i="7"/>
  <c r="I84" i="7" s="1"/>
  <c r="J84" i="7" s="1"/>
  <c r="E84" i="7"/>
  <c r="AW83" i="7"/>
  <c r="AV83" i="7"/>
  <c r="AS83" i="7"/>
  <c r="AG83" i="7"/>
  <c r="K83" i="7"/>
  <c r="L83" i="7" s="1"/>
  <c r="I83" i="7"/>
  <c r="J83" i="7" s="1"/>
  <c r="H83" i="7"/>
  <c r="E83" i="7"/>
  <c r="AW82" i="7"/>
  <c r="AU82" i="7"/>
  <c r="AS82" i="7"/>
  <c r="AG82" i="7"/>
  <c r="J82" i="7"/>
  <c r="I82" i="7"/>
  <c r="H82" i="7"/>
  <c r="E82" i="7"/>
  <c r="AW81" i="7"/>
  <c r="AV81" i="7"/>
  <c r="AS81" i="7"/>
  <c r="AG81" i="7"/>
  <c r="K81" i="7"/>
  <c r="L81" i="7" s="1"/>
  <c r="R81" i="7" s="1"/>
  <c r="H81" i="7"/>
  <c r="I81" i="7" s="1"/>
  <c r="J81" i="7" s="1"/>
  <c r="E81" i="7"/>
  <c r="AW80" i="7"/>
  <c r="AS80" i="7"/>
  <c r="AG80" i="7"/>
  <c r="H80" i="7"/>
  <c r="I80" i="7" s="1"/>
  <c r="J80" i="7" s="1"/>
  <c r="E80" i="7"/>
  <c r="AW79" i="7"/>
  <c r="AS79" i="7"/>
  <c r="AG79" i="7"/>
  <c r="I79" i="7"/>
  <c r="J79" i="7" s="1"/>
  <c r="H79" i="7"/>
  <c r="E79" i="7"/>
  <c r="H78" i="7" s="1"/>
  <c r="I78" i="7" s="1"/>
  <c r="J78" i="7" s="1"/>
  <c r="AW78" i="7"/>
  <c r="AV78" i="7"/>
  <c r="AU78" i="7"/>
  <c r="AS78" i="7"/>
  <c r="AG78" i="7"/>
  <c r="R78" i="7"/>
  <c r="K78" i="7"/>
  <c r="L78" i="7" s="1"/>
  <c r="E78" i="7"/>
  <c r="AW77" i="7"/>
  <c r="AU77" i="7"/>
  <c r="AS77" i="7"/>
  <c r="AG77" i="7"/>
  <c r="J77" i="7"/>
  <c r="I77" i="7"/>
  <c r="H77" i="7"/>
  <c r="E77" i="7"/>
  <c r="AW76" i="7"/>
  <c r="AV76" i="7"/>
  <c r="AS76" i="7"/>
  <c r="AG76" i="7"/>
  <c r="K76" i="7"/>
  <c r="L76" i="7" s="1"/>
  <c r="R76" i="7" s="1"/>
  <c r="H76" i="7"/>
  <c r="I76" i="7" s="1"/>
  <c r="J76" i="7" s="1"/>
  <c r="E76" i="7"/>
  <c r="H75" i="7" s="1"/>
  <c r="I75" i="7" s="1"/>
  <c r="J75" i="7" s="1"/>
  <c r="B76" i="7"/>
  <c r="AV99" i="7" s="1"/>
  <c r="AW75" i="7"/>
  <c r="AS75" i="7"/>
  <c r="AG75" i="7"/>
  <c r="E75" i="7"/>
  <c r="AW74" i="7"/>
  <c r="AV74" i="7"/>
  <c r="AU74" i="7"/>
  <c r="AS74" i="7"/>
  <c r="AG74" i="7"/>
  <c r="J74" i="7"/>
  <c r="H74" i="7"/>
  <c r="I74" i="7" s="1"/>
  <c r="B74" i="7"/>
  <c r="AU83" i="7" s="1"/>
  <c r="E70" i="7"/>
  <c r="AE69" i="7"/>
  <c r="AD69" i="7"/>
  <c r="K69" i="7"/>
  <c r="L69" i="7" s="1"/>
  <c r="I69" i="7"/>
  <c r="J69" i="7" s="1"/>
  <c r="H69" i="7"/>
  <c r="E69" i="7"/>
  <c r="AE68" i="7"/>
  <c r="K68" i="7"/>
  <c r="L68" i="7" s="1"/>
  <c r="I68" i="7"/>
  <c r="J68" i="7" s="1"/>
  <c r="H68" i="7"/>
  <c r="E68" i="7"/>
  <c r="AE67" i="7"/>
  <c r="J67" i="7"/>
  <c r="H67" i="7"/>
  <c r="I67" i="7" s="1"/>
  <c r="E67" i="7"/>
  <c r="H66" i="7" s="1"/>
  <c r="AE66" i="7"/>
  <c r="AD66" i="7"/>
  <c r="I66" i="7"/>
  <c r="J66" i="7" s="1"/>
  <c r="E66" i="7"/>
  <c r="AE65" i="7"/>
  <c r="AD65" i="7"/>
  <c r="AC65" i="7"/>
  <c r="H65" i="7"/>
  <c r="I65" i="7" s="1"/>
  <c r="J65" i="7" s="1"/>
  <c r="E65" i="7"/>
  <c r="AE64" i="7"/>
  <c r="H64" i="7"/>
  <c r="I64" i="7" s="1"/>
  <c r="J64" i="7" s="1"/>
  <c r="E64" i="7"/>
  <c r="H63" i="7" s="1"/>
  <c r="I63" i="7" s="1"/>
  <c r="AE63" i="7"/>
  <c r="AD63" i="7"/>
  <c r="J63" i="7"/>
  <c r="E63" i="7"/>
  <c r="H62" i="7" s="1"/>
  <c r="I62" i="7" s="1"/>
  <c r="J62" i="7" s="1"/>
  <c r="AE62" i="7"/>
  <c r="AD62" i="7"/>
  <c r="E62" i="7"/>
  <c r="AE61" i="7"/>
  <c r="AD61" i="7"/>
  <c r="K61" i="7"/>
  <c r="L61" i="7" s="1"/>
  <c r="I61" i="7"/>
  <c r="J61" i="7" s="1"/>
  <c r="H61" i="7"/>
  <c r="E61" i="7"/>
  <c r="AE60" i="7"/>
  <c r="AD60" i="7"/>
  <c r="AC60" i="7"/>
  <c r="H60" i="7"/>
  <c r="I60" i="7" s="1"/>
  <c r="J60" i="7" s="1"/>
  <c r="E60" i="7"/>
  <c r="B60" i="7"/>
  <c r="AD68" i="7" s="1"/>
  <c r="AE59" i="7"/>
  <c r="AD59" i="7"/>
  <c r="J59" i="7"/>
  <c r="H59" i="7"/>
  <c r="I59" i="7" s="1"/>
  <c r="E59" i="7"/>
  <c r="H58" i="7" s="1"/>
  <c r="AE58" i="7"/>
  <c r="AD58" i="7"/>
  <c r="I58" i="7"/>
  <c r="J58" i="7" s="1"/>
  <c r="B58" i="7"/>
  <c r="E54" i="7"/>
  <c r="H53" i="7" s="1"/>
  <c r="I53" i="7" s="1"/>
  <c r="J53" i="7" s="1"/>
  <c r="AT53" i="7"/>
  <c r="AP53" i="7"/>
  <c r="AA53" i="7"/>
  <c r="E53" i="7"/>
  <c r="AT52" i="7"/>
  <c r="AP52" i="7"/>
  <c r="AA52" i="7"/>
  <c r="H52" i="7"/>
  <c r="I52" i="7" s="1"/>
  <c r="J52" i="7" s="1"/>
  <c r="E52" i="7"/>
  <c r="AT51" i="7"/>
  <c r="AP51" i="7"/>
  <c r="AA51" i="7"/>
  <c r="I51" i="7"/>
  <c r="J51" i="7" s="1"/>
  <c r="H51" i="7"/>
  <c r="E51" i="7"/>
  <c r="H50" i="7" s="1"/>
  <c r="I50" i="7" s="1"/>
  <c r="AT50" i="7"/>
  <c r="AP50" i="7"/>
  <c r="AA50" i="7"/>
  <c r="J50" i="7"/>
  <c r="E50" i="7"/>
  <c r="AT49" i="7"/>
  <c r="AP49" i="7"/>
  <c r="AA49" i="7"/>
  <c r="I49" i="7"/>
  <c r="J49" i="7" s="1"/>
  <c r="H49" i="7"/>
  <c r="E49" i="7"/>
  <c r="AT48" i="7"/>
  <c r="AP48" i="7"/>
  <c r="AA48" i="7"/>
  <c r="J48" i="7"/>
  <c r="I48" i="7"/>
  <c r="H48" i="7"/>
  <c r="E48" i="7"/>
  <c r="H47" i="7" s="1"/>
  <c r="I47" i="7" s="1"/>
  <c r="J47" i="7" s="1"/>
  <c r="AT47" i="7"/>
  <c r="AP47" i="7"/>
  <c r="AA47" i="7"/>
  <c r="E47" i="7"/>
  <c r="H46" i="7" s="1"/>
  <c r="AT46" i="7"/>
  <c r="AP46" i="7"/>
  <c r="AA46" i="7"/>
  <c r="I46" i="7"/>
  <c r="J46" i="7" s="1"/>
  <c r="E46" i="7"/>
  <c r="AT45" i="7"/>
  <c r="AP45" i="7"/>
  <c r="AA45" i="7"/>
  <c r="K45" i="7"/>
  <c r="L45" i="7" s="1"/>
  <c r="H45" i="7"/>
  <c r="I45" i="7" s="1"/>
  <c r="J45" i="7" s="1"/>
  <c r="E45" i="7"/>
  <c r="H44" i="7" s="1"/>
  <c r="I44" i="7" s="1"/>
  <c r="J44" i="7" s="1"/>
  <c r="AT44" i="7"/>
  <c r="AP44" i="7"/>
  <c r="AA44" i="7"/>
  <c r="E44" i="7"/>
  <c r="B44" i="7"/>
  <c r="AS52" i="7" s="1"/>
  <c r="AT43" i="7"/>
  <c r="AP43" i="7"/>
  <c r="AA43" i="7"/>
  <c r="J43" i="7"/>
  <c r="H43" i="7"/>
  <c r="I43" i="7" s="1"/>
  <c r="E43" i="7"/>
  <c r="AT42" i="7"/>
  <c r="AP42" i="7"/>
  <c r="AA42" i="7"/>
  <c r="I42" i="7"/>
  <c r="J42" i="7" s="1"/>
  <c r="H42" i="7"/>
  <c r="B42" i="7"/>
  <c r="K49" i="7" s="1"/>
  <c r="L49" i="7" s="1"/>
  <c r="E39" i="7"/>
  <c r="AT38" i="7"/>
  <c r="AP38" i="7"/>
  <c r="AM38" i="7"/>
  <c r="AD38" i="7"/>
  <c r="AA38" i="7"/>
  <c r="H38" i="7"/>
  <c r="I38" i="7" s="1"/>
  <c r="J38" i="7" s="1"/>
  <c r="E38" i="7"/>
  <c r="H37" i="7" s="1"/>
  <c r="I37" i="7" s="1"/>
  <c r="J37" i="7" s="1"/>
  <c r="AT37" i="7"/>
  <c r="AP37" i="7"/>
  <c r="AM37" i="7"/>
  <c r="AD37" i="7"/>
  <c r="AA37" i="7"/>
  <c r="E37" i="7"/>
  <c r="AT36" i="7"/>
  <c r="AP36" i="7"/>
  <c r="AM36" i="7"/>
  <c r="AD36" i="7"/>
  <c r="AA36" i="7"/>
  <c r="H36" i="7"/>
  <c r="I36" i="7" s="1"/>
  <c r="J36" i="7" s="1"/>
  <c r="E36" i="7"/>
  <c r="AT35" i="7"/>
  <c r="AP35" i="7"/>
  <c r="AM35" i="7"/>
  <c r="AD35" i="7"/>
  <c r="AA35" i="7"/>
  <c r="I35" i="7"/>
  <c r="J35" i="7" s="1"/>
  <c r="H35" i="7"/>
  <c r="E35" i="7"/>
  <c r="AT34" i="7"/>
  <c r="AP34" i="7"/>
  <c r="AM34" i="7"/>
  <c r="AD34" i="7"/>
  <c r="AA34" i="7"/>
  <c r="H34" i="7"/>
  <c r="I34" i="7" s="1"/>
  <c r="J34" i="7" s="1"/>
  <c r="E34" i="7"/>
  <c r="AT33" i="7"/>
  <c r="AP33" i="7"/>
  <c r="AM33" i="7"/>
  <c r="AD33" i="7"/>
  <c r="AA33" i="7"/>
  <c r="I33" i="7"/>
  <c r="J33" i="7" s="1"/>
  <c r="H33" i="7"/>
  <c r="E33" i="7"/>
  <c r="AT32" i="7"/>
  <c r="AP32" i="7"/>
  <c r="AM32" i="7"/>
  <c r="AD32" i="7"/>
  <c r="AA32" i="7"/>
  <c r="H32" i="7"/>
  <c r="I32" i="7" s="1"/>
  <c r="J32" i="7" s="1"/>
  <c r="E32" i="7"/>
  <c r="H31" i="7" s="1"/>
  <c r="I31" i="7" s="1"/>
  <c r="J31" i="7" s="1"/>
  <c r="AT31" i="7"/>
  <c r="AP31" i="7"/>
  <c r="AM31" i="7"/>
  <c r="AD31" i="7"/>
  <c r="AA31" i="7"/>
  <c r="E31" i="7"/>
  <c r="H30" i="7" s="1"/>
  <c r="I30" i="7" s="1"/>
  <c r="J30" i="7" s="1"/>
  <c r="AT30" i="7"/>
  <c r="AP30" i="7"/>
  <c r="AM30" i="7"/>
  <c r="AD30" i="7"/>
  <c r="AA30" i="7"/>
  <c r="E30" i="7"/>
  <c r="H29" i="7" s="1"/>
  <c r="I29" i="7" s="1"/>
  <c r="J29" i="7" s="1"/>
  <c r="AT29" i="7"/>
  <c r="AP29" i="7"/>
  <c r="AM29" i="7"/>
  <c r="AD29" i="7"/>
  <c r="AA29" i="7"/>
  <c r="E29" i="7"/>
  <c r="B29" i="7"/>
  <c r="AT28" i="7"/>
  <c r="AP28" i="7"/>
  <c r="AM28" i="7"/>
  <c r="AD28" i="7"/>
  <c r="AA28" i="7"/>
  <c r="H28" i="7"/>
  <c r="I28" i="7" s="1"/>
  <c r="J28" i="7" s="1"/>
  <c r="E28" i="7"/>
  <c r="AT27" i="7"/>
  <c r="AP27" i="7"/>
  <c r="AM27" i="7"/>
  <c r="AD27" i="7"/>
  <c r="AA27" i="7"/>
  <c r="H27" i="7"/>
  <c r="I27" i="7" s="1"/>
  <c r="J27" i="7" s="1"/>
  <c r="B27" i="7"/>
  <c r="K37" i="7" s="1"/>
  <c r="L37" i="7" s="1"/>
  <c r="K15" i="7"/>
  <c r="I5" i="7"/>
  <c r="G5" i="7"/>
  <c r="I2" i="7"/>
  <c r="G2" i="7"/>
  <c r="E102" i="6"/>
  <c r="AZ101" i="6"/>
  <c r="AW101" i="6"/>
  <c r="AV101" i="6"/>
  <c r="AS101" i="6"/>
  <c r="AG101" i="6"/>
  <c r="H101" i="6"/>
  <c r="I101" i="6" s="1"/>
  <c r="J101" i="6" s="1"/>
  <c r="E101" i="6"/>
  <c r="H100" i="6" s="1"/>
  <c r="I100" i="6" s="1"/>
  <c r="J100" i="6" s="1"/>
  <c r="AZ100" i="6"/>
  <c r="AW100" i="6"/>
  <c r="AV100" i="6"/>
  <c r="AS100" i="6"/>
  <c r="AG100" i="6"/>
  <c r="E100" i="6"/>
  <c r="H99" i="6" s="1"/>
  <c r="AZ99" i="6"/>
  <c r="AW99" i="6"/>
  <c r="AV99" i="6"/>
  <c r="AS99" i="6"/>
  <c r="AG99" i="6"/>
  <c r="I99" i="6"/>
  <c r="J99" i="6" s="1"/>
  <c r="E99" i="6"/>
  <c r="H98" i="6" s="1"/>
  <c r="I98" i="6" s="1"/>
  <c r="J98" i="6" s="1"/>
  <c r="AZ98" i="6"/>
  <c r="AW98" i="6"/>
  <c r="AV98" i="6"/>
  <c r="AS98" i="6"/>
  <c r="AG98" i="6"/>
  <c r="E98" i="6"/>
  <c r="H97" i="6" s="1"/>
  <c r="AZ97" i="6"/>
  <c r="AW97" i="6"/>
  <c r="AV97" i="6"/>
  <c r="AS97" i="6"/>
  <c r="AG97" i="6"/>
  <c r="I97" i="6"/>
  <c r="J97" i="6" s="1"/>
  <c r="E97" i="6"/>
  <c r="H96" i="6" s="1"/>
  <c r="I96" i="6" s="1"/>
  <c r="J96" i="6" s="1"/>
  <c r="AZ96" i="6"/>
  <c r="AW96" i="6"/>
  <c r="AV96" i="6"/>
  <c r="AS96" i="6"/>
  <c r="AG96" i="6"/>
  <c r="E96" i="6"/>
  <c r="H95" i="6" s="1"/>
  <c r="AZ95" i="6"/>
  <c r="AW95" i="6"/>
  <c r="AV95" i="6"/>
  <c r="AS95" i="6"/>
  <c r="AG95" i="6"/>
  <c r="I95" i="6"/>
  <c r="J95" i="6" s="1"/>
  <c r="E95" i="6"/>
  <c r="H94" i="6" s="1"/>
  <c r="I94" i="6" s="1"/>
  <c r="J94" i="6" s="1"/>
  <c r="AZ94" i="6"/>
  <c r="AW94" i="6"/>
  <c r="AV94" i="6"/>
  <c r="AS94" i="6"/>
  <c r="AG94" i="6"/>
  <c r="E94" i="6"/>
  <c r="H93" i="6" s="1"/>
  <c r="I93" i="6" s="1"/>
  <c r="J93" i="6" s="1"/>
  <c r="AZ93" i="6"/>
  <c r="AW93" i="6"/>
  <c r="AV93" i="6"/>
  <c r="AS93" i="6"/>
  <c r="AG93" i="6"/>
  <c r="E93" i="6"/>
  <c r="AZ92" i="6"/>
  <c r="AW92" i="6"/>
  <c r="AV92" i="6"/>
  <c r="AS92" i="6"/>
  <c r="AG92" i="6"/>
  <c r="H92" i="6"/>
  <c r="I92" i="6" s="1"/>
  <c r="J92" i="6" s="1"/>
  <c r="E92" i="6"/>
  <c r="H91" i="6" s="1"/>
  <c r="I91" i="6" s="1"/>
  <c r="J91" i="6" s="1"/>
  <c r="AZ91" i="6"/>
  <c r="AW91" i="6"/>
  <c r="AV91" i="6"/>
  <c r="AS91" i="6"/>
  <c r="AG91" i="6"/>
  <c r="E91" i="6"/>
  <c r="AZ90" i="6"/>
  <c r="AW90" i="6"/>
  <c r="AV90" i="6"/>
  <c r="AS90" i="6"/>
  <c r="AG90" i="6"/>
  <c r="H90" i="6"/>
  <c r="I90" i="6" s="1"/>
  <c r="J90" i="6" s="1"/>
  <c r="B90" i="6"/>
  <c r="E86" i="6"/>
  <c r="AW85" i="6"/>
  <c r="AV85" i="6"/>
  <c r="AU85" i="6"/>
  <c r="AS85" i="6"/>
  <c r="AG85" i="6"/>
  <c r="R85" i="6"/>
  <c r="K85" i="6"/>
  <c r="L85" i="6" s="1"/>
  <c r="J85" i="6"/>
  <c r="H85" i="6"/>
  <c r="I85" i="6" s="1"/>
  <c r="E85" i="6"/>
  <c r="H84" i="6" s="1"/>
  <c r="I84" i="6" s="1"/>
  <c r="J84" i="6" s="1"/>
  <c r="AW84" i="6"/>
  <c r="AV84" i="6"/>
  <c r="AS84" i="6"/>
  <c r="AG84" i="6"/>
  <c r="E84" i="6"/>
  <c r="AW83" i="6"/>
  <c r="AV83" i="6"/>
  <c r="AU83" i="6"/>
  <c r="AS83" i="6"/>
  <c r="AG83" i="6"/>
  <c r="K83" i="6"/>
  <c r="L83" i="6" s="1"/>
  <c r="R83" i="6" s="1"/>
  <c r="H83" i="6"/>
  <c r="I83" i="6" s="1"/>
  <c r="J83" i="6" s="1"/>
  <c r="E83" i="6"/>
  <c r="AW82" i="6"/>
  <c r="AV82" i="6"/>
  <c r="AS82" i="6"/>
  <c r="AG82" i="6"/>
  <c r="L82" i="6"/>
  <c r="K82" i="6"/>
  <c r="H82" i="6"/>
  <c r="I82" i="6" s="1"/>
  <c r="J82" i="6" s="1"/>
  <c r="E82" i="6"/>
  <c r="AW81" i="6"/>
  <c r="AV81" i="6"/>
  <c r="AU81" i="6"/>
  <c r="AS81" i="6"/>
  <c r="AG81" i="6"/>
  <c r="I81" i="6"/>
  <c r="J81" i="6" s="1"/>
  <c r="H81" i="6"/>
  <c r="E81" i="6"/>
  <c r="AW80" i="6"/>
  <c r="AV80" i="6"/>
  <c r="AU80" i="6"/>
  <c r="AS80" i="6"/>
  <c r="AG80" i="6"/>
  <c r="K80" i="6"/>
  <c r="L80" i="6" s="1"/>
  <c r="J80" i="6"/>
  <c r="H80" i="6"/>
  <c r="I80" i="6" s="1"/>
  <c r="E80" i="6"/>
  <c r="AW79" i="6"/>
  <c r="AV79" i="6"/>
  <c r="AS79" i="6"/>
  <c r="AG79" i="6"/>
  <c r="K79" i="6"/>
  <c r="L79" i="6" s="1"/>
  <c r="I79" i="6"/>
  <c r="J79" i="6" s="1"/>
  <c r="H79" i="6"/>
  <c r="E79" i="6"/>
  <c r="AW78" i="6"/>
  <c r="AV78" i="6"/>
  <c r="AU78" i="6"/>
  <c r="AS78" i="6"/>
  <c r="AG78" i="6"/>
  <c r="K78" i="6"/>
  <c r="L78" i="6" s="1"/>
  <c r="H78" i="6"/>
  <c r="I78" i="6" s="1"/>
  <c r="J78" i="6" s="1"/>
  <c r="E78" i="6"/>
  <c r="AW77" i="6"/>
  <c r="AV77" i="6"/>
  <c r="AS77" i="6"/>
  <c r="AG77" i="6"/>
  <c r="L77" i="6"/>
  <c r="K77" i="6"/>
  <c r="H77" i="6"/>
  <c r="I77" i="6" s="1"/>
  <c r="J77" i="6" s="1"/>
  <c r="E77" i="6"/>
  <c r="AW76" i="6"/>
  <c r="AV76" i="6"/>
  <c r="AU76" i="6"/>
  <c r="AS76" i="6"/>
  <c r="AG76" i="6"/>
  <c r="I76" i="6"/>
  <c r="J76" i="6" s="1"/>
  <c r="H76" i="6"/>
  <c r="E76" i="6"/>
  <c r="AW75" i="6"/>
  <c r="AV75" i="6"/>
  <c r="AU75" i="6"/>
  <c r="AS75" i="6"/>
  <c r="AG75" i="6"/>
  <c r="K75" i="6"/>
  <c r="L75" i="6" s="1"/>
  <c r="J75" i="6"/>
  <c r="H75" i="6"/>
  <c r="I75" i="6" s="1"/>
  <c r="E75" i="6"/>
  <c r="AW74" i="6"/>
  <c r="AV74" i="6"/>
  <c r="AU74" i="6"/>
  <c r="AS74" i="6"/>
  <c r="AG74" i="6"/>
  <c r="K74" i="6"/>
  <c r="L74" i="6" s="1"/>
  <c r="I74" i="6"/>
  <c r="J74" i="6" s="1"/>
  <c r="H74" i="6"/>
  <c r="B74" i="6"/>
  <c r="AU84" i="6" s="1"/>
  <c r="E70" i="6"/>
  <c r="H69" i="6" s="1"/>
  <c r="I69" i="6" s="1"/>
  <c r="J69" i="6" s="1"/>
  <c r="AE69" i="6"/>
  <c r="AD69" i="6"/>
  <c r="L69" i="6"/>
  <c r="E69" i="6"/>
  <c r="H68" i="6" s="1"/>
  <c r="I68" i="6" s="1"/>
  <c r="J68" i="6" s="1"/>
  <c r="AE68" i="6"/>
  <c r="AD68" i="6"/>
  <c r="E68" i="6"/>
  <c r="H67" i="6" s="1"/>
  <c r="I67" i="6" s="1"/>
  <c r="J67" i="6" s="1"/>
  <c r="AE67" i="6"/>
  <c r="AD67" i="6"/>
  <c r="K67" i="6"/>
  <c r="L67" i="6" s="1"/>
  <c r="E67" i="6"/>
  <c r="AE66" i="6"/>
  <c r="AD66" i="6"/>
  <c r="H66" i="6"/>
  <c r="I66" i="6" s="1"/>
  <c r="J66" i="6" s="1"/>
  <c r="E66" i="6"/>
  <c r="H65" i="6" s="1"/>
  <c r="AE65" i="6"/>
  <c r="AD65" i="6"/>
  <c r="I65" i="6"/>
  <c r="J65" i="6" s="1"/>
  <c r="E65" i="6"/>
  <c r="AE64" i="6"/>
  <c r="AD64" i="6"/>
  <c r="AC64" i="6"/>
  <c r="H64" i="6"/>
  <c r="I64" i="6" s="1"/>
  <c r="J64" i="6" s="1"/>
  <c r="E64" i="6"/>
  <c r="AE63" i="6"/>
  <c r="AD63" i="6"/>
  <c r="H63" i="6"/>
  <c r="I63" i="6" s="1"/>
  <c r="J63" i="6" s="1"/>
  <c r="E63" i="6"/>
  <c r="H62" i="6" s="1"/>
  <c r="I62" i="6" s="1"/>
  <c r="J62" i="6" s="1"/>
  <c r="AE62" i="6"/>
  <c r="AD62" i="6"/>
  <c r="E62" i="6"/>
  <c r="H61" i="6" s="1"/>
  <c r="I61" i="6" s="1"/>
  <c r="J61" i="6" s="1"/>
  <c r="AE61" i="6"/>
  <c r="AD61" i="6"/>
  <c r="E61" i="6"/>
  <c r="H60" i="6" s="1"/>
  <c r="I60" i="6" s="1"/>
  <c r="J60" i="6" s="1"/>
  <c r="AE60" i="6"/>
  <c r="AD60" i="6"/>
  <c r="K60" i="6"/>
  <c r="L60" i="6" s="1"/>
  <c r="E60" i="6"/>
  <c r="AE59" i="6"/>
  <c r="AD59" i="6"/>
  <c r="J59" i="6"/>
  <c r="H59" i="6"/>
  <c r="I59" i="6" s="1"/>
  <c r="E59" i="6"/>
  <c r="H58" i="6" s="1"/>
  <c r="AE58" i="6"/>
  <c r="AD58" i="6"/>
  <c r="I58" i="6"/>
  <c r="J58" i="6" s="1"/>
  <c r="B58" i="6"/>
  <c r="K69" i="6" s="1"/>
  <c r="E54" i="6"/>
  <c r="H53" i="6" s="1"/>
  <c r="I53" i="6" s="1"/>
  <c r="J53" i="6" s="1"/>
  <c r="AT53" i="6"/>
  <c r="AS53" i="6"/>
  <c r="AP53" i="6"/>
  <c r="AA53" i="6"/>
  <c r="E53" i="6"/>
  <c r="AT52" i="6"/>
  <c r="AS52" i="6"/>
  <c r="AP52" i="6"/>
  <c r="AA52" i="6"/>
  <c r="H52" i="6"/>
  <c r="I52" i="6" s="1"/>
  <c r="J52" i="6" s="1"/>
  <c r="E52" i="6"/>
  <c r="AT51" i="6"/>
  <c r="AS51" i="6"/>
  <c r="AP51" i="6"/>
  <c r="AA51" i="6"/>
  <c r="I51" i="6"/>
  <c r="J51" i="6" s="1"/>
  <c r="H51" i="6"/>
  <c r="E51" i="6"/>
  <c r="AT50" i="6"/>
  <c r="AS50" i="6"/>
  <c r="AP50" i="6"/>
  <c r="AA50" i="6"/>
  <c r="H50" i="6"/>
  <c r="I50" i="6" s="1"/>
  <c r="J50" i="6" s="1"/>
  <c r="E50" i="6"/>
  <c r="AT49" i="6"/>
  <c r="AS49" i="6"/>
  <c r="AP49" i="6"/>
  <c r="AA49" i="6"/>
  <c r="I49" i="6"/>
  <c r="J49" i="6" s="1"/>
  <c r="H49" i="6"/>
  <c r="E49" i="6"/>
  <c r="AT48" i="6"/>
  <c r="AS48" i="6"/>
  <c r="AP48" i="6"/>
  <c r="AA48" i="6"/>
  <c r="J48" i="6"/>
  <c r="I48" i="6"/>
  <c r="H48" i="6"/>
  <c r="E48" i="6"/>
  <c r="AT47" i="6"/>
  <c r="AS47" i="6"/>
  <c r="AP47" i="6"/>
  <c r="AA47" i="6"/>
  <c r="H47" i="6"/>
  <c r="I47" i="6" s="1"/>
  <c r="J47" i="6" s="1"/>
  <c r="E47" i="6"/>
  <c r="H46" i="6" s="1"/>
  <c r="AT46" i="6"/>
  <c r="AS46" i="6"/>
  <c r="AP46" i="6"/>
  <c r="AA46" i="6"/>
  <c r="I46" i="6"/>
  <c r="J46" i="6" s="1"/>
  <c r="E46" i="6"/>
  <c r="AT45" i="6"/>
  <c r="AS45" i="6"/>
  <c r="AR45" i="6"/>
  <c r="AP45" i="6"/>
  <c r="AA45" i="6"/>
  <c r="J45" i="6"/>
  <c r="H45" i="6"/>
  <c r="I45" i="6" s="1"/>
  <c r="E45" i="6"/>
  <c r="AT44" i="6"/>
  <c r="AS44" i="6"/>
  <c r="AP44" i="6"/>
  <c r="AA44" i="6"/>
  <c r="K44" i="6"/>
  <c r="L44" i="6" s="1"/>
  <c r="I44" i="6"/>
  <c r="J44" i="6" s="1"/>
  <c r="H44" i="6"/>
  <c r="E44" i="6"/>
  <c r="AT43" i="6"/>
  <c r="AS43" i="6"/>
  <c r="AP43" i="6"/>
  <c r="AA43" i="6"/>
  <c r="J43" i="6"/>
  <c r="I43" i="6"/>
  <c r="H43" i="6"/>
  <c r="E43" i="6"/>
  <c r="AT42" i="6"/>
  <c r="AS42" i="6"/>
  <c r="AP42" i="6"/>
  <c r="AA42" i="6"/>
  <c r="H42" i="6"/>
  <c r="I42" i="6" s="1"/>
  <c r="J42" i="6" s="1"/>
  <c r="B42" i="6"/>
  <c r="E39" i="6"/>
  <c r="AT38" i="6"/>
  <c r="AS38" i="6"/>
  <c r="AP38" i="6"/>
  <c r="AM38" i="6"/>
  <c r="AD38" i="6"/>
  <c r="AA38" i="6"/>
  <c r="J38" i="6"/>
  <c r="I38" i="6"/>
  <c r="H38" i="6"/>
  <c r="E38" i="6"/>
  <c r="AT37" i="6"/>
  <c r="AS37" i="6"/>
  <c r="AP37" i="6"/>
  <c r="AM37" i="6"/>
  <c r="AD37" i="6"/>
  <c r="AA37" i="6"/>
  <c r="H37" i="6"/>
  <c r="I37" i="6" s="1"/>
  <c r="J37" i="6" s="1"/>
  <c r="E37" i="6"/>
  <c r="AT36" i="6"/>
  <c r="AS36" i="6"/>
  <c r="AP36" i="6"/>
  <c r="AM36" i="6"/>
  <c r="AD36" i="6"/>
  <c r="AA36" i="6"/>
  <c r="H36" i="6"/>
  <c r="I36" i="6" s="1"/>
  <c r="J36" i="6" s="1"/>
  <c r="E36" i="6"/>
  <c r="H35" i="6" s="1"/>
  <c r="I35" i="6" s="1"/>
  <c r="AT35" i="6"/>
  <c r="AS35" i="6"/>
  <c r="AP35" i="6"/>
  <c r="AM35" i="6"/>
  <c r="AD35" i="6"/>
  <c r="AA35" i="6"/>
  <c r="J35" i="6"/>
  <c r="E35" i="6"/>
  <c r="AT34" i="6"/>
  <c r="AS34" i="6"/>
  <c r="AP34" i="6"/>
  <c r="AM34" i="6"/>
  <c r="AD34" i="6"/>
  <c r="AA34" i="6"/>
  <c r="H34" i="6"/>
  <c r="I34" i="6" s="1"/>
  <c r="J34" i="6" s="1"/>
  <c r="E34" i="6"/>
  <c r="H33" i="6" s="1"/>
  <c r="I33" i="6" s="1"/>
  <c r="AT33" i="6"/>
  <c r="AS33" i="6"/>
  <c r="AP33" i="6"/>
  <c r="AM33" i="6"/>
  <c r="AD33" i="6"/>
  <c r="AA33" i="6"/>
  <c r="J33" i="6"/>
  <c r="E33" i="6"/>
  <c r="AT32" i="6"/>
  <c r="AS32" i="6"/>
  <c r="AP32" i="6"/>
  <c r="AM32" i="6"/>
  <c r="AD32" i="6"/>
  <c r="AA32" i="6"/>
  <c r="H32" i="6"/>
  <c r="I32" i="6" s="1"/>
  <c r="J32" i="6" s="1"/>
  <c r="E32" i="6"/>
  <c r="H31" i="6" s="1"/>
  <c r="I31" i="6" s="1"/>
  <c r="J31" i="6" s="1"/>
  <c r="AT31" i="6"/>
  <c r="AS31" i="6"/>
  <c r="AP31" i="6"/>
  <c r="AM31" i="6"/>
  <c r="AD31" i="6"/>
  <c r="AA31" i="6"/>
  <c r="K31" i="6"/>
  <c r="L31" i="6" s="1"/>
  <c r="E31" i="6"/>
  <c r="AT30" i="6"/>
  <c r="AS30" i="6"/>
  <c r="AP30" i="6"/>
  <c r="AM30" i="6"/>
  <c r="AD30" i="6"/>
  <c r="AA30" i="6"/>
  <c r="H30" i="6"/>
  <c r="I30" i="6" s="1"/>
  <c r="J30" i="6" s="1"/>
  <c r="E30" i="6"/>
  <c r="AT29" i="6"/>
  <c r="AS29" i="6"/>
  <c r="AP29" i="6"/>
  <c r="AM29" i="6"/>
  <c r="AD29" i="6"/>
  <c r="AA29" i="6"/>
  <c r="K29" i="6"/>
  <c r="L29" i="6" s="1"/>
  <c r="I29" i="6"/>
  <c r="J29" i="6" s="1"/>
  <c r="H29" i="6"/>
  <c r="E29" i="6"/>
  <c r="AT28" i="6"/>
  <c r="AS28" i="6"/>
  <c r="AP28" i="6"/>
  <c r="AM28" i="6"/>
  <c r="AD28" i="6"/>
  <c r="AA28" i="6"/>
  <c r="H28" i="6"/>
  <c r="I28" i="6" s="1"/>
  <c r="J28" i="6" s="1"/>
  <c r="E28" i="6"/>
  <c r="AT27" i="6"/>
  <c r="AS27" i="6"/>
  <c r="AP27" i="6"/>
  <c r="AM27" i="6"/>
  <c r="AD27" i="6"/>
  <c r="AA27" i="6"/>
  <c r="I27" i="6"/>
  <c r="J27" i="6" s="1"/>
  <c r="H27" i="6"/>
  <c r="K15" i="6"/>
  <c r="G5" i="6"/>
  <c r="G2" i="6"/>
  <c r="B27" i="6" s="1"/>
  <c r="E117" i="5"/>
  <c r="AW116" i="5"/>
  <c r="AV116" i="5"/>
  <c r="AS116" i="5"/>
  <c r="AG116" i="5"/>
  <c r="K116" i="5"/>
  <c r="L116" i="5" s="1"/>
  <c r="R116" i="5" s="1"/>
  <c r="H116" i="5"/>
  <c r="I116" i="5" s="1"/>
  <c r="J116" i="5" s="1"/>
  <c r="E116" i="5"/>
  <c r="H115" i="5" s="1"/>
  <c r="AW115" i="5"/>
  <c r="AV115" i="5"/>
  <c r="AS115" i="5"/>
  <c r="AG115" i="5"/>
  <c r="I115" i="5"/>
  <c r="J115" i="5" s="1"/>
  <c r="E115" i="5"/>
  <c r="AW114" i="5"/>
  <c r="AV114" i="5"/>
  <c r="AU114" i="5"/>
  <c r="AS114" i="5"/>
  <c r="AG114" i="5"/>
  <c r="R114" i="5"/>
  <c r="K114" i="5"/>
  <c r="L114" i="5" s="1"/>
  <c r="H114" i="5"/>
  <c r="I114" i="5" s="1"/>
  <c r="J114" i="5" s="1"/>
  <c r="E114" i="5"/>
  <c r="AW113" i="5"/>
  <c r="AV113" i="5"/>
  <c r="AS113" i="5"/>
  <c r="AG113" i="5"/>
  <c r="K113" i="5"/>
  <c r="L113" i="5" s="1"/>
  <c r="I113" i="5"/>
  <c r="J113" i="5" s="1"/>
  <c r="H113" i="5"/>
  <c r="E113" i="5"/>
  <c r="AW112" i="5"/>
  <c r="AV112" i="5"/>
  <c r="AU112" i="5"/>
  <c r="AS112" i="5"/>
  <c r="AG112" i="5"/>
  <c r="J112" i="5"/>
  <c r="I112" i="5"/>
  <c r="H112" i="5"/>
  <c r="E112" i="5"/>
  <c r="AW111" i="5"/>
  <c r="AV111" i="5"/>
  <c r="AS111" i="5"/>
  <c r="AG111" i="5"/>
  <c r="K111" i="5"/>
  <c r="L111" i="5" s="1"/>
  <c r="R111" i="5" s="1"/>
  <c r="H111" i="5"/>
  <c r="I111" i="5" s="1"/>
  <c r="J111" i="5" s="1"/>
  <c r="E111" i="5"/>
  <c r="AW110" i="5"/>
  <c r="AV110" i="5"/>
  <c r="AS110" i="5"/>
  <c r="AG110" i="5"/>
  <c r="H110" i="5"/>
  <c r="I110" i="5" s="1"/>
  <c r="J110" i="5" s="1"/>
  <c r="E110" i="5"/>
  <c r="AW109" i="5"/>
  <c r="AV109" i="5"/>
  <c r="AU109" i="5"/>
  <c r="AS109" i="5"/>
  <c r="AG109" i="5"/>
  <c r="K109" i="5"/>
  <c r="L109" i="5" s="1"/>
  <c r="H109" i="5"/>
  <c r="I109" i="5" s="1"/>
  <c r="J109" i="5" s="1"/>
  <c r="E109" i="5"/>
  <c r="AW108" i="5"/>
  <c r="AV108" i="5"/>
  <c r="AS108" i="5"/>
  <c r="AG108" i="5"/>
  <c r="K108" i="5"/>
  <c r="L108" i="5" s="1"/>
  <c r="I108" i="5"/>
  <c r="J108" i="5" s="1"/>
  <c r="H108" i="5"/>
  <c r="E108" i="5"/>
  <c r="AW107" i="5"/>
  <c r="AV107" i="5"/>
  <c r="AU107" i="5"/>
  <c r="AS107" i="5"/>
  <c r="AG107" i="5"/>
  <c r="J107" i="5"/>
  <c r="I107" i="5"/>
  <c r="H107" i="5"/>
  <c r="E107" i="5"/>
  <c r="AW106" i="5"/>
  <c r="AV106" i="5"/>
  <c r="AS106" i="5"/>
  <c r="AG106" i="5"/>
  <c r="K106" i="5"/>
  <c r="L106" i="5" s="1"/>
  <c r="R106" i="5" s="1"/>
  <c r="H106" i="5"/>
  <c r="I106" i="5" s="1"/>
  <c r="J106" i="5" s="1"/>
  <c r="E106" i="5"/>
  <c r="AW105" i="5"/>
  <c r="AV105" i="5"/>
  <c r="AS105" i="5"/>
  <c r="AG105" i="5"/>
  <c r="L105" i="5"/>
  <c r="O105" i="5" s="1"/>
  <c r="P105" i="5" s="1"/>
  <c r="Q105" i="5" s="1"/>
  <c r="K105" i="5"/>
  <c r="H105" i="5"/>
  <c r="I105" i="5" s="1"/>
  <c r="J105" i="5" s="1"/>
  <c r="B105" i="5"/>
  <c r="AU113" i="5" s="1"/>
  <c r="E102" i="5"/>
  <c r="AZ101" i="5"/>
  <c r="AW101" i="5"/>
  <c r="AV101" i="5"/>
  <c r="AS101" i="5"/>
  <c r="AG101" i="5"/>
  <c r="H101" i="5"/>
  <c r="I101" i="5" s="1"/>
  <c r="J101" i="5" s="1"/>
  <c r="E101" i="5"/>
  <c r="AZ100" i="5"/>
  <c r="AW100" i="5"/>
  <c r="AV100" i="5"/>
  <c r="AS100" i="5"/>
  <c r="AG100" i="5"/>
  <c r="J100" i="5"/>
  <c r="I100" i="5"/>
  <c r="H100" i="5"/>
  <c r="E100" i="5"/>
  <c r="H99" i="5" s="1"/>
  <c r="I99" i="5" s="1"/>
  <c r="J99" i="5" s="1"/>
  <c r="AZ99" i="5"/>
  <c r="AW99" i="5"/>
  <c r="AV99" i="5"/>
  <c r="AS99" i="5"/>
  <c r="AG99" i="5"/>
  <c r="E99" i="5"/>
  <c r="H98" i="5" s="1"/>
  <c r="I98" i="5" s="1"/>
  <c r="J98" i="5" s="1"/>
  <c r="AZ98" i="5"/>
  <c r="AW98" i="5"/>
  <c r="AV98" i="5"/>
  <c r="AS98" i="5"/>
  <c r="AG98" i="5"/>
  <c r="E98" i="5"/>
  <c r="H97" i="5" s="1"/>
  <c r="I97" i="5" s="1"/>
  <c r="J97" i="5" s="1"/>
  <c r="AZ97" i="5"/>
  <c r="AW97" i="5"/>
  <c r="AV97" i="5"/>
  <c r="AS97" i="5"/>
  <c r="AG97" i="5"/>
  <c r="E97" i="5"/>
  <c r="H96" i="5" s="1"/>
  <c r="I96" i="5" s="1"/>
  <c r="J96" i="5" s="1"/>
  <c r="AZ96" i="5"/>
  <c r="AW96" i="5"/>
  <c r="AV96" i="5"/>
  <c r="AS96" i="5"/>
  <c r="AG96" i="5"/>
  <c r="E96" i="5"/>
  <c r="H95" i="5" s="1"/>
  <c r="I95" i="5" s="1"/>
  <c r="J95" i="5" s="1"/>
  <c r="AZ95" i="5"/>
  <c r="AW95" i="5"/>
  <c r="AV95" i="5"/>
  <c r="AS95" i="5"/>
  <c r="AG95" i="5"/>
  <c r="E95" i="5"/>
  <c r="H94" i="5" s="1"/>
  <c r="I94" i="5" s="1"/>
  <c r="J94" i="5" s="1"/>
  <c r="AZ94" i="5"/>
  <c r="AW94" i="5"/>
  <c r="AV94" i="5"/>
  <c r="AS94" i="5"/>
  <c r="AG94" i="5"/>
  <c r="E94" i="5"/>
  <c r="H93" i="5" s="1"/>
  <c r="I93" i="5" s="1"/>
  <c r="AZ93" i="5"/>
  <c r="AW93" i="5"/>
  <c r="AV93" i="5"/>
  <c r="AU93" i="5"/>
  <c r="AS93" i="5"/>
  <c r="AG93" i="5"/>
  <c r="J93" i="5"/>
  <c r="E93" i="5"/>
  <c r="AZ92" i="5"/>
  <c r="AW92" i="5"/>
  <c r="AV92" i="5"/>
  <c r="AS92" i="5"/>
  <c r="AG92" i="5"/>
  <c r="H92" i="5"/>
  <c r="I92" i="5" s="1"/>
  <c r="J92" i="5" s="1"/>
  <c r="E92" i="5"/>
  <c r="H91" i="5" s="1"/>
  <c r="I91" i="5" s="1"/>
  <c r="AZ91" i="5"/>
  <c r="AW91" i="5"/>
  <c r="AV91" i="5"/>
  <c r="AU91" i="5"/>
  <c r="AS91" i="5"/>
  <c r="AG91" i="5"/>
  <c r="J91" i="5"/>
  <c r="E91" i="5"/>
  <c r="AZ90" i="5"/>
  <c r="AW90" i="5"/>
  <c r="AV90" i="5"/>
  <c r="AS90" i="5"/>
  <c r="AG90" i="5"/>
  <c r="H90" i="5"/>
  <c r="I90" i="5" s="1"/>
  <c r="J90" i="5" s="1"/>
  <c r="B90" i="5"/>
  <c r="E86" i="5"/>
  <c r="AW85" i="5"/>
  <c r="AV85" i="5"/>
  <c r="AU85" i="5"/>
  <c r="AS85" i="5"/>
  <c r="AG85" i="5"/>
  <c r="K85" i="5"/>
  <c r="L85" i="5" s="1"/>
  <c r="R85" i="5" s="1"/>
  <c r="H85" i="5"/>
  <c r="I85" i="5" s="1"/>
  <c r="J85" i="5" s="1"/>
  <c r="E85" i="5"/>
  <c r="H84" i="5" s="1"/>
  <c r="I84" i="5" s="1"/>
  <c r="J84" i="5" s="1"/>
  <c r="AW84" i="5"/>
  <c r="AV84" i="5"/>
  <c r="AS84" i="5"/>
  <c r="AG84" i="5"/>
  <c r="E84" i="5"/>
  <c r="AW83" i="5"/>
  <c r="AV83" i="5"/>
  <c r="AS83" i="5"/>
  <c r="AG83" i="5"/>
  <c r="K83" i="5"/>
  <c r="L83" i="5" s="1"/>
  <c r="R83" i="5" s="1"/>
  <c r="H83" i="5"/>
  <c r="I83" i="5" s="1"/>
  <c r="J83" i="5" s="1"/>
  <c r="E83" i="5"/>
  <c r="AW82" i="5"/>
  <c r="AV82" i="5"/>
  <c r="AS82" i="5"/>
  <c r="AG82" i="5"/>
  <c r="H82" i="5"/>
  <c r="I82" i="5" s="1"/>
  <c r="J82" i="5" s="1"/>
  <c r="E82" i="5"/>
  <c r="AW81" i="5"/>
  <c r="AV81" i="5"/>
  <c r="AU81" i="5"/>
  <c r="AS81" i="5"/>
  <c r="AG81" i="5"/>
  <c r="I81" i="5"/>
  <c r="J81" i="5" s="1"/>
  <c r="H81" i="5"/>
  <c r="E81" i="5"/>
  <c r="AW80" i="5"/>
  <c r="AV80" i="5"/>
  <c r="AU80" i="5"/>
  <c r="AS80" i="5"/>
  <c r="AG80" i="5"/>
  <c r="R80" i="5"/>
  <c r="K80" i="5"/>
  <c r="L80" i="5" s="1"/>
  <c r="J80" i="5"/>
  <c r="H80" i="5"/>
  <c r="I80" i="5" s="1"/>
  <c r="E80" i="5"/>
  <c r="AW79" i="5"/>
  <c r="AV79" i="5"/>
  <c r="AS79" i="5"/>
  <c r="AG79" i="5"/>
  <c r="K79" i="5"/>
  <c r="L79" i="5" s="1"/>
  <c r="I79" i="5"/>
  <c r="J79" i="5" s="1"/>
  <c r="H79" i="5"/>
  <c r="E79" i="5"/>
  <c r="AW78" i="5"/>
  <c r="AV78" i="5"/>
  <c r="AU78" i="5"/>
  <c r="AS78" i="5"/>
  <c r="AG78" i="5"/>
  <c r="K78" i="5"/>
  <c r="L78" i="5" s="1"/>
  <c r="H78" i="5"/>
  <c r="I78" i="5" s="1"/>
  <c r="J78" i="5" s="1"/>
  <c r="E78" i="5"/>
  <c r="AW77" i="5"/>
  <c r="AV77" i="5"/>
  <c r="AS77" i="5"/>
  <c r="AG77" i="5"/>
  <c r="H77" i="5"/>
  <c r="I77" i="5" s="1"/>
  <c r="J77" i="5" s="1"/>
  <c r="E77" i="5"/>
  <c r="AW76" i="5"/>
  <c r="AV76" i="5"/>
  <c r="AU76" i="5"/>
  <c r="AS76" i="5"/>
  <c r="AG76" i="5"/>
  <c r="I76" i="5"/>
  <c r="J76" i="5" s="1"/>
  <c r="H76" i="5"/>
  <c r="E76" i="5"/>
  <c r="AW75" i="5"/>
  <c r="AV75" i="5"/>
  <c r="AU75" i="5"/>
  <c r="AS75" i="5"/>
  <c r="AG75" i="5"/>
  <c r="K75" i="5"/>
  <c r="L75" i="5" s="1"/>
  <c r="J75" i="5"/>
  <c r="H75" i="5"/>
  <c r="I75" i="5" s="1"/>
  <c r="E75" i="5"/>
  <c r="AW74" i="5"/>
  <c r="AV74" i="5"/>
  <c r="AS74" i="5"/>
  <c r="AG74" i="5"/>
  <c r="K74" i="5"/>
  <c r="L74" i="5" s="1"/>
  <c r="I74" i="5"/>
  <c r="J74" i="5" s="1"/>
  <c r="H74" i="5"/>
  <c r="B74" i="5"/>
  <c r="AU84" i="5" s="1"/>
  <c r="E70" i="5"/>
  <c r="H69" i="5" s="1"/>
  <c r="I69" i="5" s="1"/>
  <c r="J69" i="5" s="1"/>
  <c r="AE69" i="5"/>
  <c r="AD69" i="5"/>
  <c r="L69" i="5"/>
  <c r="E69" i="5"/>
  <c r="H68" i="5" s="1"/>
  <c r="I68" i="5" s="1"/>
  <c r="J68" i="5" s="1"/>
  <c r="AE68" i="5"/>
  <c r="AD68" i="5"/>
  <c r="E68" i="5"/>
  <c r="H67" i="5" s="1"/>
  <c r="I67" i="5" s="1"/>
  <c r="J67" i="5" s="1"/>
  <c r="AE67" i="5"/>
  <c r="AD67" i="5"/>
  <c r="K67" i="5"/>
  <c r="L67" i="5" s="1"/>
  <c r="E67" i="5"/>
  <c r="AE66" i="5"/>
  <c r="AD66" i="5"/>
  <c r="H66" i="5"/>
  <c r="I66" i="5" s="1"/>
  <c r="J66" i="5" s="1"/>
  <c r="E66" i="5"/>
  <c r="AE65" i="5"/>
  <c r="AD65" i="5"/>
  <c r="I65" i="5"/>
  <c r="J65" i="5" s="1"/>
  <c r="H65" i="5"/>
  <c r="E65" i="5"/>
  <c r="AE64" i="5"/>
  <c r="AD64" i="5"/>
  <c r="AC64" i="5"/>
  <c r="H64" i="5"/>
  <c r="I64" i="5" s="1"/>
  <c r="J64" i="5" s="1"/>
  <c r="E64" i="5"/>
  <c r="AE63" i="5"/>
  <c r="AD63" i="5"/>
  <c r="H63" i="5"/>
  <c r="I63" i="5" s="1"/>
  <c r="J63" i="5" s="1"/>
  <c r="E63" i="5"/>
  <c r="H62" i="5" s="1"/>
  <c r="I62" i="5" s="1"/>
  <c r="J62" i="5" s="1"/>
  <c r="AE62" i="5"/>
  <c r="AD62" i="5"/>
  <c r="E62" i="5"/>
  <c r="H61" i="5" s="1"/>
  <c r="I61" i="5" s="1"/>
  <c r="J61" i="5" s="1"/>
  <c r="AE61" i="5"/>
  <c r="AD61" i="5"/>
  <c r="E61" i="5"/>
  <c r="H60" i="5" s="1"/>
  <c r="I60" i="5" s="1"/>
  <c r="J60" i="5" s="1"/>
  <c r="AE60" i="5"/>
  <c r="AD60" i="5"/>
  <c r="K60" i="5"/>
  <c r="L60" i="5" s="1"/>
  <c r="E60" i="5"/>
  <c r="AE59" i="5"/>
  <c r="AD59" i="5"/>
  <c r="J59" i="5"/>
  <c r="H59" i="5"/>
  <c r="I59" i="5" s="1"/>
  <c r="E59" i="5"/>
  <c r="AE58" i="5"/>
  <c r="AD58" i="5"/>
  <c r="I58" i="5"/>
  <c r="J58" i="5" s="1"/>
  <c r="H58" i="5"/>
  <c r="B58" i="5"/>
  <c r="K69" i="5" s="1"/>
  <c r="E54" i="5"/>
  <c r="AT53" i="5"/>
  <c r="AS53" i="5"/>
  <c r="AP53" i="5"/>
  <c r="AA53" i="5"/>
  <c r="H53" i="5"/>
  <c r="I53" i="5" s="1"/>
  <c r="J53" i="5" s="1"/>
  <c r="E53" i="5"/>
  <c r="AT52" i="5"/>
  <c r="AS52" i="5"/>
  <c r="AP52" i="5"/>
  <c r="AA52" i="5"/>
  <c r="H52" i="5"/>
  <c r="I52" i="5" s="1"/>
  <c r="J52" i="5" s="1"/>
  <c r="E52" i="5"/>
  <c r="AT51" i="5"/>
  <c r="AS51" i="5"/>
  <c r="AP51" i="5"/>
  <c r="AA51" i="5"/>
  <c r="I51" i="5"/>
  <c r="J51" i="5" s="1"/>
  <c r="H51" i="5"/>
  <c r="E51" i="5"/>
  <c r="AT50" i="5"/>
  <c r="AS50" i="5"/>
  <c r="AP50" i="5"/>
  <c r="AA50" i="5"/>
  <c r="H50" i="5"/>
  <c r="I50" i="5" s="1"/>
  <c r="J50" i="5" s="1"/>
  <c r="E50" i="5"/>
  <c r="AT49" i="5"/>
  <c r="AS49" i="5"/>
  <c r="AP49" i="5"/>
  <c r="AA49" i="5"/>
  <c r="I49" i="5"/>
  <c r="J49" i="5" s="1"/>
  <c r="H49" i="5"/>
  <c r="E49" i="5"/>
  <c r="AT48" i="5"/>
  <c r="AS48" i="5"/>
  <c r="AP48" i="5"/>
  <c r="AA48" i="5"/>
  <c r="H48" i="5"/>
  <c r="I48" i="5" s="1"/>
  <c r="J48" i="5" s="1"/>
  <c r="E48" i="5"/>
  <c r="AT47" i="5"/>
  <c r="AS47" i="5"/>
  <c r="AP47" i="5"/>
  <c r="AA47" i="5"/>
  <c r="H47" i="5"/>
  <c r="I47" i="5" s="1"/>
  <c r="J47" i="5" s="1"/>
  <c r="E47" i="5"/>
  <c r="H46" i="5" s="1"/>
  <c r="AT46" i="5"/>
  <c r="AS46" i="5"/>
  <c r="AP46" i="5"/>
  <c r="AA46" i="5"/>
  <c r="I46" i="5"/>
  <c r="J46" i="5" s="1"/>
  <c r="E46" i="5"/>
  <c r="AT45" i="5"/>
  <c r="AS45" i="5"/>
  <c r="AR45" i="5"/>
  <c r="AP45" i="5"/>
  <c r="AA45" i="5"/>
  <c r="J45" i="5"/>
  <c r="H45" i="5"/>
  <c r="I45" i="5" s="1"/>
  <c r="E45" i="5"/>
  <c r="AT44" i="5"/>
  <c r="AS44" i="5"/>
  <c r="AP44" i="5"/>
  <c r="AA44" i="5"/>
  <c r="K44" i="5"/>
  <c r="L44" i="5" s="1"/>
  <c r="I44" i="5"/>
  <c r="J44" i="5" s="1"/>
  <c r="H44" i="5"/>
  <c r="E44" i="5"/>
  <c r="AT43" i="5"/>
  <c r="AS43" i="5"/>
  <c r="AP43" i="5"/>
  <c r="AA43" i="5"/>
  <c r="J43" i="5"/>
  <c r="I43" i="5"/>
  <c r="H43" i="5"/>
  <c r="E43" i="5"/>
  <c r="AT42" i="5"/>
  <c r="AS42" i="5"/>
  <c r="AP42" i="5"/>
  <c r="AA42" i="5"/>
  <c r="H42" i="5"/>
  <c r="I42" i="5" s="1"/>
  <c r="J42" i="5" s="1"/>
  <c r="B42" i="5"/>
  <c r="E39" i="5"/>
  <c r="AT38" i="5"/>
  <c r="AS38" i="5"/>
  <c r="AP38" i="5"/>
  <c r="AM38" i="5"/>
  <c r="AD38" i="5"/>
  <c r="AA38" i="5"/>
  <c r="J38" i="5"/>
  <c r="I38" i="5"/>
  <c r="H38" i="5"/>
  <c r="E38" i="5"/>
  <c r="AT37" i="5"/>
  <c r="AS37" i="5"/>
  <c r="AP37" i="5"/>
  <c r="AM37" i="5"/>
  <c r="AD37" i="5"/>
  <c r="AA37" i="5"/>
  <c r="H37" i="5"/>
  <c r="I37" i="5" s="1"/>
  <c r="J37" i="5" s="1"/>
  <c r="E37" i="5"/>
  <c r="AT36" i="5"/>
  <c r="AS36" i="5"/>
  <c r="AP36" i="5"/>
  <c r="AM36" i="5"/>
  <c r="AD36" i="5"/>
  <c r="AA36" i="5"/>
  <c r="H36" i="5"/>
  <c r="I36" i="5" s="1"/>
  <c r="J36" i="5" s="1"/>
  <c r="E36" i="5"/>
  <c r="H35" i="5" s="1"/>
  <c r="I35" i="5" s="1"/>
  <c r="AT35" i="5"/>
  <c r="AS35" i="5"/>
  <c r="AP35" i="5"/>
  <c r="AM35" i="5"/>
  <c r="AD35" i="5"/>
  <c r="AA35" i="5"/>
  <c r="J35" i="5"/>
  <c r="E35" i="5"/>
  <c r="AT34" i="5"/>
  <c r="AS34" i="5"/>
  <c r="AP34" i="5"/>
  <c r="AM34" i="5"/>
  <c r="AD34" i="5"/>
  <c r="AA34" i="5"/>
  <c r="H34" i="5"/>
  <c r="I34" i="5" s="1"/>
  <c r="J34" i="5" s="1"/>
  <c r="E34" i="5"/>
  <c r="H33" i="5" s="1"/>
  <c r="I33" i="5" s="1"/>
  <c r="AT33" i="5"/>
  <c r="AS33" i="5"/>
  <c r="AP33" i="5"/>
  <c r="AM33" i="5"/>
  <c r="AD33" i="5"/>
  <c r="AA33" i="5"/>
  <c r="J33" i="5"/>
  <c r="E33" i="5"/>
  <c r="AT32" i="5"/>
  <c r="AS32" i="5"/>
  <c r="AP32" i="5"/>
  <c r="AM32" i="5"/>
  <c r="AD32" i="5"/>
  <c r="AA32" i="5"/>
  <c r="H32" i="5"/>
  <c r="I32" i="5" s="1"/>
  <c r="J32" i="5" s="1"/>
  <c r="E32" i="5"/>
  <c r="H31" i="5" s="1"/>
  <c r="I31" i="5" s="1"/>
  <c r="J31" i="5" s="1"/>
  <c r="AT31" i="5"/>
  <c r="AS31" i="5"/>
  <c r="AP31" i="5"/>
  <c r="AM31" i="5"/>
  <c r="AD31" i="5"/>
  <c r="AA31" i="5"/>
  <c r="K31" i="5"/>
  <c r="L31" i="5" s="1"/>
  <c r="E31" i="5"/>
  <c r="AT30" i="5"/>
  <c r="AS30" i="5"/>
  <c r="AP30" i="5"/>
  <c r="AM30" i="5"/>
  <c r="AD30" i="5"/>
  <c r="AA30" i="5"/>
  <c r="H30" i="5"/>
  <c r="I30" i="5" s="1"/>
  <c r="J30" i="5" s="1"/>
  <c r="E30" i="5"/>
  <c r="AT29" i="5"/>
  <c r="AS29" i="5"/>
  <c r="AP29" i="5"/>
  <c r="AM29" i="5"/>
  <c r="AD29" i="5"/>
  <c r="AA29" i="5"/>
  <c r="K29" i="5"/>
  <c r="L29" i="5" s="1"/>
  <c r="I29" i="5"/>
  <c r="J29" i="5" s="1"/>
  <c r="H29" i="5"/>
  <c r="E29" i="5"/>
  <c r="AT28" i="5"/>
  <c r="AS28" i="5"/>
  <c r="AP28" i="5"/>
  <c r="AM28" i="5"/>
  <c r="AD28" i="5"/>
  <c r="AA28" i="5"/>
  <c r="H28" i="5"/>
  <c r="I28" i="5" s="1"/>
  <c r="J28" i="5" s="1"/>
  <c r="E28" i="5"/>
  <c r="AT27" i="5"/>
  <c r="AS27" i="5"/>
  <c r="AP27" i="5"/>
  <c r="AM27" i="5"/>
  <c r="AD27" i="5"/>
  <c r="AA27" i="5"/>
  <c r="I27" i="5"/>
  <c r="J27" i="5" s="1"/>
  <c r="H27" i="5"/>
  <c r="K15" i="5"/>
  <c r="G5" i="5"/>
  <c r="G2" i="5"/>
  <c r="B27" i="5" s="1"/>
  <c r="E102" i="4"/>
  <c r="AZ101" i="4"/>
  <c r="AW101" i="4"/>
  <c r="AV101" i="4"/>
  <c r="AU101" i="4"/>
  <c r="AS101" i="4"/>
  <c r="AG101" i="4"/>
  <c r="H101" i="4"/>
  <c r="I101" i="4" s="1"/>
  <c r="J101" i="4" s="1"/>
  <c r="E101" i="4"/>
  <c r="AZ100" i="4"/>
  <c r="AW100" i="4"/>
  <c r="AV100" i="4"/>
  <c r="AS100" i="4"/>
  <c r="AG100" i="4"/>
  <c r="H100" i="4"/>
  <c r="I100" i="4" s="1"/>
  <c r="J100" i="4" s="1"/>
  <c r="E100" i="4"/>
  <c r="AZ99" i="4"/>
  <c r="AW99" i="4"/>
  <c r="AV99" i="4"/>
  <c r="AS99" i="4"/>
  <c r="AG99" i="4"/>
  <c r="K99" i="4"/>
  <c r="L99" i="4" s="1"/>
  <c r="I99" i="4"/>
  <c r="J99" i="4" s="1"/>
  <c r="H99" i="4"/>
  <c r="E99" i="4"/>
  <c r="AZ98" i="4"/>
  <c r="AW98" i="4"/>
  <c r="AV98" i="4"/>
  <c r="AS98" i="4"/>
  <c r="AG98" i="4"/>
  <c r="H98" i="4"/>
  <c r="I98" i="4" s="1"/>
  <c r="J98" i="4" s="1"/>
  <c r="E98" i="4"/>
  <c r="AZ97" i="4"/>
  <c r="AW97" i="4"/>
  <c r="AV97" i="4"/>
  <c r="AS97" i="4"/>
  <c r="AG97" i="4"/>
  <c r="K97" i="4"/>
  <c r="L97" i="4" s="1"/>
  <c r="I97" i="4"/>
  <c r="J97" i="4" s="1"/>
  <c r="H97" i="4"/>
  <c r="E97" i="4"/>
  <c r="AZ96" i="4"/>
  <c r="AW96" i="4"/>
  <c r="AV96" i="4"/>
  <c r="AS96" i="4"/>
  <c r="AG96" i="4"/>
  <c r="H96" i="4"/>
  <c r="I96" i="4" s="1"/>
  <c r="J96" i="4" s="1"/>
  <c r="E96" i="4"/>
  <c r="AZ95" i="4"/>
  <c r="AW95" i="4"/>
  <c r="AV95" i="4"/>
  <c r="AS95" i="4"/>
  <c r="AG95" i="4"/>
  <c r="K95" i="4"/>
  <c r="L95" i="4" s="1"/>
  <c r="I95" i="4"/>
  <c r="J95" i="4" s="1"/>
  <c r="H95" i="4"/>
  <c r="E95" i="4"/>
  <c r="H94" i="4" s="1"/>
  <c r="AZ94" i="4"/>
  <c r="AW94" i="4"/>
  <c r="AV94" i="4"/>
  <c r="AS94" i="4"/>
  <c r="AG94" i="4"/>
  <c r="I94" i="4"/>
  <c r="J94" i="4" s="1"/>
  <c r="E94" i="4"/>
  <c r="H93" i="4" s="1"/>
  <c r="I93" i="4" s="1"/>
  <c r="J93" i="4" s="1"/>
  <c r="AZ93" i="4"/>
  <c r="AW93" i="4"/>
  <c r="AV93" i="4"/>
  <c r="AS93" i="4"/>
  <c r="AG93" i="4"/>
  <c r="E93" i="4"/>
  <c r="H92" i="4" s="1"/>
  <c r="I92" i="4" s="1"/>
  <c r="J92" i="4" s="1"/>
  <c r="AZ92" i="4"/>
  <c r="AW92" i="4"/>
  <c r="AV92" i="4"/>
  <c r="AS92" i="4"/>
  <c r="AG92" i="4"/>
  <c r="E92" i="4"/>
  <c r="H91" i="4" s="1"/>
  <c r="I91" i="4" s="1"/>
  <c r="J91" i="4" s="1"/>
  <c r="AZ91" i="4"/>
  <c r="AW91" i="4"/>
  <c r="AV91" i="4"/>
  <c r="AS91" i="4"/>
  <c r="AG91" i="4"/>
  <c r="E91" i="4"/>
  <c r="H90" i="4" s="1"/>
  <c r="I90" i="4" s="1"/>
  <c r="J90" i="4" s="1"/>
  <c r="AZ90" i="4"/>
  <c r="AW90" i="4"/>
  <c r="AV90" i="4"/>
  <c r="AS90" i="4"/>
  <c r="AG90" i="4"/>
  <c r="B90" i="4"/>
  <c r="AU99" i="4" s="1"/>
  <c r="E86" i="4"/>
  <c r="AW85" i="4"/>
  <c r="AV85" i="4"/>
  <c r="AS85" i="4"/>
  <c r="AG85" i="4"/>
  <c r="H85" i="4"/>
  <c r="I85" i="4" s="1"/>
  <c r="J85" i="4" s="1"/>
  <c r="E85" i="4"/>
  <c r="AW84" i="4"/>
  <c r="AV84" i="4"/>
  <c r="AS84" i="4"/>
  <c r="AG84" i="4"/>
  <c r="H84" i="4"/>
  <c r="I84" i="4" s="1"/>
  <c r="J84" i="4" s="1"/>
  <c r="E84" i="4"/>
  <c r="AW83" i="4"/>
  <c r="AV83" i="4"/>
  <c r="AS83" i="4"/>
  <c r="AG83" i="4"/>
  <c r="I83" i="4"/>
  <c r="J83" i="4" s="1"/>
  <c r="H83" i="4"/>
  <c r="E83" i="4"/>
  <c r="AW82" i="4"/>
  <c r="AV82" i="4"/>
  <c r="AS82" i="4"/>
  <c r="AG82" i="4"/>
  <c r="H82" i="4"/>
  <c r="I82" i="4" s="1"/>
  <c r="J82" i="4" s="1"/>
  <c r="E82" i="4"/>
  <c r="AW81" i="4"/>
  <c r="AV81" i="4"/>
  <c r="AS81" i="4"/>
  <c r="AG81" i="4"/>
  <c r="I81" i="4"/>
  <c r="J81" i="4" s="1"/>
  <c r="H81" i="4"/>
  <c r="E81" i="4"/>
  <c r="AW80" i="4"/>
  <c r="AV80" i="4"/>
  <c r="AS80" i="4"/>
  <c r="AG80" i="4"/>
  <c r="H80" i="4"/>
  <c r="I80" i="4" s="1"/>
  <c r="J80" i="4" s="1"/>
  <c r="E80" i="4"/>
  <c r="AW79" i="4"/>
  <c r="AV79" i="4"/>
  <c r="AS79" i="4"/>
  <c r="AG79" i="4"/>
  <c r="I79" i="4"/>
  <c r="J79" i="4" s="1"/>
  <c r="H79" i="4"/>
  <c r="E79" i="4"/>
  <c r="H78" i="4" s="1"/>
  <c r="AW78" i="4"/>
  <c r="AV78" i="4"/>
  <c r="AS78" i="4"/>
  <c r="AG78" i="4"/>
  <c r="I78" i="4"/>
  <c r="J78" i="4" s="1"/>
  <c r="E78" i="4"/>
  <c r="AW77" i="4"/>
  <c r="AV77" i="4"/>
  <c r="AS77" i="4"/>
  <c r="AG77" i="4"/>
  <c r="H77" i="4"/>
  <c r="I77" i="4" s="1"/>
  <c r="J77" i="4" s="1"/>
  <c r="E77" i="4"/>
  <c r="AW76" i="4"/>
  <c r="AV76" i="4"/>
  <c r="AS76" i="4"/>
  <c r="AG76" i="4"/>
  <c r="I76" i="4"/>
  <c r="J76" i="4" s="1"/>
  <c r="H76" i="4"/>
  <c r="E76" i="4"/>
  <c r="AW75" i="4"/>
  <c r="AV75" i="4"/>
  <c r="AS75" i="4"/>
  <c r="AG75" i="4"/>
  <c r="H75" i="4"/>
  <c r="I75" i="4" s="1"/>
  <c r="J75" i="4" s="1"/>
  <c r="E75" i="4"/>
  <c r="AW74" i="4"/>
  <c r="AV74" i="4"/>
  <c r="AS74" i="4"/>
  <c r="AG74" i="4"/>
  <c r="H74" i="4"/>
  <c r="I74" i="4" s="1"/>
  <c r="J74" i="4" s="1"/>
  <c r="B74" i="4"/>
  <c r="AU82" i="4" s="1"/>
  <c r="E70" i="4"/>
  <c r="AE69" i="4"/>
  <c r="AD69" i="4"/>
  <c r="AC69" i="4"/>
  <c r="H69" i="4"/>
  <c r="I69" i="4" s="1"/>
  <c r="J69" i="4" s="1"/>
  <c r="E69" i="4"/>
  <c r="AE68" i="4"/>
  <c r="AD68" i="4"/>
  <c r="H68" i="4"/>
  <c r="I68" i="4" s="1"/>
  <c r="J68" i="4" s="1"/>
  <c r="E68" i="4"/>
  <c r="AE67" i="4"/>
  <c r="AD67" i="4"/>
  <c r="K67" i="4"/>
  <c r="L67" i="4" s="1"/>
  <c r="R67" i="4" s="1"/>
  <c r="H67" i="4"/>
  <c r="I67" i="4" s="1"/>
  <c r="J67" i="4" s="1"/>
  <c r="E67" i="4"/>
  <c r="H66" i="4" s="1"/>
  <c r="I66" i="4" s="1"/>
  <c r="J66" i="4" s="1"/>
  <c r="AE66" i="4"/>
  <c r="AD66" i="4"/>
  <c r="L66" i="4"/>
  <c r="E66" i="4"/>
  <c r="AE65" i="4"/>
  <c r="AD65" i="4"/>
  <c r="K65" i="4"/>
  <c r="L65" i="4" s="1"/>
  <c r="I65" i="4"/>
  <c r="J65" i="4" s="1"/>
  <c r="H65" i="4"/>
  <c r="E65" i="4"/>
  <c r="AE64" i="4"/>
  <c r="AD64" i="4"/>
  <c r="AC64" i="4"/>
  <c r="J64" i="4"/>
  <c r="H64" i="4"/>
  <c r="I64" i="4" s="1"/>
  <c r="E64" i="4"/>
  <c r="H63" i="4" s="1"/>
  <c r="AE63" i="4"/>
  <c r="AD63" i="4"/>
  <c r="I63" i="4"/>
  <c r="J63" i="4" s="1"/>
  <c r="E63" i="4"/>
  <c r="H62" i="4" s="1"/>
  <c r="AE62" i="4"/>
  <c r="AD62" i="4"/>
  <c r="AC62" i="4"/>
  <c r="I62" i="4"/>
  <c r="J62" i="4" s="1"/>
  <c r="E62" i="4"/>
  <c r="AE61" i="4"/>
  <c r="AD61" i="4"/>
  <c r="AC61" i="4"/>
  <c r="L61" i="4"/>
  <c r="K61" i="4"/>
  <c r="H61" i="4"/>
  <c r="I61" i="4" s="1"/>
  <c r="J61" i="4" s="1"/>
  <c r="E61" i="4"/>
  <c r="AE60" i="4"/>
  <c r="AD60" i="4"/>
  <c r="AC60" i="4"/>
  <c r="K60" i="4"/>
  <c r="L60" i="4" s="1"/>
  <c r="R60" i="4" s="1"/>
  <c r="H60" i="4"/>
  <c r="I60" i="4" s="1"/>
  <c r="J60" i="4" s="1"/>
  <c r="E60" i="4"/>
  <c r="H59" i="4" s="1"/>
  <c r="I59" i="4" s="1"/>
  <c r="J59" i="4" s="1"/>
  <c r="AE59" i="4"/>
  <c r="AD59" i="4"/>
  <c r="E59" i="4"/>
  <c r="AE58" i="4"/>
  <c r="AD58" i="4"/>
  <c r="AC58" i="4"/>
  <c r="K58" i="4"/>
  <c r="L58" i="4" s="1"/>
  <c r="I58" i="4"/>
  <c r="J58" i="4" s="1"/>
  <c r="H58" i="4"/>
  <c r="B58" i="4"/>
  <c r="K66" i="4" s="1"/>
  <c r="E54" i="4"/>
  <c r="AT53" i="4"/>
  <c r="AS53" i="4"/>
  <c r="AP53" i="4"/>
  <c r="AA53" i="4"/>
  <c r="H53" i="4"/>
  <c r="I53" i="4" s="1"/>
  <c r="J53" i="4" s="1"/>
  <c r="E53" i="4"/>
  <c r="AT52" i="4"/>
  <c r="AS52" i="4"/>
  <c r="AP52" i="4"/>
  <c r="AA52" i="4"/>
  <c r="H52" i="4"/>
  <c r="I52" i="4" s="1"/>
  <c r="J52" i="4" s="1"/>
  <c r="E52" i="4"/>
  <c r="AT51" i="4"/>
  <c r="AS51" i="4"/>
  <c r="AP51" i="4"/>
  <c r="AA51" i="4"/>
  <c r="I51" i="4"/>
  <c r="J51" i="4" s="1"/>
  <c r="H51" i="4"/>
  <c r="E51" i="4"/>
  <c r="AT50" i="4"/>
  <c r="AS50" i="4"/>
  <c r="AP50" i="4"/>
  <c r="AA50" i="4"/>
  <c r="J50" i="4"/>
  <c r="I50" i="4"/>
  <c r="H50" i="4"/>
  <c r="E50" i="4"/>
  <c r="AT49" i="4"/>
  <c r="AS49" i="4"/>
  <c r="AP49" i="4"/>
  <c r="AA49" i="4"/>
  <c r="H49" i="4"/>
  <c r="I49" i="4" s="1"/>
  <c r="J49" i="4" s="1"/>
  <c r="E49" i="4"/>
  <c r="H48" i="4" s="1"/>
  <c r="I48" i="4" s="1"/>
  <c r="J48" i="4" s="1"/>
  <c r="AT48" i="4"/>
  <c r="AS48" i="4"/>
  <c r="AP48" i="4"/>
  <c r="AA48" i="4"/>
  <c r="E48" i="4"/>
  <c r="AT47" i="4"/>
  <c r="AS47" i="4"/>
  <c r="AP47" i="4"/>
  <c r="AA47" i="4"/>
  <c r="I47" i="4"/>
  <c r="J47" i="4" s="1"/>
  <c r="H47" i="4"/>
  <c r="E47" i="4"/>
  <c r="H46" i="4" s="1"/>
  <c r="I46" i="4" s="1"/>
  <c r="J46" i="4" s="1"/>
  <c r="AT46" i="4"/>
  <c r="AS46" i="4"/>
  <c r="AP46" i="4"/>
  <c r="AA46" i="4"/>
  <c r="K46" i="4"/>
  <c r="L46" i="4" s="1"/>
  <c r="E46" i="4"/>
  <c r="AT45" i="4"/>
  <c r="AS45" i="4"/>
  <c r="AP45" i="4"/>
  <c r="AA45" i="4"/>
  <c r="J45" i="4"/>
  <c r="I45" i="4"/>
  <c r="H45" i="4"/>
  <c r="E45" i="4"/>
  <c r="AT44" i="4"/>
  <c r="AS44" i="4"/>
  <c r="AP44" i="4"/>
  <c r="AA44" i="4"/>
  <c r="K44" i="4"/>
  <c r="L44" i="4" s="1"/>
  <c r="R44" i="4" s="1"/>
  <c r="H44" i="4"/>
  <c r="I44" i="4" s="1"/>
  <c r="J44" i="4" s="1"/>
  <c r="E44" i="4"/>
  <c r="AT43" i="4"/>
  <c r="AS43" i="4"/>
  <c r="AP43" i="4"/>
  <c r="AA43" i="4"/>
  <c r="H43" i="4"/>
  <c r="I43" i="4" s="1"/>
  <c r="J43" i="4" s="1"/>
  <c r="E43" i="4"/>
  <c r="AT42" i="4"/>
  <c r="AS42" i="4"/>
  <c r="AP42" i="4"/>
  <c r="AA42" i="4"/>
  <c r="I42" i="4"/>
  <c r="J42" i="4" s="1"/>
  <c r="H42" i="4"/>
  <c r="B42" i="4"/>
  <c r="E39" i="4"/>
  <c r="AT38" i="4"/>
  <c r="AS38" i="4"/>
  <c r="AP38" i="4"/>
  <c r="AM38" i="4"/>
  <c r="AD38" i="4"/>
  <c r="AA38" i="4"/>
  <c r="H38" i="4"/>
  <c r="I38" i="4" s="1"/>
  <c r="J38" i="4" s="1"/>
  <c r="E38" i="4"/>
  <c r="AT37" i="4"/>
  <c r="AS37" i="4"/>
  <c r="AP37" i="4"/>
  <c r="AM37" i="4"/>
  <c r="AD37" i="4"/>
  <c r="AA37" i="4"/>
  <c r="J37" i="4"/>
  <c r="I37" i="4"/>
  <c r="H37" i="4"/>
  <c r="E37" i="4"/>
  <c r="AT36" i="4"/>
  <c r="AS36" i="4"/>
  <c r="AP36" i="4"/>
  <c r="AM36" i="4"/>
  <c r="AD36" i="4"/>
  <c r="AA36" i="4"/>
  <c r="I36" i="4"/>
  <c r="J36" i="4" s="1"/>
  <c r="H36" i="4"/>
  <c r="E36" i="4"/>
  <c r="H35" i="4" s="1"/>
  <c r="I35" i="4" s="1"/>
  <c r="AT35" i="4"/>
  <c r="AS35" i="4"/>
  <c r="AP35" i="4"/>
  <c r="AM35" i="4"/>
  <c r="AD35" i="4"/>
  <c r="AA35" i="4"/>
  <c r="J35" i="4"/>
  <c r="E35" i="4"/>
  <c r="AT34" i="4"/>
  <c r="AS34" i="4"/>
  <c r="AP34" i="4"/>
  <c r="AM34" i="4"/>
  <c r="AD34" i="4"/>
  <c r="AA34" i="4"/>
  <c r="I34" i="4"/>
  <c r="J34" i="4" s="1"/>
  <c r="H34" i="4"/>
  <c r="E34" i="4"/>
  <c r="H33" i="4" s="1"/>
  <c r="I33" i="4" s="1"/>
  <c r="AT33" i="4"/>
  <c r="AS33" i="4"/>
  <c r="AP33" i="4"/>
  <c r="AM33" i="4"/>
  <c r="AD33" i="4"/>
  <c r="AA33" i="4"/>
  <c r="J33" i="4"/>
  <c r="E33" i="4"/>
  <c r="AT32" i="4"/>
  <c r="AS32" i="4"/>
  <c r="AP32" i="4"/>
  <c r="AM32" i="4"/>
  <c r="AD32" i="4"/>
  <c r="AA32" i="4"/>
  <c r="I32" i="4"/>
  <c r="J32" i="4" s="1"/>
  <c r="H32" i="4"/>
  <c r="E32" i="4"/>
  <c r="H31" i="4" s="1"/>
  <c r="I31" i="4" s="1"/>
  <c r="J31" i="4" s="1"/>
  <c r="AT31" i="4"/>
  <c r="AS31" i="4"/>
  <c r="AP31" i="4"/>
  <c r="AM31" i="4"/>
  <c r="AD31" i="4"/>
  <c r="AA31" i="4"/>
  <c r="K31" i="4"/>
  <c r="L31" i="4" s="1"/>
  <c r="R31" i="4" s="1"/>
  <c r="E31" i="4"/>
  <c r="AT30" i="4"/>
  <c r="AS30" i="4"/>
  <c r="AP30" i="4"/>
  <c r="AM30" i="4"/>
  <c r="AD30" i="4"/>
  <c r="AA30" i="4"/>
  <c r="H30" i="4"/>
  <c r="I30" i="4" s="1"/>
  <c r="J30" i="4" s="1"/>
  <c r="E30" i="4"/>
  <c r="AT29" i="4"/>
  <c r="AS29" i="4"/>
  <c r="AP29" i="4"/>
  <c r="AM29" i="4"/>
  <c r="AD29" i="4"/>
  <c r="AA29" i="4"/>
  <c r="H29" i="4"/>
  <c r="I29" i="4" s="1"/>
  <c r="J29" i="4" s="1"/>
  <c r="E29" i="4"/>
  <c r="H28" i="4" s="1"/>
  <c r="I28" i="4" s="1"/>
  <c r="J28" i="4" s="1"/>
  <c r="AT28" i="4"/>
  <c r="AS28" i="4"/>
  <c r="AP28" i="4"/>
  <c r="AM28" i="4"/>
  <c r="AD28" i="4"/>
  <c r="AA28" i="4"/>
  <c r="E28" i="4"/>
  <c r="AT27" i="4"/>
  <c r="AS27" i="4"/>
  <c r="AP27" i="4"/>
  <c r="AM27" i="4"/>
  <c r="AD27" i="4"/>
  <c r="AA27" i="4"/>
  <c r="H27" i="4"/>
  <c r="I27" i="4" s="1"/>
  <c r="J27" i="4" s="1"/>
  <c r="B27" i="4"/>
  <c r="K15" i="4"/>
  <c r="G5" i="4"/>
  <c r="G2" i="4"/>
  <c r="E102" i="3"/>
  <c r="H101" i="3" s="1"/>
  <c r="I101" i="3" s="1"/>
  <c r="J101" i="3" s="1"/>
  <c r="AZ101" i="3"/>
  <c r="AW101" i="3"/>
  <c r="AV101" i="3"/>
  <c r="AU101" i="3"/>
  <c r="AS101" i="3"/>
  <c r="AG101" i="3"/>
  <c r="E101" i="3"/>
  <c r="AZ100" i="3"/>
  <c r="AW100" i="3"/>
  <c r="AV100" i="3"/>
  <c r="AS100" i="3"/>
  <c r="AG100" i="3"/>
  <c r="H100" i="3"/>
  <c r="I100" i="3" s="1"/>
  <c r="J100" i="3" s="1"/>
  <c r="E100" i="3"/>
  <c r="AZ99" i="3"/>
  <c r="AW99" i="3"/>
  <c r="AV99" i="3"/>
  <c r="AS99" i="3"/>
  <c r="AG99" i="3"/>
  <c r="K99" i="3"/>
  <c r="L99" i="3" s="1"/>
  <c r="R99" i="3" s="1"/>
  <c r="H99" i="3"/>
  <c r="I99" i="3" s="1"/>
  <c r="J99" i="3" s="1"/>
  <c r="E99" i="3"/>
  <c r="AZ98" i="3"/>
  <c r="AW98" i="3"/>
  <c r="AV98" i="3"/>
  <c r="AU98" i="3"/>
  <c r="AS98" i="3"/>
  <c r="AG98" i="3"/>
  <c r="H98" i="3"/>
  <c r="I98" i="3" s="1"/>
  <c r="J98" i="3" s="1"/>
  <c r="E98" i="3"/>
  <c r="AZ97" i="3"/>
  <c r="AW97" i="3"/>
  <c r="AV97" i="3"/>
  <c r="AS97" i="3"/>
  <c r="AG97" i="3"/>
  <c r="K97" i="3"/>
  <c r="L97" i="3" s="1"/>
  <c r="R97" i="3" s="1"/>
  <c r="H97" i="3"/>
  <c r="I97" i="3" s="1"/>
  <c r="J97" i="3" s="1"/>
  <c r="E97" i="3"/>
  <c r="AZ96" i="3"/>
  <c r="AW96" i="3"/>
  <c r="AV96" i="3"/>
  <c r="AU96" i="3"/>
  <c r="AS96" i="3"/>
  <c r="AG96" i="3"/>
  <c r="H96" i="3"/>
  <c r="I96" i="3" s="1"/>
  <c r="J96" i="3" s="1"/>
  <c r="E96" i="3"/>
  <c r="AZ95" i="3"/>
  <c r="AW95" i="3"/>
  <c r="AV95" i="3"/>
  <c r="AS95" i="3"/>
  <c r="AG95" i="3"/>
  <c r="K95" i="3"/>
  <c r="L95" i="3" s="1"/>
  <c r="R95" i="3" s="1"/>
  <c r="H95" i="3"/>
  <c r="I95" i="3" s="1"/>
  <c r="J95" i="3" s="1"/>
  <c r="E95" i="3"/>
  <c r="H94" i="3" s="1"/>
  <c r="I94" i="3" s="1"/>
  <c r="J94" i="3" s="1"/>
  <c r="AZ94" i="3"/>
  <c r="AW94" i="3"/>
  <c r="AV94" i="3"/>
  <c r="AU94" i="3"/>
  <c r="AS94" i="3"/>
  <c r="AG94" i="3"/>
  <c r="K94" i="3"/>
  <c r="L94" i="3" s="1"/>
  <c r="E94" i="3"/>
  <c r="AZ93" i="3"/>
  <c r="AW93" i="3"/>
  <c r="AV93" i="3"/>
  <c r="AS93" i="3"/>
  <c r="AG93" i="3"/>
  <c r="L93" i="3"/>
  <c r="K93" i="3"/>
  <c r="H93" i="3"/>
  <c r="I93" i="3" s="1"/>
  <c r="J93" i="3" s="1"/>
  <c r="E93" i="3"/>
  <c r="AZ92" i="3"/>
  <c r="AW92" i="3"/>
  <c r="AV92" i="3"/>
  <c r="AS92" i="3"/>
  <c r="AG92" i="3"/>
  <c r="K92" i="3"/>
  <c r="L92" i="3" s="1"/>
  <c r="I92" i="3"/>
  <c r="J92" i="3" s="1"/>
  <c r="H92" i="3"/>
  <c r="E92" i="3"/>
  <c r="AZ91" i="3"/>
  <c r="AW91" i="3"/>
  <c r="AV91" i="3"/>
  <c r="AS91" i="3"/>
  <c r="AG91" i="3"/>
  <c r="L91" i="3"/>
  <c r="K91" i="3"/>
  <c r="H91" i="3"/>
  <c r="I91" i="3" s="1"/>
  <c r="J91" i="3" s="1"/>
  <c r="E91" i="3"/>
  <c r="AZ90" i="3"/>
  <c r="AW90" i="3"/>
  <c r="AV90" i="3"/>
  <c r="AU90" i="3"/>
  <c r="AS90" i="3"/>
  <c r="AG90" i="3"/>
  <c r="K90" i="3"/>
  <c r="L90" i="3" s="1"/>
  <c r="I90" i="3"/>
  <c r="J90" i="3" s="1"/>
  <c r="H90" i="3"/>
  <c r="B90" i="3"/>
  <c r="K101" i="3" s="1"/>
  <c r="L101" i="3" s="1"/>
  <c r="E86" i="3"/>
  <c r="AW85" i="3"/>
  <c r="AV85" i="3"/>
  <c r="AS85" i="3"/>
  <c r="AG85" i="3"/>
  <c r="H85" i="3"/>
  <c r="I85" i="3" s="1"/>
  <c r="J85" i="3" s="1"/>
  <c r="E85" i="3"/>
  <c r="AW84" i="3"/>
  <c r="AV84" i="3"/>
  <c r="AS84" i="3"/>
  <c r="AG84" i="3"/>
  <c r="J84" i="3"/>
  <c r="H84" i="3"/>
  <c r="I84" i="3" s="1"/>
  <c r="E84" i="3"/>
  <c r="AW83" i="3"/>
  <c r="AV83" i="3"/>
  <c r="AS83" i="3"/>
  <c r="AG83" i="3"/>
  <c r="K83" i="3"/>
  <c r="L83" i="3" s="1"/>
  <c r="I83" i="3"/>
  <c r="J83" i="3" s="1"/>
  <c r="H83" i="3"/>
  <c r="E83" i="3"/>
  <c r="AW82" i="3"/>
  <c r="AV82" i="3"/>
  <c r="AU82" i="3"/>
  <c r="AS82" i="3"/>
  <c r="AG82" i="3"/>
  <c r="J82" i="3"/>
  <c r="I82" i="3"/>
  <c r="H82" i="3"/>
  <c r="E82" i="3"/>
  <c r="AW81" i="3"/>
  <c r="AV81" i="3"/>
  <c r="AS81" i="3"/>
  <c r="AG81" i="3"/>
  <c r="K81" i="3"/>
  <c r="L81" i="3" s="1"/>
  <c r="R81" i="3" s="1"/>
  <c r="H81" i="3"/>
  <c r="I81" i="3" s="1"/>
  <c r="J81" i="3" s="1"/>
  <c r="E81" i="3"/>
  <c r="AW80" i="3"/>
  <c r="AV80" i="3"/>
  <c r="AS80" i="3"/>
  <c r="AG80" i="3"/>
  <c r="H80" i="3"/>
  <c r="I80" i="3" s="1"/>
  <c r="J80" i="3" s="1"/>
  <c r="E80" i="3"/>
  <c r="AW79" i="3"/>
  <c r="AV79" i="3"/>
  <c r="AS79" i="3"/>
  <c r="AG79" i="3"/>
  <c r="I79" i="3"/>
  <c r="J79" i="3" s="1"/>
  <c r="H79" i="3"/>
  <c r="E79" i="3"/>
  <c r="H78" i="3" s="1"/>
  <c r="AW78" i="3"/>
  <c r="AV78" i="3"/>
  <c r="AU78" i="3"/>
  <c r="AS78" i="3"/>
  <c r="AG78" i="3"/>
  <c r="K78" i="3"/>
  <c r="L78" i="3" s="1"/>
  <c r="I78" i="3"/>
  <c r="J78" i="3" s="1"/>
  <c r="E78" i="3"/>
  <c r="AW77" i="3"/>
  <c r="AV77" i="3"/>
  <c r="AU77" i="3"/>
  <c r="AS77" i="3"/>
  <c r="AG77" i="3"/>
  <c r="J77" i="3"/>
  <c r="I77" i="3"/>
  <c r="H77" i="3"/>
  <c r="E77" i="3"/>
  <c r="AW76" i="3"/>
  <c r="AV76" i="3"/>
  <c r="AS76" i="3"/>
  <c r="AG76" i="3"/>
  <c r="K76" i="3"/>
  <c r="L76" i="3" s="1"/>
  <c r="R76" i="3" s="1"/>
  <c r="H76" i="3"/>
  <c r="I76" i="3" s="1"/>
  <c r="J76" i="3" s="1"/>
  <c r="E76" i="3"/>
  <c r="H75" i="3" s="1"/>
  <c r="I75" i="3" s="1"/>
  <c r="J75" i="3" s="1"/>
  <c r="AW75" i="3"/>
  <c r="AV75" i="3"/>
  <c r="AS75" i="3"/>
  <c r="AG75" i="3"/>
  <c r="E75" i="3"/>
  <c r="AW74" i="3"/>
  <c r="AV74" i="3"/>
  <c r="AS74" i="3"/>
  <c r="AG74" i="3"/>
  <c r="I74" i="3"/>
  <c r="J74" i="3" s="1"/>
  <c r="H74" i="3"/>
  <c r="B74" i="3"/>
  <c r="E70" i="3"/>
  <c r="AE69" i="3"/>
  <c r="AD69" i="3"/>
  <c r="J69" i="3"/>
  <c r="H69" i="3"/>
  <c r="I69" i="3" s="1"/>
  <c r="E69" i="3"/>
  <c r="AE68" i="3"/>
  <c r="AD68" i="3"/>
  <c r="H68" i="3"/>
  <c r="I68" i="3" s="1"/>
  <c r="J68" i="3" s="1"/>
  <c r="E68" i="3"/>
  <c r="H67" i="3" s="1"/>
  <c r="I67" i="3" s="1"/>
  <c r="J67" i="3" s="1"/>
  <c r="AE67" i="3"/>
  <c r="AD67" i="3"/>
  <c r="E67" i="3"/>
  <c r="AE66" i="3"/>
  <c r="AD66" i="3"/>
  <c r="H66" i="3"/>
  <c r="I66" i="3" s="1"/>
  <c r="J66" i="3" s="1"/>
  <c r="E66" i="3"/>
  <c r="AE65" i="3"/>
  <c r="AD65" i="3"/>
  <c r="H65" i="3"/>
  <c r="I65" i="3" s="1"/>
  <c r="J65" i="3" s="1"/>
  <c r="E65" i="3"/>
  <c r="H64" i="3" s="1"/>
  <c r="I64" i="3" s="1"/>
  <c r="J64" i="3" s="1"/>
  <c r="AE64" i="3"/>
  <c r="AD64" i="3"/>
  <c r="E64" i="3"/>
  <c r="H63" i="3" s="1"/>
  <c r="AE63" i="3"/>
  <c r="AD63" i="3"/>
  <c r="I63" i="3"/>
  <c r="J63" i="3" s="1"/>
  <c r="E63" i="3"/>
  <c r="AE62" i="3"/>
  <c r="AD62" i="3"/>
  <c r="AC62" i="3"/>
  <c r="I62" i="3"/>
  <c r="J62" i="3" s="1"/>
  <c r="H62" i="3"/>
  <c r="E62" i="3"/>
  <c r="AE61" i="3"/>
  <c r="AD61" i="3"/>
  <c r="J61" i="3"/>
  <c r="H61" i="3"/>
  <c r="I61" i="3" s="1"/>
  <c r="E61" i="3"/>
  <c r="H60" i="3" s="1"/>
  <c r="AE60" i="3"/>
  <c r="AD60" i="3"/>
  <c r="I60" i="3"/>
  <c r="J60" i="3" s="1"/>
  <c r="E60" i="3"/>
  <c r="AE59" i="3"/>
  <c r="AD59" i="3"/>
  <c r="AC59" i="3"/>
  <c r="H59" i="3"/>
  <c r="I59" i="3" s="1"/>
  <c r="J59" i="3" s="1"/>
  <c r="E59" i="3"/>
  <c r="AE58" i="3"/>
  <c r="AD58" i="3"/>
  <c r="K58" i="3"/>
  <c r="L58" i="3" s="1"/>
  <c r="R58" i="3" s="1"/>
  <c r="H58" i="3"/>
  <c r="I58" i="3" s="1"/>
  <c r="J58" i="3" s="1"/>
  <c r="B58" i="3"/>
  <c r="K62" i="3" s="1"/>
  <c r="L62" i="3" s="1"/>
  <c r="E54" i="3"/>
  <c r="AT53" i="3"/>
  <c r="AS53" i="3"/>
  <c r="AP53" i="3"/>
  <c r="AA53" i="3"/>
  <c r="J53" i="3"/>
  <c r="H53" i="3"/>
  <c r="I53" i="3" s="1"/>
  <c r="E53" i="3"/>
  <c r="H52" i="3" s="1"/>
  <c r="I52" i="3" s="1"/>
  <c r="J52" i="3" s="1"/>
  <c r="AT52" i="3"/>
  <c r="AS52" i="3"/>
  <c r="AP52" i="3"/>
  <c r="AA52" i="3"/>
  <c r="E52" i="3"/>
  <c r="AT51" i="3"/>
  <c r="AS51" i="3"/>
  <c r="AP51" i="3"/>
  <c r="AA51" i="3"/>
  <c r="H51" i="3"/>
  <c r="I51" i="3" s="1"/>
  <c r="J51" i="3" s="1"/>
  <c r="E51" i="3"/>
  <c r="AT50" i="3"/>
  <c r="AS50" i="3"/>
  <c r="AP50" i="3"/>
  <c r="AA50" i="3"/>
  <c r="H50" i="3"/>
  <c r="I50" i="3" s="1"/>
  <c r="J50" i="3" s="1"/>
  <c r="E50" i="3"/>
  <c r="AT49" i="3"/>
  <c r="AS49" i="3"/>
  <c r="AP49" i="3"/>
  <c r="AA49" i="3"/>
  <c r="I49" i="3"/>
  <c r="J49" i="3" s="1"/>
  <c r="H49" i="3"/>
  <c r="E49" i="3"/>
  <c r="H48" i="3" s="1"/>
  <c r="I48" i="3" s="1"/>
  <c r="J48" i="3" s="1"/>
  <c r="AT48" i="3"/>
  <c r="AS48" i="3"/>
  <c r="AP48" i="3"/>
  <c r="AA48" i="3"/>
  <c r="E48" i="3"/>
  <c r="AT47" i="3"/>
  <c r="AS47" i="3"/>
  <c r="AP47" i="3"/>
  <c r="AA47" i="3"/>
  <c r="I47" i="3"/>
  <c r="J47" i="3" s="1"/>
  <c r="H47" i="3"/>
  <c r="E47" i="3"/>
  <c r="AT46" i="3"/>
  <c r="AS46" i="3"/>
  <c r="AP46" i="3"/>
  <c r="AA46" i="3"/>
  <c r="H46" i="3"/>
  <c r="I46" i="3" s="1"/>
  <c r="J46" i="3" s="1"/>
  <c r="E46" i="3"/>
  <c r="AT45" i="3"/>
  <c r="AS45" i="3"/>
  <c r="AP45" i="3"/>
  <c r="AA45" i="3"/>
  <c r="H45" i="3"/>
  <c r="I45" i="3" s="1"/>
  <c r="J45" i="3" s="1"/>
  <c r="E45" i="3"/>
  <c r="AT44" i="3"/>
  <c r="AS44" i="3"/>
  <c r="AP44" i="3"/>
  <c r="AA44" i="3"/>
  <c r="I44" i="3"/>
  <c r="J44" i="3" s="1"/>
  <c r="H44" i="3"/>
  <c r="E44" i="3"/>
  <c r="AT43" i="3"/>
  <c r="AS43" i="3"/>
  <c r="AP43" i="3"/>
  <c r="AA43" i="3"/>
  <c r="H43" i="3"/>
  <c r="I43" i="3" s="1"/>
  <c r="J43" i="3" s="1"/>
  <c r="E43" i="3"/>
  <c r="AT42" i="3"/>
  <c r="AS42" i="3"/>
  <c r="AP42" i="3"/>
  <c r="AA42" i="3"/>
  <c r="H42" i="3"/>
  <c r="I42" i="3" s="1"/>
  <c r="J42" i="3" s="1"/>
  <c r="E39" i="3"/>
  <c r="H38" i="3" s="1"/>
  <c r="I38" i="3" s="1"/>
  <c r="J38" i="3" s="1"/>
  <c r="AT38" i="3"/>
  <c r="AS38" i="3"/>
  <c r="AP38" i="3"/>
  <c r="AM38" i="3"/>
  <c r="AD38" i="3"/>
  <c r="AA38" i="3"/>
  <c r="E38" i="3"/>
  <c r="H37" i="3" s="1"/>
  <c r="I37" i="3" s="1"/>
  <c r="J37" i="3" s="1"/>
  <c r="AT37" i="3"/>
  <c r="AS37" i="3"/>
  <c r="AP37" i="3"/>
  <c r="AM37" i="3"/>
  <c r="AD37" i="3"/>
  <c r="AA37" i="3"/>
  <c r="E37" i="3"/>
  <c r="H36" i="3" s="1"/>
  <c r="I36" i="3" s="1"/>
  <c r="J36" i="3" s="1"/>
  <c r="AT36" i="3"/>
  <c r="AS36" i="3"/>
  <c r="AP36" i="3"/>
  <c r="AM36" i="3"/>
  <c r="AD36" i="3"/>
  <c r="AA36" i="3"/>
  <c r="E36" i="3"/>
  <c r="AT35" i="3"/>
  <c r="AS35" i="3"/>
  <c r="AP35" i="3"/>
  <c r="AM35" i="3"/>
  <c r="AD35" i="3"/>
  <c r="AA35" i="3"/>
  <c r="H35" i="3"/>
  <c r="I35" i="3" s="1"/>
  <c r="J35" i="3" s="1"/>
  <c r="E35" i="3"/>
  <c r="H34" i="3" s="1"/>
  <c r="I34" i="3" s="1"/>
  <c r="J34" i="3" s="1"/>
  <c r="AT34" i="3"/>
  <c r="AS34" i="3"/>
  <c r="AP34" i="3"/>
  <c r="AM34" i="3"/>
  <c r="AD34" i="3"/>
  <c r="AA34" i="3"/>
  <c r="E34" i="3"/>
  <c r="AT33" i="3"/>
  <c r="AS33" i="3"/>
  <c r="AP33" i="3"/>
  <c r="AM33" i="3"/>
  <c r="AD33" i="3"/>
  <c r="AA33" i="3"/>
  <c r="H33" i="3"/>
  <c r="I33" i="3" s="1"/>
  <c r="J33" i="3" s="1"/>
  <c r="E33" i="3"/>
  <c r="H32" i="3" s="1"/>
  <c r="I32" i="3" s="1"/>
  <c r="J32" i="3" s="1"/>
  <c r="AT32" i="3"/>
  <c r="AS32" i="3"/>
  <c r="AP32" i="3"/>
  <c r="AM32" i="3"/>
  <c r="AD32" i="3"/>
  <c r="AA32" i="3"/>
  <c r="E32" i="3"/>
  <c r="AT31" i="3"/>
  <c r="AS31" i="3"/>
  <c r="AP31" i="3"/>
  <c r="AM31" i="3"/>
  <c r="AD31" i="3"/>
  <c r="AA31" i="3"/>
  <c r="H31" i="3"/>
  <c r="I31" i="3" s="1"/>
  <c r="J31" i="3" s="1"/>
  <c r="E31" i="3"/>
  <c r="AT30" i="3"/>
  <c r="AS30" i="3"/>
  <c r="AP30" i="3"/>
  <c r="AM30" i="3"/>
  <c r="AD30" i="3"/>
  <c r="AA30" i="3"/>
  <c r="I30" i="3"/>
  <c r="J30" i="3" s="1"/>
  <c r="H30" i="3"/>
  <c r="E30" i="3"/>
  <c r="AT29" i="3"/>
  <c r="AS29" i="3"/>
  <c r="AP29" i="3"/>
  <c r="AM29" i="3"/>
  <c r="AD29" i="3"/>
  <c r="AA29" i="3"/>
  <c r="H29" i="3"/>
  <c r="I29" i="3" s="1"/>
  <c r="J29" i="3" s="1"/>
  <c r="E29" i="3"/>
  <c r="AT28" i="3"/>
  <c r="AS28" i="3"/>
  <c r="AP28" i="3"/>
  <c r="AM28" i="3"/>
  <c r="AD28" i="3"/>
  <c r="AA28" i="3"/>
  <c r="I28" i="3"/>
  <c r="J28" i="3" s="1"/>
  <c r="H28" i="3"/>
  <c r="E28" i="3"/>
  <c r="AT27" i="3"/>
  <c r="AS27" i="3"/>
  <c r="AP27" i="3"/>
  <c r="AM27" i="3"/>
  <c r="AD27" i="3"/>
  <c r="AA27" i="3"/>
  <c r="H27" i="3"/>
  <c r="I27" i="3" s="1"/>
  <c r="J27" i="3" s="1"/>
  <c r="K15" i="3"/>
  <c r="G5" i="3"/>
  <c r="B42" i="3" s="1"/>
  <c r="G2" i="3"/>
  <c r="B27" i="3" s="1"/>
  <c r="E102" i="2"/>
  <c r="AZ101" i="2"/>
  <c r="AW101" i="2"/>
  <c r="AV101" i="2"/>
  <c r="AU101" i="2"/>
  <c r="AS101" i="2"/>
  <c r="AG101" i="2"/>
  <c r="K101" i="2"/>
  <c r="L101" i="2" s="1"/>
  <c r="H101" i="2"/>
  <c r="I101" i="2" s="1"/>
  <c r="J101" i="2" s="1"/>
  <c r="E101" i="2"/>
  <c r="H100" i="2" s="1"/>
  <c r="I100" i="2" s="1"/>
  <c r="J100" i="2" s="1"/>
  <c r="AZ100" i="2"/>
  <c r="AW100" i="2"/>
  <c r="AV100" i="2"/>
  <c r="AU100" i="2"/>
  <c r="AS100" i="2"/>
  <c r="AG100" i="2"/>
  <c r="K100" i="2"/>
  <c r="L100" i="2" s="1"/>
  <c r="E100" i="2"/>
  <c r="AZ99" i="2"/>
  <c r="AW99" i="2"/>
  <c r="AV99" i="2"/>
  <c r="AU99" i="2"/>
  <c r="AS99" i="2"/>
  <c r="AG99" i="2"/>
  <c r="L99" i="2"/>
  <c r="K99" i="2"/>
  <c r="H99" i="2"/>
  <c r="I99" i="2" s="1"/>
  <c r="J99" i="2" s="1"/>
  <c r="E99" i="2"/>
  <c r="AZ98" i="2"/>
  <c r="AW98" i="2"/>
  <c r="AV98" i="2"/>
  <c r="AU98" i="2"/>
  <c r="AS98" i="2"/>
  <c r="AG98" i="2"/>
  <c r="K98" i="2"/>
  <c r="L98" i="2" s="1"/>
  <c r="I98" i="2"/>
  <c r="J98" i="2" s="1"/>
  <c r="H98" i="2"/>
  <c r="E98" i="2"/>
  <c r="AZ97" i="2"/>
  <c r="AW97" i="2"/>
  <c r="AV97" i="2"/>
  <c r="AU97" i="2"/>
  <c r="AS97" i="2"/>
  <c r="AG97" i="2"/>
  <c r="L97" i="2"/>
  <c r="K97" i="2"/>
  <c r="H97" i="2"/>
  <c r="I97" i="2" s="1"/>
  <c r="J97" i="2" s="1"/>
  <c r="E97" i="2"/>
  <c r="AZ96" i="2"/>
  <c r="AW96" i="2"/>
  <c r="AV96" i="2"/>
  <c r="AU96" i="2"/>
  <c r="AS96" i="2"/>
  <c r="AG96" i="2"/>
  <c r="K96" i="2"/>
  <c r="L96" i="2" s="1"/>
  <c r="I96" i="2"/>
  <c r="J96" i="2" s="1"/>
  <c r="H96" i="2"/>
  <c r="E96" i="2"/>
  <c r="AZ95" i="2"/>
  <c r="AW95" i="2"/>
  <c r="AV95" i="2"/>
  <c r="AU95" i="2"/>
  <c r="AS95" i="2"/>
  <c r="AG95" i="2"/>
  <c r="L95" i="2"/>
  <c r="K95" i="2"/>
  <c r="H95" i="2"/>
  <c r="I95" i="2" s="1"/>
  <c r="J95" i="2" s="1"/>
  <c r="E95" i="2"/>
  <c r="AZ94" i="2"/>
  <c r="AW94" i="2"/>
  <c r="AV94" i="2"/>
  <c r="AU94" i="2"/>
  <c r="AS94" i="2"/>
  <c r="AG94" i="2"/>
  <c r="L94" i="2"/>
  <c r="R94" i="2" s="1"/>
  <c r="K94" i="2"/>
  <c r="H94" i="2"/>
  <c r="I94" i="2" s="1"/>
  <c r="J94" i="2" s="1"/>
  <c r="E94" i="2"/>
  <c r="H93" i="2" s="1"/>
  <c r="I93" i="2" s="1"/>
  <c r="J93" i="2" s="1"/>
  <c r="AZ93" i="2"/>
  <c r="AW93" i="2"/>
  <c r="AV93" i="2"/>
  <c r="AU93" i="2"/>
  <c r="AS93" i="2"/>
  <c r="AG93" i="2"/>
  <c r="K93" i="2"/>
  <c r="L93" i="2" s="1"/>
  <c r="E93" i="2"/>
  <c r="H92" i="2" s="1"/>
  <c r="I92" i="2" s="1"/>
  <c r="J92" i="2" s="1"/>
  <c r="AZ92" i="2"/>
  <c r="AW92" i="2"/>
  <c r="AV92" i="2"/>
  <c r="AU92" i="2"/>
  <c r="AS92" i="2"/>
  <c r="AG92" i="2"/>
  <c r="L92" i="2"/>
  <c r="R92" i="2" s="1"/>
  <c r="K92" i="2"/>
  <c r="E92" i="2"/>
  <c r="H91" i="2" s="1"/>
  <c r="I91" i="2" s="1"/>
  <c r="J91" i="2" s="1"/>
  <c r="AZ91" i="2"/>
  <c r="AW91" i="2"/>
  <c r="AV91" i="2"/>
  <c r="AU91" i="2"/>
  <c r="AS91" i="2"/>
  <c r="AG91" i="2"/>
  <c r="K91" i="2"/>
  <c r="L91" i="2" s="1"/>
  <c r="E91" i="2"/>
  <c r="H90" i="2" s="1"/>
  <c r="I90" i="2" s="1"/>
  <c r="J90" i="2" s="1"/>
  <c r="AZ90" i="2"/>
  <c r="AW90" i="2"/>
  <c r="AV90" i="2"/>
  <c r="AU90" i="2"/>
  <c r="AS90" i="2"/>
  <c r="AG90" i="2"/>
  <c r="L90" i="2"/>
  <c r="R90" i="2" s="1"/>
  <c r="K90" i="2"/>
  <c r="E86" i="2"/>
  <c r="AW85" i="2"/>
  <c r="AV85" i="2"/>
  <c r="AU85" i="2"/>
  <c r="AS85" i="2"/>
  <c r="AG85" i="2"/>
  <c r="L85" i="2"/>
  <c r="K85" i="2"/>
  <c r="H85" i="2"/>
  <c r="I85" i="2" s="1"/>
  <c r="J85" i="2" s="1"/>
  <c r="E85" i="2"/>
  <c r="AW84" i="2"/>
  <c r="AV84" i="2"/>
  <c r="AU84" i="2"/>
  <c r="AS84" i="2"/>
  <c r="AG84" i="2"/>
  <c r="K84" i="2"/>
  <c r="L84" i="2" s="1"/>
  <c r="H84" i="2"/>
  <c r="I84" i="2" s="1"/>
  <c r="J84" i="2" s="1"/>
  <c r="E84" i="2"/>
  <c r="AW83" i="2"/>
  <c r="AV83" i="2"/>
  <c r="AU83" i="2"/>
  <c r="AS83" i="2"/>
  <c r="AG83" i="2"/>
  <c r="K83" i="2"/>
  <c r="L83" i="2" s="1"/>
  <c r="I83" i="2"/>
  <c r="J83" i="2" s="1"/>
  <c r="H83" i="2"/>
  <c r="E83" i="2"/>
  <c r="AW82" i="2"/>
  <c r="AV82" i="2"/>
  <c r="AU82" i="2"/>
  <c r="AS82" i="2"/>
  <c r="AG82" i="2"/>
  <c r="L82" i="2"/>
  <c r="R82" i="2" s="1"/>
  <c r="K82" i="2"/>
  <c r="H82" i="2"/>
  <c r="I82" i="2" s="1"/>
  <c r="J82" i="2" s="1"/>
  <c r="E82" i="2"/>
  <c r="AW81" i="2"/>
  <c r="AV81" i="2"/>
  <c r="AU81" i="2"/>
  <c r="AS81" i="2"/>
  <c r="AG81" i="2"/>
  <c r="K81" i="2"/>
  <c r="L81" i="2" s="1"/>
  <c r="H81" i="2"/>
  <c r="I81" i="2" s="1"/>
  <c r="J81" i="2" s="1"/>
  <c r="E81" i="2"/>
  <c r="AW80" i="2"/>
  <c r="AV80" i="2"/>
  <c r="AU80" i="2"/>
  <c r="AS80" i="2"/>
  <c r="AG80" i="2"/>
  <c r="L80" i="2"/>
  <c r="K80" i="2"/>
  <c r="H80" i="2"/>
  <c r="I80" i="2" s="1"/>
  <c r="J80" i="2" s="1"/>
  <c r="E80" i="2"/>
  <c r="AW79" i="2"/>
  <c r="AV79" i="2"/>
  <c r="AU79" i="2"/>
  <c r="AS79" i="2"/>
  <c r="AG79" i="2"/>
  <c r="K79" i="2"/>
  <c r="L79" i="2" s="1"/>
  <c r="I79" i="2"/>
  <c r="J79" i="2" s="1"/>
  <c r="H79" i="2"/>
  <c r="E79" i="2"/>
  <c r="H78" i="2" s="1"/>
  <c r="I78" i="2" s="1"/>
  <c r="J78" i="2" s="1"/>
  <c r="AW78" i="2"/>
  <c r="AV78" i="2"/>
  <c r="AU78" i="2"/>
  <c r="AS78" i="2"/>
  <c r="AG78" i="2"/>
  <c r="K78" i="2"/>
  <c r="L78" i="2" s="1"/>
  <c r="E78" i="2"/>
  <c r="AW77" i="2"/>
  <c r="AV77" i="2"/>
  <c r="AU77" i="2"/>
  <c r="AS77" i="2"/>
  <c r="AG77" i="2"/>
  <c r="L77" i="2"/>
  <c r="R77" i="2" s="1"/>
  <c r="K77" i="2"/>
  <c r="H77" i="2"/>
  <c r="I77" i="2" s="1"/>
  <c r="J77" i="2" s="1"/>
  <c r="E77" i="2"/>
  <c r="AW76" i="2"/>
  <c r="AV76" i="2"/>
  <c r="AU76" i="2"/>
  <c r="AS76" i="2"/>
  <c r="AG76" i="2"/>
  <c r="K76" i="2"/>
  <c r="L76" i="2" s="1"/>
  <c r="H76" i="2"/>
  <c r="I76" i="2" s="1"/>
  <c r="J76" i="2" s="1"/>
  <c r="E76" i="2"/>
  <c r="AW75" i="2"/>
  <c r="AV75" i="2"/>
  <c r="AU75" i="2"/>
  <c r="AS75" i="2"/>
  <c r="AG75" i="2"/>
  <c r="L75" i="2"/>
  <c r="K75" i="2"/>
  <c r="H75" i="2"/>
  <c r="I75" i="2" s="1"/>
  <c r="J75" i="2" s="1"/>
  <c r="E75" i="2"/>
  <c r="AW74" i="2"/>
  <c r="AV74" i="2"/>
  <c r="AU74" i="2"/>
  <c r="AS74" i="2"/>
  <c r="AG74" i="2"/>
  <c r="K74" i="2"/>
  <c r="L74" i="2" s="1"/>
  <c r="I74" i="2"/>
  <c r="J74" i="2" s="1"/>
  <c r="H74" i="2"/>
  <c r="E70" i="2"/>
  <c r="H69" i="2" s="1"/>
  <c r="I69" i="2" s="1"/>
  <c r="J69" i="2" s="1"/>
  <c r="AE69" i="2"/>
  <c r="AD69" i="2"/>
  <c r="AC69" i="2"/>
  <c r="K69" i="2"/>
  <c r="L69" i="2" s="1"/>
  <c r="E69" i="2"/>
  <c r="H68" i="2" s="1"/>
  <c r="I68" i="2" s="1"/>
  <c r="J68" i="2" s="1"/>
  <c r="AE68" i="2"/>
  <c r="AD68" i="2"/>
  <c r="AC68" i="2"/>
  <c r="K68" i="2"/>
  <c r="L68" i="2" s="1"/>
  <c r="E68" i="2"/>
  <c r="AE67" i="2"/>
  <c r="AD67" i="2"/>
  <c r="AC67" i="2"/>
  <c r="L67" i="2"/>
  <c r="K67" i="2"/>
  <c r="H67" i="2"/>
  <c r="I67" i="2" s="1"/>
  <c r="J67" i="2" s="1"/>
  <c r="E67" i="2"/>
  <c r="AE66" i="2"/>
  <c r="AD66" i="2"/>
  <c r="AC66" i="2"/>
  <c r="K66" i="2"/>
  <c r="L66" i="2" s="1"/>
  <c r="H66" i="2"/>
  <c r="I66" i="2" s="1"/>
  <c r="J66" i="2" s="1"/>
  <c r="E66" i="2"/>
  <c r="H65" i="2" s="1"/>
  <c r="I65" i="2" s="1"/>
  <c r="J65" i="2" s="1"/>
  <c r="AE65" i="2"/>
  <c r="AD65" i="2"/>
  <c r="AC65" i="2"/>
  <c r="L65" i="2"/>
  <c r="R65" i="2" s="1"/>
  <c r="K65" i="2"/>
  <c r="E65" i="2"/>
  <c r="H64" i="2" s="1"/>
  <c r="I64" i="2" s="1"/>
  <c r="J64" i="2" s="1"/>
  <c r="AE64" i="2"/>
  <c r="AD64" i="2"/>
  <c r="AC64" i="2"/>
  <c r="K64" i="2"/>
  <c r="L64" i="2" s="1"/>
  <c r="E64" i="2"/>
  <c r="AE63" i="2"/>
  <c r="AD63" i="2"/>
  <c r="AC63" i="2"/>
  <c r="K63" i="2"/>
  <c r="L63" i="2" s="1"/>
  <c r="H63" i="2"/>
  <c r="I63" i="2" s="1"/>
  <c r="J63" i="2" s="1"/>
  <c r="E63" i="2"/>
  <c r="AE62" i="2"/>
  <c r="AD62" i="2"/>
  <c r="AC62" i="2"/>
  <c r="K62" i="2"/>
  <c r="L62" i="2" s="1"/>
  <c r="H62" i="2"/>
  <c r="I62" i="2" s="1"/>
  <c r="J62" i="2" s="1"/>
  <c r="E62" i="2"/>
  <c r="H61" i="2" s="1"/>
  <c r="I61" i="2" s="1"/>
  <c r="J61" i="2" s="1"/>
  <c r="AE61" i="2"/>
  <c r="AD61" i="2"/>
  <c r="AC61" i="2"/>
  <c r="K61" i="2"/>
  <c r="L61" i="2" s="1"/>
  <c r="E61" i="2"/>
  <c r="AE60" i="2"/>
  <c r="AD60" i="2"/>
  <c r="AC60" i="2"/>
  <c r="L60" i="2"/>
  <c r="K60" i="2"/>
  <c r="H60" i="2"/>
  <c r="I60" i="2" s="1"/>
  <c r="J60" i="2" s="1"/>
  <c r="E60" i="2"/>
  <c r="AE59" i="2"/>
  <c r="AD59" i="2"/>
  <c r="AC59" i="2"/>
  <c r="K59" i="2"/>
  <c r="L59" i="2" s="1"/>
  <c r="H59" i="2"/>
  <c r="I59" i="2" s="1"/>
  <c r="J59" i="2" s="1"/>
  <c r="E59" i="2"/>
  <c r="H58" i="2" s="1"/>
  <c r="I58" i="2" s="1"/>
  <c r="J58" i="2" s="1"/>
  <c r="AE58" i="2"/>
  <c r="AD58" i="2"/>
  <c r="AC58" i="2"/>
  <c r="L58" i="2"/>
  <c r="R58" i="2" s="1"/>
  <c r="K58" i="2"/>
  <c r="E54" i="2"/>
  <c r="AT53" i="2"/>
  <c r="AS53" i="2"/>
  <c r="AP53" i="2"/>
  <c r="AA53" i="2"/>
  <c r="H53" i="2"/>
  <c r="I53" i="2" s="1"/>
  <c r="J53" i="2" s="1"/>
  <c r="E53" i="2"/>
  <c r="AT52" i="2"/>
  <c r="AS52" i="2"/>
  <c r="AP52" i="2"/>
  <c r="AA52" i="2"/>
  <c r="H52" i="2"/>
  <c r="I52" i="2" s="1"/>
  <c r="J52" i="2" s="1"/>
  <c r="E52" i="2"/>
  <c r="AT51" i="2"/>
  <c r="AS51" i="2"/>
  <c r="AP51" i="2"/>
  <c r="AA51" i="2"/>
  <c r="K51" i="2"/>
  <c r="L51" i="2" s="1"/>
  <c r="I51" i="2"/>
  <c r="J51" i="2" s="1"/>
  <c r="H51" i="2"/>
  <c r="E51" i="2"/>
  <c r="AT50" i="2"/>
  <c r="AS50" i="2"/>
  <c r="AP50" i="2"/>
  <c r="AA50" i="2"/>
  <c r="H50" i="2"/>
  <c r="I50" i="2" s="1"/>
  <c r="J50" i="2" s="1"/>
  <c r="E50" i="2"/>
  <c r="AT49" i="2"/>
  <c r="AS49" i="2"/>
  <c r="AP49" i="2"/>
  <c r="AA49" i="2"/>
  <c r="H49" i="2"/>
  <c r="I49" i="2" s="1"/>
  <c r="J49" i="2" s="1"/>
  <c r="E49" i="2"/>
  <c r="AT48" i="2"/>
  <c r="AS48" i="2"/>
  <c r="AP48" i="2"/>
  <c r="AA48" i="2"/>
  <c r="H48" i="2"/>
  <c r="I48" i="2" s="1"/>
  <c r="J48" i="2" s="1"/>
  <c r="E48" i="2"/>
  <c r="AT47" i="2"/>
  <c r="AS47" i="2"/>
  <c r="AP47" i="2"/>
  <c r="AA47" i="2"/>
  <c r="I47" i="2"/>
  <c r="J47" i="2" s="1"/>
  <c r="H47" i="2"/>
  <c r="E47" i="2"/>
  <c r="H46" i="2" s="1"/>
  <c r="I46" i="2" s="1"/>
  <c r="J46" i="2" s="1"/>
  <c r="AT46" i="2"/>
  <c r="AS46" i="2"/>
  <c r="AR46" i="2"/>
  <c r="AP46" i="2"/>
  <c r="AA46" i="2"/>
  <c r="K46" i="2"/>
  <c r="L46" i="2" s="1"/>
  <c r="E46" i="2"/>
  <c r="AT45" i="2"/>
  <c r="AS45" i="2"/>
  <c r="AP45" i="2"/>
  <c r="AA45" i="2"/>
  <c r="J45" i="2"/>
  <c r="I45" i="2"/>
  <c r="H45" i="2"/>
  <c r="E45" i="2"/>
  <c r="AT44" i="2"/>
  <c r="AS44" i="2"/>
  <c r="AP44" i="2"/>
  <c r="AA44" i="2"/>
  <c r="H44" i="2"/>
  <c r="I44" i="2" s="1"/>
  <c r="J44" i="2" s="1"/>
  <c r="E44" i="2"/>
  <c r="AT43" i="2"/>
  <c r="AS43" i="2"/>
  <c r="AP43" i="2"/>
  <c r="AA43" i="2"/>
  <c r="H43" i="2"/>
  <c r="I43" i="2" s="1"/>
  <c r="J43" i="2" s="1"/>
  <c r="E43" i="2"/>
  <c r="AT42" i="2"/>
  <c r="AS42" i="2"/>
  <c r="AP42" i="2"/>
  <c r="AA42" i="2"/>
  <c r="I42" i="2"/>
  <c r="J42" i="2" s="1"/>
  <c r="H42" i="2"/>
  <c r="B42" i="2"/>
  <c r="AR51" i="2" s="1"/>
  <c r="E39" i="2"/>
  <c r="AT38" i="2"/>
  <c r="AS38" i="2"/>
  <c r="AP38" i="2"/>
  <c r="AM38" i="2"/>
  <c r="AD38" i="2"/>
  <c r="AA38" i="2"/>
  <c r="H38" i="2"/>
  <c r="I38" i="2" s="1"/>
  <c r="J38" i="2" s="1"/>
  <c r="E38" i="2"/>
  <c r="AT37" i="2"/>
  <c r="AS37" i="2"/>
  <c r="AP37" i="2"/>
  <c r="AM37" i="2"/>
  <c r="AD37" i="2"/>
  <c r="AA37" i="2"/>
  <c r="J37" i="2"/>
  <c r="I37" i="2"/>
  <c r="H37" i="2"/>
  <c r="E37" i="2"/>
  <c r="H36" i="2" s="1"/>
  <c r="I36" i="2" s="1"/>
  <c r="J36" i="2" s="1"/>
  <c r="AT36" i="2"/>
  <c r="AS36" i="2"/>
  <c r="AP36" i="2"/>
  <c r="AM36" i="2"/>
  <c r="AD36" i="2"/>
  <c r="AA36" i="2"/>
  <c r="E36" i="2"/>
  <c r="H35" i="2" s="1"/>
  <c r="I35" i="2" s="1"/>
  <c r="J35" i="2" s="1"/>
  <c r="AT35" i="2"/>
  <c r="AS35" i="2"/>
  <c r="AP35" i="2"/>
  <c r="AM35" i="2"/>
  <c r="AD35" i="2"/>
  <c r="AA35" i="2"/>
  <c r="E35" i="2"/>
  <c r="H34" i="2" s="1"/>
  <c r="I34" i="2" s="1"/>
  <c r="J34" i="2" s="1"/>
  <c r="AT34" i="2"/>
  <c r="AS34" i="2"/>
  <c r="AP34" i="2"/>
  <c r="AM34" i="2"/>
  <c r="AD34" i="2"/>
  <c r="AA34" i="2"/>
  <c r="E34" i="2"/>
  <c r="H33" i="2" s="1"/>
  <c r="I33" i="2" s="1"/>
  <c r="J33" i="2" s="1"/>
  <c r="AT33" i="2"/>
  <c r="AS33" i="2"/>
  <c r="AP33" i="2"/>
  <c r="AM33" i="2"/>
  <c r="AD33" i="2"/>
  <c r="AA33" i="2"/>
  <c r="E33" i="2"/>
  <c r="H32" i="2" s="1"/>
  <c r="I32" i="2" s="1"/>
  <c r="J32" i="2" s="1"/>
  <c r="AT32" i="2"/>
  <c r="AS32" i="2"/>
  <c r="AP32" i="2"/>
  <c r="AM32" i="2"/>
  <c r="AD32" i="2"/>
  <c r="AA32" i="2"/>
  <c r="E32" i="2"/>
  <c r="H31" i="2" s="1"/>
  <c r="I31" i="2" s="1"/>
  <c r="J31" i="2" s="1"/>
  <c r="AT31" i="2"/>
  <c r="AS31" i="2"/>
  <c r="AP31" i="2"/>
  <c r="AM31" i="2"/>
  <c r="AD31" i="2"/>
  <c r="AA31" i="2"/>
  <c r="E31" i="2"/>
  <c r="H30" i="2" s="1"/>
  <c r="I30" i="2" s="1"/>
  <c r="J30" i="2" s="1"/>
  <c r="AT30" i="2"/>
  <c r="AS30" i="2"/>
  <c r="AP30" i="2"/>
  <c r="AM30" i="2"/>
  <c r="AD30" i="2"/>
  <c r="AA30" i="2"/>
  <c r="E30" i="2"/>
  <c r="AT29" i="2"/>
  <c r="AS29" i="2"/>
  <c r="AP29" i="2"/>
  <c r="AM29" i="2"/>
  <c r="AD29" i="2"/>
  <c r="AA29" i="2"/>
  <c r="H29" i="2"/>
  <c r="I29" i="2" s="1"/>
  <c r="J29" i="2" s="1"/>
  <c r="E29" i="2"/>
  <c r="H28" i="2" s="1"/>
  <c r="I28" i="2" s="1"/>
  <c r="J28" i="2" s="1"/>
  <c r="AT28" i="2"/>
  <c r="AS28" i="2"/>
  <c r="AP28" i="2"/>
  <c r="AM28" i="2"/>
  <c r="AD28" i="2"/>
  <c r="AA28" i="2"/>
  <c r="E28" i="2"/>
  <c r="AT27" i="2"/>
  <c r="AS27" i="2"/>
  <c r="AP27" i="2"/>
  <c r="AM27" i="2"/>
  <c r="AD27" i="2"/>
  <c r="AA27" i="2"/>
  <c r="H27" i="2"/>
  <c r="I27" i="2" s="1"/>
  <c r="J27" i="2" s="1"/>
  <c r="B27" i="2"/>
  <c r="K37" i="2" s="1"/>
  <c r="L37" i="2" s="1"/>
  <c r="K15" i="2"/>
  <c r="G5" i="2"/>
  <c r="G2" i="2"/>
  <c r="E102" i="1"/>
  <c r="H101" i="1" s="1"/>
  <c r="I101" i="1" s="1"/>
  <c r="J101" i="1" s="1"/>
  <c r="AZ101" i="1"/>
  <c r="AW101" i="1"/>
  <c r="AV101" i="1"/>
  <c r="AU101" i="1"/>
  <c r="AS101" i="1"/>
  <c r="AG101" i="1"/>
  <c r="L101" i="1"/>
  <c r="R101" i="1" s="1"/>
  <c r="K101" i="1"/>
  <c r="E101" i="1"/>
  <c r="AZ100" i="1"/>
  <c r="AW100" i="1"/>
  <c r="AV100" i="1"/>
  <c r="AU100" i="1"/>
  <c r="AS100" i="1"/>
  <c r="AG100" i="1"/>
  <c r="K100" i="1"/>
  <c r="L100" i="1" s="1"/>
  <c r="H100" i="1"/>
  <c r="I100" i="1" s="1"/>
  <c r="J100" i="1" s="1"/>
  <c r="E100" i="1"/>
  <c r="AZ99" i="1"/>
  <c r="AW99" i="1"/>
  <c r="AV99" i="1"/>
  <c r="AU99" i="1"/>
  <c r="AS99" i="1"/>
  <c r="AG99" i="1"/>
  <c r="K99" i="1"/>
  <c r="L99" i="1" s="1"/>
  <c r="H99" i="1"/>
  <c r="I99" i="1" s="1"/>
  <c r="J99" i="1" s="1"/>
  <c r="E99" i="1"/>
  <c r="H98" i="1" s="1"/>
  <c r="I98" i="1" s="1"/>
  <c r="J98" i="1" s="1"/>
  <c r="AZ98" i="1"/>
  <c r="AW98" i="1"/>
  <c r="AV98" i="1"/>
  <c r="AU98" i="1"/>
  <c r="AS98" i="1"/>
  <c r="AG98" i="1"/>
  <c r="K98" i="1"/>
  <c r="L98" i="1" s="1"/>
  <c r="E98" i="1"/>
  <c r="AZ97" i="1"/>
  <c r="AW97" i="1"/>
  <c r="AV97" i="1"/>
  <c r="AU97" i="1"/>
  <c r="AS97" i="1"/>
  <c r="AG97" i="1"/>
  <c r="K97" i="1"/>
  <c r="L97" i="1" s="1"/>
  <c r="H97" i="1"/>
  <c r="I97" i="1" s="1"/>
  <c r="J97" i="1" s="1"/>
  <c r="E97" i="1"/>
  <c r="H96" i="1" s="1"/>
  <c r="I96" i="1" s="1"/>
  <c r="J96" i="1" s="1"/>
  <c r="AZ96" i="1"/>
  <c r="AW96" i="1"/>
  <c r="AV96" i="1"/>
  <c r="AU96" i="1"/>
  <c r="AS96" i="1"/>
  <c r="AG96" i="1"/>
  <c r="K96" i="1"/>
  <c r="L96" i="1" s="1"/>
  <c r="E96" i="1"/>
  <c r="AZ95" i="1"/>
  <c r="AW95" i="1"/>
  <c r="AV95" i="1"/>
  <c r="AU95" i="1"/>
  <c r="AS95" i="1"/>
  <c r="AG95" i="1"/>
  <c r="K95" i="1"/>
  <c r="L95" i="1" s="1"/>
  <c r="H95" i="1"/>
  <c r="I95" i="1" s="1"/>
  <c r="J95" i="1" s="1"/>
  <c r="E95" i="1"/>
  <c r="H94" i="1" s="1"/>
  <c r="I94" i="1" s="1"/>
  <c r="J94" i="1" s="1"/>
  <c r="AZ94" i="1"/>
  <c r="AW94" i="1"/>
  <c r="AV94" i="1"/>
  <c r="AU94" i="1"/>
  <c r="AS94" i="1"/>
  <c r="AG94" i="1"/>
  <c r="K94" i="1"/>
  <c r="L94" i="1" s="1"/>
  <c r="E94" i="1"/>
  <c r="AZ93" i="1"/>
  <c r="AW93" i="1"/>
  <c r="AV93" i="1"/>
  <c r="AU93" i="1"/>
  <c r="AS93" i="1"/>
  <c r="AG93" i="1"/>
  <c r="L93" i="1"/>
  <c r="K93" i="1"/>
  <c r="H93" i="1"/>
  <c r="I93" i="1" s="1"/>
  <c r="J93" i="1" s="1"/>
  <c r="E93" i="1"/>
  <c r="AZ92" i="1"/>
  <c r="AW92" i="1"/>
  <c r="AV92" i="1"/>
  <c r="AU92" i="1"/>
  <c r="AS92" i="1"/>
  <c r="AG92" i="1"/>
  <c r="K92" i="1"/>
  <c r="L92" i="1" s="1"/>
  <c r="I92" i="1"/>
  <c r="J92" i="1" s="1"/>
  <c r="H92" i="1"/>
  <c r="E92" i="1"/>
  <c r="AZ91" i="1"/>
  <c r="AW91" i="1"/>
  <c r="AV91" i="1"/>
  <c r="AU91" i="1"/>
  <c r="AS91" i="1"/>
  <c r="AG91" i="1"/>
  <c r="L91" i="1"/>
  <c r="K91" i="1"/>
  <c r="H91" i="1"/>
  <c r="I91" i="1" s="1"/>
  <c r="J91" i="1" s="1"/>
  <c r="E91" i="1"/>
  <c r="AZ90" i="1"/>
  <c r="AW90" i="1"/>
  <c r="AV90" i="1"/>
  <c r="AU90" i="1"/>
  <c r="AS90" i="1"/>
  <c r="AG90" i="1"/>
  <c r="K90" i="1"/>
  <c r="L90" i="1" s="1"/>
  <c r="I90" i="1"/>
  <c r="J90" i="1" s="1"/>
  <c r="H90" i="1"/>
  <c r="E86" i="1"/>
  <c r="AW85" i="1"/>
  <c r="AV85" i="1"/>
  <c r="AU85" i="1"/>
  <c r="AS85" i="1"/>
  <c r="AG85" i="1"/>
  <c r="K85" i="1"/>
  <c r="L85" i="1" s="1"/>
  <c r="H85" i="1"/>
  <c r="I85" i="1" s="1"/>
  <c r="J85" i="1" s="1"/>
  <c r="E85" i="1"/>
  <c r="H84" i="1" s="1"/>
  <c r="I84" i="1" s="1"/>
  <c r="J84" i="1" s="1"/>
  <c r="AW84" i="1"/>
  <c r="AV84" i="1"/>
  <c r="AU84" i="1"/>
  <c r="AS84" i="1"/>
  <c r="AG84" i="1"/>
  <c r="L84" i="1"/>
  <c r="K84" i="1"/>
  <c r="E84" i="1"/>
  <c r="AW83" i="1"/>
  <c r="AV83" i="1"/>
  <c r="AU83" i="1"/>
  <c r="AS83" i="1"/>
  <c r="AG83" i="1"/>
  <c r="K83" i="1"/>
  <c r="L83" i="1" s="1"/>
  <c r="H83" i="1"/>
  <c r="I83" i="1" s="1"/>
  <c r="J83" i="1" s="1"/>
  <c r="E83" i="1"/>
  <c r="AW82" i="1"/>
  <c r="AV82" i="1"/>
  <c r="AU82" i="1"/>
  <c r="AS82" i="1"/>
  <c r="AG82" i="1"/>
  <c r="K82" i="1"/>
  <c r="L82" i="1" s="1"/>
  <c r="I82" i="1"/>
  <c r="J82" i="1" s="1"/>
  <c r="H82" i="1"/>
  <c r="E82" i="1"/>
  <c r="AW81" i="1"/>
  <c r="AV81" i="1"/>
  <c r="AU81" i="1"/>
  <c r="AS81" i="1"/>
  <c r="AG81" i="1"/>
  <c r="L81" i="1"/>
  <c r="R81" i="1" s="1"/>
  <c r="K81" i="1"/>
  <c r="J81" i="1"/>
  <c r="I81" i="1"/>
  <c r="H81" i="1"/>
  <c r="E81" i="1"/>
  <c r="AW80" i="1"/>
  <c r="AV80" i="1"/>
  <c r="AU80" i="1"/>
  <c r="AS80" i="1"/>
  <c r="AG80" i="1"/>
  <c r="K80" i="1"/>
  <c r="L80" i="1" s="1"/>
  <c r="H80" i="1"/>
  <c r="I80" i="1" s="1"/>
  <c r="J80" i="1" s="1"/>
  <c r="E80" i="1"/>
  <c r="H79" i="1" s="1"/>
  <c r="I79" i="1" s="1"/>
  <c r="J79" i="1" s="1"/>
  <c r="AW79" i="1"/>
  <c r="AV79" i="1"/>
  <c r="AU79" i="1"/>
  <c r="AS79" i="1"/>
  <c r="AG79" i="1"/>
  <c r="L79" i="1"/>
  <c r="K79" i="1"/>
  <c r="E79" i="1"/>
  <c r="AW78" i="1"/>
  <c r="AV78" i="1"/>
  <c r="AU78" i="1"/>
  <c r="AS78" i="1"/>
  <c r="AG78" i="1"/>
  <c r="K78" i="1"/>
  <c r="L78" i="1" s="1"/>
  <c r="H78" i="1"/>
  <c r="I78" i="1" s="1"/>
  <c r="J78" i="1" s="1"/>
  <c r="E78" i="1"/>
  <c r="AW77" i="1"/>
  <c r="AV77" i="1"/>
  <c r="AU77" i="1"/>
  <c r="AS77" i="1"/>
  <c r="AG77" i="1"/>
  <c r="K77" i="1"/>
  <c r="L77" i="1" s="1"/>
  <c r="I77" i="1"/>
  <c r="J77" i="1" s="1"/>
  <c r="H77" i="1"/>
  <c r="E77" i="1"/>
  <c r="AW76" i="1"/>
  <c r="AV76" i="1"/>
  <c r="AU76" i="1"/>
  <c r="AS76" i="1"/>
  <c r="AG76" i="1"/>
  <c r="L76" i="1"/>
  <c r="R76" i="1" s="1"/>
  <c r="K76" i="1"/>
  <c r="J76" i="1"/>
  <c r="I76" i="1"/>
  <c r="H76" i="1"/>
  <c r="E76" i="1"/>
  <c r="AW75" i="1"/>
  <c r="AV75" i="1"/>
  <c r="AU75" i="1"/>
  <c r="AS75" i="1"/>
  <c r="AG75" i="1"/>
  <c r="K75" i="1"/>
  <c r="L75" i="1" s="1"/>
  <c r="H75" i="1"/>
  <c r="I75" i="1" s="1"/>
  <c r="J75" i="1" s="1"/>
  <c r="E75" i="1"/>
  <c r="AW74" i="1"/>
  <c r="AV74" i="1"/>
  <c r="AU74" i="1"/>
  <c r="AS74" i="1"/>
  <c r="AG74" i="1"/>
  <c r="L74" i="1"/>
  <c r="O74" i="1" s="1"/>
  <c r="P74" i="1" s="1"/>
  <c r="Q74" i="1" s="1"/>
  <c r="K74" i="1"/>
  <c r="H74" i="1"/>
  <c r="I74" i="1" s="1"/>
  <c r="J74" i="1" s="1"/>
  <c r="E70" i="1"/>
  <c r="AE69" i="1"/>
  <c r="AD69" i="1"/>
  <c r="AC69" i="1"/>
  <c r="L69" i="1"/>
  <c r="K69" i="1"/>
  <c r="H69" i="1"/>
  <c r="I69" i="1" s="1"/>
  <c r="J69" i="1" s="1"/>
  <c r="E69" i="1"/>
  <c r="AE68" i="1"/>
  <c r="AD68" i="1"/>
  <c r="AC68" i="1"/>
  <c r="L68" i="1"/>
  <c r="R68" i="1" s="1"/>
  <c r="K68" i="1"/>
  <c r="H68" i="1"/>
  <c r="I68" i="1" s="1"/>
  <c r="J68" i="1" s="1"/>
  <c r="E68" i="1"/>
  <c r="AE67" i="1"/>
  <c r="AD67" i="1"/>
  <c r="AC67" i="1"/>
  <c r="K67" i="1"/>
  <c r="L67" i="1" s="1"/>
  <c r="H67" i="1"/>
  <c r="I67" i="1" s="1"/>
  <c r="J67" i="1" s="1"/>
  <c r="E67" i="1"/>
  <c r="H66" i="1" s="1"/>
  <c r="I66" i="1" s="1"/>
  <c r="J66" i="1" s="1"/>
  <c r="AE66" i="1"/>
  <c r="AD66" i="1"/>
  <c r="AC66" i="1"/>
  <c r="L66" i="1"/>
  <c r="R66" i="1" s="1"/>
  <c r="K66" i="1"/>
  <c r="E66" i="1"/>
  <c r="H65" i="1" s="1"/>
  <c r="I65" i="1" s="1"/>
  <c r="J65" i="1" s="1"/>
  <c r="AE65" i="1"/>
  <c r="AD65" i="1"/>
  <c r="AC65" i="1"/>
  <c r="K65" i="1"/>
  <c r="L65" i="1" s="1"/>
  <c r="E65" i="1"/>
  <c r="AE64" i="1"/>
  <c r="AD64" i="1"/>
  <c r="AC64" i="1"/>
  <c r="K64" i="1"/>
  <c r="L64" i="1" s="1"/>
  <c r="H64" i="1"/>
  <c r="I64" i="1" s="1"/>
  <c r="J64" i="1" s="1"/>
  <c r="E64" i="1"/>
  <c r="H63" i="1" s="1"/>
  <c r="I63" i="1" s="1"/>
  <c r="J63" i="1" s="1"/>
  <c r="AE63" i="1"/>
  <c r="AD63" i="1"/>
  <c r="AC63" i="1"/>
  <c r="R63" i="1"/>
  <c r="L63" i="1"/>
  <c r="K63" i="1"/>
  <c r="E63" i="1"/>
  <c r="H62" i="1" s="1"/>
  <c r="I62" i="1" s="1"/>
  <c r="J62" i="1" s="1"/>
  <c r="AE62" i="1"/>
  <c r="AD62" i="1"/>
  <c r="AC62" i="1"/>
  <c r="L62" i="1"/>
  <c r="K62" i="1"/>
  <c r="E62" i="1"/>
  <c r="AE61" i="1"/>
  <c r="AD61" i="1"/>
  <c r="AC61" i="1"/>
  <c r="L61" i="1"/>
  <c r="K61" i="1"/>
  <c r="H61" i="1"/>
  <c r="I61" i="1" s="1"/>
  <c r="J61" i="1" s="1"/>
  <c r="E61" i="1"/>
  <c r="AE60" i="1"/>
  <c r="AD60" i="1"/>
  <c r="AC60" i="1"/>
  <c r="K60" i="1"/>
  <c r="L60" i="1" s="1"/>
  <c r="H60" i="1"/>
  <c r="I60" i="1" s="1"/>
  <c r="J60" i="1" s="1"/>
  <c r="E60" i="1"/>
  <c r="H59" i="1" s="1"/>
  <c r="I59" i="1" s="1"/>
  <c r="J59" i="1" s="1"/>
  <c r="AE59" i="1"/>
  <c r="AD59" i="1"/>
  <c r="AC59" i="1"/>
  <c r="L59" i="1"/>
  <c r="R59" i="1" s="1"/>
  <c r="K59" i="1"/>
  <c r="E59" i="1"/>
  <c r="H58" i="1" s="1"/>
  <c r="I58" i="1" s="1"/>
  <c r="J58" i="1" s="1"/>
  <c r="AE58" i="1"/>
  <c r="AD58" i="1"/>
  <c r="AC58" i="1"/>
  <c r="K58" i="1"/>
  <c r="L58" i="1" s="1"/>
  <c r="E54" i="1"/>
  <c r="AT53" i="1"/>
  <c r="AS53" i="1"/>
  <c r="AP53" i="1"/>
  <c r="AA53" i="1"/>
  <c r="H53" i="1"/>
  <c r="I53" i="1" s="1"/>
  <c r="J53" i="1" s="1"/>
  <c r="E53" i="1"/>
  <c r="H52" i="1" s="1"/>
  <c r="I52" i="1" s="1"/>
  <c r="J52" i="1" s="1"/>
  <c r="AT52" i="1"/>
  <c r="AS52" i="1"/>
  <c r="AP52" i="1"/>
  <c r="AA52" i="1"/>
  <c r="E52" i="1"/>
  <c r="AT51" i="1"/>
  <c r="AS51" i="1"/>
  <c r="AP51" i="1"/>
  <c r="AA51" i="1"/>
  <c r="H51" i="1"/>
  <c r="I51" i="1" s="1"/>
  <c r="J51" i="1" s="1"/>
  <c r="E51" i="1"/>
  <c r="AT50" i="1"/>
  <c r="AS50" i="1"/>
  <c r="AP50" i="1"/>
  <c r="AA50" i="1"/>
  <c r="I50" i="1"/>
  <c r="J50" i="1" s="1"/>
  <c r="H50" i="1"/>
  <c r="E50" i="1"/>
  <c r="AT49" i="1"/>
  <c r="AS49" i="1"/>
  <c r="AP49" i="1"/>
  <c r="AA49" i="1"/>
  <c r="J49" i="1"/>
  <c r="I49" i="1"/>
  <c r="H49" i="1"/>
  <c r="E49" i="1"/>
  <c r="AT48" i="1"/>
  <c r="AS48" i="1"/>
  <c r="AP48" i="1"/>
  <c r="AA48" i="1"/>
  <c r="H48" i="1"/>
  <c r="I48" i="1" s="1"/>
  <c r="J48" i="1" s="1"/>
  <c r="E48" i="1"/>
  <c r="AT47" i="1"/>
  <c r="AS47" i="1"/>
  <c r="AP47" i="1"/>
  <c r="AA47" i="1"/>
  <c r="H47" i="1"/>
  <c r="I47" i="1" s="1"/>
  <c r="J47" i="1" s="1"/>
  <c r="E47" i="1"/>
  <c r="AT46" i="1"/>
  <c r="AS46" i="1"/>
  <c r="AP46" i="1"/>
  <c r="AA46" i="1"/>
  <c r="H46" i="1"/>
  <c r="I46" i="1" s="1"/>
  <c r="J46" i="1" s="1"/>
  <c r="E46" i="1"/>
  <c r="AT45" i="1"/>
  <c r="AS45" i="1"/>
  <c r="AP45" i="1"/>
  <c r="AA45" i="1"/>
  <c r="I45" i="1"/>
  <c r="J45" i="1" s="1"/>
  <c r="H45" i="1"/>
  <c r="E45" i="1"/>
  <c r="AT44" i="1"/>
  <c r="AS44" i="1"/>
  <c r="AP44" i="1"/>
  <c r="AA44" i="1"/>
  <c r="H44" i="1"/>
  <c r="I44" i="1" s="1"/>
  <c r="J44" i="1" s="1"/>
  <c r="E44" i="1"/>
  <c r="AT43" i="1"/>
  <c r="AS43" i="1"/>
  <c r="AP43" i="1"/>
  <c r="AA43" i="1"/>
  <c r="H43" i="1"/>
  <c r="I43" i="1" s="1"/>
  <c r="J43" i="1" s="1"/>
  <c r="E43" i="1"/>
  <c r="AT42" i="1"/>
  <c r="AS42" i="1"/>
  <c r="AP42" i="1"/>
  <c r="AA42" i="1"/>
  <c r="H42" i="1"/>
  <c r="I42" i="1" s="1"/>
  <c r="J42" i="1" s="1"/>
  <c r="E39" i="1"/>
  <c r="H38" i="1" s="1"/>
  <c r="I38" i="1" s="1"/>
  <c r="J38" i="1" s="1"/>
  <c r="AT38" i="1"/>
  <c r="AS38" i="1"/>
  <c r="AP38" i="1"/>
  <c r="AM38" i="1"/>
  <c r="AD38" i="1"/>
  <c r="AA38" i="1"/>
  <c r="E38" i="1"/>
  <c r="H37" i="1" s="1"/>
  <c r="I37" i="1" s="1"/>
  <c r="J37" i="1" s="1"/>
  <c r="AT37" i="1"/>
  <c r="AS37" i="1"/>
  <c r="AP37" i="1"/>
  <c r="AM37" i="1"/>
  <c r="AD37" i="1"/>
  <c r="AA37" i="1"/>
  <c r="E37" i="1"/>
  <c r="AT36" i="1"/>
  <c r="AS36" i="1"/>
  <c r="AP36" i="1"/>
  <c r="AM36" i="1"/>
  <c r="AD36" i="1"/>
  <c r="AA36" i="1"/>
  <c r="H36" i="1"/>
  <c r="I36" i="1" s="1"/>
  <c r="J36" i="1" s="1"/>
  <c r="E36" i="1"/>
  <c r="AT35" i="1"/>
  <c r="AS35" i="1"/>
  <c r="AP35" i="1"/>
  <c r="AM35" i="1"/>
  <c r="AD35" i="1"/>
  <c r="AA35" i="1"/>
  <c r="I35" i="1"/>
  <c r="J35" i="1" s="1"/>
  <c r="H35" i="1"/>
  <c r="E35" i="1"/>
  <c r="AT34" i="1"/>
  <c r="AS34" i="1"/>
  <c r="AP34" i="1"/>
  <c r="AM34" i="1"/>
  <c r="AD34" i="1"/>
  <c r="AA34" i="1"/>
  <c r="H34" i="1"/>
  <c r="I34" i="1" s="1"/>
  <c r="J34" i="1" s="1"/>
  <c r="E34" i="1"/>
  <c r="AT33" i="1"/>
  <c r="AS33" i="1"/>
  <c r="AP33" i="1"/>
  <c r="AM33" i="1"/>
  <c r="AD33" i="1"/>
  <c r="AA33" i="1"/>
  <c r="I33" i="1"/>
  <c r="J33" i="1" s="1"/>
  <c r="H33" i="1"/>
  <c r="E33" i="1"/>
  <c r="AT32" i="1"/>
  <c r="AS32" i="1"/>
  <c r="AP32" i="1"/>
  <c r="AM32" i="1"/>
  <c r="AD32" i="1"/>
  <c r="AA32" i="1"/>
  <c r="H32" i="1"/>
  <c r="I32" i="1" s="1"/>
  <c r="J32" i="1" s="1"/>
  <c r="E32" i="1"/>
  <c r="AT31" i="1"/>
  <c r="AS31" i="1"/>
  <c r="AP31" i="1"/>
  <c r="AM31" i="1"/>
  <c r="AD31" i="1"/>
  <c r="AA31" i="1"/>
  <c r="J31" i="1"/>
  <c r="I31" i="1"/>
  <c r="H31" i="1"/>
  <c r="E31" i="1"/>
  <c r="H30" i="1" s="1"/>
  <c r="I30" i="1" s="1"/>
  <c r="J30" i="1" s="1"/>
  <c r="AT30" i="1"/>
  <c r="AS30" i="1"/>
  <c r="AP30" i="1"/>
  <c r="AM30" i="1"/>
  <c r="AD30" i="1"/>
  <c r="AA30" i="1"/>
  <c r="E30" i="1"/>
  <c r="H29" i="1" s="1"/>
  <c r="I29" i="1" s="1"/>
  <c r="J29" i="1" s="1"/>
  <c r="AT29" i="1"/>
  <c r="AS29" i="1"/>
  <c r="AP29" i="1"/>
  <c r="AM29" i="1"/>
  <c r="AD29" i="1"/>
  <c r="AA29" i="1"/>
  <c r="E29" i="1"/>
  <c r="H28" i="1" s="1"/>
  <c r="I28" i="1" s="1"/>
  <c r="J28" i="1" s="1"/>
  <c r="AT28" i="1"/>
  <c r="AS28" i="1"/>
  <c r="AP28" i="1"/>
  <c r="AM28" i="1"/>
  <c r="AD28" i="1"/>
  <c r="AA28" i="1"/>
  <c r="E28" i="1"/>
  <c r="H27" i="1" s="1"/>
  <c r="I27" i="1" s="1"/>
  <c r="J27" i="1" s="1"/>
  <c r="AT27" i="1"/>
  <c r="AS27" i="1"/>
  <c r="AP27" i="1"/>
  <c r="AM27" i="1"/>
  <c r="AD27" i="1"/>
  <c r="AA27" i="1"/>
  <c r="K15" i="1"/>
  <c r="G5" i="1"/>
  <c r="B42" i="1" s="1"/>
  <c r="G2" i="1"/>
  <c r="B27" i="1" s="1"/>
  <c r="R69" i="2" l="1"/>
  <c r="R76" i="2"/>
  <c r="R58" i="1"/>
  <c r="O58" i="1"/>
  <c r="P58" i="1" s="1"/>
  <c r="Q58" i="1" s="1"/>
  <c r="S58" i="1" s="1"/>
  <c r="U58" i="1" s="1"/>
  <c r="AB58" i="1" s="1"/>
  <c r="AF58" i="1" s="1"/>
  <c r="R60" i="1"/>
  <c r="R75" i="1"/>
  <c r="O75" i="1"/>
  <c r="P75" i="1" s="1"/>
  <c r="Q75" i="1" s="1"/>
  <c r="S75" i="1" s="1"/>
  <c r="U75" i="1" s="1"/>
  <c r="R83" i="1"/>
  <c r="R95" i="1"/>
  <c r="R51" i="2"/>
  <c r="R64" i="2"/>
  <c r="R66" i="2"/>
  <c r="R68" i="2"/>
  <c r="O74" i="2"/>
  <c r="P74" i="2" s="1"/>
  <c r="Q74" i="2" s="1"/>
  <c r="R74" i="2"/>
  <c r="R79" i="2"/>
  <c r="R101" i="2"/>
  <c r="R101" i="3"/>
  <c r="BA90" i="1"/>
  <c r="R97" i="1"/>
  <c r="R81" i="2"/>
  <c r="R65" i="1"/>
  <c r="R67" i="1"/>
  <c r="R90" i="1"/>
  <c r="O90" i="1"/>
  <c r="P90" i="1" s="1"/>
  <c r="Q90" i="1" s="1"/>
  <c r="S90" i="1" s="1"/>
  <c r="U90" i="1" s="1"/>
  <c r="AT90" i="1" s="1"/>
  <c r="AX90" i="1" s="1"/>
  <c r="R98" i="1"/>
  <c r="R100" i="1"/>
  <c r="R59" i="2"/>
  <c r="R61" i="2"/>
  <c r="R62" i="2"/>
  <c r="R63" i="2"/>
  <c r="R84" i="2"/>
  <c r="R93" i="2"/>
  <c r="R96" i="2"/>
  <c r="O91" i="1"/>
  <c r="P91" i="1" s="1"/>
  <c r="Q91" i="1" s="1"/>
  <c r="S91" i="1" s="1"/>
  <c r="U91" i="1" s="1"/>
  <c r="AT91" i="1" s="1"/>
  <c r="R83" i="2"/>
  <c r="AR38" i="1"/>
  <c r="K31" i="1"/>
  <c r="L31" i="1" s="1"/>
  <c r="K29" i="1"/>
  <c r="L29" i="1" s="1"/>
  <c r="K27" i="1"/>
  <c r="L27" i="1" s="1"/>
  <c r="K38" i="1"/>
  <c r="L38" i="1" s="1"/>
  <c r="AR36" i="1"/>
  <c r="AR34" i="1"/>
  <c r="AR32" i="1"/>
  <c r="K37" i="1"/>
  <c r="L37" i="1" s="1"/>
  <c r="K33" i="1"/>
  <c r="L33" i="1" s="1"/>
  <c r="K36" i="1"/>
  <c r="L36" i="1" s="1"/>
  <c r="K34" i="1"/>
  <c r="L34" i="1" s="1"/>
  <c r="K32" i="1"/>
  <c r="L32" i="1" s="1"/>
  <c r="AR30" i="1"/>
  <c r="AR28" i="1"/>
  <c r="K35" i="1"/>
  <c r="L35" i="1" s="1"/>
  <c r="AR29" i="1"/>
  <c r="AR37" i="1"/>
  <c r="K30" i="1"/>
  <c r="L30" i="1" s="1"/>
  <c r="K28" i="1"/>
  <c r="L28" i="1" s="1"/>
  <c r="AR35" i="1"/>
  <c r="AR33" i="1"/>
  <c r="AR31" i="1"/>
  <c r="AR27" i="1"/>
  <c r="R64" i="1"/>
  <c r="AT75" i="1"/>
  <c r="AX75" i="1" s="1"/>
  <c r="R77" i="1"/>
  <c r="O77" i="1"/>
  <c r="R80" i="1"/>
  <c r="R96" i="1"/>
  <c r="R46" i="2"/>
  <c r="R91" i="2"/>
  <c r="AR35" i="3"/>
  <c r="AR33" i="3"/>
  <c r="AR31" i="3"/>
  <c r="K37" i="3"/>
  <c r="L37" i="3" s="1"/>
  <c r="K35" i="3"/>
  <c r="L35" i="3" s="1"/>
  <c r="K33" i="3"/>
  <c r="L33" i="3" s="1"/>
  <c r="AR29" i="3"/>
  <c r="AR27" i="3"/>
  <c r="AR37" i="3"/>
  <c r="K28" i="3"/>
  <c r="L28" i="3" s="1"/>
  <c r="AR38" i="3"/>
  <c r="K31" i="3"/>
  <c r="L31" i="3" s="1"/>
  <c r="K29" i="3"/>
  <c r="L29" i="3" s="1"/>
  <c r="K27" i="3"/>
  <c r="L27" i="3" s="1"/>
  <c r="K30" i="3"/>
  <c r="L30" i="3" s="1"/>
  <c r="K38" i="3"/>
  <c r="L38" i="3" s="1"/>
  <c r="AR36" i="3"/>
  <c r="AR34" i="3"/>
  <c r="AR32" i="3"/>
  <c r="K36" i="3"/>
  <c r="L36" i="3" s="1"/>
  <c r="K34" i="3"/>
  <c r="L34" i="3" s="1"/>
  <c r="K32" i="3"/>
  <c r="L32" i="3" s="1"/>
  <c r="AR30" i="3"/>
  <c r="AR28" i="3"/>
  <c r="AR50" i="1"/>
  <c r="K49" i="1"/>
  <c r="L49" i="1" s="1"/>
  <c r="AR45" i="1"/>
  <c r="K44" i="1"/>
  <c r="L44" i="1" s="1"/>
  <c r="K53" i="1"/>
  <c r="L53" i="1" s="1"/>
  <c r="AR49" i="1"/>
  <c r="K48" i="1"/>
  <c r="L48" i="1" s="1"/>
  <c r="AR44" i="1"/>
  <c r="K43" i="1"/>
  <c r="L43" i="1" s="1"/>
  <c r="AR53" i="1"/>
  <c r="AR48" i="1"/>
  <c r="K47" i="1"/>
  <c r="L47" i="1" s="1"/>
  <c r="AR43" i="1"/>
  <c r="K42" i="1"/>
  <c r="L42" i="1" s="1"/>
  <c r="AR51" i="1"/>
  <c r="K45" i="1"/>
  <c r="L45" i="1" s="1"/>
  <c r="AR52" i="1"/>
  <c r="K52" i="1"/>
  <c r="L52" i="1" s="1"/>
  <c r="AR47" i="1"/>
  <c r="AR42" i="1"/>
  <c r="K51" i="1"/>
  <c r="L51" i="1" s="1"/>
  <c r="AR46" i="1"/>
  <c r="K46" i="1"/>
  <c r="L46" i="1" s="1"/>
  <c r="K50" i="1"/>
  <c r="L50" i="1" s="1"/>
  <c r="R92" i="1"/>
  <c r="R94" i="1"/>
  <c r="R37" i="2"/>
  <c r="O75" i="2"/>
  <c r="P75" i="2" s="1"/>
  <c r="Q75" i="2" s="1"/>
  <c r="S75" i="2" s="1"/>
  <c r="U75" i="2" s="1"/>
  <c r="AT75" i="2" s="1"/>
  <c r="AX75" i="2" s="1"/>
  <c r="R78" i="2"/>
  <c r="R98" i="2"/>
  <c r="R100" i="2"/>
  <c r="AR52" i="3"/>
  <c r="K52" i="3"/>
  <c r="L52" i="3" s="1"/>
  <c r="AR47" i="3"/>
  <c r="AR51" i="3"/>
  <c r="K50" i="3"/>
  <c r="L50" i="3" s="1"/>
  <c r="AR50" i="3"/>
  <c r="K49" i="3"/>
  <c r="L49" i="3" s="1"/>
  <c r="AR45" i="3"/>
  <c r="K44" i="3"/>
  <c r="L44" i="3" s="1"/>
  <c r="K53" i="3"/>
  <c r="L53" i="3" s="1"/>
  <c r="AR49" i="3"/>
  <c r="K48" i="3"/>
  <c r="L48" i="3" s="1"/>
  <c r="AR53" i="3"/>
  <c r="K47" i="3"/>
  <c r="L47" i="3" s="1"/>
  <c r="AR44" i="3"/>
  <c r="AR42" i="3"/>
  <c r="K51" i="3"/>
  <c r="L51" i="3" s="1"/>
  <c r="AR46" i="3"/>
  <c r="AR48" i="3"/>
  <c r="K46" i="3"/>
  <c r="L46" i="3" s="1"/>
  <c r="K45" i="3"/>
  <c r="L45" i="3" s="1"/>
  <c r="K43" i="3"/>
  <c r="L43" i="3" s="1"/>
  <c r="AR43" i="3"/>
  <c r="K42" i="3"/>
  <c r="L42" i="3" s="1"/>
  <c r="AX76" i="1"/>
  <c r="R78" i="1"/>
  <c r="R82" i="1"/>
  <c r="R85" i="1"/>
  <c r="R99" i="1"/>
  <c r="R62" i="3"/>
  <c r="R37" i="7"/>
  <c r="R83" i="3"/>
  <c r="R66" i="4"/>
  <c r="R29" i="5"/>
  <c r="R67" i="6"/>
  <c r="AS36" i="7"/>
  <c r="AS34" i="7"/>
  <c r="AS32" i="7"/>
  <c r="AS30" i="7"/>
  <c r="AS37" i="7"/>
  <c r="AS28" i="7"/>
  <c r="AS35" i="7"/>
  <c r="AS33" i="7"/>
  <c r="AS31" i="7"/>
  <c r="AS29" i="7"/>
  <c r="R76" i="9"/>
  <c r="O76" i="9"/>
  <c r="P76" i="9" s="1"/>
  <c r="Q76" i="9" s="1"/>
  <c r="S76" i="9" s="1"/>
  <c r="U76" i="9" s="1"/>
  <c r="R65" i="13"/>
  <c r="R63" i="14"/>
  <c r="O76" i="1"/>
  <c r="P76" i="1" s="1"/>
  <c r="Q76" i="1" s="1"/>
  <c r="S76" i="1" s="1"/>
  <c r="U76" i="1" s="1"/>
  <c r="AT76" i="1" s="1"/>
  <c r="K28" i="2"/>
  <c r="L28" i="2" s="1"/>
  <c r="K30" i="2"/>
  <c r="L30" i="2" s="1"/>
  <c r="AR37" i="2"/>
  <c r="AR42" i="2"/>
  <c r="AR47" i="2"/>
  <c r="K52" i="2"/>
  <c r="L52" i="2" s="1"/>
  <c r="AR52" i="2"/>
  <c r="O58" i="2"/>
  <c r="P58" i="2" s="1"/>
  <c r="Q58" i="2" s="1"/>
  <c r="S58" i="2" s="1"/>
  <c r="U58" i="2" s="1"/>
  <c r="AB58" i="2" s="1"/>
  <c r="AF58" i="2" s="1"/>
  <c r="O90" i="2"/>
  <c r="P90" i="2" s="1"/>
  <c r="Q90" i="2" s="1"/>
  <c r="S90" i="2" s="1"/>
  <c r="U90" i="2" s="1"/>
  <c r="AT90" i="2" s="1"/>
  <c r="O58" i="3"/>
  <c r="P58" i="3" s="1"/>
  <c r="Q58" i="3" s="1"/>
  <c r="S58" i="3" s="1"/>
  <c r="U58" i="3" s="1"/>
  <c r="AB58" i="3" s="1"/>
  <c r="AC69" i="3"/>
  <c r="K37" i="4"/>
  <c r="L37" i="4" s="1"/>
  <c r="K35" i="4"/>
  <c r="L35" i="4" s="1"/>
  <c r="K33" i="4"/>
  <c r="L33" i="4" s="1"/>
  <c r="AR29" i="4"/>
  <c r="AR27" i="4"/>
  <c r="K38" i="4"/>
  <c r="L38" i="4" s="1"/>
  <c r="AR36" i="4"/>
  <c r="AR34" i="4"/>
  <c r="AR32" i="4"/>
  <c r="K36" i="4"/>
  <c r="L36" i="4" s="1"/>
  <c r="K34" i="4"/>
  <c r="L34" i="4" s="1"/>
  <c r="K32" i="4"/>
  <c r="L32" i="4" s="1"/>
  <c r="AR30" i="4"/>
  <c r="AR28" i="4"/>
  <c r="AR37" i="4"/>
  <c r="K30" i="4"/>
  <c r="L30" i="4" s="1"/>
  <c r="K28" i="4"/>
  <c r="L28" i="4" s="1"/>
  <c r="K76" i="4"/>
  <c r="L76" i="4" s="1"/>
  <c r="AU77" i="4"/>
  <c r="K81" i="4"/>
  <c r="L81" i="4" s="1"/>
  <c r="K53" i="5"/>
  <c r="L53" i="5" s="1"/>
  <c r="AR49" i="5"/>
  <c r="K48" i="5"/>
  <c r="L48" i="5" s="1"/>
  <c r="AR44" i="5"/>
  <c r="K43" i="5"/>
  <c r="L43" i="5" s="1"/>
  <c r="AR53" i="5"/>
  <c r="AR48" i="5"/>
  <c r="K47" i="5"/>
  <c r="L47" i="5" s="1"/>
  <c r="AR43" i="5"/>
  <c r="K42" i="5"/>
  <c r="L42" i="5" s="1"/>
  <c r="AR52" i="5"/>
  <c r="K52" i="5"/>
  <c r="L52" i="5" s="1"/>
  <c r="AR47" i="5"/>
  <c r="AR42" i="5"/>
  <c r="K51" i="5"/>
  <c r="L51" i="5" s="1"/>
  <c r="AR46" i="5"/>
  <c r="K46" i="5"/>
  <c r="L46" i="5" s="1"/>
  <c r="AR51" i="5"/>
  <c r="K50" i="5"/>
  <c r="L50" i="5" s="1"/>
  <c r="K45" i="5"/>
  <c r="L45" i="5" s="1"/>
  <c r="R67" i="5"/>
  <c r="R69" i="5"/>
  <c r="R108" i="5"/>
  <c r="K53" i="6"/>
  <c r="L53" i="6" s="1"/>
  <c r="AR49" i="6"/>
  <c r="K48" i="6"/>
  <c r="L48" i="6" s="1"/>
  <c r="AR44" i="6"/>
  <c r="K43" i="6"/>
  <c r="L43" i="6" s="1"/>
  <c r="AR53" i="6"/>
  <c r="AR48" i="6"/>
  <c r="K47" i="6"/>
  <c r="L47" i="6" s="1"/>
  <c r="AR43" i="6"/>
  <c r="K42" i="6"/>
  <c r="L42" i="6" s="1"/>
  <c r="AR52" i="6"/>
  <c r="K52" i="6"/>
  <c r="L52" i="6" s="1"/>
  <c r="AR47" i="6"/>
  <c r="AR42" i="6"/>
  <c r="K51" i="6"/>
  <c r="L51" i="6" s="1"/>
  <c r="AR46" i="6"/>
  <c r="K46" i="6"/>
  <c r="L46" i="6" s="1"/>
  <c r="AR51" i="6"/>
  <c r="K50" i="6"/>
  <c r="L50" i="6" s="1"/>
  <c r="K45" i="6"/>
  <c r="L45" i="6" s="1"/>
  <c r="AU100" i="6"/>
  <c r="K100" i="6"/>
  <c r="L100" i="6" s="1"/>
  <c r="K98" i="6"/>
  <c r="L98" i="6" s="1"/>
  <c r="K96" i="6"/>
  <c r="L96" i="6" s="1"/>
  <c r="AU98" i="6"/>
  <c r="AU96" i="6"/>
  <c r="AU94" i="6"/>
  <c r="K94" i="6"/>
  <c r="L94" i="6" s="1"/>
  <c r="K92" i="6"/>
  <c r="L92" i="6" s="1"/>
  <c r="K90" i="6"/>
  <c r="L90" i="6" s="1"/>
  <c r="K101" i="6"/>
  <c r="L101" i="6" s="1"/>
  <c r="AU92" i="6"/>
  <c r="AU90" i="6"/>
  <c r="AU101" i="6"/>
  <c r="K99" i="6"/>
  <c r="L99" i="6" s="1"/>
  <c r="K97" i="6"/>
  <c r="L97" i="6" s="1"/>
  <c r="K95" i="6"/>
  <c r="L95" i="6" s="1"/>
  <c r="AU99" i="6"/>
  <c r="AU97" i="6"/>
  <c r="AU95" i="6"/>
  <c r="K93" i="6"/>
  <c r="L93" i="6" s="1"/>
  <c r="K91" i="6"/>
  <c r="L91" i="6" s="1"/>
  <c r="AS27" i="7"/>
  <c r="R45" i="7"/>
  <c r="R83" i="7"/>
  <c r="R113" i="5"/>
  <c r="R29" i="6"/>
  <c r="R61" i="12"/>
  <c r="R61" i="1"/>
  <c r="R62" i="1"/>
  <c r="R69" i="1"/>
  <c r="R74" i="1"/>
  <c r="S74" i="1" s="1"/>
  <c r="U74" i="1" s="1"/>
  <c r="AT74" i="1" s="1"/>
  <c r="AX74" i="1" s="1"/>
  <c r="R79" i="1"/>
  <c r="R84" i="1"/>
  <c r="R91" i="1"/>
  <c r="R93" i="1"/>
  <c r="AR28" i="2"/>
  <c r="AR30" i="2"/>
  <c r="K32" i="2"/>
  <c r="L32" i="2" s="1"/>
  <c r="K34" i="2"/>
  <c r="L34" i="2" s="1"/>
  <c r="K36" i="2"/>
  <c r="L36" i="2" s="1"/>
  <c r="K42" i="2"/>
  <c r="L42" i="2" s="1"/>
  <c r="AR43" i="2"/>
  <c r="K47" i="2"/>
  <c r="L47" i="2" s="1"/>
  <c r="AR48" i="2"/>
  <c r="AR53" i="2"/>
  <c r="R60" i="2"/>
  <c r="R67" i="2"/>
  <c r="R75" i="2"/>
  <c r="R80" i="2"/>
  <c r="R85" i="2"/>
  <c r="R95" i="2"/>
  <c r="R97" i="2"/>
  <c r="R99" i="2"/>
  <c r="K65" i="3"/>
  <c r="L65" i="3" s="1"/>
  <c r="AC66" i="3"/>
  <c r="K29" i="4"/>
  <c r="L29" i="4" s="1"/>
  <c r="AR31" i="4"/>
  <c r="AR33" i="4"/>
  <c r="AR35" i="4"/>
  <c r="R46" i="4"/>
  <c r="R31" i="5"/>
  <c r="R75" i="5"/>
  <c r="R79" i="5"/>
  <c r="AU100" i="5"/>
  <c r="K100" i="5"/>
  <c r="L100" i="5" s="1"/>
  <c r="K98" i="5"/>
  <c r="L98" i="5" s="1"/>
  <c r="K96" i="5"/>
  <c r="L96" i="5" s="1"/>
  <c r="AU98" i="5"/>
  <c r="AU96" i="5"/>
  <c r="AU94" i="5"/>
  <c r="K94" i="5"/>
  <c r="L94" i="5" s="1"/>
  <c r="K92" i="5"/>
  <c r="L92" i="5" s="1"/>
  <c r="K90" i="5"/>
  <c r="L90" i="5" s="1"/>
  <c r="K101" i="5"/>
  <c r="L101" i="5" s="1"/>
  <c r="AU92" i="5"/>
  <c r="AU90" i="5"/>
  <c r="AU101" i="5"/>
  <c r="K99" i="5"/>
  <c r="L99" i="5" s="1"/>
  <c r="K97" i="5"/>
  <c r="L97" i="5" s="1"/>
  <c r="K95" i="5"/>
  <c r="L95" i="5" s="1"/>
  <c r="AU99" i="5"/>
  <c r="AU97" i="5"/>
  <c r="AU95" i="5"/>
  <c r="K93" i="5"/>
  <c r="L93" i="5" s="1"/>
  <c r="K91" i="5"/>
  <c r="L91" i="5" s="1"/>
  <c r="R31" i="6"/>
  <c r="R75" i="6"/>
  <c r="R80" i="6"/>
  <c r="AR29" i="7"/>
  <c r="R49" i="7"/>
  <c r="R49" i="11"/>
  <c r="AS36" i="11"/>
  <c r="AS34" i="11"/>
  <c r="AS32" i="11"/>
  <c r="AS30" i="11"/>
  <c r="AS37" i="11"/>
  <c r="AS28" i="11"/>
  <c r="AS35" i="11"/>
  <c r="AS33" i="11"/>
  <c r="AS31" i="11"/>
  <c r="AS29" i="11"/>
  <c r="AS38" i="11"/>
  <c r="AS27" i="11"/>
  <c r="AR31" i="2"/>
  <c r="AR35" i="2"/>
  <c r="K85" i="4"/>
  <c r="L85" i="4" s="1"/>
  <c r="AU81" i="4"/>
  <c r="K80" i="4"/>
  <c r="L80" i="4" s="1"/>
  <c r="AU76" i="4"/>
  <c r="K75" i="4"/>
  <c r="L75" i="4" s="1"/>
  <c r="AU85" i="4"/>
  <c r="AU80" i="4"/>
  <c r="K79" i="4"/>
  <c r="L79" i="4" s="1"/>
  <c r="AU75" i="4"/>
  <c r="K74" i="4"/>
  <c r="L74" i="4" s="1"/>
  <c r="AU84" i="4"/>
  <c r="K84" i="4"/>
  <c r="L84" i="4" s="1"/>
  <c r="AU79" i="4"/>
  <c r="AU74" i="4"/>
  <c r="K83" i="4"/>
  <c r="L83" i="4" s="1"/>
  <c r="AU78" i="4"/>
  <c r="K78" i="4"/>
  <c r="L78" i="4" s="1"/>
  <c r="AU83" i="4"/>
  <c r="K82" i="4"/>
  <c r="L82" i="4" s="1"/>
  <c r="K77" i="4"/>
  <c r="L77" i="4" s="1"/>
  <c r="AS36" i="9"/>
  <c r="AS34" i="9"/>
  <c r="AS32" i="9"/>
  <c r="AS30" i="9"/>
  <c r="AS37" i="9"/>
  <c r="AS28" i="9"/>
  <c r="AS35" i="9"/>
  <c r="AS33" i="9"/>
  <c r="AS31" i="9"/>
  <c r="AS29" i="9"/>
  <c r="AS38" i="9"/>
  <c r="AS27" i="9"/>
  <c r="R62" i="12"/>
  <c r="AR32" i="2"/>
  <c r="AR34" i="2"/>
  <c r="AR36" i="2"/>
  <c r="K38" i="2"/>
  <c r="L38" i="2" s="1"/>
  <c r="K43" i="2"/>
  <c r="L43" i="2" s="1"/>
  <c r="AR44" i="2"/>
  <c r="K48" i="2"/>
  <c r="L48" i="2" s="1"/>
  <c r="AR49" i="2"/>
  <c r="K53" i="2"/>
  <c r="L53" i="2" s="1"/>
  <c r="AC61" i="3"/>
  <c r="R78" i="3"/>
  <c r="R90" i="3"/>
  <c r="O90" i="3"/>
  <c r="P90" i="3" s="1"/>
  <c r="Q90" i="3" s="1"/>
  <c r="K27" i="4"/>
  <c r="L27" i="4" s="1"/>
  <c r="AR51" i="4"/>
  <c r="K50" i="4"/>
  <c r="L50" i="4" s="1"/>
  <c r="K45" i="4"/>
  <c r="L45" i="4" s="1"/>
  <c r="AR50" i="4"/>
  <c r="K49" i="4"/>
  <c r="L49" i="4" s="1"/>
  <c r="AR45" i="4"/>
  <c r="K53" i="4"/>
  <c r="L53" i="4" s="1"/>
  <c r="AR49" i="4"/>
  <c r="K48" i="4"/>
  <c r="L48" i="4" s="1"/>
  <c r="AR44" i="4"/>
  <c r="K43" i="4"/>
  <c r="L43" i="4" s="1"/>
  <c r="AR53" i="4"/>
  <c r="AR48" i="4"/>
  <c r="K47" i="4"/>
  <c r="L47" i="4" s="1"/>
  <c r="AR43" i="4"/>
  <c r="K42" i="4"/>
  <c r="L42" i="4" s="1"/>
  <c r="AR52" i="4"/>
  <c r="K52" i="4"/>
  <c r="L52" i="4" s="1"/>
  <c r="AR47" i="4"/>
  <c r="AR42" i="4"/>
  <c r="K51" i="4"/>
  <c r="L51" i="4" s="1"/>
  <c r="K38" i="5"/>
  <c r="L38" i="5" s="1"/>
  <c r="AR36" i="5"/>
  <c r="AR34" i="5"/>
  <c r="AR32" i="5"/>
  <c r="K36" i="5"/>
  <c r="L36" i="5" s="1"/>
  <c r="K34" i="5"/>
  <c r="L34" i="5" s="1"/>
  <c r="K32" i="5"/>
  <c r="L32" i="5" s="1"/>
  <c r="AR30" i="5"/>
  <c r="AR28" i="5"/>
  <c r="AR37" i="5"/>
  <c r="K30" i="5"/>
  <c r="L30" i="5" s="1"/>
  <c r="K28" i="5"/>
  <c r="L28" i="5" s="1"/>
  <c r="AR35" i="5"/>
  <c r="AR33" i="5"/>
  <c r="AR31" i="5"/>
  <c r="K37" i="5"/>
  <c r="L37" i="5" s="1"/>
  <c r="K35" i="5"/>
  <c r="L35" i="5" s="1"/>
  <c r="K33" i="5"/>
  <c r="L33" i="5" s="1"/>
  <c r="AR29" i="5"/>
  <c r="AR27" i="5"/>
  <c r="K27" i="5"/>
  <c r="L27" i="5" s="1"/>
  <c r="AR38" i="5"/>
  <c r="K49" i="5"/>
  <c r="L49" i="5" s="1"/>
  <c r="AR50" i="5"/>
  <c r="R60" i="5"/>
  <c r="R78" i="5"/>
  <c r="K38" i="6"/>
  <c r="L38" i="6" s="1"/>
  <c r="AR36" i="6"/>
  <c r="AR34" i="6"/>
  <c r="AR32" i="6"/>
  <c r="K36" i="6"/>
  <c r="L36" i="6" s="1"/>
  <c r="K34" i="6"/>
  <c r="L34" i="6" s="1"/>
  <c r="K32" i="6"/>
  <c r="L32" i="6" s="1"/>
  <c r="AR30" i="6"/>
  <c r="AR28" i="6"/>
  <c r="AR37" i="6"/>
  <c r="K30" i="6"/>
  <c r="L30" i="6" s="1"/>
  <c r="K28" i="6"/>
  <c r="L28" i="6" s="1"/>
  <c r="AR35" i="6"/>
  <c r="AR33" i="6"/>
  <c r="AR31" i="6"/>
  <c r="K37" i="6"/>
  <c r="L37" i="6" s="1"/>
  <c r="K35" i="6"/>
  <c r="L35" i="6" s="1"/>
  <c r="K33" i="6"/>
  <c r="L33" i="6" s="1"/>
  <c r="AR29" i="6"/>
  <c r="AR27" i="6"/>
  <c r="K27" i="6"/>
  <c r="L27" i="6" s="1"/>
  <c r="AR38" i="6"/>
  <c r="R60" i="6"/>
  <c r="R74" i="6"/>
  <c r="O74" i="6"/>
  <c r="P74" i="6" s="1"/>
  <c r="Q74" i="6" s="1"/>
  <c r="AU91" i="6"/>
  <c r="AU93" i="6"/>
  <c r="K33" i="7"/>
  <c r="L33" i="7" s="1"/>
  <c r="AS47" i="7"/>
  <c r="AR38" i="9"/>
  <c r="K31" i="9"/>
  <c r="L31" i="9" s="1"/>
  <c r="K29" i="9"/>
  <c r="L29" i="9" s="1"/>
  <c r="AR27" i="9"/>
  <c r="K38" i="9"/>
  <c r="L38" i="9" s="1"/>
  <c r="AR36" i="9"/>
  <c r="AR34" i="9"/>
  <c r="AR32" i="9"/>
  <c r="K27" i="9"/>
  <c r="L27" i="9" s="1"/>
  <c r="K36" i="9"/>
  <c r="L36" i="9" s="1"/>
  <c r="K34" i="9"/>
  <c r="L34" i="9" s="1"/>
  <c r="K32" i="9"/>
  <c r="L32" i="9" s="1"/>
  <c r="AR30" i="9"/>
  <c r="AR37" i="9"/>
  <c r="K30" i="9"/>
  <c r="L30" i="9" s="1"/>
  <c r="AR28" i="9"/>
  <c r="AR35" i="9"/>
  <c r="AR33" i="9"/>
  <c r="AR31" i="9"/>
  <c r="K28" i="9"/>
  <c r="L28" i="9" s="1"/>
  <c r="K35" i="9"/>
  <c r="L35" i="9" s="1"/>
  <c r="K37" i="9"/>
  <c r="L37" i="9" s="1"/>
  <c r="K33" i="9"/>
  <c r="L33" i="9" s="1"/>
  <c r="AR29" i="9"/>
  <c r="R49" i="9"/>
  <c r="R66" i="11"/>
  <c r="AR33" i="2"/>
  <c r="AR38" i="7"/>
  <c r="K31" i="7"/>
  <c r="L31" i="7" s="1"/>
  <c r="K29" i="7"/>
  <c r="L29" i="7" s="1"/>
  <c r="AR27" i="7"/>
  <c r="K38" i="7"/>
  <c r="L38" i="7" s="1"/>
  <c r="AR36" i="7"/>
  <c r="AR34" i="7"/>
  <c r="AR32" i="7"/>
  <c r="K27" i="7"/>
  <c r="L27" i="7" s="1"/>
  <c r="K36" i="7"/>
  <c r="L36" i="7" s="1"/>
  <c r="K34" i="7"/>
  <c r="L34" i="7" s="1"/>
  <c r="K32" i="7"/>
  <c r="L32" i="7" s="1"/>
  <c r="AR30" i="7"/>
  <c r="AR37" i="7"/>
  <c r="K30" i="7"/>
  <c r="L30" i="7" s="1"/>
  <c r="AR28" i="7"/>
  <c r="AR35" i="7"/>
  <c r="AR33" i="7"/>
  <c r="AR31" i="7"/>
  <c r="K28" i="7"/>
  <c r="L28" i="7" s="1"/>
  <c r="K27" i="2"/>
  <c r="L27" i="2" s="1"/>
  <c r="K29" i="2"/>
  <c r="L29" i="2" s="1"/>
  <c r="K31" i="2"/>
  <c r="L31" i="2" s="1"/>
  <c r="AR38" i="2"/>
  <c r="K44" i="2"/>
  <c r="L44" i="2" s="1"/>
  <c r="AR45" i="2"/>
  <c r="K49" i="2"/>
  <c r="L49" i="2" s="1"/>
  <c r="AR50" i="2"/>
  <c r="AC68" i="3"/>
  <c r="AC67" i="3"/>
  <c r="K64" i="3"/>
  <c r="L64" i="3" s="1"/>
  <c r="AC60" i="3"/>
  <c r="K66" i="3"/>
  <c r="L66" i="3" s="1"/>
  <c r="AC63" i="3"/>
  <c r="K59" i="3"/>
  <c r="L59" i="3" s="1"/>
  <c r="K67" i="3"/>
  <c r="L67" i="3" s="1"/>
  <c r="AC64" i="3"/>
  <c r="K60" i="3"/>
  <c r="L60" i="3" s="1"/>
  <c r="K69" i="3"/>
  <c r="L69" i="3" s="1"/>
  <c r="K68" i="3"/>
  <c r="L68" i="3" s="1"/>
  <c r="AC65" i="3"/>
  <c r="K61" i="3"/>
  <c r="L61" i="3" s="1"/>
  <c r="AC58" i="3"/>
  <c r="AF58" i="3" s="1"/>
  <c r="R92" i="3"/>
  <c r="R44" i="5"/>
  <c r="R74" i="5"/>
  <c r="O74" i="5"/>
  <c r="P74" i="5" s="1"/>
  <c r="Q74" i="5" s="1"/>
  <c r="S74" i="5" s="1"/>
  <c r="U74" i="5" s="1"/>
  <c r="AT74" i="5" s="1"/>
  <c r="R109" i="5"/>
  <c r="R44" i="6"/>
  <c r="R79" i="6"/>
  <c r="K35" i="7"/>
  <c r="L35" i="7" s="1"/>
  <c r="AS53" i="7"/>
  <c r="AS48" i="7"/>
  <c r="AS51" i="7"/>
  <c r="AS50" i="7"/>
  <c r="AS46" i="7"/>
  <c r="AS42" i="7"/>
  <c r="AS43" i="7"/>
  <c r="AS49" i="7"/>
  <c r="AS45" i="7"/>
  <c r="AS44" i="7"/>
  <c r="K51" i="8"/>
  <c r="L51" i="8" s="1"/>
  <c r="AR46" i="8"/>
  <c r="K46" i="8"/>
  <c r="L46" i="8" s="1"/>
  <c r="AR42" i="8"/>
  <c r="AR51" i="8"/>
  <c r="K50" i="8"/>
  <c r="L50" i="8" s="1"/>
  <c r="K45" i="8"/>
  <c r="L45" i="8" s="1"/>
  <c r="AR50" i="8"/>
  <c r="K49" i="8"/>
  <c r="L49" i="8" s="1"/>
  <c r="AR45" i="8"/>
  <c r="K44" i="8"/>
  <c r="L44" i="8" s="1"/>
  <c r="K53" i="8"/>
  <c r="L53" i="8" s="1"/>
  <c r="AR49" i="8"/>
  <c r="K48" i="8"/>
  <c r="L48" i="8" s="1"/>
  <c r="AR44" i="8"/>
  <c r="AR53" i="8"/>
  <c r="AR48" i="8"/>
  <c r="K47" i="8"/>
  <c r="L47" i="8" s="1"/>
  <c r="K43" i="8"/>
  <c r="L43" i="8" s="1"/>
  <c r="K52" i="8"/>
  <c r="L52" i="8" s="1"/>
  <c r="AR52" i="8"/>
  <c r="AR43" i="8"/>
  <c r="K42" i="8"/>
  <c r="L42" i="8" s="1"/>
  <c r="AR47" i="8"/>
  <c r="R66" i="8"/>
  <c r="R85" i="8"/>
  <c r="R52" i="10"/>
  <c r="R80" i="10"/>
  <c r="R58" i="4"/>
  <c r="O58" i="4"/>
  <c r="P58" i="4" s="1"/>
  <c r="Q58" i="4" s="1"/>
  <c r="S58" i="4" s="1"/>
  <c r="U58" i="4" s="1"/>
  <c r="AB58" i="4" s="1"/>
  <c r="AF58" i="4" s="1"/>
  <c r="R65" i="4"/>
  <c r="R69" i="6"/>
  <c r="AR27" i="2"/>
  <c r="AR29" i="2"/>
  <c r="K33" i="2"/>
  <c r="L33" i="2" s="1"/>
  <c r="K35" i="2"/>
  <c r="L35" i="2" s="1"/>
  <c r="K45" i="2"/>
  <c r="L45" i="2" s="1"/>
  <c r="K50" i="2"/>
  <c r="L50" i="2" s="1"/>
  <c r="K63" i="3"/>
  <c r="L63" i="3" s="1"/>
  <c r="AU83" i="3"/>
  <c r="K82" i="3"/>
  <c r="L82" i="3" s="1"/>
  <c r="K77" i="3"/>
  <c r="L77" i="3" s="1"/>
  <c r="K85" i="3"/>
  <c r="L85" i="3" s="1"/>
  <c r="AU81" i="3"/>
  <c r="K80" i="3"/>
  <c r="L80" i="3" s="1"/>
  <c r="AU76" i="3"/>
  <c r="K75" i="3"/>
  <c r="L75" i="3" s="1"/>
  <c r="AU85" i="3"/>
  <c r="AU80" i="3"/>
  <c r="K79" i="3"/>
  <c r="L79" i="3" s="1"/>
  <c r="AU75" i="3"/>
  <c r="K74" i="3"/>
  <c r="L74" i="3" s="1"/>
  <c r="AU84" i="3"/>
  <c r="K84" i="3"/>
  <c r="L84" i="3" s="1"/>
  <c r="AU79" i="3"/>
  <c r="AU74" i="3"/>
  <c r="O91" i="3"/>
  <c r="P91" i="3" s="1"/>
  <c r="Q91" i="3" s="1"/>
  <c r="S91" i="3" s="1"/>
  <c r="U91" i="3" s="1"/>
  <c r="AT91" i="3" s="1"/>
  <c r="R91" i="3"/>
  <c r="R93" i="3"/>
  <c r="R94" i="3"/>
  <c r="AR38" i="4"/>
  <c r="AR46" i="4"/>
  <c r="R95" i="4"/>
  <c r="R97" i="4"/>
  <c r="R99" i="4"/>
  <c r="O106" i="5"/>
  <c r="P106" i="5" s="1"/>
  <c r="Q106" i="5" s="1"/>
  <c r="S106" i="5" s="1"/>
  <c r="U106" i="5" s="1"/>
  <c r="AT106" i="5" s="1"/>
  <c r="K49" i="6"/>
  <c r="L49" i="6" s="1"/>
  <c r="AR50" i="6"/>
  <c r="R78" i="6"/>
  <c r="AS38" i="7"/>
  <c r="R93" i="7"/>
  <c r="AR38" i="11"/>
  <c r="K31" i="11"/>
  <c r="L31" i="11" s="1"/>
  <c r="K29" i="11"/>
  <c r="L29" i="11" s="1"/>
  <c r="AR27" i="11"/>
  <c r="K38" i="11"/>
  <c r="L38" i="11" s="1"/>
  <c r="AR36" i="11"/>
  <c r="AR34" i="11"/>
  <c r="AR32" i="11"/>
  <c r="K27" i="11"/>
  <c r="L27" i="11" s="1"/>
  <c r="K36" i="11"/>
  <c r="L36" i="11" s="1"/>
  <c r="K34" i="11"/>
  <c r="L34" i="11" s="1"/>
  <c r="K32" i="11"/>
  <c r="L32" i="11" s="1"/>
  <c r="AR30" i="11"/>
  <c r="AR37" i="11"/>
  <c r="K30" i="11"/>
  <c r="L30" i="11" s="1"/>
  <c r="AR28" i="11"/>
  <c r="AR35" i="11"/>
  <c r="AR33" i="11"/>
  <c r="AR31" i="11"/>
  <c r="K28" i="11"/>
  <c r="L28" i="11" s="1"/>
  <c r="K35" i="11"/>
  <c r="L35" i="11" s="1"/>
  <c r="K37" i="11"/>
  <c r="L37" i="11" s="1"/>
  <c r="K33" i="11"/>
  <c r="L33" i="11" s="1"/>
  <c r="AR29" i="11"/>
  <c r="K96" i="3"/>
  <c r="L96" i="3" s="1"/>
  <c r="K98" i="3"/>
  <c r="L98" i="3" s="1"/>
  <c r="K100" i="3"/>
  <c r="L100" i="3" s="1"/>
  <c r="AU100" i="3"/>
  <c r="K64" i="4"/>
  <c r="L64" i="4" s="1"/>
  <c r="AC67" i="4"/>
  <c r="AC68" i="4"/>
  <c r="AU90" i="4"/>
  <c r="AU92" i="4"/>
  <c r="K101" i="4"/>
  <c r="L101" i="4" s="1"/>
  <c r="K59" i="5"/>
  <c r="L59" i="5" s="1"/>
  <c r="AC63" i="5"/>
  <c r="K66" i="5"/>
  <c r="L66" i="5" s="1"/>
  <c r="K59" i="6"/>
  <c r="L59" i="6" s="1"/>
  <c r="AC63" i="6"/>
  <c r="K66" i="6"/>
  <c r="L66" i="6" s="1"/>
  <c r="K42" i="7"/>
  <c r="L42" i="7" s="1"/>
  <c r="AR45" i="7"/>
  <c r="AC66" i="7"/>
  <c r="K63" i="7"/>
  <c r="L63" i="7" s="1"/>
  <c r="K62" i="7"/>
  <c r="L62" i="7" s="1"/>
  <c r="AC58" i="7"/>
  <c r="AC68" i="7"/>
  <c r="AC67" i="7"/>
  <c r="AC69" i="7"/>
  <c r="K65" i="7"/>
  <c r="L65" i="7" s="1"/>
  <c r="AC62" i="7"/>
  <c r="AC61" i="7"/>
  <c r="K66" i="7"/>
  <c r="L66" i="7" s="1"/>
  <c r="AC63" i="7"/>
  <c r="K58" i="7"/>
  <c r="L58" i="7" s="1"/>
  <c r="K67" i="7"/>
  <c r="L67" i="7" s="1"/>
  <c r="AC64" i="7"/>
  <c r="K60" i="7"/>
  <c r="L60" i="7" s="1"/>
  <c r="K59" i="7"/>
  <c r="L59" i="7" s="1"/>
  <c r="AC59" i="7"/>
  <c r="R90" i="7"/>
  <c r="O90" i="7"/>
  <c r="P90" i="7" s="1"/>
  <c r="Q90" i="7" s="1"/>
  <c r="R101" i="7"/>
  <c r="R34" i="8"/>
  <c r="R80" i="8"/>
  <c r="R61" i="9"/>
  <c r="R69" i="9"/>
  <c r="O75" i="9"/>
  <c r="P75" i="9" s="1"/>
  <c r="Q75" i="9" s="1"/>
  <c r="R75" i="9"/>
  <c r="AR37" i="10"/>
  <c r="K30" i="10"/>
  <c r="L30" i="10" s="1"/>
  <c r="AR28" i="10"/>
  <c r="AR35" i="10"/>
  <c r="AR33" i="10"/>
  <c r="AR31" i="10"/>
  <c r="K28" i="10"/>
  <c r="L28" i="10" s="1"/>
  <c r="K37" i="10"/>
  <c r="L37" i="10" s="1"/>
  <c r="K35" i="10"/>
  <c r="L35" i="10" s="1"/>
  <c r="K33" i="10"/>
  <c r="L33" i="10" s="1"/>
  <c r="AR29" i="10"/>
  <c r="AR38" i="10"/>
  <c r="K31" i="10"/>
  <c r="L31" i="10" s="1"/>
  <c r="K29" i="10"/>
  <c r="L29" i="10" s="1"/>
  <c r="AR27" i="10"/>
  <c r="K38" i="10"/>
  <c r="L38" i="10" s="1"/>
  <c r="AR36" i="10"/>
  <c r="AR34" i="10"/>
  <c r="AR32" i="10"/>
  <c r="K27" i="10"/>
  <c r="L27" i="10" s="1"/>
  <c r="R85" i="10"/>
  <c r="R95" i="10"/>
  <c r="R67" i="11"/>
  <c r="AU91" i="3"/>
  <c r="AU93" i="3"/>
  <c r="AC59" i="4"/>
  <c r="R61" i="4"/>
  <c r="K62" i="4"/>
  <c r="L62" i="4" s="1"/>
  <c r="K63" i="4"/>
  <c r="L63" i="4" s="1"/>
  <c r="AC66" i="4"/>
  <c r="K90" i="4"/>
  <c r="L90" i="4" s="1"/>
  <c r="K92" i="4"/>
  <c r="L92" i="4" s="1"/>
  <c r="K94" i="4"/>
  <c r="L94" i="4" s="1"/>
  <c r="AU94" i="4"/>
  <c r="AU96" i="4"/>
  <c r="AU98" i="4"/>
  <c r="K58" i="5"/>
  <c r="L58" i="5" s="1"/>
  <c r="AC61" i="5"/>
  <c r="AC62" i="5"/>
  <c r="K65" i="5"/>
  <c r="L65" i="5" s="1"/>
  <c r="AC69" i="5"/>
  <c r="K76" i="5"/>
  <c r="L76" i="5" s="1"/>
  <c r="AU77" i="5"/>
  <c r="K81" i="5"/>
  <c r="L81" i="5" s="1"/>
  <c r="AU82" i="5"/>
  <c r="R105" i="5"/>
  <c r="S105" i="5" s="1"/>
  <c r="U105" i="5" s="1"/>
  <c r="AT105" i="5" s="1"/>
  <c r="AU105" i="5"/>
  <c r="AX105" i="5" s="1"/>
  <c r="AU110" i="5"/>
  <c r="K115" i="5"/>
  <c r="L115" i="5" s="1"/>
  <c r="AU115" i="5"/>
  <c r="K58" i="6"/>
  <c r="L58" i="6" s="1"/>
  <c r="AC61" i="6"/>
  <c r="AC62" i="6"/>
  <c r="K65" i="6"/>
  <c r="L65" i="6" s="1"/>
  <c r="AC69" i="6"/>
  <c r="K76" i="6"/>
  <c r="L76" i="6" s="1"/>
  <c r="R77" i="6"/>
  <c r="AU77" i="6"/>
  <c r="K81" i="6"/>
  <c r="L81" i="6" s="1"/>
  <c r="R82" i="6"/>
  <c r="AU82" i="6"/>
  <c r="AR43" i="7"/>
  <c r="AR48" i="7"/>
  <c r="R94" i="8"/>
  <c r="R84" i="9"/>
  <c r="R90" i="9"/>
  <c r="O90" i="9"/>
  <c r="P90" i="9" s="1"/>
  <c r="Q90" i="9" s="1"/>
  <c r="S90" i="9" s="1"/>
  <c r="U90" i="9" s="1"/>
  <c r="AT90" i="9" s="1"/>
  <c r="R92" i="9"/>
  <c r="AS35" i="10"/>
  <c r="AS33" i="10"/>
  <c r="AS31" i="10"/>
  <c r="AS29" i="10"/>
  <c r="AS38" i="10"/>
  <c r="AS27" i="10"/>
  <c r="AS36" i="10"/>
  <c r="AS34" i="10"/>
  <c r="AS32" i="10"/>
  <c r="AS30" i="10"/>
  <c r="AS28" i="10"/>
  <c r="AR30" i="10"/>
  <c r="AS37" i="10"/>
  <c r="R93" i="10"/>
  <c r="R97" i="10"/>
  <c r="AU95" i="3"/>
  <c r="AU97" i="3"/>
  <c r="AU99" i="3"/>
  <c r="AC65" i="4"/>
  <c r="K68" i="4"/>
  <c r="L68" i="4" s="1"/>
  <c r="K69" i="4"/>
  <c r="L69" i="4" s="1"/>
  <c r="K96" i="4"/>
  <c r="L96" i="4" s="1"/>
  <c r="K98" i="4"/>
  <c r="L98" i="4" s="1"/>
  <c r="K100" i="4"/>
  <c r="L100" i="4" s="1"/>
  <c r="AU100" i="4"/>
  <c r="AC60" i="5"/>
  <c r="K64" i="5"/>
  <c r="L64" i="5" s="1"/>
  <c r="AC67" i="5"/>
  <c r="AC68" i="5"/>
  <c r="K77" i="5"/>
  <c r="L77" i="5" s="1"/>
  <c r="K82" i="5"/>
  <c r="L82" i="5" s="1"/>
  <c r="AU83" i="5"/>
  <c r="AU106" i="5"/>
  <c r="K110" i="5"/>
  <c r="L110" i="5" s="1"/>
  <c r="AU111" i="5"/>
  <c r="AU116" i="5"/>
  <c r="AC60" i="6"/>
  <c r="K64" i="6"/>
  <c r="L64" i="6" s="1"/>
  <c r="AC67" i="6"/>
  <c r="AC68" i="6"/>
  <c r="K64" i="7"/>
  <c r="L64" i="7" s="1"/>
  <c r="R36" i="8"/>
  <c r="R65" i="8"/>
  <c r="K53" i="9"/>
  <c r="L53" i="9" s="1"/>
  <c r="AR49" i="9"/>
  <c r="K48" i="9"/>
  <c r="L48" i="9" s="1"/>
  <c r="AR44" i="9"/>
  <c r="AR53" i="9"/>
  <c r="AR48" i="9"/>
  <c r="K47" i="9"/>
  <c r="L47" i="9" s="1"/>
  <c r="K43" i="9"/>
  <c r="L43" i="9" s="1"/>
  <c r="AR52" i="9"/>
  <c r="K52" i="9"/>
  <c r="L52" i="9" s="1"/>
  <c r="AR47" i="9"/>
  <c r="AR43" i="9"/>
  <c r="K42" i="9"/>
  <c r="L42" i="9" s="1"/>
  <c r="K51" i="9"/>
  <c r="L51" i="9" s="1"/>
  <c r="AR46" i="9"/>
  <c r="K46" i="9"/>
  <c r="L46" i="9" s="1"/>
  <c r="AR42" i="9"/>
  <c r="AR51" i="9"/>
  <c r="K50" i="9"/>
  <c r="L50" i="9" s="1"/>
  <c r="K45" i="9"/>
  <c r="L45" i="9" s="1"/>
  <c r="AT76" i="9"/>
  <c r="K51" i="10"/>
  <c r="L51" i="10" s="1"/>
  <c r="AR46" i="10"/>
  <c r="K46" i="10"/>
  <c r="L46" i="10" s="1"/>
  <c r="AR42" i="10"/>
  <c r="AR51" i="10"/>
  <c r="K50" i="10"/>
  <c r="L50" i="10" s="1"/>
  <c r="K45" i="10"/>
  <c r="L45" i="10" s="1"/>
  <c r="AR50" i="10"/>
  <c r="K49" i="10"/>
  <c r="L49" i="10" s="1"/>
  <c r="AR45" i="10"/>
  <c r="K44" i="10"/>
  <c r="L44" i="10" s="1"/>
  <c r="K53" i="10"/>
  <c r="L53" i="10" s="1"/>
  <c r="AR49" i="10"/>
  <c r="K48" i="10"/>
  <c r="L48" i="10" s="1"/>
  <c r="AR44" i="10"/>
  <c r="AR53" i="10"/>
  <c r="AR48" i="10"/>
  <c r="K47" i="10"/>
  <c r="L47" i="10" s="1"/>
  <c r="K43" i="10"/>
  <c r="L43" i="10" s="1"/>
  <c r="K32" i="10"/>
  <c r="L32" i="10" s="1"/>
  <c r="AU85" i="10"/>
  <c r="AU80" i="10"/>
  <c r="K79" i="10"/>
  <c r="L79" i="10" s="1"/>
  <c r="K75" i="10"/>
  <c r="L75" i="10" s="1"/>
  <c r="AU84" i="10"/>
  <c r="K84" i="10"/>
  <c r="L84" i="10" s="1"/>
  <c r="AU79" i="10"/>
  <c r="AU75" i="10"/>
  <c r="K74" i="10"/>
  <c r="L74" i="10" s="1"/>
  <c r="K83" i="10"/>
  <c r="L83" i="10" s="1"/>
  <c r="AU78" i="10"/>
  <c r="K78" i="10"/>
  <c r="L78" i="10" s="1"/>
  <c r="AU74" i="10"/>
  <c r="AU83" i="10"/>
  <c r="K82" i="10"/>
  <c r="L82" i="10" s="1"/>
  <c r="K77" i="10"/>
  <c r="L77" i="10" s="1"/>
  <c r="AU82" i="10"/>
  <c r="K81" i="10"/>
  <c r="L81" i="10" s="1"/>
  <c r="AU77" i="10"/>
  <c r="K76" i="10"/>
  <c r="L76" i="10" s="1"/>
  <c r="R94" i="10"/>
  <c r="R99" i="10"/>
  <c r="AR51" i="11"/>
  <c r="K50" i="11"/>
  <c r="L50" i="11" s="1"/>
  <c r="K45" i="11"/>
  <c r="L45" i="11" s="1"/>
  <c r="K53" i="11"/>
  <c r="L53" i="11" s="1"/>
  <c r="AR49" i="11"/>
  <c r="K48" i="11"/>
  <c r="L48" i="11" s="1"/>
  <c r="AR44" i="11"/>
  <c r="AR53" i="11"/>
  <c r="AR48" i="11"/>
  <c r="K47" i="11"/>
  <c r="L47" i="11" s="1"/>
  <c r="K44" i="11"/>
  <c r="L44" i="11" s="1"/>
  <c r="K43" i="11"/>
  <c r="L43" i="11" s="1"/>
  <c r="AR52" i="11"/>
  <c r="AR43" i="11"/>
  <c r="K42" i="11"/>
  <c r="L42" i="11" s="1"/>
  <c r="K52" i="11"/>
  <c r="L52" i="11" s="1"/>
  <c r="AR47" i="11"/>
  <c r="AR42" i="11"/>
  <c r="K51" i="11"/>
  <c r="L51" i="11" s="1"/>
  <c r="AR50" i="11"/>
  <c r="AR46" i="11"/>
  <c r="AR45" i="11"/>
  <c r="AS30" i="12"/>
  <c r="AS37" i="12"/>
  <c r="AS35" i="12"/>
  <c r="AS33" i="12"/>
  <c r="AS31" i="12"/>
  <c r="AS29" i="12"/>
  <c r="AS38" i="12"/>
  <c r="AS27" i="12"/>
  <c r="AS36" i="12"/>
  <c r="AS34" i="12"/>
  <c r="AS32" i="12"/>
  <c r="AS28" i="12"/>
  <c r="AU91" i="4"/>
  <c r="AU93" i="4"/>
  <c r="AC59" i="5"/>
  <c r="K62" i="5"/>
  <c r="L62" i="5" s="1"/>
  <c r="K63" i="5"/>
  <c r="L63" i="5" s="1"/>
  <c r="AC66" i="5"/>
  <c r="AC59" i="6"/>
  <c r="K62" i="6"/>
  <c r="L62" i="6" s="1"/>
  <c r="K63" i="6"/>
  <c r="L63" i="6" s="1"/>
  <c r="AC66" i="6"/>
  <c r="K53" i="7"/>
  <c r="L53" i="7" s="1"/>
  <c r="AR49" i="7"/>
  <c r="K48" i="7"/>
  <c r="L48" i="7" s="1"/>
  <c r="AR44" i="7"/>
  <c r="AR52" i="7"/>
  <c r="K52" i="7"/>
  <c r="L52" i="7" s="1"/>
  <c r="K51" i="7"/>
  <c r="L51" i="7" s="1"/>
  <c r="AR46" i="7"/>
  <c r="K46" i="7"/>
  <c r="L46" i="7" s="1"/>
  <c r="AR42" i="7"/>
  <c r="AR51" i="7"/>
  <c r="K50" i="7"/>
  <c r="L50" i="7" s="1"/>
  <c r="K44" i="7"/>
  <c r="L44" i="7" s="1"/>
  <c r="K47" i="7"/>
  <c r="L47" i="7" s="1"/>
  <c r="AR53" i="7"/>
  <c r="R61" i="7"/>
  <c r="R69" i="7"/>
  <c r="AS53" i="9"/>
  <c r="AS48" i="9"/>
  <c r="AS52" i="9"/>
  <c r="AS47" i="9"/>
  <c r="AS43" i="9"/>
  <c r="AS46" i="9"/>
  <c r="AS42" i="9"/>
  <c r="AS51" i="9"/>
  <c r="AS50" i="9"/>
  <c r="AS45" i="9"/>
  <c r="AS49" i="9"/>
  <c r="S74" i="9"/>
  <c r="U74" i="9" s="1"/>
  <c r="AT74" i="9" s="1"/>
  <c r="AX74" i="9" s="1"/>
  <c r="R94" i="9"/>
  <c r="R101" i="9"/>
  <c r="R34" i="10"/>
  <c r="R65" i="10"/>
  <c r="R66" i="10"/>
  <c r="R46" i="11"/>
  <c r="R98" i="11"/>
  <c r="AU92" i="3"/>
  <c r="K59" i="4"/>
  <c r="L59" i="4" s="1"/>
  <c r="AC63" i="4"/>
  <c r="K91" i="4"/>
  <c r="L91" i="4" s="1"/>
  <c r="K93" i="4"/>
  <c r="L93" i="4" s="1"/>
  <c r="AU95" i="4"/>
  <c r="AU97" i="4"/>
  <c r="AC58" i="5"/>
  <c r="K61" i="5"/>
  <c r="L61" i="5" s="1"/>
  <c r="AC65" i="5"/>
  <c r="K68" i="5"/>
  <c r="L68" i="5" s="1"/>
  <c r="AU74" i="5"/>
  <c r="AX74" i="5" s="1"/>
  <c r="AU79" i="5"/>
  <c r="K84" i="5"/>
  <c r="L84" i="5" s="1"/>
  <c r="K107" i="5"/>
  <c r="L107" i="5" s="1"/>
  <c r="AU108" i="5"/>
  <c r="K112" i="5"/>
  <c r="L112" i="5" s="1"/>
  <c r="AC58" i="6"/>
  <c r="K61" i="6"/>
  <c r="L61" i="6" s="1"/>
  <c r="AC65" i="6"/>
  <c r="K68" i="6"/>
  <c r="L68" i="6" s="1"/>
  <c r="AU79" i="6"/>
  <c r="K84" i="6"/>
  <c r="L84" i="6" s="1"/>
  <c r="K43" i="7"/>
  <c r="L43" i="7" s="1"/>
  <c r="AR47" i="7"/>
  <c r="AR50" i="7"/>
  <c r="R68" i="7"/>
  <c r="AS35" i="8"/>
  <c r="AS33" i="8"/>
  <c r="AS31" i="8"/>
  <c r="AS29" i="8"/>
  <c r="AS38" i="8"/>
  <c r="AS27" i="8"/>
  <c r="AS36" i="8"/>
  <c r="AS34" i="8"/>
  <c r="AS32" i="8"/>
  <c r="AS30" i="8"/>
  <c r="R32" i="8"/>
  <c r="AU85" i="8"/>
  <c r="AU80" i="8"/>
  <c r="K79" i="8"/>
  <c r="L79" i="8" s="1"/>
  <c r="K75" i="8"/>
  <c r="L75" i="8" s="1"/>
  <c r="AU84" i="8"/>
  <c r="K84" i="8"/>
  <c r="L84" i="8" s="1"/>
  <c r="AU79" i="8"/>
  <c r="AU75" i="8"/>
  <c r="K74" i="8"/>
  <c r="L74" i="8" s="1"/>
  <c r="K83" i="8"/>
  <c r="L83" i="8" s="1"/>
  <c r="AU78" i="8"/>
  <c r="K78" i="8"/>
  <c r="L78" i="8" s="1"/>
  <c r="AU74" i="8"/>
  <c r="AU83" i="8"/>
  <c r="K82" i="8"/>
  <c r="L82" i="8" s="1"/>
  <c r="K77" i="8"/>
  <c r="L77" i="8" s="1"/>
  <c r="AU82" i="8"/>
  <c r="K81" i="8"/>
  <c r="L81" i="8" s="1"/>
  <c r="AU77" i="8"/>
  <c r="K76" i="8"/>
  <c r="L76" i="8" s="1"/>
  <c r="R91" i="8"/>
  <c r="K44" i="9"/>
  <c r="L44" i="9" s="1"/>
  <c r="AR45" i="9"/>
  <c r="R74" i="9"/>
  <c r="R78" i="9"/>
  <c r="R83" i="9"/>
  <c r="K36" i="10"/>
  <c r="L36" i="10" s="1"/>
  <c r="K42" i="10"/>
  <c r="L42" i="10" s="1"/>
  <c r="AR43" i="10"/>
  <c r="AR47" i="10"/>
  <c r="R91" i="10"/>
  <c r="K74" i="7"/>
  <c r="L74" i="7" s="1"/>
  <c r="AU75" i="7"/>
  <c r="AU79" i="7"/>
  <c r="K84" i="7"/>
  <c r="L84" i="7" s="1"/>
  <c r="AU84" i="7"/>
  <c r="AV92" i="7"/>
  <c r="K94" i="7"/>
  <c r="L94" i="7" s="1"/>
  <c r="AU94" i="7"/>
  <c r="AU96" i="7"/>
  <c r="AU98" i="7"/>
  <c r="K27" i="8"/>
  <c r="L27" i="8" s="1"/>
  <c r="AR32" i="8"/>
  <c r="AR34" i="8"/>
  <c r="AR36" i="8"/>
  <c r="K38" i="8"/>
  <c r="L38" i="8" s="1"/>
  <c r="AS43" i="8"/>
  <c r="AS47" i="8"/>
  <c r="AS52" i="8"/>
  <c r="AC59" i="8"/>
  <c r="AC60" i="8"/>
  <c r="K64" i="8"/>
  <c r="L64" i="8" s="1"/>
  <c r="AC67" i="8"/>
  <c r="AC68" i="8"/>
  <c r="AD69" i="8"/>
  <c r="AV76" i="8"/>
  <c r="AV81" i="8"/>
  <c r="K93" i="8"/>
  <c r="L93" i="8" s="1"/>
  <c r="AV93" i="8"/>
  <c r="AU95" i="8"/>
  <c r="AU97" i="8"/>
  <c r="AU99" i="8"/>
  <c r="K59" i="9"/>
  <c r="L59" i="9" s="1"/>
  <c r="K60" i="9"/>
  <c r="L60" i="9" s="1"/>
  <c r="AC64" i="9"/>
  <c r="K67" i="9"/>
  <c r="L67" i="9" s="1"/>
  <c r="AU98" i="9"/>
  <c r="AS43" i="10"/>
  <c r="AS47" i="10"/>
  <c r="AS52" i="10"/>
  <c r="AC59" i="10"/>
  <c r="AC60" i="10"/>
  <c r="K64" i="10"/>
  <c r="L64" i="10" s="1"/>
  <c r="AC67" i="10"/>
  <c r="AC68" i="10"/>
  <c r="AV93" i="10"/>
  <c r="R95" i="12"/>
  <c r="AS29" i="13"/>
  <c r="AS38" i="13"/>
  <c r="AS27" i="13"/>
  <c r="AS36" i="13"/>
  <c r="AS34" i="13"/>
  <c r="AS32" i="13"/>
  <c r="AS30" i="13"/>
  <c r="AS37" i="13"/>
  <c r="AS28" i="13"/>
  <c r="AS35" i="13"/>
  <c r="AS33" i="13"/>
  <c r="AS31" i="13"/>
  <c r="R75" i="13"/>
  <c r="AS52" i="14"/>
  <c r="AS47" i="14"/>
  <c r="AS43" i="14"/>
  <c r="AS46" i="14"/>
  <c r="AS42" i="14"/>
  <c r="AS51" i="14"/>
  <c r="AS50" i="14"/>
  <c r="AS45" i="14"/>
  <c r="AS49" i="14"/>
  <c r="AS44" i="14"/>
  <c r="AS53" i="14"/>
  <c r="AS48" i="14"/>
  <c r="R52" i="14"/>
  <c r="R65" i="14"/>
  <c r="R95" i="14"/>
  <c r="R97" i="14"/>
  <c r="R99" i="14"/>
  <c r="R31" i="15"/>
  <c r="R59" i="15"/>
  <c r="O59" i="15"/>
  <c r="P59" i="15" s="1"/>
  <c r="Q59" i="15" s="1"/>
  <c r="R60" i="15"/>
  <c r="R30" i="16"/>
  <c r="AD64" i="7"/>
  <c r="K75" i="7"/>
  <c r="L75" i="7" s="1"/>
  <c r="AV75" i="7"/>
  <c r="K79" i="7"/>
  <c r="L79" i="7" s="1"/>
  <c r="AV79" i="7"/>
  <c r="AU80" i="7"/>
  <c r="AV84" i="7"/>
  <c r="AU85" i="7"/>
  <c r="R91" i="7"/>
  <c r="AU91" i="7"/>
  <c r="AV94" i="7"/>
  <c r="K96" i="7"/>
  <c r="L96" i="7" s="1"/>
  <c r="AV96" i="7"/>
  <c r="K98" i="7"/>
  <c r="L98" i="7" s="1"/>
  <c r="AV98" i="7"/>
  <c r="K100" i="7"/>
  <c r="L100" i="7" s="1"/>
  <c r="AU100" i="7"/>
  <c r="AR27" i="8"/>
  <c r="K29" i="8"/>
  <c r="L29" i="8" s="1"/>
  <c r="K31" i="8"/>
  <c r="L31" i="8" s="1"/>
  <c r="AR38" i="8"/>
  <c r="AS48" i="8"/>
  <c r="AS53" i="8"/>
  <c r="AC58" i="8"/>
  <c r="AD60" i="8"/>
  <c r="K62" i="8"/>
  <c r="L62" i="8" s="1"/>
  <c r="K63" i="8"/>
  <c r="L63" i="8" s="1"/>
  <c r="AC66" i="8"/>
  <c r="AD67" i="8"/>
  <c r="AD68" i="8"/>
  <c r="AV77" i="8"/>
  <c r="AV82" i="8"/>
  <c r="AU90" i="8"/>
  <c r="K95" i="8"/>
  <c r="L95" i="8" s="1"/>
  <c r="AV95" i="8"/>
  <c r="K97" i="8"/>
  <c r="L97" i="8" s="1"/>
  <c r="AV97" i="8"/>
  <c r="K99" i="8"/>
  <c r="L99" i="8" s="1"/>
  <c r="AV99" i="8"/>
  <c r="AU101" i="8"/>
  <c r="K58" i="9"/>
  <c r="L58" i="9" s="1"/>
  <c r="AC63" i="9"/>
  <c r="AD64" i="9"/>
  <c r="K66" i="9"/>
  <c r="L66" i="9" s="1"/>
  <c r="K79" i="9"/>
  <c r="L79" i="9" s="1"/>
  <c r="AU80" i="9"/>
  <c r="AV84" i="9"/>
  <c r="AU85" i="9"/>
  <c r="AU91" i="9"/>
  <c r="AV94" i="9"/>
  <c r="K96" i="9"/>
  <c r="L96" i="9" s="1"/>
  <c r="AV96" i="9"/>
  <c r="K98" i="9"/>
  <c r="L98" i="9" s="1"/>
  <c r="AV98" i="9"/>
  <c r="K100" i="9"/>
  <c r="L100" i="9" s="1"/>
  <c r="AU100" i="9"/>
  <c r="AS48" i="10"/>
  <c r="AS53" i="10"/>
  <c r="AC58" i="10"/>
  <c r="K62" i="10"/>
  <c r="L62" i="10" s="1"/>
  <c r="K63" i="10"/>
  <c r="L63" i="10" s="1"/>
  <c r="AC66" i="10"/>
  <c r="AV77" i="10"/>
  <c r="AV82" i="10"/>
  <c r="AV95" i="10"/>
  <c r="AV97" i="10"/>
  <c r="AV99" i="10"/>
  <c r="AS50" i="11"/>
  <c r="AS45" i="11"/>
  <c r="AS53" i="11"/>
  <c r="AS48" i="11"/>
  <c r="AS52" i="11"/>
  <c r="AS47" i="11"/>
  <c r="AS46" i="11"/>
  <c r="O90" i="11"/>
  <c r="P90" i="11" s="1"/>
  <c r="Q90" i="11" s="1"/>
  <c r="S90" i="11" s="1"/>
  <c r="U90" i="11" s="1"/>
  <c r="R96" i="11"/>
  <c r="R101" i="11"/>
  <c r="AS52" i="12"/>
  <c r="AS47" i="12"/>
  <c r="AS43" i="12"/>
  <c r="AS46" i="12"/>
  <c r="AS42" i="12"/>
  <c r="AS51" i="12"/>
  <c r="AS50" i="12"/>
  <c r="AS45" i="12"/>
  <c r="AS49" i="12"/>
  <c r="AS44" i="12"/>
  <c r="AS53" i="12"/>
  <c r="AS48" i="12"/>
  <c r="R42" i="12"/>
  <c r="O42" i="12"/>
  <c r="P42" i="12" s="1"/>
  <c r="Q42" i="12" s="1"/>
  <c r="O90" i="12"/>
  <c r="P90" i="12" s="1"/>
  <c r="Q90" i="12" s="1"/>
  <c r="S90" i="12" s="1"/>
  <c r="U90" i="12" s="1"/>
  <c r="R90" i="12"/>
  <c r="AR51" i="13"/>
  <c r="K50" i="13"/>
  <c r="L50" i="13" s="1"/>
  <c r="K45" i="13"/>
  <c r="L45" i="13" s="1"/>
  <c r="AR50" i="13"/>
  <c r="K49" i="13"/>
  <c r="L49" i="13" s="1"/>
  <c r="AR45" i="13"/>
  <c r="K44" i="13"/>
  <c r="L44" i="13" s="1"/>
  <c r="K53" i="13"/>
  <c r="L53" i="13" s="1"/>
  <c r="AR49" i="13"/>
  <c r="K48" i="13"/>
  <c r="L48" i="13" s="1"/>
  <c r="AR44" i="13"/>
  <c r="AR53" i="13"/>
  <c r="AR48" i="13"/>
  <c r="K47" i="13"/>
  <c r="L47" i="13" s="1"/>
  <c r="K43" i="13"/>
  <c r="L43" i="13" s="1"/>
  <c r="AR52" i="13"/>
  <c r="K52" i="13"/>
  <c r="L52" i="13" s="1"/>
  <c r="AR47" i="13"/>
  <c r="AR43" i="13"/>
  <c r="K42" i="13"/>
  <c r="L42" i="13" s="1"/>
  <c r="K51" i="13"/>
  <c r="L51" i="13" s="1"/>
  <c r="AR46" i="13"/>
  <c r="K46" i="13"/>
  <c r="L46" i="13" s="1"/>
  <c r="AR42" i="13"/>
  <c r="R68" i="13"/>
  <c r="R78" i="13"/>
  <c r="R62" i="14"/>
  <c r="R91" i="14"/>
  <c r="AU76" i="7"/>
  <c r="K80" i="7"/>
  <c r="L80" i="7" s="1"/>
  <c r="AV80" i="7"/>
  <c r="AU81" i="7"/>
  <c r="K85" i="7"/>
  <c r="L85" i="7" s="1"/>
  <c r="AV85" i="7"/>
  <c r="AV91" i="7"/>
  <c r="AU93" i="7"/>
  <c r="AV100" i="7"/>
  <c r="AR29" i="8"/>
  <c r="K33" i="8"/>
  <c r="L33" i="8" s="1"/>
  <c r="K35" i="8"/>
  <c r="L35" i="8" s="1"/>
  <c r="K37" i="8"/>
  <c r="L37" i="8" s="1"/>
  <c r="AS44" i="8"/>
  <c r="AS49" i="8"/>
  <c r="K61" i="8"/>
  <c r="L61" i="8" s="1"/>
  <c r="AC65" i="8"/>
  <c r="AD66" i="8"/>
  <c r="K68" i="8"/>
  <c r="L68" i="8" s="1"/>
  <c r="K69" i="8"/>
  <c r="L69" i="8" s="1"/>
  <c r="AV83" i="8"/>
  <c r="K90" i="8"/>
  <c r="L90" i="8" s="1"/>
  <c r="AV90" i="8"/>
  <c r="AU92" i="8"/>
  <c r="K101" i="8"/>
  <c r="L101" i="8" s="1"/>
  <c r="AV101" i="8"/>
  <c r="AC61" i="9"/>
  <c r="AC62" i="9"/>
  <c r="AD63" i="9"/>
  <c r="K65" i="9"/>
  <c r="L65" i="9" s="1"/>
  <c r="AC69" i="9"/>
  <c r="AU76" i="9"/>
  <c r="K80" i="9"/>
  <c r="L80" i="9" s="1"/>
  <c r="AV80" i="9"/>
  <c r="AU81" i="9"/>
  <c r="K85" i="9"/>
  <c r="L85" i="9" s="1"/>
  <c r="AV85" i="9"/>
  <c r="K91" i="9"/>
  <c r="L91" i="9" s="1"/>
  <c r="AV91" i="9"/>
  <c r="AU93" i="9"/>
  <c r="AV100" i="9"/>
  <c r="AS44" i="10"/>
  <c r="AS49" i="10"/>
  <c r="K61" i="10"/>
  <c r="L61" i="10" s="1"/>
  <c r="AC65" i="10"/>
  <c r="AD66" i="10"/>
  <c r="K68" i="10"/>
  <c r="L68" i="10" s="1"/>
  <c r="K69" i="10"/>
  <c r="L69" i="10" s="1"/>
  <c r="AV83" i="10"/>
  <c r="K90" i="10"/>
  <c r="L90" i="10" s="1"/>
  <c r="AV90" i="10"/>
  <c r="AU92" i="10"/>
  <c r="K101" i="10"/>
  <c r="L101" i="10" s="1"/>
  <c r="AV101" i="10"/>
  <c r="AS42" i="11"/>
  <c r="AS51" i="11"/>
  <c r="R68" i="11"/>
  <c r="R79" i="11"/>
  <c r="R91" i="12"/>
  <c r="R97" i="12"/>
  <c r="AS50" i="13"/>
  <c r="AS45" i="13"/>
  <c r="AS49" i="13"/>
  <c r="AS44" i="13"/>
  <c r="AS53" i="13"/>
  <c r="AS48" i="13"/>
  <c r="AS52" i="13"/>
  <c r="AS47" i="13"/>
  <c r="AS43" i="13"/>
  <c r="AS46" i="13"/>
  <c r="AS42" i="13"/>
  <c r="AS51" i="13"/>
  <c r="R61" i="13"/>
  <c r="AS38" i="15"/>
  <c r="AS37" i="15"/>
  <c r="AS29" i="15"/>
  <c r="AS27" i="15"/>
  <c r="AS36" i="15"/>
  <c r="AS34" i="15"/>
  <c r="AS32" i="15"/>
  <c r="AS30" i="15"/>
  <c r="AS28" i="15"/>
  <c r="AS35" i="15"/>
  <c r="AS33" i="15"/>
  <c r="AS31" i="15"/>
  <c r="AS45" i="8"/>
  <c r="AS50" i="8"/>
  <c r="AC59" i="9"/>
  <c r="AC60" i="9"/>
  <c r="K64" i="9"/>
  <c r="L64" i="9" s="1"/>
  <c r="AC67" i="9"/>
  <c r="AC68" i="9"/>
  <c r="AS45" i="10"/>
  <c r="AS50" i="10"/>
  <c r="R58" i="11"/>
  <c r="O58" i="11"/>
  <c r="P58" i="11" s="1"/>
  <c r="Q58" i="11" s="1"/>
  <c r="S58" i="11" s="1"/>
  <c r="U58" i="11" s="1"/>
  <c r="AB58" i="11" s="1"/>
  <c r="AF58" i="11" s="1"/>
  <c r="R63" i="12"/>
  <c r="R69" i="12"/>
  <c r="AT90" i="12"/>
  <c r="R58" i="13"/>
  <c r="O58" i="13"/>
  <c r="P58" i="13" s="1"/>
  <c r="Q58" i="13" s="1"/>
  <c r="O59" i="13"/>
  <c r="P59" i="13" s="1"/>
  <c r="Q59" i="13" s="1"/>
  <c r="S59" i="13" s="1"/>
  <c r="U59" i="13" s="1"/>
  <c r="R66" i="13"/>
  <c r="R79" i="13"/>
  <c r="R83" i="13"/>
  <c r="K38" i="14"/>
  <c r="L38" i="14" s="1"/>
  <c r="AR36" i="14"/>
  <c r="AR34" i="14"/>
  <c r="AR32" i="14"/>
  <c r="K27" i="14"/>
  <c r="L27" i="14" s="1"/>
  <c r="K36" i="14"/>
  <c r="L36" i="14" s="1"/>
  <c r="K34" i="14"/>
  <c r="L34" i="14" s="1"/>
  <c r="K32" i="14"/>
  <c r="L32" i="14" s="1"/>
  <c r="AR30" i="14"/>
  <c r="AR37" i="14"/>
  <c r="K30" i="14"/>
  <c r="L30" i="14" s="1"/>
  <c r="AR28" i="14"/>
  <c r="AR35" i="14"/>
  <c r="AR33" i="14"/>
  <c r="AR31" i="14"/>
  <c r="K28" i="14"/>
  <c r="L28" i="14" s="1"/>
  <c r="K37" i="14"/>
  <c r="L37" i="14" s="1"/>
  <c r="K35" i="14"/>
  <c r="L35" i="14" s="1"/>
  <c r="K33" i="14"/>
  <c r="L33" i="14" s="1"/>
  <c r="AR29" i="14"/>
  <c r="AR38" i="14"/>
  <c r="K31" i="14"/>
  <c r="L31" i="14" s="1"/>
  <c r="K29" i="14"/>
  <c r="L29" i="14" s="1"/>
  <c r="AR27" i="14"/>
  <c r="R42" i="14"/>
  <c r="O42" i="14"/>
  <c r="P42" i="14" s="1"/>
  <c r="Q42" i="14" s="1"/>
  <c r="S42" i="14" s="1"/>
  <c r="U42" i="14" s="1"/>
  <c r="AQ42" i="14" s="1"/>
  <c r="AR50" i="15"/>
  <c r="K49" i="15"/>
  <c r="L49" i="15" s="1"/>
  <c r="AR45" i="15"/>
  <c r="K44" i="15"/>
  <c r="L44" i="15" s="1"/>
  <c r="AR53" i="15"/>
  <c r="AR48" i="15"/>
  <c r="K47" i="15"/>
  <c r="L47" i="15" s="1"/>
  <c r="K43" i="15"/>
  <c r="L43" i="15" s="1"/>
  <c r="AR52" i="15"/>
  <c r="K52" i="15"/>
  <c r="L52" i="15" s="1"/>
  <c r="AR47" i="15"/>
  <c r="AR43" i="15"/>
  <c r="K42" i="15"/>
  <c r="L42" i="15" s="1"/>
  <c r="AR51" i="15"/>
  <c r="K51" i="15"/>
  <c r="L51" i="15" s="1"/>
  <c r="AR46" i="15"/>
  <c r="K50" i="15"/>
  <c r="L50" i="15" s="1"/>
  <c r="AR49" i="15"/>
  <c r="K46" i="15"/>
  <c r="L46" i="15" s="1"/>
  <c r="K53" i="15"/>
  <c r="L53" i="15" s="1"/>
  <c r="K48" i="15"/>
  <c r="L48" i="15" s="1"/>
  <c r="K45" i="15"/>
  <c r="L45" i="15" s="1"/>
  <c r="AR44" i="15"/>
  <c r="AR42" i="15"/>
  <c r="R69" i="15"/>
  <c r="AD67" i="7"/>
  <c r="K77" i="7"/>
  <c r="L77" i="7" s="1"/>
  <c r="AV77" i="7"/>
  <c r="K82" i="7"/>
  <c r="L82" i="7" s="1"/>
  <c r="AV82" i="7"/>
  <c r="K95" i="7"/>
  <c r="L95" i="7" s="1"/>
  <c r="AV95" i="7"/>
  <c r="K97" i="7"/>
  <c r="L97" i="7" s="1"/>
  <c r="AV97" i="7"/>
  <c r="K99" i="7"/>
  <c r="L99" i="7" s="1"/>
  <c r="AR28" i="8"/>
  <c r="K30" i="8"/>
  <c r="L30" i="8" s="1"/>
  <c r="K58" i="8"/>
  <c r="L58" i="8" s="1"/>
  <c r="AC63" i="8"/>
  <c r="AV75" i="8"/>
  <c r="AV79" i="8"/>
  <c r="AV84" i="8"/>
  <c r="AU91" i="8"/>
  <c r="AV94" i="8"/>
  <c r="K96" i="8"/>
  <c r="L96" i="8" s="1"/>
  <c r="AV96" i="8"/>
  <c r="K98" i="8"/>
  <c r="L98" i="8" s="1"/>
  <c r="K100" i="8"/>
  <c r="L100" i="8" s="1"/>
  <c r="AC58" i="9"/>
  <c r="AD59" i="9"/>
  <c r="AD60" i="9"/>
  <c r="K62" i="9"/>
  <c r="L62" i="9" s="1"/>
  <c r="K63" i="9"/>
  <c r="L63" i="9" s="1"/>
  <c r="AD67" i="9"/>
  <c r="K77" i="9"/>
  <c r="L77" i="9" s="1"/>
  <c r="AV77" i="9"/>
  <c r="K82" i="9"/>
  <c r="L82" i="9" s="1"/>
  <c r="AV82" i="9"/>
  <c r="AU90" i="9"/>
  <c r="BA90" i="9" s="1"/>
  <c r="K95" i="9"/>
  <c r="L95" i="9" s="1"/>
  <c r="AV95" i="9"/>
  <c r="K97" i="9"/>
  <c r="L97" i="9" s="1"/>
  <c r="AV97" i="9"/>
  <c r="K99" i="9"/>
  <c r="L99" i="9" s="1"/>
  <c r="K58" i="10"/>
  <c r="L58" i="10" s="1"/>
  <c r="AC63" i="10"/>
  <c r="AV75" i="10"/>
  <c r="AV79" i="10"/>
  <c r="AV84" i="10"/>
  <c r="AU91" i="10"/>
  <c r="AV94" i="10"/>
  <c r="K96" i="10"/>
  <c r="L96" i="10" s="1"/>
  <c r="AV96" i="10"/>
  <c r="K98" i="10"/>
  <c r="L98" i="10" s="1"/>
  <c r="K100" i="10"/>
  <c r="L100" i="10" s="1"/>
  <c r="AD65" i="11"/>
  <c r="AD68" i="11"/>
  <c r="AD67" i="11"/>
  <c r="AD60" i="11"/>
  <c r="AD59" i="11"/>
  <c r="AD69" i="11"/>
  <c r="AD62" i="11"/>
  <c r="AD61" i="11"/>
  <c r="AD63" i="11"/>
  <c r="R75" i="11"/>
  <c r="AU98" i="11"/>
  <c r="AU96" i="11"/>
  <c r="AU94" i="11"/>
  <c r="K94" i="11"/>
  <c r="L94" i="11" s="1"/>
  <c r="K92" i="11"/>
  <c r="L92" i="11" s="1"/>
  <c r="AU101" i="11"/>
  <c r="K99" i="11"/>
  <c r="L99" i="11" s="1"/>
  <c r="K97" i="11"/>
  <c r="L97" i="11" s="1"/>
  <c r="K95" i="11"/>
  <c r="L95" i="11" s="1"/>
  <c r="AU90" i="11"/>
  <c r="BA90" i="11" s="1"/>
  <c r="AU99" i="11"/>
  <c r="AU97" i="11"/>
  <c r="AU95" i="11"/>
  <c r="K93" i="11"/>
  <c r="L93" i="11" s="1"/>
  <c r="AU93" i="11"/>
  <c r="K91" i="11"/>
  <c r="L91" i="11" s="1"/>
  <c r="AU100" i="11"/>
  <c r="K100" i="11"/>
  <c r="L100" i="11" s="1"/>
  <c r="AT90" i="11"/>
  <c r="AU91" i="11"/>
  <c r="K38" i="12"/>
  <c r="L38" i="12" s="1"/>
  <c r="AR36" i="12"/>
  <c r="AR34" i="12"/>
  <c r="AR32" i="12"/>
  <c r="K27" i="12"/>
  <c r="L27" i="12" s="1"/>
  <c r="K36" i="12"/>
  <c r="L36" i="12" s="1"/>
  <c r="K34" i="12"/>
  <c r="L34" i="12" s="1"/>
  <c r="K32" i="12"/>
  <c r="L32" i="12" s="1"/>
  <c r="AR37" i="12"/>
  <c r="K30" i="12"/>
  <c r="L30" i="12" s="1"/>
  <c r="AR28" i="12"/>
  <c r="AR35" i="12"/>
  <c r="AR33" i="12"/>
  <c r="AR31" i="12"/>
  <c r="K28" i="12"/>
  <c r="L28" i="12" s="1"/>
  <c r="K37" i="12"/>
  <c r="L37" i="12" s="1"/>
  <c r="K35" i="12"/>
  <c r="L35" i="12" s="1"/>
  <c r="K33" i="12"/>
  <c r="L33" i="12" s="1"/>
  <c r="AR29" i="12"/>
  <c r="AR38" i="12"/>
  <c r="K31" i="12"/>
  <c r="L31" i="12" s="1"/>
  <c r="K29" i="12"/>
  <c r="L29" i="12" s="1"/>
  <c r="AR27" i="12"/>
  <c r="R52" i="12"/>
  <c r="P58" i="12"/>
  <c r="Q58" i="12" s="1"/>
  <c r="R65" i="12"/>
  <c r="R68" i="12"/>
  <c r="R99" i="12"/>
  <c r="R69" i="13"/>
  <c r="R90" i="13"/>
  <c r="O90" i="13"/>
  <c r="P90" i="13" s="1"/>
  <c r="Q90" i="13" s="1"/>
  <c r="AS30" i="14"/>
  <c r="AS37" i="14"/>
  <c r="AS28" i="14"/>
  <c r="AS35" i="14"/>
  <c r="AS33" i="14"/>
  <c r="AS31" i="14"/>
  <c r="AS29" i="14"/>
  <c r="AS38" i="14"/>
  <c r="AS27" i="14"/>
  <c r="AS36" i="14"/>
  <c r="AS34" i="14"/>
  <c r="AS32" i="14"/>
  <c r="AS49" i="15"/>
  <c r="AS44" i="15"/>
  <c r="AS52" i="15"/>
  <c r="AS47" i="15"/>
  <c r="AS43" i="15"/>
  <c r="AS46" i="15"/>
  <c r="AS42" i="15"/>
  <c r="AS51" i="15"/>
  <c r="AS50" i="15"/>
  <c r="AS45" i="15"/>
  <c r="AS53" i="15"/>
  <c r="AS48" i="15"/>
  <c r="AR44" i="12"/>
  <c r="K48" i="12"/>
  <c r="L48" i="12" s="1"/>
  <c r="AR49" i="12"/>
  <c r="K53" i="12"/>
  <c r="L53" i="12" s="1"/>
  <c r="K77" i="12"/>
  <c r="L77" i="12" s="1"/>
  <c r="AV77" i="12"/>
  <c r="K82" i="12"/>
  <c r="L82" i="12" s="1"/>
  <c r="AV82" i="12"/>
  <c r="AU83" i="12"/>
  <c r="AV95" i="12"/>
  <c r="AV97" i="12"/>
  <c r="AV99" i="12"/>
  <c r="AR28" i="13"/>
  <c r="K30" i="13"/>
  <c r="L30" i="13" s="1"/>
  <c r="AR37" i="13"/>
  <c r="AD64" i="13"/>
  <c r="AU91" i="13"/>
  <c r="K96" i="13"/>
  <c r="L96" i="13" s="1"/>
  <c r="K98" i="13"/>
  <c r="L98" i="13" s="1"/>
  <c r="K100" i="13"/>
  <c r="L100" i="13" s="1"/>
  <c r="AU100" i="13"/>
  <c r="AR44" i="14"/>
  <c r="K48" i="14"/>
  <c r="L48" i="14" s="1"/>
  <c r="AR49" i="14"/>
  <c r="K53" i="14"/>
  <c r="L53" i="14" s="1"/>
  <c r="K77" i="14"/>
  <c r="L77" i="14" s="1"/>
  <c r="AV77" i="14"/>
  <c r="K82" i="14"/>
  <c r="L82" i="14" s="1"/>
  <c r="AV82" i="14"/>
  <c r="AU83" i="14"/>
  <c r="AV95" i="14"/>
  <c r="AV97" i="14"/>
  <c r="AV99" i="14"/>
  <c r="AR28" i="15"/>
  <c r="K30" i="15"/>
  <c r="L30" i="15" s="1"/>
  <c r="R77" i="16"/>
  <c r="R78" i="16"/>
  <c r="AU76" i="11"/>
  <c r="K80" i="11"/>
  <c r="L80" i="11" s="1"/>
  <c r="AU81" i="11"/>
  <c r="K85" i="11"/>
  <c r="L85" i="11" s="1"/>
  <c r="AV91" i="11"/>
  <c r="AV100" i="11"/>
  <c r="K44" i="12"/>
  <c r="L44" i="12" s="1"/>
  <c r="AR45" i="12"/>
  <c r="K49" i="12"/>
  <c r="L49" i="12" s="1"/>
  <c r="AR50" i="12"/>
  <c r="AU74" i="12"/>
  <c r="K78" i="12"/>
  <c r="L78" i="12" s="1"/>
  <c r="AU78" i="12"/>
  <c r="K83" i="12"/>
  <c r="L83" i="12" s="1"/>
  <c r="AV83" i="12"/>
  <c r="AV90" i="12"/>
  <c r="AX90" i="12" s="1"/>
  <c r="K101" i="12"/>
  <c r="L101" i="12" s="1"/>
  <c r="AV101" i="12"/>
  <c r="AR30" i="13"/>
  <c r="K32" i="13"/>
  <c r="L32" i="13" s="1"/>
  <c r="K34" i="13"/>
  <c r="L34" i="13" s="1"/>
  <c r="K36" i="13"/>
  <c r="L36" i="13" s="1"/>
  <c r="AD63" i="13"/>
  <c r="AU76" i="13"/>
  <c r="K80" i="13"/>
  <c r="L80" i="13" s="1"/>
  <c r="AV80" i="13"/>
  <c r="AU81" i="13"/>
  <c r="K85" i="13"/>
  <c r="L85" i="13" s="1"/>
  <c r="AV85" i="13"/>
  <c r="K91" i="13"/>
  <c r="L91" i="13" s="1"/>
  <c r="AV91" i="13"/>
  <c r="AU93" i="13"/>
  <c r="AV100" i="13"/>
  <c r="K44" i="14"/>
  <c r="L44" i="14" s="1"/>
  <c r="AR45" i="14"/>
  <c r="K49" i="14"/>
  <c r="L49" i="14" s="1"/>
  <c r="AR50" i="14"/>
  <c r="K61" i="14"/>
  <c r="L61" i="14" s="1"/>
  <c r="AC65" i="14"/>
  <c r="AD66" i="14"/>
  <c r="K68" i="14"/>
  <c r="L68" i="14" s="1"/>
  <c r="K69" i="14"/>
  <c r="L69" i="14" s="1"/>
  <c r="AU74" i="14"/>
  <c r="K78" i="14"/>
  <c r="L78" i="14" s="1"/>
  <c r="AU78" i="14"/>
  <c r="K83" i="14"/>
  <c r="L83" i="14" s="1"/>
  <c r="AV83" i="14"/>
  <c r="K90" i="14"/>
  <c r="L90" i="14" s="1"/>
  <c r="AV90" i="14"/>
  <c r="AU92" i="14"/>
  <c r="K101" i="14"/>
  <c r="L101" i="14" s="1"/>
  <c r="AV101" i="14"/>
  <c r="AR30" i="15"/>
  <c r="K32" i="15"/>
  <c r="L32" i="15" s="1"/>
  <c r="K34" i="15"/>
  <c r="L34" i="15" s="1"/>
  <c r="AV99" i="15"/>
  <c r="AS46" i="16"/>
  <c r="AS42" i="16"/>
  <c r="AS51" i="16"/>
  <c r="AS50" i="16"/>
  <c r="AS45" i="16"/>
  <c r="AS49" i="16"/>
  <c r="AS44" i="16"/>
  <c r="AS53" i="16"/>
  <c r="AS48" i="16"/>
  <c r="AS52" i="16"/>
  <c r="AS47" i="16"/>
  <c r="AS43" i="16"/>
  <c r="R66" i="16"/>
  <c r="P74" i="16"/>
  <c r="Q74" i="16" s="1"/>
  <c r="R79" i="16"/>
  <c r="AS53" i="17"/>
  <c r="AS49" i="17"/>
  <c r="AS44" i="17"/>
  <c r="AS48" i="17"/>
  <c r="AS52" i="17"/>
  <c r="AS47" i="17"/>
  <c r="AS43" i="17"/>
  <c r="AS46" i="17"/>
  <c r="AS42" i="17"/>
  <c r="AS51" i="17"/>
  <c r="AS50" i="17"/>
  <c r="AS45" i="17"/>
  <c r="AC59" i="11"/>
  <c r="AC60" i="11"/>
  <c r="K64" i="11"/>
  <c r="L64" i="11" s="1"/>
  <c r="AC67" i="11"/>
  <c r="AC68" i="11"/>
  <c r="K76" i="11"/>
  <c r="L76" i="11" s="1"/>
  <c r="AV76" i="11"/>
  <c r="AU77" i="11"/>
  <c r="K81" i="11"/>
  <c r="L81" i="11" s="1"/>
  <c r="AV81" i="11"/>
  <c r="AU82" i="11"/>
  <c r="AV93" i="11"/>
  <c r="K45" i="12"/>
  <c r="L45" i="12" s="1"/>
  <c r="K50" i="12"/>
  <c r="L50" i="12" s="1"/>
  <c r="AR51" i="12"/>
  <c r="R58" i="12"/>
  <c r="K59" i="12"/>
  <c r="L59" i="12" s="1"/>
  <c r="K60" i="12"/>
  <c r="L60" i="12" s="1"/>
  <c r="AC64" i="12"/>
  <c r="AD65" i="12"/>
  <c r="K67" i="12"/>
  <c r="L67" i="12" s="1"/>
  <c r="K74" i="12"/>
  <c r="L74" i="12" s="1"/>
  <c r="AV74" i="12"/>
  <c r="AU75" i="12"/>
  <c r="AV78" i="12"/>
  <c r="AU79" i="12"/>
  <c r="K84" i="12"/>
  <c r="L84" i="12" s="1"/>
  <c r="AU84" i="12"/>
  <c r="K92" i="12"/>
  <c r="L92" i="12" s="1"/>
  <c r="AV92" i="12"/>
  <c r="K94" i="12"/>
  <c r="L94" i="12" s="1"/>
  <c r="AU94" i="12"/>
  <c r="AU96" i="12"/>
  <c r="AU98" i="12"/>
  <c r="K27" i="13"/>
  <c r="L27" i="13" s="1"/>
  <c r="AR32" i="13"/>
  <c r="AR34" i="13"/>
  <c r="AR36" i="13"/>
  <c r="K38" i="13"/>
  <c r="L38" i="13" s="1"/>
  <c r="AC59" i="13"/>
  <c r="AC60" i="13"/>
  <c r="AD61" i="13"/>
  <c r="AD62" i="13"/>
  <c r="R63" i="13"/>
  <c r="K64" i="13"/>
  <c r="L64" i="13" s="1"/>
  <c r="AC67" i="13"/>
  <c r="AD69" i="13"/>
  <c r="K76" i="13"/>
  <c r="L76" i="13" s="1"/>
  <c r="AV76" i="13"/>
  <c r="AU77" i="13"/>
  <c r="K81" i="13"/>
  <c r="L81" i="13" s="1"/>
  <c r="AV81" i="13"/>
  <c r="AU82" i="13"/>
  <c r="K93" i="13"/>
  <c r="L93" i="13" s="1"/>
  <c r="AV93" i="13"/>
  <c r="AU95" i="13"/>
  <c r="AU97" i="13"/>
  <c r="AU99" i="13"/>
  <c r="K45" i="14"/>
  <c r="L45" i="14" s="1"/>
  <c r="K50" i="14"/>
  <c r="L50" i="14" s="1"/>
  <c r="AR51" i="14"/>
  <c r="K59" i="14"/>
  <c r="L59" i="14" s="1"/>
  <c r="K60" i="14"/>
  <c r="L60" i="14" s="1"/>
  <c r="AC64" i="14"/>
  <c r="AD65" i="14"/>
  <c r="K67" i="14"/>
  <c r="L67" i="14" s="1"/>
  <c r="K74" i="14"/>
  <c r="L74" i="14" s="1"/>
  <c r="AV74" i="14"/>
  <c r="AU75" i="14"/>
  <c r="AV78" i="14"/>
  <c r="AU79" i="14"/>
  <c r="K84" i="14"/>
  <c r="L84" i="14" s="1"/>
  <c r="AU84" i="14"/>
  <c r="K92" i="14"/>
  <c r="L92" i="14" s="1"/>
  <c r="AV92" i="14"/>
  <c r="K94" i="14"/>
  <c r="L94" i="14" s="1"/>
  <c r="AU94" i="14"/>
  <c r="AU96" i="14"/>
  <c r="AU98" i="14"/>
  <c r="K27" i="15"/>
  <c r="L27" i="15" s="1"/>
  <c r="AR32" i="15"/>
  <c r="AR34" i="15"/>
  <c r="AR37" i="15"/>
  <c r="R63" i="15"/>
  <c r="AV77" i="15"/>
  <c r="R83" i="15"/>
  <c r="R92" i="15"/>
  <c r="R94" i="15"/>
  <c r="AV97" i="15"/>
  <c r="AR28" i="16"/>
  <c r="R46" i="16"/>
  <c r="R58" i="16"/>
  <c r="O58" i="16"/>
  <c r="P58" i="16" s="1"/>
  <c r="Q58" i="16" s="1"/>
  <c r="S58" i="16" s="1"/>
  <c r="U58" i="16" s="1"/>
  <c r="R75" i="16"/>
  <c r="O75" i="16"/>
  <c r="P75" i="16" s="1"/>
  <c r="Q75" i="16" s="1"/>
  <c r="S75" i="16" s="1"/>
  <c r="U75" i="16" s="1"/>
  <c r="AT75" i="16" s="1"/>
  <c r="R66" i="19"/>
  <c r="K62" i="11"/>
  <c r="L62" i="11" s="1"/>
  <c r="K63" i="11"/>
  <c r="L63" i="11" s="1"/>
  <c r="AC66" i="11"/>
  <c r="K77" i="11"/>
  <c r="L77" i="11" s="1"/>
  <c r="AV77" i="11"/>
  <c r="K82" i="11"/>
  <c r="L82" i="11" s="1"/>
  <c r="AV82" i="11"/>
  <c r="AU83" i="11"/>
  <c r="AV95" i="11"/>
  <c r="AV97" i="11"/>
  <c r="AV99" i="11"/>
  <c r="AR42" i="12"/>
  <c r="K46" i="12"/>
  <c r="L46" i="12" s="1"/>
  <c r="AR46" i="12"/>
  <c r="K51" i="12"/>
  <c r="L51" i="12" s="1"/>
  <c r="AC63" i="12"/>
  <c r="AD64" i="12"/>
  <c r="K66" i="12"/>
  <c r="L66" i="12" s="1"/>
  <c r="K75" i="12"/>
  <c r="L75" i="12" s="1"/>
  <c r="AV75" i="12"/>
  <c r="K79" i="12"/>
  <c r="L79" i="12" s="1"/>
  <c r="AV79" i="12"/>
  <c r="AU80" i="12"/>
  <c r="AV84" i="12"/>
  <c r="AU85" i="12"/>
  <c r="AU91" i="12"/>
  <c r="AV94" i="12"/>
  <c r="K96" i="12"/>
  <c r="L96" i="12" s="1"/>
  <c r="AV96" i="12"/>
  <c r="K98" i="12"/>
  <c r="L98" i="12" s="1"/>
  <c r="AV98" i="12"/>
  <c r="K100" i="12"/>
  <c r="L100" i="12" s="1"/>
  <c r="AU100" i="12"/>
  <c r="AR27" i="13"/>
  <c r="K29" i="13"/>
  <c r="L29" i="13" s="1"/>
  <c r="K31" i="13"/>
  <c r="L31" i="13" s="1"/>
  <c r="AR38" i="13"/>
  <c r="AD59" i="13"/>
  <c r="AD60" i="13"/>
  <c r="AD67" i="13"/>
  <c r="AD68" i="13"/>
  <c r="K77" i="13"/>
  <c r="L77" i="13" s="1"/>
  <c r="AV77" i="13"/>
  <c r="K82" i="13"/>
  <c r="L82" i="13" s="1"/>
  <c r="AV82" i="13"/>
  <c r="AU83" i="13"/>
  <c r="AU90" i="13"/>
  <c r="K95" i="13"/>
  <c r="L95" i="13" s="1"/>
  <c r="AV95" i="13"/>
  <c r="K97" i="13"/>
  <c r="L97" i="13" s="1"/>
  <c r="AV97" i="13"/>
  <c r="K99" i="13"/>
  <c r="L99" i="13" s="1"/>
  <c r="AV99" i="13"/>
  <c r="AU101" i="13"/>
  <c r="AR42" i="14"/>
  <c r="K46" i="14"/>
  <c r="L46" i="14" s="1"/>
  <c r="AR46" i="14"/>
  <c r="K51" i="14"/>
  <c r="L51" i="14" s="1"/>
  <c r="K58" i="14"/>
  <c r="L58" i="14" s="1"/>
  <c r="AC63" i="14"/>
  <c r="AD64" i="14"/>
  <c r="K66" i="14"/>
  <c r="L66" i="14" s="1"/>
  <c r="K75" i="14"/>
  <c r="L75" i="14" s="1"/>
  <c r="AV75" i="14"/>
  <c r="K79" i="14"/>
  <c r="L79" i="14" s="1"/>
  <c r="AV79" i="14"/>
  <c r="AU80" i="14"/>
  <c r="AV84" i="14"/>
  <c r="AU85" i="14"/>
  <c r="AU91" i="14"/>
  <c r="AV94" i="14"/>
  <c r="K96" i="14"/>
  <c r="L96" i="14" s="1"/>
  <c r="AV96" i="14"/>
  <c r="K98" i="14"/>
  <c r="L98" i="14" s="1"/>
  <c r="AV98" i="14"/>
  <c r="K100" i="14"/>
  <c r="L100" i="14" s="1"/>
  <c r="AU100" i="14"/>
  <c r="AR27" i="15"/>
  <c r="K29" i="15"/>
  <c r="L29" i="15" s="1"/>
  <c r="AD66" i="15"/>
  <c r="AD58" i="15"/>
  <c r="AB58" i="15" s="1"/>
  <c r="AF58" i="15" s="1"/>
  <c r="AD69" i="15"/>
  <c r="AD62" i="15"/>
  <c r="AD61" i="15"/>
  <c r="AD63" i="15"/>
  <c r="AD64" i="15"/>
  <c r="AD65" i="15"/>
  <c r="R67" i="15"/>
  <c r="R77" i="15"/>
  <c r="AV82" i="15"/>
  <c r="R84" i="15"/>
  <c r="R99" i="15"/>
  <c r="R43" i="16"/>
  <c r="R51" i="16"/>
  <c r="R81" i="16"/>
  <c r="AU76" i="12"/>
  <c r="K80" i="12"/>
  <c r="L80" i="12" s="1"/>
  <c r="AU81" i="12"/>
  <c r="K85" i="12"/>
  <c r="L85" i="12" s="1"/>
  <c r="AV91" i="12"/>
  <c r="AV100" i="12"/>
  <c r="AR29" i="13"/>
  <c r="K33" i="13"/>
  <c r="L33" i="13" s="1"/>
  <c r="K35" i="13"/>
  <c r="L35" i="13" s="1"/>
  <c r="K37" i="13"/>
  <c r="L37" i="13" s="1"/>
  <c r="K101" i="13"/>
  <c r="L101" i="13" s="1"/>
  <c r="AU76" i="14"/>
  <c r="K80" i="14"/>
  <c r="L80" i="14" s="1"/>
  <c r="AU81" i="14"/>
  <c r="K85" i="14"/>
  <c r="L85" i="14" s="1"/>
  <c r="AV91" i="14"/>
  <c r="R93" i="14"/>
  <c r="AV100" i="14"/>
  <c r="K37" i="15"/>
  <c r="L37" i="15" s="1"/>
  <c r="K38" i="15"/>
  <c r="L38" i="15" s="1"/>
  <c r="AR36" i="15"/>
  <c r="K36" i="15"/>
  <c r="L36" i="15" s="1"/>
  <c r="AR29" i="15"/>
  <c r="K33" i="15"/>
  <c r="L33" i="15" s="1"/>
  <c r="K35" i="15"/>
  <c r="L35" i="15" s="1"/>
  <c r="AR38" i="15"/>
  <c r="R74" i="15"/>
  <c r="O74" i="15"/>
  <c r="P74" i="15" s="1"/>
  <c r="Q74" i="15" s="1"/>
  <c r="S74" i="15" s="1"/>
  <c r="U74" i="15" s="1"/>
  <c r="AT74" i="15" s="1"/>
  <c r="AV101" i="15"/>
  <c r="AV90" i="15"/>
  <c r="AV83" i="15"/>
  <c r="AV93" i="15"/>
  <c r="AV81" i="15"/>
  <c r="AV76" i="15"/>
  <c r="AV100" i="15"/>
  <c r="AV91" i="15"/>
  <c r="AV85" i="15"/>
  <c r="AV80" i="15"/>
  <c r="AV98" i="15"/>
  <c r="AV96" i="15"/>
  <c r="AV94" i="15"/>
  <c r="AV84" i="15"/>
  <c r="AV79" i="15"/>
  <c r="AV75" i="15"/>
  <c r="AV92" i="15"/>
  <c r="AV78" i="15"/>
  <c r="R97" i="15"/>
  <c r="K36" i="16"/>
  <c r="L36" i="16" s="1"/>
  <c r="K34" i="16"/>
  <c r="L34" i="16" s="1"/>
  <c r="K32" i="16"/>
  <c r="L32" i="16" s="1"/>
  <c r="AR30" i="16"/>
  <c r="AR37" i="16"/>
  <c r="AR35" i="16"/>
  <c r="AR33" i="16"/>
  <c r="AR31" i="16"/>
  <c r="K28" i="16"/>
  <c r="L28" i="16" s="1"/>
  <c r="K37" i="16"/>
  <c r="L37" i="16" s="1"/>
  <c r="K35" i="16"/>
  <c r="L35" i="16" s="1"/>
  <c r="K33" i="16"/>
  <c r="L33" i="16" s="1"/>
  <c r="AR29" i="16"/>
  <c r="AR38" i="16"/>
  <c r="K31" i="16"/>
  <c r="L31" i="16" s="1"/>
  <c r="K29" i="16"/>
  <c r="L29" i="16" s="1"/>
  <c r="AR27" i="16"/>
  <c r="K38" i="16"/>
  <c r="L38" i="16" s="1"/>
  <c r="AR36" i="16"/>
  <c r="AR34" i="16"/>
  <c r="AR32" i="16"/>
  <c r="K27" i="16"/>
  <c r="L27" i="16" s="1"/>
  <c r="R47" i="16"/>
  <c r="R85" i="16"/>
  <c r="R82" i="16"/>
  <c r="K37" i="17"/>
  <c r="L37" i="17" s="1"/>
  <c r="K35" i="17"/>
  <c r="L35" i="17" s="1"/>
  <c r="K33" i="17"/>
  <c r="L33" i="17" s="1"/>
  <c r="AR29" i="17"/>
  <c r="AR38" i="17"/>
  <c r="K31" i="17"/>
  <c r="L31" i="17" s="1"/>
  <c r="K29" i="17"/>
  <c r="L29" i="17" s="1"/>
  <c r="AR27" i="17"/>
  <c r="K38" i="17"/>
  <c r="L38" i="17" s="1"/>
  <c r="AR36" i="17"/>
  <c r="AR34" i="17"/>
  <c r="AR32" i="17"/>
  <c r="K27" i="17"/>
  <c r="L27" i="17" s="1"/>
  <c r="K36" i="17"/>
  <c r="L36" i="17" s="1"/>
  <c r="K34" i="17"/>
  <c r="L34" i="17" s="1"/>
  <c r="K32" i="17"/>
  <c r="L32" i="17" s="1"/>
  <c r="AR30" i="17"/>
  <c r="AR37" i="17"/>
  <c r="K30" i="17"/>
  <c r="L30" i="17" s="1"/>
  <c r="AR28" i="17"/>
  <c r="AR35" i="17"/>
  <c r="AR33" i="17"/>
  <c r="AR31" i="17"/>
  <c r="K28" i="17"/>
  <c r="L28" i="17" s="1"/>
  <c r="K59" i="11"/>
  <c r="L59" i="11" s="1"/>
  <c r="K60" i="11"/>
  <c r="L60" i="11" s="1"/>
  <c r="AC64" i="11"/>
  <c r="K74" i="11"/>
  <c r="L74" i="11" s="1"/>
  <c r="AU75" i="11"/>
  <c r="AV78" i="11"/>
  <c r="AU79" i="11"/>
  <c r="K84" i="11"/>
  <c r="L84" i="11" s="1"/>
  <c r="K43" i="12"/>
  <c r="L43" i="12" s="1"/>
  <c r="K47" i="12"/>
  <c r="L47" i="12" s="1"/>
  <c r="AR48" i="12"/>
  <c r="AC59" i="12"/>
  <c r="AC60" i="12"/>
  <c r="AD61" i="12"/>
  <c r="AD62" i="12"/>
  <c r="K64" i="12"/>
  <c r="L64" i="12" s="1"/>
  <c r="AC67" i="12"/>
  <c r="K76" i="12"/>
  <c r="L76" i="12" s="1"/>
  <c r="AV76" i="12"/>
  <c r="AU77" i="12"/>
  <c r="K81" i="12"/>
  <c r="L81" i="12" s="1"/>
  <c r="AV81" i="12"/>
  <c r="K93" i="12"/>
  <c r="L93" i="12" s="1"/>
  <c r="AU95" i="12"/>
  <c r="AU97" i="12"/>
  <c r="K28" i="13"/>
  <c r="L28" i="13" s="1"/>
  <c r="AR31" i="13"/>
  <c r="AR33" i="13"/>
  <c r="K74" i="13"/>
  <c r="L74" i="13" s="1"/>
  <c r="AU75" i="13"/>
  <c r="AV78" i="13"/>
  <c r="AU79" i="13"/>
  <c r="K84" i="13"/>
  <c r="L84" i="13" s="1"/>
  <c r="K92" i="13"/>
  <c r="L92" i="13" s="1"/>
  <c r="K94" i="13"/>
  <c r="L94" i="13" s="1"/>
  <c r="AU94" i="13"/>
  <c r="AU96" i="13"/>
  <c r="K43" i="14"/>
  <c r="L43" i="14" s="1"/>
  <c r="K47" i="14"/>
  <c r="L47" i="14" s="1"/>
  <c r="AR48" i="14"/>
  <c r="AC59" i="14"/>
  <c r="AC60" i="14"/>
  <c r="AD62" i="14"/>
  <c r="K64" i="14"/>
  <c r="L64" i="14" s="1"/>
  <c r="AC67" i="14"/>
  <c r="K76" i="14"/>
  <c r="L76" i="14" s="1"/>
  <c r="AV76" i="14"/>
  <c r="AU77" i="14"/>
  <c r="K81" i="14"/>
  <c r="L81" i="14" s="1"/>
  <c r="AV81" i="14"/>
  <c r="AU95" i="14"/>
  <c r="AU97" i="14"/>
  <c r="K28" i="15"/>
  <c r="L28" i="15" s="1"/>
  <c r="AR31" i="15"/>
  <c r="AR33" i="15"/>
  <c r="AR35" i="15"/>
  <c r="R75" i="15"/>
  <c r="R79" i="15"/>
  <c r="R82" i="15"/>
  <c r="R95" i="15"/>
  <c r="AS37" i="16"/>
  <c r="AS28" i="16"/>
  <c r="AS35" i="16"/>
  <c r="AS29" i="16"/>
  <c r="AS38" i="16"/>
  <c r="AS27" i="16"/>
  <c r="AS36" i="16"/>
  <c r="AS34" i="16"/>
  <c r="AS32" i="16"/>
  <c r="AS30" i="16"/>
  <c r="AS31" i="16"/>
  <c r="R76" i="16"/>
  <c r="O76" i="16"/>
  <c r="P76" i="16" s="1"/>
  <c r="Q76" i="16" s="1"/>
  <c r="S76" i="16" s="1"/>
  <c r="U76" i="16" s="1"/>
  <c r="AT76" i="16" s="1"/>
  <c r="AX76" i="16" s="1"/>
  <c r="AS38" i="17"/>
  <c r="AS27" i="17"/>
  <c r="AS36" i="17"/>
  <c r="AS34" i="17"/>
  <c r="AS32" i="17"/>
  <c r="AS30" i="17"/>
  <c r="AS37" i="17"/>
  <c r="AS28" i="17"/>
  <c r="AS35" i="17"/>
  <c r="AS33" i="17"/>
  <c r="AS31" i="17"/>
  <c r="AS29" i="17"/>
  <c r="R38" i="18"/>
  <c r="AR53" i="16"/>
  <c r="AC59" i="16"/>
  <c r="AC60" i="16"/>
  <c r="AD61" i="16"/>
  <c r="AD62" i="16"/>
  <c r="K64" i="16"/>
  <c r="L64" i="16" s="1"/>
  <c r="AC67" i="16"/>
  <c r="AC68" i="16"/>
  <c r="AD69" i="16"/>
  <c r="K93" i="16"/>
  <c r="L93" i="16" s="1"/>
  <c r="AV93" i="16"/>
  <c r="AU95" i="16"/>
  <c r="AU97" i="16"/>
  <c r="AU99" i="16"/>
  <c r="K45" i="17"/>
  <c r="L45" i="17" s="1"/>
  <c r="K50" i="17"/>
  <c r="L50" i="17" s="1"/>
  <c r="AR51" i="17"/>
  <c r="K74" i="17"/>
  <c r="L74" i="17" s="1"/>
  <c r="K84" i="17"/>
  <c r="L84" i="17" s="1"/>
  <c r="AU84" i="17"/>
  <c r="K53" i="18"/>
  <c r="L53" i="18" s="1"/>
  <c r="AR49" i="18"/>
  <c r="K48" i="18"/>
  <c r="L48" i="18" s="1"/>
  <c r="AR44" i="18"/>
  <c r="AR53" i="18"/>
  <c r="AR52" i="18"/>
  <c r="K52" i="18"/>
  <c r="L52" i="18" s="1"/>
  <c r="AR47" i="18"/>
  <c r="AR43" i="18"/>
  <c r="K42" i="18"/>
  <c r="L42" i="18" s="1"/>
  <c r="K51" i="18"/>
  <c r="L51" i="18" s="1"/>
  <c r="AR46" i="18"/>
  <c r="K46" i="18"/>
  <c r="L46" i="18" s="1"/>
  <c r="AR42" i="18"/>
  <c r="AR51" i="18"/>
  <c r="K50" i="18"/>
  <c r="L50" i="18" s="1"/>
  <c r="K45" i="18"/>
  <c r="L45" i="18" s="1"/>
  <c r="K27" i="18"/>
  <c r="L27" i="18" s="1"/>
  <c r="AR29" i="18"/>
  <c r="AR32" i="18"/>
  <c r="AR34" i="18"/>
  <c r="AR36" i="18"/>
  <c r="AR50" i="18"/>
  <c r="R83" i="18"/>
  <c r="R101" i="18"/>
  <c r="R34" i="19"/>
  <c r="AU91" i="15"/>
  <c r="K96" i="15"/>
  <c r="L96" i="15" s="1"/>
  <c r="K98" i="15"/>
  <c r="L98" i="15" s="1"/>
  <c r="K100" i="15"/>
  <c r="L100" i="15" s="1"/>
  <c r="AU100" i="15"/>
  <c r="AR44" i="16"/>
  <c r="K48" i="16"/>
  <c r="L48" i="16" s="1"/>
  <c r="AR49" i="16"/>
  <c r="K53" i="16"/>
  <c r="L53" i="16" s="1"/>
  <c r="AC58" i="16"/>
  <c r="AD59" i="16"/>
  <c r="AD60" i="16"/>
  <c r="K62" i="16"/>
  <c r="L62" i="16" s="1"/>
  <c r="K63" i="16"/>
  <c r="L63" i="16" s="1"/>
  <c r="AC66" i="16"/>
  <c r="AD67" i="16"/>
  <c r="AD68" i="16"/>
  <c r="AV77" i="16"/>
  <c r="AV82" i="16"/>
  <c r="AU90" i="16"/>
  <c r="K95" i="16"/>
  <c r="L95" i="16" s="1"/>
  <c r="AV95" i="16"/>
  <c r="K97" i="16"/>
  <c r="L97" i="16" s="1"/>
  <c r="AV97" i="16"/>
  <c r="K99" i="16"/>
  <c r="L99" i="16" s="1"/>
  <c r="AV99" i="16"/>
  <c r="AU101" i="16"/>
  <c r="AR42" i="17"/>
  <c r="K46" i="17"/>
  <c r="L46" i="17" s="1"/>
  <c r="AR46" i="17"/>
  <c r="K51" i="17"/>
  <c r="L51" i="17" s="1"/>
  <c r="K66" i="17"/>
  <c r="L66" i="17" s="1"/>
  <c r="AC63" i="17"/>
  <c r="K58" i="17"/>
  <c r="L58" i="17" s="1"/>
  <c r="K69" i="17"/>
  <c r="L69" i="17" s="1"/>
  <c r="K68" i="17"/>
  <c r="L68" i="17" s="1"/>
  <c r="AC65" i="17"/>
  <c r="K61" i="17"/>
  <c r="L61" i="17" s="1"/>
  <c r="AC66" i="17"/>
  <c r="K63" i="17"/>
  <c r="L63" i="17" s="1"/>
  <c r="K62" i="17"/>
  <c r="L62" i="17" s="1"/>
  <c r="AC58" i="17"/>
  <c r="AC68" i="17"/>
  <c r="AC67" i="17"/>
  <c r="K64" i="17"/>
  <c r="L64" i="17" s="1"/>
  <c r="AC59" i="17"/>
  <c r="AC60" i="17"/>
  <c r="AU81" i="17"/>
  <c r="R91" i="17"/>
  <c r="AS53" i="18"/>
  <c r="AS48" i="18"/>
  <c r="AS52" i="18"/>
  <c r="AS46" i="18"/>
  <c r="AS42" i="18"/>
  <c r="AS51" i="18"/>
  <c r="AS50" i="18"/>
  <c r="AS45" i="18"/>
  <c r="R36" i="19"/>
  <c r="R42" i="19"/>
  <c r="O42" i="19"/>
  <c r="P42" i="19" s="1"/>
  <c r="Q42" i="19" s="1"/>
  <c r="S42" i="19" s="1"/>
  <c r="U42" i="19" s="1"/>
  <c r="AQ42" i="19" s="1"/>
  <c r="AC61" i="15"/>
  <c r="AC62" i="15"/>
  <c r="K65" i="15"/>
  <c r="L65" i="15" s="1"/>
  <c r="AC69" i="15"/>
  <c r="AU76" i="15"/>
  <c r="K80" i="15"/>
  <c r="L80" i="15" s="1"/>
  <c r="AU81" i="15"/>
  <c r="K85" i="15"/>
  <c r="L85" i="15" s="1"/>
  <c r="K91" i="15"/>
  <c r="L91" i="15" s="1"/>
  <c r="AU93" i="15"/>
  <c r="K44" i="16"/>
  <c r="L44" i="16" s="1"/>
  <c r="AR45" i="16"/>
  <c r="K49" i="16"/>
  <c r="L49" i="16" s="1"/>
  <c r="AR50" i="16"/>
  <c r="AD58" i="16"/>
  <c r="K61" i="16"/>
  <c r="L61" i="16" s="1"/>
  <c r="AC65" i="16"/>
  <c r="AD66" i="16"/>
  <c r="K68" i="16"/>
  <c r="L68" i="16" s="1"/>
  <c r="K69" i="16"/>
  <c r="L69" i="16" s="1"/>
  <c r="R74" i="16"/>
  <c r="K83" i="16"/>
  <c r="L83" i="16" s="1"/>
  <c r="AV83" i="16"/>
  <c r="K90" i="16"/>
  <c r="L90" i="16" s="1"/>
  <c r="AV90" i="16"/>
  <c r="AU92" i="16"/>
  <c r="K101" i="16"/>
  <c r="L101" i="16" s="1"/>
  <c r="AV101" i="16"/>
  <c r="K42" i="17"/>
  <c r="L42" i="17" s="1"/>
  <c r="AR43" i="17"/>
  <c r="AR47" i="17"/>
  <c r="K52" i="17"/>
  <c r="L52" i="17" s="1"/>
  <c r="AR52" i="17"/>
  <c r="K59" i="17"/>
  <c r="L59" i="17" s="1"/>
  <c r="K60" i="17"/>
  <c r="L60" i="17" s="1"/>
  <c r="AC62" i="17"/>
  <c r="AS36" i="18"/>
  <c r="AS34" i="18"/>
  <c r="AS32" i="18"/>
  <c r="AS37" i="18"/>
  <c r="AS28" i="18"/>
  <c r="AS35" i="18"/>
  <c r="AS33" i="18"/>
  <c r="AS31" i="18"/>
  <c r="AS29" i="18"/>
  <c r="AS43" i="18"/>
  <c r="K44" i="18"/>
  <c r="L44" i="18" s="1"/>
  <c r="AS44" i="18"/>
  <c r="R69" i="18"/>
  <c r="R84" i="19"/>
  <c r="R50" i="20"/>
  <c r="AC59" i="15"/>
  <c r="AC60" i="15"/>
  <c r="K64" i="15"/>
  <c r="L64" i="15" s="1"/>
  <c r="AC67" i="15"/>
  <c r="AC68" i="15"/>
  <c r="K76" i="15"/>
  <c r="L76" i="15" s="1"/>
  <c r="AU77" i="15"/>
  <c r="K81" i="15"/>
  <c r="L81" i="15" s="1"/>
  <c r="AU82" i="15"/>
  <c r="K93" i="15"/>
  <c r="L93" i="15" s="1"/>
  <c r="AU95" i="15"/>
  <c r="AU97" i="15"/>
  <c r="AU99" i="15"/>
  <c r="K45" i="16"/>
  <c r="L45" i="16" s="1"/>
  <c r="K50" i="16"/>
  <c r="L50" i="16" s="1"/>
  <c r="AR51" i="16"/>
  <c r="K59" i="16"/>
  <c r="L59" i="16" s="1"/>
  <c r="K60" i="16"/>
  <c r="L60" i="16" s="1"/>
  <c r="AC64" i="16"/>
  <c r="AD65" i="16"/>
  <c r="K67" i="16"/>
  <c r="L67" i="16" s="1"/>
  <c r="AV74" i="16"/>
  <c r="AU75" i="16"/>
  <c r="AV78" i="16"/>
  <c r="AU79" i="16"/>
  <c r="K84" i="16"/>
  <c r="L84" i="16" s="1"/>
  <c r="AU84" i="16"/>
  <c r="K92" i="16"/>
  <c r="L92" i="16" s="1"/>
  <c r="AV92" i="16"/>
  <c r="K94" i="16"/>
  <c r="L94" i="16" s="1"/>
  <c r="AU94" i="16"/>
  <c r="AU96" i="16"/>
  <c r="AU98" i="16"/>
  <c r="K43" i="17"/>
  <c r="L43" i="17" s="1"/>
  <c r="K47" i="17"/>
  <c r="L47" i="17" s="1"/>
  <c r="AR48" i="17"/>
  <c r="AR53" i="17"/>
  <c r="K65" i="17"/>
  <c r="L65" i="17" s="1"/>
  <c r="AS38" i="18"/>
  <c r="K43" i="18"/>
  <c r="L43" i="18" s="1"/>
  <c r="K49" i="18"/>
  <c r="L49" i="18" s="1"/>
  <c r="AS49" i="18"/>
  <c r="R68" i="18"/>
  <c r="R84" i="18"/>
  <c r="R90" i="18"/>
  <c r="O90" i="18"/>
  <c r="P90" i="18" s="1"/>
  <c r="Q90" i="18" s="1"/>
  <c r="S90" i="18" s="1"/>
  <c r="U90" i="18" s="1"/>
  <c r="AT90" i="18" s="1"/>
  <c r="R92" i="18"/>
  <c r="AR37" i="19"/>
  <c r="K30" i="19"/>
  <c r="L30" i="19" s="1"/>
  <c r="AR28" i="19"/>
  <c r="AR35" i="19"/>
  <c r="AR33" i="19"/>
  <c r="AR31" i="19"/>
  <c r="K28" i="19"/>
  <c r="L28" i="19" s="1"/>
  <c r="K37" i="19"/>
  <c r="L37" i="19" s="1"/>
  <c r="K35" i="19"/>
  <c r="L35" i="19" s="1"/>
  <c r="K33" i="19"/>
  <c r="L33" i="19" s="1"/>
  <c r="AR29" i="19"/>
  <c r="AR38" i="19"/>
  <c r="K31" i="19"/>
  <c r="L31" i="19" s="1"/>
  <c r="K29" i="19"/>
  <c r="L29" i="19" s="1"/>
  <c r="AR27" i="19"/>
  <c r="K38" i="19"/>
  <c r="L38" i="19" s="1"/>
  <c r="AR36" i="19"/>
  <c r="AR34" i="19"/>
  <c r="AR32" i="19"/>
  <c r="K27" i="19"/>
  <c r="L27" i="19" s="1"/>
  <c r="R52" i="19"/>
  <c r="AS53" i="31"/>
  <c r="AS48" i="31"/>
  <c r="AS46" i="31"/>
  <c r="AS42" i="31"/>
  <c r="AS51" i="31"/>
  <c r="AS49" i="31"/>
  <c r="AS44" i="31"/>
  <c r="AS43" i="31"/>
  <c r="AS52" i="31"/>
  <c r="AD64" i="16"/>
  <c r="AU91" i="16"/>
  <c r="K96" i="16"/>
  <c r="L96" i="16" s="1"/>
  <c r="K98" i="16"/>
  <c r="L98" i="16" s="1"/>
  <c r="K100" i="16"/>
  <c r="L100" i="16" s="1"/>
  <c r="AU100" i="16"/>
  <c r="AR44" i="17"/>
  <c r="K48" i="17"/>
  <c r="L48" i="17" s="1"/>
  <c r="AR49" i="17"/>
  <c r="K53" i="17"/>
  <c r="L53" i="17" s="1"/>
  <c r="AU85" i="17"/>
  <c r="AU80" i="17"/>
  <c r="K79" i="17"/>
  <c r="L79" i="17" s="1"/>
  <c r="K75" i="17"/>
  <c r="L75" i="17" s="1"/>
  <c r="K83" i="17"/>
  <c r="L83" i="17" s="1"/>
  <c r="AU78" i="17"/>
  <c r="K78" i="17"/>
  <c r="L78" i="17" s="1"/>
  <c r="AU74" i="17"/>
  <c r="AU83" i="17"/>
  <c r="K82" i="17"/>
  <c r="L82" i="17" s="1"/>
  <c r="K77" i="17"/>
  <c r="L77" i="17" s="1"/>
  <c r="AU82" i="17"/>
  <c r="K81" i="17"/>
  <c r="L81" i="17" s="1"/>
  <c r="AU77" i="17"/>
  <c r="K76" i="17"/>
  <c r="L76" i="17" s="1"/>
  <c r="K80" i="17"/>
  <c r="L80" i="17" s="1"/>
  <c r="K85" i="17"/>
  <c r="L85" i="17" s="1"/>
  <c r="O90" i="17"/>
  <c r="P90" i="17" s="1"/>
  <c r="Q90" i="17" s="1"/>
  <c r="S90" i="17" s="1"/>
  <c r="U90" i="17" s="1"/>
  <c r="AT90" i="17" s="1"/>
  <c r="BA90" i="17" s="1"/>
  <c r="R90" i="17"/>
  <c r="AR38" i="18"/>
  <c r="K31" i="18"/>
  <c r="L31" i="18" s="1"/>
  <c r="K29" i="18"/>
  <c r="L29" i="18" s="1"/>
  <c r="AR27" i="18"/>
  <c r="K36" i="18"/>
  <c r="L36" i="18" s="1"/>
  <c r="K34" i="18"/>
  <c r="L34" i="18" s="1"/>
  <c r="K32" i="18"/>
  <c r="L32" i="18" s="1"/>
  <c r="AR30" i="18"/>
  <c r="AR37" i="18"/>
  <c r="K30" i="18"/>
  <c r="L30" i="18" s="1"/>
  <c r="AR28" i="18"/>
  <c r="AR35" i="18"/>
  <c r="AR33" i="18"/>
  <c r="AR31" i="18"/>
  <c r="K28" i="18"/>
  <c r="L28" i="18" s="1"/>
  <c r="K37" i="18"/>
  <c r="L37" i="18" s="1"/>
  <c r="AS35" i="19"/>
  <c r="AS33" i="19"/>
  <c r="AS31" i="19"/>
  <c r="AS29" i="19"/>
  <c r="AS38" i="19"/>
  <c r="AS27" i="19"/>
  <c r="AS36" i="19"/>
  <c r="AS34" i="19"/>
  <c r="AS32" i="19"/>
  <c r="AS30" i="19"/>
  <c r="AS28" i="19"/>
  <c r="AS37" i="19"/>
  <c r="K61" i="15"/>
  <c r="L61" i="15" s="1"/>
  <c r="AC65" i="15"/>
  <c r="K68" i="15"/>
  <c r="L68" i="15" s="1"/>
  <c r="AU74" i="15"/>
  <c r="AX74" i="15" s="1"/>
  <c r="K78" i="15"/>
  <c r="L78" i="15" s="1"/>
  <c r="AU78" i="15"/>
  <c r="K90" i="15"/>
  <c r="L90" i="15" s="1"/>
  <c r="AU92" i="15"/>
  <c r="K42" i="16"/>
  <c r="L42" i="16" s="1"/>
  <c r="AR43" i="16"/>
  <c r="AR47" i="16"/>
  <c r="K52" i="16"/>
  <c r="L52" i="16" s="1"/>
  <c r="AC61" i="16"/>
  <c r="AC62" i="16"/>
  <c r="K65" i="16"/>
  <c r="L65" i="16" s="1"/>
  <c r="AU76" i="16"/>
  <c r="K80" i="16"/>
  <c r="L80" i="16" s="1"/>
  <c r="AV80" i="16"/>
  <c r="AU81" i="16"/>
  <c r="AV85" i="16"/>
  <c r="K91" i="16"/>
  <c r="L91" i="16" s="1"/>
  <c r="AV91" i="16"/>
  <c r="K44" i="17"/>
  <c r="L44" i="17" s="1"/>
  <c r="AR45" i="17"/>
  <c r="K49" i="17"/>
  <c r="L49" i="17" s="1"/>
  <c r="AC61" i="17"/>
  <c r="AC64" i="17"/>
  <c r="K67" i="17"/>
  <c r="L67" i="17" s="1"/>
  <c r="AU75" i="17"/>
  <c r="AU79" i="17"/>
  <c r="K33" i="18"/>
  <c r="L33" i="18" s="1"/>
  <c r="K35" i="18"/>
  <c r="L35" i="18" s="1"/>
  <c r="AR45" i="18"/>
  <c r="K47" i="18"/>
  <c r="L47" i="18" s="1"/>
  <c r="R61" i="18"/>
  <c r="P74" i="18"/>
  <c r="Q74" i="18" s="1"/>
  <c r="S74" i="18" s="1"/>
  <c r="U74" i="18" s="1"/>
  <c r="AT74" i="18" s="1"/>
  <c r="AX74" i="18" s="1"/>
  <c r="R78" i="18"/>
  <c r="R94" i="18"/>
  <c r="K51" i="19"/>
  <c r="L51" i="19" s="1"/>
  <c r="AR46" i="19"/>
  <c r="K46" i="19"/>
  <c r="L46" i="19" s="1"/>
  <c r="AR42" i="19"/>
  <c r="AU42" i="19" s="1"/>
  <c r="AR51" i="19"/>
  <c r="K50" i="19"/>
  <c r="L50" i="19" s="1"/>
  <c r="K45" i="19"/>
  <c r="L45" i="19" s="1"/>
  <c r="AR50" i="19"/>
  <c r="K49" i="19"/>
  <c r="L49" i="19" s="1"/>
  <c r="AR45" i="19"/>
  <c r="K44" i="19"/>
  <c r="L44" i="19" s="1"/>
  <c r="K53" i="19"/>
  <c r="L53" i="19" s="1"/>
  <c r="AR49" i="19"/>
  <c r="K48" i="19"/>
  <c r="L48" i="19" s="1"/>
  <c r="AR44" i="19"/>
  <c r="AR53" i="19"/>
  <c r="AR48" i="19"/>
  <c r="K47" i="19"/>
  <c r="L47" i="19" s="1"/>
  <c r="K43" i="19"/>
  <c r="L43" i="19" s="1"/>
  <c r="K32" i="19"/>
  <c r="L32" i="19" s="1"/>
  <c r="R65" i="19"/>
  <c r="R81" i="19"/>
  <c r="AS47" i="31"/>
  <c r="AS50" i="31"/>
  <c r="AD69" i="17"/>
  <c r="AV93" i="17"/>
  <c r="AU99" i="17"/>
  <c r="K59" i="18"/>
  <c r="L59" i="18" s="1"/>
  <c r="K60" i="18"/>
  <c r="L60" i="18" s="1"/>
  <c r="AC64" i="18"/>
  <c r="K67" i="18"/>
  <c r="L67" i="18" s="1"/>
  <c r="AS43" i="19"/>
  <c r="AS47" i="19"/>
  <c r="AS52" i="19"/>
  <c r="AC59" i="19"/>
  <c r="AC60" i="19"/>
  <c r="K64" i="19"/>
  <c r="L64" i="19" s="1"/>
  <c r="AC67" i="19"/>
  <c r="K68" i="19"/>
  <c r="L68" i="19" s="1"/>
  <c r="R45" i="31"/>
  <c r="R47" i="31"/>
  <c r="R50" i="31"/>
  <c r="AD66" i="31"/>
  <c r="AD58" i="31"/>
  <c r="AD69" i="31"/>
  <c r="AD62" i="31"/>
  <c r="AD61" i="31"/>
  <c r="AD65" i="31"/>
  <c r="AD63" i="31"/>
  <c r="AD60" i="31"/>
  <c r="AD67" i="31"/>
  <c r="AD64" i="31"/>
  <c r="R82" i="31"/>
  <c r="R92" i="31"/>
  <c r="AD60" i="17"/>
  <c r="AD67" i="17"/>
  <c r="AD68" i="17"/>
  <c r="AV77" i="17"/>
  <c r="AV82" i="17"/>
  <c r="AU90" i="17"/>
  <c r="K95" i="17"/>
  <c r="L95" i="17" s="1"/>
  <c r="AV95" i="17"/>
  <c r="K97" i="17"/>
  <c r="L97" i="17" s="1"/>
  <c r="AV97" i="17"/>
  <c r="K99" i="17"/>
  <c r="L99" i="17" s="1"/>
  <c r="AV99" i="17"/>
  <c r="AU101" i="17"/>
  <c r="K58" i="18"/>
  <c r="L58" i="18" s="1"/>
  <c r="AC63" i="18"/>
  <c r="AD64" i="18"/>
  <c r="K66" i="18"/>
  <c r="L66" i="18" s="1"/>
  <c r="K75" i="18"/>
  <c r="L75" i="18" s="1"/>
  <c r="K79" i="18"/>
  <c r="L79" i="18" s="1"/>
  <c r="AU80" i="18"/>
  <c r="AV84" i="18"/>
  <c r="AU85" i="18"/>
  <c r="AU91" i="18"/>
  <c r="AV94" i="18"/>
  <c r="K96" i="18"/>
  <c r="L96" i="18" s="1"/>
  <c r="AV96" i="18"/>
  <c r="K98" i="18"/>
  <c r="L98" i="18" s="1"/>
  <c r="AV98" i="18"/>
  <c r="K100" i="18"/>
  <c r="L100" i="18" s="1"/>
  <c r="AU100" i="18"/>
  <c r="AS48" i="19"/>
  <c r="AS53" i="19"/>
  <c r="AC58" i="19"/>
  <c r="K62" i="19"/>
  <c r="L62" i="19" s="1"/>
  <c r="K63" i="19"/>
  <c r="L63" i="19" s="1"/>
  <c r="AC66" i="19"/>
  <c r="AC68" i="19"/>
  <c r="K69" i="19"/>
  <c r="L69" i="19" s="1"/>
  <c r="AC69" i="19"/>
  <c r="AU85" i="19"/>
  <c r="AU80" i="19"/>
  <c r="K79" i="19"/>
  <c r="L79" i="19" s="1"/>
  <c r="K75" i="19"/>
  <c r="L75" i="19" s="1"/>
  <c r="K83" i="19"/>
  <c r="L83" i="19" s="1"/>
  <c r="AU78" i="19"/>
  <c r="K78" i="19"/>
  <c r="L78" i="19" s="1"/>
  <c r="AU83" i="19"/>
  <c r="K82" i="19"/>
  <c r="L82" i="19" s="1"/>
  <c r="K77" i="19"/>
  <c r="L77" i="19" s="1"/>
  <c r="K85" i="19"/>
  <c r="L85" i="19" s="1"/>
  <c r="AU81" i="19"/>
  <c r="K80" i="19"/>
  <c r="L80" i="19" s="1"/>
  <c r="AU79" i="19"/>
  <c r="AS36" i="31"/>
  <c r="AS34" i="31"/>
  <c r="AS32" i="31"/>
  <c r="AS37" i="31"/>
  <c r="AS28" i="31"/>
  <c r="AS35" i="31"/>
  <c r="AS33" i="31"/>
  <c r="AS31" i="31"/>
  <c r="AS38" i="31"/>
  <c r="AS27" i="31"/>
  <c r="R28" i="31"/>
  <c r="R38" i="31"/>
  <c r="K69" i="31"/>
  <c r="L69" i="31" s="1"/>
  <c r="K68" i="31"/>
  <c r="L68" i="31" s="1"/>
  <c r="AC65" i="31"/>
  <c r="K61" i="31"/>
  <c r="L61" i="31" s="1"/>
  <c r="AC68" i="31"/>
  <c r="AC67" i="31"/>
  <c r="K64" i="31"/>
  <c r="L64" i="31" s="1"/>
  <c r="AC60" i="31"/>
  <c r="AC59" i="31"/>
  <c r="AC69" i="31"/>
  <c r="AC66" i="31"/>
  <c r="K66" i="31"/>
  <c r="L66" i="31" s="1"/>
  <c r="K65" i="31"/>
  <c r="L65" i="31" s="1"/>
  <c r="AC64" i="31"/>
  <c r="AC62" i="31"/>
  <c r="AC61" i="31"/>
  <c r="K67" i="31"/>
  <c r="L67" i="31" s="1"/>
  <c r="K59" i="31"/>
  <c r="L59" i="31" s="1"/>
  <c r="AC58" i="31"/>
  <c r="AD66" i="17"/>
  <c r="AV83" i="17"/>
  <c r="AV90" i="17"/>
  <c r="AX90" i="17" s="1"/>
  <c r="AU92" i="17"/>
  <c r="K101" i="17"/>
  <c r="L101" i="17" s="1"/>
  <c r="AV101" i="17"/>
  <c r="AC61" i="18"/>
  <c r="AC62" i="18"/>
  <c r="AD63" i="18"/>
  <c r="K65" i="18"/>
  <c r="L65" i="18" s="1"/>
  <c r="AC69" i="18"/>
  <c r="AU76" i="18"/>
  <c r="K80" i="18"/>
  <c r="L80" i="18" s="1"/>
  <c r="AU81" i="18"/>
  <c r="K85" i="18"/>
  <c r="L85" i="18" s="1"/>
  <c r="AV85" i="18"/>
  <c r="K91" i="18"/>
  <c r="L91" i="18" s="1"/>
  <c r="AV91" i="18"/>
  <c r="AU93" i="18"/>
  <c r="AV100" i="18"/>
  <c r="AS44" i="19"/>
  <c r="AS49" i="19"/>
  <c r="K61" i="19"/>
  <c r="L61" i="19" s="1"/>
  <c r="AC65" i="19"/>
  <c r="AU75" i="19"/>
  <c r="AU82" i="19"/>
  <c r="R93" i="19"/>
  <c r="K53" i="31"/>
  <c r="L53" i="31" s="1"/>
  <c r="AR49" i="31"/>
  <c r="K48" i="31"/>
  <c r="L48" i="31" s="1"/>
  <c r="AR44" i="31"/>
  <c r="AR52" i="31"/>
  <c r="K52" i="31"/>
  <c r="L52" i="31" s="1"/>
  <c r="AR47" i="31"/>
  <c r="AR43" i="31"/>
  <c r="K42" i="31"/>
  <c r="L42" i="31" s="1"/>
  <c r="K51" i="31"/>
  <c r="L51" i="31" s="1"/>
  <c r="AR46" i="31"/>
  <c r="K46" i="31"/>
  <c r="L46" i="31" s="1"/>
  <c r="AR42" i="31"/>
  <c r="AR50" i="31"/>
  <c r="K49" i="31"/>
  <c r="L49" i="31" s="1"/>
  <c r="AR45" i="31"/>
  <c r="K44" i="31"/>
  <c r="L44" i="31" s="1"/>
  <c r="R27" i="31"/>
  <c r="O27" i="31"/>
  <c r="P27" i="31" s="1"/>
  <c r="Q27" i="31" s="1"/>
  <c r="S27" i="31" s="1"/>
  <c r="U27" i="31" s="1"/>
  <c r="AQ27" i="31" s="1"/>
  <c r="K58" i="31"/>
  <c r="L58" i="31" s="1"/>
  <c r="K62" i="31"/>
  <c r="L62" i="31" s="1"/>
  <c r="AC59" i="18"/>
  <c r="AC60" i="18"/>
  <c r="K64" i="18"/>
  <c r="L64" i="18" s="1"/>
  <c r="AC67" i="18"/>
  <c r="AC68" i="18"/>
  <c r="AS45" i="19"/>
  <c r="AS50" i="19"/>
  <c r="O90" i="19"/>
  <c r="P90" i="19" s="1"/>
  <c r="Q90" i="19" s="1"/>
  <c r="S90" i="19" s="1"/>
  <c r="U90" i="19" s="1"/>
  <c r="AT90" i="19" s="1"/>
  <c r="R90" i="19"/>
  <c r="R91" i="19"/>
  <c r="O91" i="19"/>
  <c r="P91" i="19" s="1"/>
  <c r="Q91" i="19" s="1"/>
  <c r="S91" i="19" s="1"/>
  <c r="U91" i="19" s="1"/>
  <c r="AT91" i="19" s="1"/>
  <c r="R92" i="19"/>
  <c r="R60" i="31"/>
  <c r="R63" i="31"/>
  <c r="AV75" i="17"/>
  <c r="AV79" i="17"/>
  <c r="AV84" i="17"/>
  <c r="AU91" i="17"/>
  <c r="AV94" i="17"/>
  <c r="K96" i="17"/>
  <c r="L96" i="17" s="1"/>
  <c r="AV96" i="17"/>
  <c r="K98" i="17"/>
  <c r="L98" i="17" s="1"/>
  <c r="K100" i="17"/>
  <c r="L100" i="17" s="1"/>
  <c r="AC58" i="18"/>
  <c r="AD59" i="18"/>
  <c r="AD60" i="18"/>
  <c r="K62" i="18"/>
  <c r="L62" i="18" s="1"/>
  <c r="K63" i="18"/>
  <c r="L63" i="18" s="1"/>
  <c r="AD67" i="18"/>
  <c r="K77" i="18"/>
  <c r="L77" i="18" s="1"/>
  <c r="AV77" i="18"/>
  <c r="K82" i="18"/>
  <c r="L82" i="18" s="1"/>
  <c r="AV82" i="18"/>
  <c r="AU90" i="18"/>
  <c r="BA90" i="18" s="1"/>
  <c r="K95" i="18"/>
  <c r="L95" i="18" s="1"/>
  <c r="AV95" i="18"/>
  <c r="K97" i="18"/>
  <c r="L97" i="18" s="1"/>
  <c r="AV97" i="18"/>
  <c r="K99" i="18"/>
  <c r="L99" i="18" s="1"/>
  <c r="K58" i="19"/>
  <c r="L58" i="19" s="1"/>
  <c r="AD68" i="19"/>
  <c r="AD67" i="19"/>
  <c r="AC63" i="19"/>
  <c r="AD64" i="19"/>
  <c r="K74" i="19"/>
  <c r="L74" i="19" s="1"/>
  <c r="AU77" i="19"/>
  <c r="AU84" i="19"/>
  <c r="AS30" i="31"/>
  <c r="K43" i="31"/>
  <c r="L43" i="31" s="1"/>
  <c r="AD59" i="31"/>
  <c r="R101" i="31"/>
  <c r="AV85" i="19"/>
  <c r="AV91" i="19"/>
  <c r="AV100" i="19"/>
  <c r="AR29" i="31"/>
  <c r="K33" i="31"/>
  <c r="L33" i="31" s="1"/>
  <c r="K35" i="31"/>
  <c r="L35" i="31" s="1"/>
  <c r="K37" i="31"/>
  <c r="L37" i="31" s="1"/>
  <c r="K74" i="31"/>
  <c r="L74" i="31" s="1"/>
  <c r="K77" i="31"/>
  <c r="L77" i="31" s="1"/>
  <c r="K84" i="31"/>
  <c r="L84" i="31" s="1"/>
  <c r="R99" i="31"/>
  <c r="AS34" i="20"/>
  <c r="R37" i="20"/>
  <c r="K43" i="20"/>
  <c r="L43" i="20" s="1"/>
  <c r="R85" i="20"/>
  <c r="AV77" i="19"/>
  <c r="AV82" i="19"/>
  <c r="AU90" i="19"/>
  <c r="K95" i="19"/>
  <c r="L95" i="19" s="1"/>
  <c r="AV95" i="19"/>
  <c r="K97" i="19"/>
  <c r="L97" i="19" s="1"/>
  <c r="AV97" i="19"/>
  <c r="K99" i="19"/>
  <c r="L99" i="19" s="1"/>
  <c r="AV99" i="19"/>
  <c r="AU101" i="19"/>
  <c r="AR28" i="31"/>
  <c r="K30" i="31"/>
  <c r="L30" i="31" s="1"/>
  <c r="AR37" i="31"/>
  <c r="R97" i="31"/>
  <c r="K45" i="20"/>
  <c r="L45" i="20" s="1"/>
  <c r="R64" i="20"/>
  <c r="O74" i="20"/>
  <c r="P74" i="20" s="1"/>
  <c r="Q74" i="20" s="1"/>
  <c r="R74" i="20"/>
  <c r="AS49" i="21"/>
  <c r="AS44" i="21"/>
  <c r="AS53" i="21"/>
  <c r="AS48" i="21"/>
  <c r="AS52" i="21"/>
  <c r="AS47" i="21"/>
  <c r="AS43" i="21"/>
  <c r="AS46" i="21"/>
  <c r="AS42" i="21"/>
  <c r="AS50" i="21"/>
  <c r="AS51" i="21"/>
  <c r="AS45" i="21"/>
  <c r="AV83" i="19"/>
  <c r="AV90" i="19"/>
  <c r="BA90" i="19" s="1"/>
  <c r="K101" i="19"/>
  <c r="L101" i="19" s="1"/>
  <c r="AV101" i="19"/>
  <c r="AR30" i="31"/>
  <c r="K32" i="31"/>
  <c r="L32" i="31" s="1"/>
  <c r="K34" i="31"/>
  <c r="L34" i="31" s="1"/>
  <c r="K36" i="31"/>
  <c r="L36" i="31" s="1"/>
  <c r="K83" i="31"/>
  <c r="L83" i="31" s="1"/>
  <c r="AU78" i="31"/>
  <c r="K78" i="31"/>
  <c r="L78" i="31" s="1"/>
  <c r="AU74" i="31"/>
  <c r="AU82" i="31"/>
  <c r="K81" i="31"/>
  <c r="L81" i="31" s="1"/>
  <c r="AU77" i="31"/>
  <c r="K76" i="31"/>
  <c r="L76" i="31" s="1"/>
  <c r="K85" i="31"/>
  <c r="L85" i="31" s="1"/>
  <c r="AU81" i="31"/>
  <c r="K80" i="31"/>
  <c r="L80" i="31" s="1"/>
  <c r="AU85" i="31"/>
  <c r="AU80" i="31"/>
  <c r="K79" i="31"/>
  <c r="L79" i="31" s="1"/>
  <c r="K75" i="31"/>
  <c r="L75" i="31" s="1"/>
  <c r="AV101" i="31"/>
  <c r="AV90" i="31"/>
  <c r="AV83" i="31"/>
  <c r="AV93" i="31"/>
  <c r="AV81" i="31"/>
  <c r="AV76" i="31"/>
  <c r="AV100" i="31"/>
  <c r="AV91" i="31"/>
  <c r="AV85" i="31"/>
  <c r="AV80" i="31"/>
  <c r="AV98" i="31"/>
  <c r="AV96" i="31"/>
  <c r="AV94" i="31"/>
  <c r="AV84" i="31"/>
  <c r="AV79" i="31"/>
  <c r="AV75" i="31"/>
  <c r="AV82" i="31"/>
  <c r="AV95" i="31"/>
  <c r="AS37" i="20"/>
  <c r="AS38" i="20"/>
  <c r="AS32" i="20"/>
  <c r="AS31" i="20"/>
  <c r="AS28" i="20"/>
  <c r="AS30" i="20"/>
  <c r="AS29" i="20"/>
  <c r="AS27" i="20"/>
  <c r="AS36" i="20"/>
  <c r="AS35" i="20"/>
  <c r="R27" i="20"/>
  <c r="O27" i="20"/>
  <c r="P27" i="20" s="1"/>
  <c r="Q27" i="20" s="1"/>
  <c r="AR52" i="20"/>
  <c r="K52" i="20"/>
  <c r="L52" i="20" s="1"/>
  <c r="AR47" i="20"/>
  <c r="AR43" i="20"/>
  <c r="K42" i="20"/>
  <c r="L42" i="20" s="1"/>
  <c r="AR50" i="20"/>
  <c r="K49" i="20"/>
  <c r="L49" i="20" s="1"/>
  <c r="AR45" i="20"/>
  <c r="K44" i="20"/>
  <c r="L44" i="20" s="1"/>
  <c r="K47" i="20"/>
  <c r="L47" i="20" s="1"/>
  <c r="AR46" i="20"/>
  <c r="AR51" i="20"/>
  <c r="K51" i="20"/>
  <c r="L51" i="20" s="1"/>
  <c r="AR48" i="20"/>
  <c r="K46" i="20"/>
  <c r="L46" i="20" s="1"/>
  <c r="AR53" i="20"/>
  <c r="K48" i="20"/>
  <c r="L48" i="20" s="1"/>
  <c r="AR42" i="20"/>
  <c r="R60" i="20"/>
  <c r="R62" i="20"/>
  <c r="R63" i="20"/>
  <c r="R76" i="20"/>
  <c r="R81" i="20"/>
  <c r="R35" i="23"/>
  <c r="R35" i="20"/>
  <c r="R53" i="20"/>
  <c r="R93" i="20"/>
  <c r="R69" i="21"/>
  <c r="AV75" i="19"/>
  <c r="AV79" i="19"/>
  <c r="AV84" i="19"/>
  <c r="AU91" i="19"/>
  <c r="AV94" i="19"/>
  <c r="K96" i="19"/>
  <c r="L96" i="19" s="1"/>
  <c r="AV96" i="19"/>
  <c r="K98" i="19"/>
  <c r="L98" i="19" s="1"/>
  <c r="K100" i="19"/>
  <c r="L100" i="19" s="1"/>
  <c r="AR27" i="31"/>
  <c r="AU27" i="31" s="1"/>
  <c r="K29" i="31"/>
  <c r="L29" i="31" s="1"/>
  <c r="K31" i="31"/>
  <c r="L31" i="31" s="1"/>
  <c r="AU79" i="31"/>
  <c r="AU84" i="31"/>
  <c r="R91" i="31"/>
  <c r="AV99" i="31"/>
  <c r="AS46" i="20"/>
  <c r="AS42" i="20"/>
  <c r="AS49" i="20"/>
  <c r="AS44" i="20"/>
  <c r="AS51" i="20"/>
  <c r="AS50" i="20"/>
  <c r="AS48" i="20"/>
  <c r="AS45" i="20"/>
  <c r="AS43" i="20"/>
  <c r="AS53" i="20"/>
  <c r="AS47" i="20"/>
  <c r="AS52" i="20"/>
  <c r="R97" i="20"/>
  <c r="R30" i="21"/>
  <c r="AU91" i="31"/>
  <c r="K96" i="31"/>
  <c r="L96" i="31" s="1"/>
  <c r="K98" i="31"/>
  <c r="L98" i="31" s="1"/>
  <c r="K100" i="31"/>
  <c r="L100" i="31" s="1"/>
  <c r="AU100" i="31"/>
  <c r="AR27" i="20"/>
  <c r="K29" i="20"/>
  <c r="L29" i="20" s="1"/>
  <c r="AC69" i="20"/>
  <c r="K65" i="20"/>
  <c r="L65" i="20" s="1"/>
  <c r="AC62" i="20"/>
  <c r="AC61" i="20"/>
  <c r="K67" i="20"/>
  <c r="L67" i="20" s="1"/>
  <c r="K69" i="20"/>
  <c r="L69" i="20" s="1"/>
  <c r="K68" i="20"/>
  <c r="L68" i="20" s="1"/>
  <c r="AC65" i="20"/>
  <c r="K61" i="20"/>
  <c r="L61" i="20" s="1"/>
  <c r="AC68" i="20"/>
  <c r="AD64" i="20"/>
  <c r="AV100" i="20"/>
  <c r="AV91" i="20"/>
  <c r="AV85" i="20"/>
  <c r="AV80" i="20"/>
  <c r="AV92" i="20"/>
  <c r="AV78" i="20"/>
  <c r="AV74" i="20"/>
  <c r="AV101" i="20"/>
  <c r="AV90" i="20"/>
  <c r="AV83" i="20"/>
  <c r="AV96" i="20"/>
  <c r="AV93" i="20"/>
  <c r="AV82" i="20"/>
  <c r="AV81" i="20"/>
  <c r="AV76" i="20"/>
  <c r="R77" i="20"/>
  <c r="AV98" i="20"/>
  <c r="R63" i="21"/>
  <c r="R67" i="21"/>
  <c r="R74" i="21"/>
  <c r="O74" i="21"/>
  <c r="P74" i="21" s="1"/>
  <c r="Q74" i="21" s="1"/>
  <c r="R79" i="21"/>
  <c r="R76" i="28"/>
  <c r="K36" i="20"/>
  <c r="L36" i="20" s="1"/>
  <c r="K34" i="20"/>
  <c r="L34" i="20" s="1"/>
  <c r="K32" i="20"/>
  <c r="L32" i="20" s="1"/>
  <c r="AR30" i="20"/>
  <c r="AR29" i="20"/>
  <c r="AR37" i="20"/>
  <c r="K38" i="20"/>
  <c r="L38" i="20" s="1"/>
  <c r="AR38" i="20"/>
  <c r="AD63" i="20"/>
  <c r="AD65" i="20"/>
  <c r="AD66" i="20"/>
  <c r="AD58" i="20"/>
  <c r="AC66" i="20"/>
  <c r="R98" i="20"/>
  <c r="R99" i="20"/>
  <c r="AV99" i="20"/>
  <c r="R29" i="21"/>
  <c r="R59" i="21"/>
  <c r="O75" i="21"/>
  <c r="P75" i="21" s="1"/>
  <c r="Q75" i="21" s="1"/>
  <c r="S75" i="21" s="1"/>
  <c r="U75" i="21" s="1"/>
  <c r="R75" i="21"/>
  <c r="AR37" i="22"/>
  <c r="K30" i="22"/>
  <c r="L30" i="22" s="1"/>
  <c r="AR28" i="22"/>
  <c r="AR35" i="22"/>
  <c r="AR33" i="22"/>
  <c r="AR31" i="22"/>
  <c r="K28" i="22"/>
  <c r="L28" i="22" s="1"/>
  <c r="AR38" i="22"/>
  <c r="K31" i="22"/>
  <c r="L31" i="22" s="1"/>
  <c r="K29" i="22"/>
  <c r="L29" i="22" s="1"/>
  <c r="AR27" i="22"/>
  <c r="K34" i="22"/>
  <c r="L34" i="22" s="1"/>
  <c r="AR32" i="22"/>
  <c r="K33" i="22"/>
  <c r="L33" i="22" s="1"/>
  <c r="AR30" i="22"/>
  <c r="K36" i="22"/>
  <c r="L36" i="22" s="1"/>
  <c r="AR34" i="22"/>
  <c r="K27" i="22"/>
  <c r="L27" i="22" s="1"/>
  <c r="K35" i="22"/>
  <c r="L35" i="22" s="1"/>
  <c r="AR29" i="22"/>
  <c r="K38" i="22"/>
  <c r="L38" i="22" s="1"/>
  <c r="AR36" i="22"/>
  <c r="K37" i="22"/>
  <c r="L37" i="22" s="1"/>
  <c r="K32" i="22"/>
  <c r="L32" i="22" s="1"/>
  <c r="R80" i="22"/>
  <c r="K93" i="31"/>
  <c r="L93" i="31" s="1"/>
  <c r="AU95" i="31"/>
  <c r="AU97" i="31"/>
  <c r="AU99" i="31"/>
  <c r="K28" i="20"/>
  <c r="L28" i="20" s="1"/>
  <c r="K31" i="20"/>
  <c r="L31" i="20" s="1"/>
  <c r="K66" i="20"/>
  <c r="L66" i="20" s="1"/>
  <c r="AD68" i="20"/>
  <c r="AU91" i="20"/>
  <c r="AV97" i="20"/>
  <c r="R100" i="20"/>
  <c r="R31" i="21"/>
  <c r="R66" i="21"/>
  <c r="AR28" i="20"/>
  <c r="K30" i="20"/>
  <c r="L30" i="20" s="1"/>
  <c r="AR31" i="20"/>
  <c r="AR32" i="20"/>
  <c r="K58" i="20"/>
  <c r="L58" i="20" s="1"/>
  <c r="AC58" i="20"/>
  <c r="K59" i="20"/>
  <c r="L59" i="20" s="1"/>
  <c r="AC59" i="20"/>
  <c r="R75" i="20"/>
  <c r="AV75" i="20"/>
  <c r="R79" i="20"/>
  <c r="R82" i="20"/>
  <c r="R84" i="20"/>
  <c r="AV84" i="20"/>
  <c r="AV94" i="20"/>
  <c r="AS38" i="21"/>
  <c r="AS27" i="21"/>
  <c r="AS30" i="21"/>
  <c r="AS37" i="21"/>
  <c r="AS28" i="21"/>
  <c r="AS36" i="21"/>
  <c r="AS35" i="21"/>
  <c r="AS29" i="21"/>
  <c r="AS34" i="21"/>
  <c r="AS33" i="21"/>
  <c r="AS31" i="21"/>
  <c r="AD66" i="21"/>
  <c r="AD58" i="21"/>
  <c r="AD68" i="21"/>
  <c r="AD67" i="21"/>
  <c r="AD60" i="21"/>
  <c r="AD59" i="21"/>
  <c r="AD69" i="21"/>
  <c r="AD62" i="21"/>
  <c r="AD61" i="21"/>
  <c r="AD63" i="21"/>
  <c r="AD65" i="21"/>
  <c r="K90" i="31"/>
  <c r="L90" i="31" s="1"/>
  <c r="AU92" i="31"/>
  <c r="K33" i="20"/>
  <c r="L33" i="20" s="1"/>
  <c r="AR33" i="20"/>
  <c r="AR34" i="20"/>
  <c r="AD59" i="20"/>
  <c r="AD69" i="20"/>
  <c r="O75" i="20"/>
  <c r="P75" i="20" s="1"/>
  <c r="Q75" i="20" s="1"/>
  <c r="S75" i="20" s="1"/>
  <c r="U75" i="20" s="1"/>
  <c r="AT75" i="20" s="1"/>
  <c r="AV79" i="20"/>
  <c r="AU93" i="20"/>
  <c r="K91" i="20"/>
  <c r="L91" i="20" s="1"/>
  <c r="AU98" i="20"/>
  <c r="AU96" i="20"/>
  <c r="AU94" i="20"/>
  <c r="K94" i="20"/>
  <c r="L94" i="20" s="1"/>
  <c r="K92" i="20"/>
  <c r="L92" i="20" s="1"/>
  <c r="K101" i="20"/>
  <c r="L101" i="20" s="1"/>
  <c r="AU92" i="20"/>
  <c r="K90" i="20"/>
  <c r="L90" i="20" s="1"/>
  <c r="K96" i="20"/>
  <c r="L96" i="20" s="1"/>
  <c r="AU101" i="20"/>
  <c r="K95" i="20"/>
  <c r="L95" i="20" s="1"/>
  <c r="AU95" i="20"/>
  <c r="R51" i="21"/>
  <c r="R69" i="22"/>
  <c r="O76" i="21"/>
  <c r="P76" i="21" s="1"/>
  <c r="Q76" i="21" s="1"/>
  <c r="O90" i="23"/>
  <c r="P90" i="23" s="1"/>
  <c r="Q90" i="23" s="1"/>
  <c r="R90" i="23"/>
  <c r="R33" i="24"/>
  <c r="R65" i="24"/>
  <c r="R78" i="24"/>
  <c r="R112" i="28"/>
  <c r="K37" i="21"/>
  <c r="L37" i="21" s="1"/>
  <c r="K35" i="21"/>
  <c r="L35" i="21" s="1"/>
  <c r="K33" i="21"/>
  <c r="L33" i="21" s="1"/>
  <c r="AR29" i="21"/>
  <c r="K38" i="21"/>
  <c r="L38" i="21" s="1"/>
  <c r="AR36" i="21"/>
  <c r="AR34" i="21"/>
  <c r="AR32" i="21"/>
  <c r="K27" i="21"/>
  <c r="L27" i="21" s="1"/>
  <c r="K36" i="21"/>
  <c r="L36" i="21" s="1"/>
  <c r="K34" i="21"/>
  <c r="L34" i="21" s="1"/>
  <c r="K32" i="21"/>
  <c r="L32" i="21" s="1"/>
  <c r="AR30" i="21"/>
  <c r="AR28" i="21"/>
  <c r="AR33" i="21"/>
  <c r="K45" i="21"/>
  <c r="L45" i="21" s="1"/>
  <c r="AR51" i="21"/>
  <c r="O91" i="21"/>
  <c r="R91" i="21"/>
  <c r="AS35" i="22"/>
  <c r="AS33" i="22"/>
  <c r="AS31" i="22"/>
  <c r="AS29" i="22"/>
  <c r="AS36" i="22"/>
  <c r="AS34" i="22"/>
  <c r="AS32" i="22"/>
  <c r="AS30" i="22"/>
  <c r="AS38" i="22"/>
  <c r="AS37" i="22"/>
  <c r="R47" i="22"/>
  <c r="AC62" i="22"/>
  <c r="R85" i="22"/>
  <c r="R92" i="22"/>
  <c r="R37" i="24"/>
  <c r="K66" i="25"/>
  <c r="L66" i="25" s="1"/>
  <c r="AC63" i="25"/>
  <c r="K58" i="25"/>
  <c r="L58" i="25" s="1"/>
  <c r="K67" i="25"/>
  <c r="L67" i="25" s="1"/>
  <c r="AC64" i="25"/>
  <c r="K60" i="25"/>
  <c r="L60" i="25" s="1"/>
  <c r="K59" i="25"/>
  <c r="L59" i="25" s="1"/>
  <c r="K69" i="25"/>
  <c r="L69" i="25" s="1"/>
  <c r="K68" i="25"/>
  <c r="L68" i="25" s="1"/>
  <c r="AC65" i="25"/>
  <c r="K61" i="25"/>
  <c r="L61" i="25" s="1"/>
  <c r="AC66" i="25"/>
  <c r="K63" i="25"/>
  <c r="L63" i="25" s="1"/>
  <c r="K62" i="25"/>
  <c r="L62" i="25" s="1"/>
  <c r="AC58" i="25"/>
  <c r="AC69" i="25"/>
  <c r="AC61" i="25"/>
  <c r="AC68" i="25"/>
  <c r="AC60" i="25"/>
  <c r="K65" i="25"/>
  <c r="L65" i="25" s="1"/>
  <c r="K64" i="25"/>
  <c r="L64" i="25" s="1"/>
  <c r="AC67" i="25"/>
  <c r="AC62" i="25"/>
  <c r="AC59" i="25"/>
  <c r="R46" i="21"/>
  <c r="P58" i="21"/>
  <c r="Q58" i="21" s="1"/>
  <c r="R60" i="21"/>
  <c r="R91" i="22"/>
  <c r="O91" i="22"/>
  <c r="P91" i="22" s="1"/>
  <c r="Q91" i="22" s="1"/>
  <c r="S91" i="22" s="1"/>
  <c r="U91" i="22" s="1"/>
  <c r="AT91" i="22" s="1"/>
  <c r="BA91" i="22" s="1"/>
  <c r="AR38" i="23"/>
  <c r="K31" i="23"/>
  <c r="L31" i="23" s="1"/>
  <c r="K29" i="23"/>
  <c r="L29" i="23" s="1"/>
  <c r="AR27" i="23"/>
  <c r="K38" i="23"/>
  <c r="L38" i="23" s="1"/>
  <c r="AR36" i="23"/>
  <c r="AR34" i="23"/>
  <c r="AR32" i="23"/>
  <c r="K27" i="23"/>
  <c r="L27" i="23" s="1"/>
  <c r="AR37" i="23"/>
  <c r="K30" i="23"/>
  <c r="L30" i="23" s="1"/>
  <c r="AR28" i="23"/>
  <c r="K37" i="23"/>
  <c r="L37" i="23" s="1"/>
  <c r="AR35" i="23"/>
  <c r="AR30" i="23"/>
  <c r="K36" i="23"/>
  <c r="L36" i="23" s="1"/>
  <c r="K33" i="23"/>
  <c r="L33" i="23" s="1"/>
  <c r="AR31" i="23"/>
  <c r="K28" i="23"/>
  <c r="L28" i="23" s="1"/>
  <c r="K32" i="23"/>
  <c r="L32" i="23" s="1"/>
  <c r="AR29" i="23"/>
  <c r="K34" i="23"/>
  <c r="L34" i="23" s="1"/>
  <c r="R49" i="23"/>
  <c r="R32" i="25"/>
  <c r="R91" i="25"/>
  <c r="AR50" i="21"/>
  <c r="K49" i="21"/>
  <c r="L49" i="21" s="1"/>
  <c r="AR45" i="21"/>
  <c r="K44" i="21"/>
  <c r="L44" i="21" s="1"/>
  <c r="K53" i="21"/>
  <c r="L53" i="21" s="1"/>
  <c r="AR49" i="21"/>
  <c r="K48" i="21"/>
  <c r="L48" i="21" s="1"/>
  <c r="AR44" i="21"/>
  <c r="AR53" i="21"/>
  <c r="AR48" i="21"/>
  <c r="K47" i="21"/>
  <c r="L47" i="21" s="1"/>
  <c r="K43" i="21"/>
  <c r="L43" i="21" s="1"/>
  <c r="AR52" i="21"/>
  <c r="K52" i="21"/>
  <c r="L52" i="21" s="1"/>
  <c r="AR47" i="21"/>
  <c r="AR43" i="21"/>
  <c r="K42" i="21"/>
  <c r="L42" i="21" s="1"/>
  <c r="K50" i="21"/>
  <c r="L50" i="21" s="1"/>
  <c r="R58" i="21"/>
  <c r="R62" i="21"/>
  <c r="AT75" i="21"/>
  <c r="AX75" i="21" s="1"/>
  <c r="R90" i="21"/>
  <c r="O90" i="21"/>
  <c r="P90" i="21" s="1"/>
  <c r="Q90" i="21" s="1"/>
  <c r="S90" i="21" s="1"/>
  <c r="U90" i="21" s="1"/>
  <c r="AC67" i="22"/>
  <c r="K68" i="22"/>
  <c r="L68" i="22" s="1"/>
  <c r="R83" i="22"/>
  <c r="R93" i="22"/>
  <c r="R60" i="23"/>
  <c r="R61" i="23"/>
  <c r="R64" i="23"/>
  <c r="R44" i="24"/>
  <c r="R28" i="21"/>
  <c r="O77" i="21"/>
  <c r="R101" i="21"/>
  <c r="R52" i="22"/>
  <c r="K66" i="22"/>
  <c r="L66" i="22" s="1"/>
  <c r="AC63" i="22"/>
  <c r="K58" i="22"/>
  <c r="L58" i="22" s="1"/>
  <c r="K67" i="22"/>
  <c r="L67" i="22" s="1"/>
  <c r="AC64" i="22"/>
  <c r="K60" i="22"/>
  <c r="L60" i="22" s="1"/>
  <c r="K59" i="22"/>
  <c r="L59" i="22" s="1"/>
  <c r="AC66" i="22"/>
  <c r="K63" i="22"/>
  <c r="L63" i="22" s="1"/>
  <c r="K62" i="22"/>
  <c r="L62" i="22" s="1"/>
  <c r="AC58" i="22"/>
  <c r="AC59" i="22"/>
  <c r="AC69" i="22"/>
  <c r="K64" i="22"/>
  <c r="L64" i="22" s="1"/>
  <c r="K61" i="22"/>
  <c r="L61" i="22" s="1"/>
  <c r="AC60" i="22"/>
  <c r="AC61" i="22"/>
  <c r="K65" i="22"/>
  <c r="L65" i="22" s="1"/>
  <c r="AC68" i="22"/>
  <c r="R78" i="22"/>
  <c r="AS36" i="23"/>
  <c r="AS34" i="23"/>
  <c r="AS32" i="23"/>
  <c r="AS30" i="23"/>
  <c r="AS35" i="23"/>
  <c r="AS33" i="23"/>
  <c r="AS31" i="23"/>
  <c r="AS27" i="23"/>
  <c r="AS38" i="23"/>
  <c r="AS37" i="23"/>
  <c r="AS29" i="23"/>
  <c r="AR33" i="23"/>
  <c r="R50" i="23"/>
  <c r="R61" i="24"/>
  <c r="R44" i="26"/>
  <c r="R67" i="26"/>
  <c r="R78" i="20"/>
  <c r="AC61" i="21"/>
  <c r="AC62" i="21"/>
  <c r="K65" i="21"/>
  <c r="L65" i="21" s="1"/>
  <c r="AC69" i="21"/>
  <c r="AU83" i="21"/>
  <c r="K82" i="21"/>
  <c r="L82" i="21" s="1"/>
  <c r="AU82" i="21"/>
  <c r="K81" i="21"/>
  <c r="L81" i="21" s="1"/>
  <c r="AU85" i="21"/>
  <c r="R76" i="21"/>
  <c r="AU76" i="21"/>
  <c r="K80" i="21"/>
  <c r="L80" i="21" s="1"/>
  <c r="AV80" i="21"/>
  <c r="K83" i="21"/>
  <c r="L83" i="21" s="1"/>
  <c r="AV91" i="21"/>
  <c r="K51" i="22"/>
  <c r="L51" i="22" s="1"/>
  <c r="AR46" i="22"/>
  <c r="K46" i="22"/>
  <c r="L46" i="22" s="1"/>
  <c r="AR42" i="22"/>
  <c r="AR51" i="22"/>
  <c r="K50" i="22"/>
  <c r="L50" i="22" s="1"/>
  <c r="K45" i="22"/>
  <c r="L45" i="22" s="1"/>
  <c r="K53" i="22"/>
  <c r="L53" i="22" s="1"/>
  <c r="AR49" i="22"/>
  <c r="K48" i="22"/>
  <c r="L48" i="22" s="1"/>
  <c r="AR44" i="22"/>
  <c r="K42" i="22"/>
  <c r="L42" i="22" s="1"/>
  <c r="K43" i="22"/>
  <c r="L43" i="22" s="1"/>
  <c r="AR43" i="22"/>
  <c r="AR45" i="22"/>
  <c r="AS46" i="22"/>
  <c r="AR50" i="22"/>
  <c r="AR52" i="22"/>
  <c r="AU77" i="22"/>
  <c r="AR43" i="23"/>
  <c r="K44" i="23"/>
  <c r="L44" i="23" s="1"/>
  <c r="K45" i="23"/>
  <c r="L45" i="23" s="1"/>
  <c r="AR45" i="23"/>
  <c r="P58" i="24"/>
  <c r="Q58" i="24" s="1"/>
  <c r="S58" i="24" s="1"/>
  <c r="U58" i="24" s="1"/>
  <c r="AB58" i="24" s="1"/>
  <c r="AF58" i="24" s="1"/>
  <c r="R63" i="24"/>
  <c r="R69" i="24"/>
  <c r="AC59" i="21"/>
  <c r="AC60" i="21"/>
  <c r="K64" i="21"/>
  <c r="L64" i="21" s="1"/>
  <c r="AC67" i="21"/>
  <c r="AC68" i="21"/>
  <c r="AV76" i="21"/>
  <c r="AS51" i="22"/>
  <c r="AS50" i="22"/>
  <c r="AS45" i="22"/>
  <c r="AS53" i="22"/>
  <c r="AS48" i="22"/>
  <c r="AS42" i="22"/>
  <c r="AS43" i="22"/>
  <c r="K44" i="22"/>
  <c r="L44" i="22" s="1"/>
  <c r="K49" i="22"/>
  <c r="L49" i="22" s="1"/>
  <c r="AS52" i="22"/>
  <c r="AU85" i="22"/>
  <c r="AU80" i="22"/>
  <c r="K79" i="22"/>
  <c r="L79" i="22" s="1"/>
  <c r="K75" i="22"/>
  <c r="L75" i="22" s="1"/>
  <c r="AU84" i="22"/>
  <c r="K84" i="22"/>
  <c r="L84" i="22" s="1"/>
  <c r="AU79" i="22"/>
  <c r="AU75" i="22"/>
  <c r="K74" i="22"/>
  <c r="L74" i="22" s="1"/>
  <c r="AU83" i="22"/>
  <c r="K82" i="22"/>
  <c r="L82" i="22" s="1"/>
  <c r="K77" i="22"/>
  <c r="L77" i="22" s="1"/>
  <c r="AU82" i="22"/>
  <c r="O90" i="22"/>
  <c r="P90" i="22" s="1"/>
  <c r="Q90" i="22" s="1"/>
  <c r="R90" i="22"/>
  <c r="K53" i="23"/>
  <c r="L53" i="23" s="1"/>
  <c r="AR49" i="23"/>
  <c r="K48" i="23"/>
  <c r="L48" i="23" s="1"/>
  <c r="AR44" i="23"/>
  <c r="AR48" i="23"/>
  <c r="K47" i="23"/>
  <c r="L47" i="23" s="1"/>
  <c r="K43" i="23"/>
  <c r="L43" i="23" s="1"/>
  <c r="K51" i="23"/>
  <c r="L51" i="23" s="1"/>
  <c r="AR46" i="23"/>
  <c r="K46" i="23"/>
  <c r="L46" i="23" s="1"/>
  <c r="AR42" i="23"/>
  <c r="K42" i="23"/>
  <c r="L42" i="23" s="1"/>
  <c r="K52" i="23"/>
  <c r="L52" i="23" s="1"/>
  <c r="AR52" i="23"/>
  <c r="R91" i="23"/>
  <c r="O91" i="23"/>
  <c r="P91" i="23" s="1"/>
  <c r="Q91" i="23" s="1"/>
  <c r="S91" i="23" s="1"/>
  <c r="U91" i="23" s="1"/>
  <c r="AS36" i="24"/>
  <c r="AS34" i="24"/>
  <c r="AS32" i="24"/>
  <c r="AS30" i="24"/>
  <c r="AS37" i="24"/>
  <c r="AS28" i="24"/>
  <c r="AS35" i="24"/>
  <c r="AS33" i="24"/>
  <c r="AS31" i="24"/>
  <c r="AS38" i="24"/>
  <c r="AS29" i="24"/>
  <c r="R45" i="24"/>
  <c r="R68" i="24"/>
  <c r="R90" i="24"/>
  <c r="O90" i="24"/>
  <c r="P90" i="24" s="1"/>
  <c r="Q90" i="24" s="1"/>
  <c r="AS35" i="25"/>
  <c r="AS33" i="25"/>
  <c r="AS31" i="25"/>
  <c r="AS29" i="25"/>
  <c r="AS38" i="25"/>
  <c r="AS27" i="25"/>
  <c r="AS36" i="25"/>
  <c r="AS34" i="25"/>
  <c r="AS32" i="25"/>
  <c r="AS37" i="25"/>
  <c r="R38" i="25"/>
  <c r="AS28" i="25"/>
  <c r="AS30" i="25"/>
  <c r="R80" i="25"/>
  <c r="AS36" i="26"/>
  <c r="AS34" i="26"/>
  <c r="AS32" i="26"/>
  <c r="AS30" i="26"/>
  <c r="AS37" i="26"/>
  <c r="AS28" i="26"/>
  <c r="AS35" i="26"/>
  <c r="AS33" i="26"/>
  <c r="AS31" i="26"/>
  <c r="AS38" i="26"/>
  <c r="AS27" i="26"/>
  <c r="R77" i="27"/>
  <c r="AV99" i="21"/>
  <c r="AV97" i="21"/>
  <c r="AV95" i="21"/>
  <c r="AV82" i="21"/>
  <c r="AV93" i="21"/>
  <c r="AV81" i="21"/>
  <c r="AV98" i="21"/>
  <c r="AV96" i="21"/>
  <c r="AV94" i="21"/>
  <c r="AV84" i="21"/>
  <c r="AV77" i="21"/>
  <c r="R85" i="21"/>
  <c r="AV92" i="21"/>
  <c r="R85" i="23"/>
  <c r="R35" i="24"/>
  <c r="K53" i="26"/>
  <c r="L53" i="26" s="1"/>
  <c r="AR49" i="26"/>
  <c r="K48" i="26"/>
  <c r="L48" i="26" s="1"/>
  <c r="AR44" i="26"/>
  <c r="AR53" i="26"/>
  <c r="AR48" i="26"/>
  <c r="K47" i="26"/>
  <c r="L47" i="26" s="1"/>
  <c r="K43" i="26"/>
  <c r="L43" i="26" s="1"/>
  <c r="AR52" i="26"/>
  <c r="K52" i="26"/>
  <c r="L52" i="26" s="1"/>
  <c r="AR47" i="26"/>
  <c r="AR43" i="26"/>
  <c r="K42" i="26"/>
  <c r="L42" i="26" s="1"/>
  <c r="K51" i="26"/>
  <c r="L51" i="26" s="1"/>
  <c r="AR46" i="26"/>
  <c r="K46" i="26"/>
  <c r="L46" i="26" s="1"/>
  <c r="AR42" i="26"/>
  <c r="K49" i="26"/>
  <c r="L49" i="26" s="1"/>
  <c r="K45" i="26"/>
  <c r="L45" i="26" s="1"/>
  <c r="K50" i="26"/>
  <c r="L50" i="26" s="1"/>
  <c r="AR45" i="26"/>
  <c r="AR51" i="26"/>
  <c r="AR50" i="26"/>
  <c r="R61" i="26"/>
  <c r="AU76" i="20"/>
  <c r="K80" i="20"/>
  <c r="L80" i="20" s="1"/>
  <c r="AU81" i="20"/>
  <c r="K61" i="21"/>
  <c r="L61" i="21" s="1"/>
  <c r="AC65" i="21"/>
  <c r="K68" i="21"/>
  <c r="L68" i="21" s="1"/>
  <c r="AU74" i="21"/>
  <c r="K78" i="21"/>
  <c r="L78" i="21" s="1"/>
  <c r="AU78" i="21"/>
  <c r="AU84" i="21"/>
  <c r="AV85" i="21"/>
  <c r="AT90" i="21"/>
  <c r="AX90" i="21" s="1"/>
  <c r="AV100" i="21"/>
  <c r="AU74" i="22"/>
  <c r="K76" i="22"/>
  <c r="L76" i="22" s="1"/>
  <c r="AU76" i="22"/>
  <c r="R101" i="22"/>
  <c r="AS53" i="23"/>
  <c r="AS48" i="23"/>
  <c r="AS52" i="23"/>
  <c r="AS47" i="23"/>
  <c r="AS43" i="23"/>
  <c r="AS51" i="23"/>
  <c r="R67" i="24"/>
  <c r="AU91" i="21"/>
  <c r="K96" i="21"/>
  <c r="L96" i="21" s="1"/>
  <c r="K98" i="21"/>
  <c r="L98" i="21" s="1"/>
  <c r="K100" i="21"/>
  <c r="L100" i="21" s="1"/>
  <c r="AU100" i="21"/>
  <c r="AV77" i="22"/>
  <c r="AV82" i="22"/>
  <c r="AV95" i="22"/>
  <c r="AV97" i="22"/>
  <c r="AV99" i="22"/>
  <c r="K66" i="23"/>
  <c r="L66" i="23" s="1"/>
  <c r="AC63" i="23"/>
  <c r="K67" i="23"/>
  <c r="L67" i="23" s="1"/>
  <c r="AC64" i="23"/>
  <c r="K69" i="23"/>
  <c r="L69" i="23" s="1"/>
  <c r="K68" i="23"/>
  <c r="L68" i="23" s="1"/>
  <c r="AC66" i="23"/>
  <c r="K63" i="23"/>
  <c r="L63" i="23" s="1"/>
  <c r="K62" i="23"/>
  <c r="L62" i="23" s="1"/>
  <c r="AC58" i="23"/>
  <c r="AU85" i="23"/>
  <c r="AU80" i="23"/>
  <c r="K79" i="23"/>
  <c r="L79" i="23" s="1"/>
  <c r="K75" i="23"/>
  <c r="L75" i="23" s="1"/>
  <c r="AU84" i="23"/>
  <c r="K84" i="23"/>
  <c r="L84" i="23" s="1"/>
  <c r="AU79" i="23"/>
  <c r="AU75" i="23"/>
  <c r="K74" i="23"/>
  <c r="L74" i="23" s="1"/>
  <c r="K83" i="23"/>
  <c r="L83" i="23" s="1"/>
  <c r="AU78" i="23"/>
  <c r="K78" i="23"/>
  <c r="L78" i="23" s="1"/>
  <c r="AU74" i="23"/>
  <c r="AU83" i="23"/>
  <c r="K82" i="23"/>
  <c r="L82" i="23" s="1"/>
  <c r="K77" i="23"/>
  <c r="L77" i="23" s="1"/>
  <c r="AU81" i="23"/>
  <c r="AU82" i="23"/>
  <c r="K53" i="24"/>
  <c r="L53" i="24" s="1"/>
  <c r="AR49" i="24"/>
  <c r="K48" i="24"/>
  <c r="L48" i="24" s="1"/>
  <c r="AR44" i="24"/>
  <c r="AR53" i="24"/>
  <c r="AR48" i="24"/>
  <c r="K47" i="24"/>
  <c r="L47" i="24" s="1"/>
  <c r="K43" i="24"/>
  <c r="L43" i="24" s="1"/>
  <c r="AR52" i="24"/>
  <c r="K52" i="24"/>
  <c r="L52" i="24" s="1"/>
  <c r="AR47" i="24"/>
  <c r="AR43" i="24"/>
  <c r="K42" i="24"/>
  <c r="L42" i="24" s="1"/>
  <c r="K51" i="24"/>
  <c r="L51" i="24" s="1"/>
  <c r="AR46" i="24"/>
  <c r="K46" i="24"/>
  <c r="L46" i="24" s="1"/>
  <c r="AR42" i="24"/>
  <c r="K49" i="24"/>
  <c r="L49" i="24" s="1"/>
  <c r="K50" i="24"/>
  <c r="L50" i="24" s="1"/>
  <c r="AF58" i="26"/>
  <c r="R43" i="27"/>
  <c r="R34" i="25"/>
  <c r="R38" i="27"/>
  <c r="K93" i="21"/>
  <c r="L93" i="21" s="1"/>
  <c r="AU95" i="21"/>
  <c r="AU97" i="21"/>
  <c r="AU99" i="21"/>
  <c r="AD65" i="22"/>
  <c r="AV74" i="22"/>
  <c r="AV78" i="22"/>
  <c r="AV92" i="22"/>
  <c r="AC61" i="23"/>
  <c r="K65" i="23"/>
  <c r="L65" i="23" s="1"/>
  <c r="AC69" i="23"/>
  <c r="K80" i="23"/>
  <c r="L80" i="23" s="1"/>
  <c r="R81" i="23"/>
  <c r="AT91" i="23"/>
  <c r="R93" i="23"/>
  <c r="AS53" i="24"/>
  <c r="AS48" i="24"/>
  <c r="AS52" i="24"/>
  <c r="AS47" i="24"/>
  <c r="AS43" i="24"/>
  <c r="AS46" i="24"/>
  <c r="AS42" i="24"/>
  <c r="AS51" i="24"/>
  <c r="R59" i="24"/>
  <c r="R62" i="24"/>
  <c r="P74" i="24"/>
  <c r="Q74" i="24" s="1"/>
  <c r="R82" i="24"/>
  <c r="R101" i="24"/>
  <c r="R35" i="26"/>
  <c r="R84" i="26"/>
  <c r="K95" i="21"/>
  <c r="L95" i="21" s="1"/>
  <c r="K97" i="21"/>
  <c r="L97" i="21" s="1"/>
  <c r="K99" i="21"/>
  <c r="L99" i="21" s="1"/>
  <c r="AV75" i="22"/>
  <c r="AV79" i="22"/>
  <c r="AV84" i="22"/>
  <c r="AU91" i="22"/>
  <c r="AX91" i="22" s="1"/>
  <c r="AV94" i="22"/>
  <c r="K96" i="22"/>
  <c r="L96" i="22" s="1"/>
  <c r="AV96" i="22"/>
  <c r="K98" i="22"/>
  <c r="L98" i="22" s="1"/>
  <c r="K100" i="22"/>
  <c r="L100" i="22" s="1"/>
  <c r="K58" i="23"/>
  <c r="L58" i="23" s="1"/>
  <c r="AU76" i="23"/>
  <c r="AU77" i="23"/>
  <c r="AR38" i="24"/>
  <c r="K31" i="24"/>
  <c r="L31" i="24" s="1"/>
  <c r="K29" i="24"/>
  <c r="L29" i="24" s="1"/>
  <c r="AR27" i="24"/>
  <c r="K38" i="24"/>
  <c r="L38" i="24" s="1"/>
  <c r="AR36" i="24"/>
  <c r="AR34" i="24"/>
  <c r="AR32" i="24"/>
  <c r="K27" i="24"/>
  <c r="L27" i="24" s="1"/>
  <c r="K36" i="24"/>
  <c r="L36" i="24" s="1"/>
  <c r="K34" i="24"/>
  <c r="L34" i="24" s="1"/>
  <c r="K32" i="24"/>
  <c r="L32" i="24" s="1"/>
  <c r="AR30" i="24"/>
  <c r="AR37" i="24"/>
  <c r="K30" i="24"/>
  <c r="L30" i="24" s="1"/>
  <c r="AR28" i="24"/>
  <c r="K28" i="24"/>
  <c r="L28" i="24" s="1"/>
  <c r="R74" i="24"/>
  <c r="R93" i="24"/>
  <c r="R76" i="25"/>
  <c r="AD59" i="23"/>
  <c r="AD60" i="23"/>
  <c r="AD67" i="23"/>
  <c r="AD68" i="23"/>
  <c r="AV77" i="23"/>
  <c r="AV82" i="23"/>
  <c r="AU90" i="23"/>
  <c r="K95" i="23"/>
  <c r="L95" i="23" s="1"/>
  <c r="AV95" i="23"/>
  <c r="K97" i="23"/>
  <c r="L97" i="23" s="1"/>
  <c r="AV97" i="23"/>
  <c r="K99" i="23"/>
  <c r="L99" i="23" s="1"/>
  <c r="AV99" i="23"/>
  <c r="AU101" i="23"/>
  <c r="AD64" i="24"/>
  <c r="K75" i="24"/>
  <c r="L75" i="24" s="1"/>
  <c r="AV80" i="24"/>
  <c r="K81" i="24"/>
  <c r="L81" i="24" s="1"/>
  <c r="O91" i="24"/>
  <c r="P91" i="24" s="1"/>
  <c r="Q91" i="24" s="1"/>
  <c r="AV92" i="24"/>
  <c r="K51" i="25"/>
  <c r="L51" i="25" s="1"/>
  <c r="AR46" i="25"/>
  <c r="K46" i="25"/>
  <c r="L46" i="25" s="1"/>
  <c r="AR42" i="25"/>
  <c r="AR51" i="25"/>
  <c r="K50" i="25"/>
  <c r="L50" i="25" s="1"/>
  <c r="K45" i="25"/>
  <c r="L45" i="25" s="1"/>
  <c r="AR50" i="25"/>
  <c r="K49" i="25"/>
  <c r="L49" i="25" s="1"/>
  <c r="AR45" i="25"/>
  <c r="K44" i="25"/>
  <c r="L44" i="25" s="1"/>
  <c r="K53" i="25"/>
  <c r="L53" i="25" s="1"/>
  <c r="AR49" i="25"/>
  <c r="K48" i="25"/>
  <c r="L48" i="25" s="1"/>
  <c r="AR44" i="25"/>
  <c r="R28" i="25"/>
  <c r="K43" i="25"/>
  <c r="L43" i="25" s="1"/>
  <c r="AR47" i="25"/>
  <c r="AR48" i="25"/>
  <c r="AU85" i="25"/>
  <c r="AU80" i="25"/>
  <c r="K79" i="25"/>
  <c r="L79" i="25" s="1"/>
  <c r="K75" i="25"/>
  <c r="L75" i="25" s="1"/>
  <c r="AU84" i="25"/>
  <c r="K84" i="25"/>
  <c r="L84" i="25" s="1"/>
  <c r="AU79" i="25"/>
  <c r="AU75" i="25"/>
  <c r="K74" i="25"/>
  <c r="L74" i="25" s="1"/>
  <c r="K83" i="25"/>
  <c r="L83" i="25" s="1"/>
  <c r="AU78" i="25"/>
  <c r="K78" i="25"/>
  <c r="L78" i="25" s="1"/>
  <c r="AU74" i="25"/>
  <c r="AU83" i="25"/>
  <c r="K82" i="25"/>
  <c r="L82" i="25" s="1"/>
  <c r="K77" i="25"/>
  <c r="L77" i="25" s="1"/>
  <c r="K85" i="25"/>
  <c r="L85" i="25" s="1"/>
  <c r="O90" i="25"/>
  <c r="P90" i="25" s="1"/>
  <c r="Q90" i="25" s="1"/>
  <c r="S90" i="25" s="1"/>
  <c r="U90" i="25" s="1"/>
  <c r="AT90" i="25" s="1"/>
  <c r="R90" i="25"/>
  <c r="K37" i="26"/>
  <c r="L37" i="26" s="1"/>
  <c r="R65" i="26"/>
  <c r="R62" i="27"/>
  <c r="R78" i="27"/>
  <c r="R97" i="27"/>
  <c r="AV90" i="23"/>
  <c r="K101" i="23"/>
  <c r="L101" i="23" s="1"/>
  <c r="AV101" i="23"/>
  <c r="K85" i="24"/>
  <c r="L85" i="24" s="1"/>
  <c r="AU85" i="24"/>
  <c r="AU80" i="24"/>
  <c r="K79" i="24"/>
  <c r="L79" i="24" s="1"/>
  <c r="AU76" i="24"/>
  <c r="AU82" i="24"/>
  <c r="K84" i="24"/>
  <c r="L84" i="24" s="1"/>
  <c r="AS51" i="25"/>
  <c r="AS50" i="25"/>
  <c r="AS45" i="25"/>
  <c r="AS49" i="25"/>
  <c r="AS44" i="25"/>
  <c r="AS53" i="25"/>
  <c r="AS48" i="25"/>
  <c r="P27" i="25"/>
  <c r="Q27" i="25" s="1"/>
  <c r="R36" i="25"/>
  <c r="K42" i="25"/>
  <c r="L42" i="25" s="1"/>
  <c r="AS42" i="25"/>
  <c r="K47" i="25"/>
  <c r="L47" i="25" s="1"/>
  <c r="AS47" i="25"/>
  <c r="K33" i="26"/>
  <c r="L33" i="26" s="1"/>
  <c r="AS53" i="26"/>
  <c r="AS48" i="26"/>
  <c r="AS52" i="26"/>
  <c r="AS47" i="26"/>
  <c r="AS43" i="26"/>
  <c r="AS46" i="26"/>
  <c r="AS42" i="26"/>
  <c r="AS51" i="26"/>
  <c r="P58" i="26"/>
  <c r="Q58" i="26" s="1"/>
  <c r="S58" i="26" s="1"/>
  <c r="U58" i="26" s="1"/>
  <c r="AB58" i="26" s="1"/>
  <c r="R83" i="26"/>
  <c r="O90" i="27"/>
  <c r="P90" i="27" s="1"/>
  <c r="Q90" i="27" s="1"/>
  <c r="S90" i="27" s="1"/>
  <c r="U90" i="27" s="1"/>
  <c r="AT90" i="27" s="1"/>
  <c r="BA90" i="27" s="1"/>
  <c r="R90" i="27"/>
  <c r="AD65" i="23"/>
  <c r="AV78" i="23"/>
  <c r="K92" i="23"/>
  <c r="L92" i="23" s="1"/>
  <c r="AV92" i="23"/>
  <c r="K94" i="23"/>
  <c r="L94" i="23" s="1"/>
  <c r="AU94" i="23"/>
  <c r="AU96" i="23"/>
  <c r="AU98" i="23"/>
  <c r="AC59" i="24"/>
  <c r="AC60" i="24"/>
  <c r="AD61" i="24"/>
  <c r="AD62" i="24"/>
  <c r="K64" i="24"/>
  <c r="L64" i="24" s="1"/>
  <c r="AC67" i="24"/>
  <c r="AD69" i="24"/>
  <c r="K76" i="24"/>
  <c r="L76" i="24" s="1"/>
  <c r="AV76" i="24"/>
  <c r="AU77" i="24"/>
  <c r="AU79" i="24"/>
  <c r="K80" i="24"/>
  <c r="L80" i="24" s="1"/>
  <c r="AU84" i="24"/>
  <c r="R27" i="25"/>
  <c r="AS46" i="25"/>
  <c r="AR53" i="25"/>
  <c r="AU81" i="25"/>
  <c r="AU82" i="25"/>
  <c r="R93" i="25"/>
  <c r="AR38" i="26"/>
  <c r="K31" i="26"/>
  <c r="L31" i="26" s="1"/>
  <c r="K29" i="26"/>
  <c r="L29" i="26" s="1"/>
  <c r="AR27" i="26"/>
  <c r="K38" i="26"/>
  <c r="L38" i="26" s="1"/>
  <c r="AR36" i="26"/>
  <c r="AR34" i="26"/>
  <c r="AR32" i="26"/>
  <c r="K27" i="26"/>
  <c r="L27" i="26" s="1"/>
  <c r="K36" i="26"/>
  <c r="L36" i="26" s="1"/>
  <c r="K34" i="26"/>
  <c r="L34" i="26" s="1"/>
  <c r="K32" i="26"/>
  <c r="L32" i="26" s="1"/>
  <c r="AR30" i="26"/>
  <c r="AR37" i="26"/>
  <c r="K30" i="26"/>
  <c r="L30" i="26" s="1"/>
  <c r="AR28" i="26"/>
  <c r="K28" i="26"/>
  <c r="L28" i="26" s="1"/>
  <c r="AS50" i="26"/>
  <c r="O59" i="26"/>
  <c r="P59" i="26" s="1"/>
  <c r="Q59" i="26" s="1"/>
  <c r="S59" i="26" s="1"/>
  <c r="U59" i="26" s="1"/>
  <c r="AB59" i="26" s="1"/>
  <c r="R74" i="26"/>
  <c r="O74" i="26"/>
  <c r="P74" i="26" s="1"/>
  <c r="Q74" i="26" s="1"/>
  <c r="R94" i="26"/>
  <c r="R98" i="26"/>
  <c r="R82" i="27"/>
  <c r="AV79" i="23"/>
  <c r="AV84" i="23"/>
  <c r="AU91" i="23"/>
  <c r="AX91" i="23" s="1"/>
  <c r="AV94" i="23"/>
  <c r="K96" i="23"/>
  <c r="L96" i="23" s="1"/>
  <c r="AV96" i="23"/>
  <c r="K98" i="23"/>
  <c r="L98" i="23" s="1"/>
  <c r="K100" i="23"/>
  <c r="L100" i="23" s="1"/>
  <c r="AD67" i="24"/>
  <c r="AV99" i="24"/>
  <c r="AV97" i="24"/>
  <c r="AV95" i="24"/>
  <c r="AV93" i="24"/>
  <c r="AV100" i="24"/>
  <c r="AV91" i="24"/>
  <c r="AV85" i="24"/>
  <c r="AV98" i="24"/>
  <c r="AV96" i="24"/>
  <c r="AV94" i="24"/>
  <c r="AV84" i="24"/>
  <c r="AV79" i="24"/>
  <c r="K77" i="24"/>
  <c r="L77" i="24" s="1"/>
  <c r="AV77" i="24"/>
  <c r="AU78" i="24"/>
  <c r="AU81" i="24"/>
  <c r="K83" i="24"/>
  <c r="L83" i="24" s="1"/>
  <c r="K52" i="25"/>
  <c r="L52" i="25" s="1"/>
  <c r="AR52" i="25"/>
  <c r="AU76" i="25"/>
  <c r="AU77" i="25"/>
  <c r="K81" i="25"/>
  <c r="L81" i="25" s="1"/>
  <c r="AS45" i="26"/>
  <c r="AS49" i="26"/>
  <c r="AS52" i="27"/>
  <c r="AS46" i="27"/>
  <c r="AS51" i="27"/>
  <c r="AS50" i="27"/>
  <c r="AS53" i="27"/>
  <c r="AS47" i="27"/>
  <c r="AS42" i="27"/>
  <c r="AS45" i="27"/>
  <c r="AS49" i="27"/>
  <c r="AS44" i="27"/>
  <c r="AS48" i="27"/>
  <c r="AS43" i="27"/>
  <c r="R91" i="24"/>
  <c r="AU91" i="24"/>
  <c r="K96" i="24"/>
  <c r="L96" i="24" s="1"/>
  <c r="K98" i="24"/>
  <c r="L98" i="24" s="1"/>
  <c r="K100" i="24"/>
  <c r="L100" i="24" s="1"/>
  <c r="AU100" i="24"/>
  <c r="AR27" i="25"/>
  <c r="K29" i="25"/>
  <c r="L29" i="25" s="1"/>
  <c r="K31" i="25"/>
  <c r="L31" i="25" s="1"/>
  <c r="AR38" i="25"/>
  <c r="AD59" i="25"/>
  <c r="AD60" i="25"/>
  <c r="AD67" i="25"/>
  <c r="AD68" i="25"/>
  <c r="AV77" i="25"/>
  <c r="AV82" i="25"/>
  <c r="AU90" i="25"/>
  <c r="K95" i="25"/>
  <c r="L95" i="25" s="1"/>
  <c r="AV95" i="25"/>
  <c r="K97" i="25"/>
  <c r="L97" i="25" s="1"/>
  <c r="AV97" i="25"/>
  <c r="K99" i="25"/>
  <c r="L99" i="25" s="1"/>
  <c r="AV99" i="25"/>
  <c r="AU101" i="25"/>
  <c r="AD64" i="26"/>
  <c r="K101" i="26"/>
  <c r="L101" i="26" s="1"/>
  <c r="AU92" i="26"/>
  <c r="K90" i="26"/>
  <c r="L90" i="26" s="1"/>
  <c r="AU101" i="26"/>
  <c r="K99" i="26"/>
  <c r="L99" i="26" s="1"/>
  <c r="K97" i="26"/>
  <c r="L97" i="26" s="1"/>
  <c r="K95" i="26"/>
  <c r="L95" i="26" s="1"/>
  <c r="AU90" i="26"/>
  <c r="AU99" i="26"/>
  <c r="AU97" i="26"/>
  <c r="AU95" i="26"/>
  <c r="K93" i="26"/>
  <c r="L93" i="26" s="1"/>
  <c r="AU93" i="26"/>
  <c r="K91" i="26"/>
  <c r="L91" i="26" s="1"/>
  <c r="K100" i="26"/>
  <c r="L100" i="26" s="1"/>
  <c r="AU100" i="26"/>
  <c r="R95" i="27"/>
  <c r="O42" i="28"/>
  <c r="P42" i="28" s="1"/>
  <c r="Q42" i="28" s="1"/>
  <c r="R42" i="28"/>
  <c r="AU93" i="24"/>
  <c r="AR29" i="25"/>
  <c r="K33" i="25"/>
  <c r="L33" i="25" s="1"/>
  <c r="K35" i="25"/>
  <c r="L35" i="25" s="1"/>
  <c r="K37" i="25"/>
  <c r="L37" i="25" s="1"/>
  <c r="AD66" i="25"/>
  <c r="AV83" i="25"/>
  <c r="AV90" i="25"/>
  <c r="AU92" i="25"/>
  <c r="K101" i="25"/>
  <c r="L101" i="25" s="1"/>
  <c r="AV101" i="25"/>
  <c r="AD63" i="26"/>
  <c r="AD69" i="26"/>
  <c r="O75" i="26"/>
  <c r="P75" i="26" s="1"/>
  <c r="Q75" i="26" s="1"/>
  <c r="S75" i="26" s="1"/>
  <c r="U75" i="26" s="1"/>
  <c r="AT75" i="26" s="1"/>
  <c r="AX75" i="26" s="1"/>
  <c r="AU91" i="26"/>
  <c r="AU96" i="26"/>
  <c r="AR53" i="27"/>
  <c r="AR52" i="27"/>
  <c r="K52" i="27"/>
  <c r="L52" i="27" s="1"/>
  <c r="AR47" i="27"/>
  <c r="K51" i="27"/>
  <c r="L51" i="27" s="1"/>
  <c r="AR51" i="27"/>
  <c r="K50" i="27"/>
  <c r="L50" i="27" s="1"/>
  <c r="K53" i="27"/>
  <c r="L53" i="27" s="1"/>
  <c r="K48" i="27"/>
  <c r="L48" i="27" s="1"/>
  <c r="AR43" i="27"/>
  <c r="K42" i="27"/>
  <c r="L42" i="27" s="1"/>
  <c r="K46" i="27"/>
  <c r="L46" i="27" s="1"/>
  <c r="AR42" i="27"/>
  <c r="K45" i="27"/>
  <c r="L45" i="27" s="1"/>
  <c r="K47" i="27"/>
  <c r="L47" i="27" s="1"/>
  <c r="AR46" i="27"/>
  <c r="AR45" i="27"/>
  <c r="K44" i="27"/>
  <c r="L44" i="27" s="1"/>
  <c r="R99" i="27"/>
  <c r="R95" i="28"/>
  <c r="AU95" i="24"/>
  <c r="AU97" i="24"/>
  <c r="AU99" i="24"/>
  <c r="AR31" i="25"/>
  <c r="AR33" i="25"/>
  <c r="AR35" i="25"/>
  <c r="AD65" i="25"/>
  <c r="AV78" i="25"/>
  <c r="K92" i="25"/>
  <c r="L92" i="25" s="1"/>
  <c r="AV92" i="25"/>
  <c r="K94" i="25"/>
  <c r="L94" i="25" s="1"/>
  <c r="AU94" i="25"/>
  <c r="AU96" i="25"/>
  <c r="AU98" i="25"/>
  <c r="K69" i="26"/>
  <c r="L69" i="26" s="1"/>
  <c r="K68" i="26"/>
  <c r="L68" i="26" s="1"/>
  <c r="AC69" i="26"/>
  <c r="AC59" i="26"/>
  <c r="AF59" i="26" s="1"/>
  <c r="AC60" i="26"/>
  <c r="AD61" i="26"/>
  <c r="AD62" i="26"/>
  <c r="K64" i="26"/>
  <c r="L64" i="26" s="1"/>
  <c r="AC67" i="26"/>
  <c r="O76" i="26"/>
  <c r="P76" i="26" s="1"/>
  <c r="Q76" i="26" s="1"/>
  <c r="R76" i="26"/>
  <c r="K92" i="26"/>
  <c r="L92" i="26" s="1"/>
  <c r="K96" i="26"/>
  <c r="L96" i="26" s="1"/>
  <c r="K36" i="27"/>
  <c r="L36" i="27" s="1"/>
  <c r="K34" i="27"/>
  <c r="L34" i="27" s="1"/>
  <c r="K32" i="27"/>
  <c r="L32" i="27" s="1"/>
  <c r="AR30" i="27"/>
  <c r="AR37" i="27"/>
  <c r="K30" i="27"/>
  <c r="L30" i="27" s="1"/>
  <c r="AR28" i="27"/>
  <c r="AR35" i="27"/>
  <c r="AR33" i="27"/>
  <c r="AR31" i="27"/>
  <c r="K28" i="27"/>
  <c r="L28" i="27" s="1"/>
  <c r="K37" i="27"/>
  <c r="L37" i="27" s="1"/>
  <c r="K35" i="27"/>
  <c r="L35" i="27" s="1"/>
  <c r="K33" i="27"/>
  <c r="L33" i="27" s="1"/>
  <c r="AR29" i="27"/>
  <c r="R31" i="27"/>
  <c r="AR48" i="27"/>
  <c r="R113" i="27"/>
  <c r="R46" i="28"/>
  <c r="K95" i="24"/>
  <c r="L95" i="24" s="1"/>
  <c r="K97" i="24"/>
  <c r="L97" i="24" s="1"/>
  <c r="K99" i="24"/>
  <c r="L99" i="24" s="1"/>
  <c r="AR28" i="25"/>
  <c r="K30" i="25"/>
  <c r="L30" i="25" s="1"/>
  <c r="AV79" i="25"/>
  <c r="AV84" i="25"/>
  <c r="AU91" i="25"/>
  <c r="AV94" i="25"/>
  <c r="K96" i="25"/>
  <c r="L96" i="25" s="1"/>
  <c r="AV96" i="25"/>
  <c r="K98" i="25"/>
  <c r="L98" i="25" s="1"/>
  <c r="K100" i="25"/>
  <c r="L100" i="25" s="1"/>
  <c r="AC58" i="26"/>
  <c r="AD59" i="26"/>
  <c r="AD60" i="26"/>
  <c r="K62" i="26"/>
  <c r="L62" i="26" s="1"/>
  <c r="K63" i="26"/>
  <c r="L63" i="26" s="1"/>
  <c r="AC66" i="26"/>
  <c r="AD67" i="26"/>
  <c r="AC68" i="26"/>
  <c r="AU98" i="26"/>
  <c r="AS37" i="27"/>
  <c r="AS28" i="27"/>
  <c r="AS35" i="27"/>
  <c r="AS33" i="27"/>
  <c r="AS31" i="27"/>
  <c r="AS29" i="27"/>
  <c r="AS38" i="27"/>
  <c r="AS27" i="27"/>
  <c r="K27" i="27"/>
  <c r="L27" i="27" s="1"/>
  <c r="K29" i="27"/>
  <c r="L29" i="27" s="1"/>
  <c r="K49" i="27"/>
  <c r="L49" i="27" s="1"/>
  <c r="AR50" i="27"/>
  <c r="R63" i="27"/>
  <c r="AS29" i="28"/>
  <c r="AS38" i="28"/>
  <c r="AS27" i="28"/>
  <c r="AS36" i="28"/>
  <c r="AS34" i="28"/>
  <c r="AS32" i="28"/>
  <c r="AS30" i="28"/>
  <c r="AS33" i="28"/>
  <c r="AS28" i="28"/>
  <c r="AS37" i="28"/>
  <c r="AS35" i="28"/>
  <c r="AS31" i="28"/>
  <c r="AU76" i="26"/>
  <c r="K80" i="26"/>
  <c r="L80" i="26" s="1"/>
  <c r="AV80" i="26"/>
  <c r="AU81" i="26"/>
  <c r="K85" i="26"/>
  <c r="L85" i="26" s="1"/>
  <c r="AV85" i="26"/>
  <c r="AV91" i="26"/>
  <c r="AV100" i="26"/>
  <c r="AX90" i="27"/>
  <c r="R34" i="29"/>
  <c r="K81" i="26"/>
  <c r="L81" i="26" s="1"/>
  <c r="AU82" i="26"/>
  <c r="AV93" i="26"/>
  <c r="R75" i="27"/>
  <c r="R83" i="27"/>
  <c r="P105" i="27"/>
  <c r="Q105" i="27" s="1"/>
  <c r="R108" i="27"/>
  <c r="R81" i="28"/>
  <c r="K77" i="26"/>
  <c r="L77" i="26" s="1"/>
  <c r="AV77" i="26"/>
  <c r="K82" i="26"/>
  <c r="L82" i="26" s="1"/>
  <c r="AV82" i="26"/>
  <c r="AU83" i="26"/>
  <c r="AV95" i="26"/>
  <c r="AV97" i="26"/>
  <c r="AV99" i="26"/>
  <c r="P74" i="27"/>
  <c r="Q74" i="27" s="1"/>
  <c r="S74" i="27" s="1"/>
  <c r="U74" i="27" s="1"/>
  <c r="AT74" i="27" s="1"/>
  <c r="R105" i="27"/>
  <c r="AS38" i="29"/>
  <c r="AS27" i="29"/>
  <c r="AS36" i="29"/>
  <c r="AS34" i="29"/>
  <c r="AS32" i="29"/>
  <c r="AS30" i="29"/>
  <c r="AS29" i="29"/>
  <c r="AS35" i="29"/>
  <c r="AS31" i="29"/>
  <c r="AS37" i="29"/>
  <c r="AS33" i="29"/>
  <c r="AU74" i="26"/>
  <c r="K78" i="26"/>
  <c r="L78" i="26" s="1"/>
  <c r="AU78" i="26"/>
  <c r="AV83" i="26"/>
  <c r="AV90" i="26"/>
  <c r="AV93" i="27"/>
  <c r="AV81" i="27"/>
  <c r="AV76" i="27"/>
  <c r="AV100" i="27"/>
  <c r="AV91" i="27"/>
  <c r="AV85" i="27"/>
  <c r="AV80" i="27"/>
  <c r="AV98" i="27"/>
  <c r="AV96" i="27"/>
  <c r="AV94" i="27"/>
  <c r="AV84" i="27"/>
  <c r="AV79" i="27"/>
  <c r="AV75" i="27"/>
  <c r="AV92" i="27"/>
  <c r="AV78" i="27"/>
  <c r="AV74" i="27"/>
  <c r="AX74" i="27" s="1"/>
  <c r="R93" i="27"/>
  <c r="AV97" i="27"/>
  <c r="AV101" i="27"/>
  <c r="R110" i="27"/>
  <c r="R106" i="27"/>
  <c r="R109" i="27"/>
  <c r="R34" i="28"/>
  <c r="R51" i="28"/>
  <c r="AS28" i="29"/>
  <c r="K59" i="27"/>
  <c r="L59" i="27" s="1"/>
  <c r="K60" i="27"/>
  <c r="L60" i="27" s="1"/>
  <c r="AC64" i="27"/>
  <c r="AD65" i="27"/>
  <c r="K67" i="27"/>
  <c r="L67" i="27" s="1"/>
  <c r="AU79" i="27"/>
  <c r="K84" i="27"/>
  <c r="L84" i="27" s="1"/>
  <c r="AU84" i="27"/>
  <c r="K92" i="27"/>
  <c r="L92" i="27" s="1"/>
  <c r="K94" i="27"/>
  <c r="L94" i="27" s="1"/>
  <c r="AU94" i="27"/>
  <c r="AU96" i="27"/>
  <c r="AU98" i="27"/>
  <c r="AS50" i="28"/>
  <c r="AS45" i="28"/>
  <c r="AS49" i="28"/>
  <c r="AS44" i="28"/>
  <c r="AS53" i="28"/>
  <c r="AS48" i="28"/>
  <c r="AS52" i="28"/>
  <c r="AS47" i="28"/>
  <c r="AS43" i="28"/>
  <c r="AR30" i="28"/>
  <c r="R116" i="28"/>
  <c r="R107" i="28"/>
  <c r="R113" i="28"/>
  <c r="K58" i="27"/>
  <c r="L58" i="27" s="1"/>
  <c r="AC63" i="27"/>
  <c r="AD64" i="27"/>
  <c r="K66" i="27"/>
  <c r="L66" i="27" s="1"/>
  <c r="K79" i="27"/>
  <c r="L79" i="27" s="1"/>
  <c r="AU80" i="27"/>
  <c r="AU85" i="27"/>
  <c r="AU91" i="27"/>
  <c r="K96" i="27"/>
  <c r="L96" i="27" s="1"/>
  <c r="K98" i="27"/>
  <c r="L98" i="27" s="1"/>
  <c r="K100" i="27"/>
  <c r="L100" i="27" s="1"/>
  <c r="AU100" i="27"/>
  <c r="AU113" i="27"/>
  <c r="K112" i="27"/>
  <c r="L112" i="27" s="1"/>
  <c r="AU108" i="27"/>
  <c r="K107" i="27"/>
  <c r="L107" i="27" s="1"/>
  <c r="K116" i="27"/>
  <c r="L116" i="27" s="1"/>
  <c r="AU112" i="27"/>
  <c r="K111" i="27"/>
  <c r="L111" i="27" s="1"/>
  <c r="AU107" i="27"/>
  <c r="AU115" i="27"/>
  <c r="K115" i="27"/>
  <c r="L115" i="27" s="1"/>
  <c r="AU110" i="27"/>
  <c r="AV112" i="27"/>
  <c r="AV107" i="27"/>
  <c r="AV116" i="27"/>
  <c r="AV111" i="27"/>
  <c r="AV109" i="27"/>
  <c r="AU109" i="27"/>
  <c r="AV110" i="27"/>
  <c r="AS46" i="28"/>
  <c r="AS51" i="28"/>
  <c r="R65" i="28"/>
  <c r="R108" i="28"/>
  <c r="AC61" i="27"/>
  <c r="AC62" i="27"/>
  <c r="AD63" i="27"/>
  <c r="K65" i="27"/>
  <c r="L65" i="27" s="1"/>
  <c r="AC69" i="27"/>
  <c r="AU76" i="27"/>
  <c r="K80" i="27"/>
  <c r="L80" i="27" s="1"/>
  <c r="AU81" i="27"/>
  <c r="K91" i="27"/>
  <c r="L91" i="27" s="1"/>
  <c r="AU93" i="27"/>
  <c r="R52" i="28"/>
  <c r="R62" i="28"/>
  <c r="AC59" i="27"/>
  <c r="AC60" i="27"/>
  <c r="K64" i="27"/>
  <c r="L64" i="27" s="1"/>
  <c r="AC67" i="27"/>
  <c r="AU95" i="27"/>
  <c r="AU97" i="27"/>
  <c r="AR35" i="28"/>
  <c r="AR33" i="28"/>
  <c r="AR31" i="28"/>
  <c r="K28" i="28"/>
  <c r="L28" i="28" s="1"/>
  <c r="K37" i="28"/>
  <c r="L37" i="28" s="1"/>
  <c r="K35" i="28"/>
  <c r="L35" i="28" s="1"/>
  <c r="K33" i="28"/>
  <c r="L33" i="28" s="1"/>
  <c r="AR29" i="28"/>
  <c r="AR38" i="28"/>
  <c r="K31" i="28"/>
  <c r="L31" i="28" s="1"/>
  <c r="K29" i="28"/>
  <c r="L29" i="28" s="1"/>
  <c r="AR27" i="28"/>
  <c r="K38" i="28"/>
  <c r="L38" i="28" s="1"/>
  <c r="AR36" i="28"/>
  <c r="AR34" i="28"/>
  <c r="AR32" i="28"/>
  <c r="K27" i="28"/>
  <c r="L27" i="28" s="1"/>
  <c r="K30" i="28"/>
  <c r="L30" i="28" s="1"/>
  <c r="K32" i="28"/>
  <c r="L32" i="28" s="1"/>
  <c r="K36" i="28"/>
  <c r="L36" i="28" s="1"/>
  <c r="AR37" i="28"/>
  <c r="R58" i="28"/>
  <c r="O58" i="28"/>
  <c r="P58" i="28" s="1"/>
  <c r="Q58" i="28" s="1"/>
  <c r="S58" i="28" s="1"/>
  <c r="U58" i="28" s="1"/>
  <c r="AB58" i="28" s="1"/>
  <c r="AF58" i="28" s="1"/>
  <c r="AD65" i="28"/>
  <c r="AD58" i="28"/>
  <c r="AD68" i="28"/>
  <c r="AD67" i="28"/>
  <c r="AD60" i="28"/>
  <c r="AD59" i="28"/>
  <c r="AD62" i="28"/>
  <c r="AD61" i="28"/>
  <c r="AD64" i="28"/>
  <c r="R67" i="28"/>
  <c r="K37" i="29"/>
  <c r="L37" i="29" s="1"/>
  <c r="K35" i="29"/>
  <c r="L35" i="29" s="1"/>
  <c r="K33" i="29"/>
  <c r="L33" i="29" s="1"/>
  <c r="AR29" i="29"/>
  <c r="AR38" i="29"/>
  <c r="K31" i="29"/>
  <c r="L31" i="29" s="1"/>
  <c r="K29" i="29"/>
  <c r="L29" i="29" s="1"/>
  <c r="AR27" i="29"/>
  <c r="K38" i="29"/>
  <c r="L38" i="29" s="1"/>
  <c r="AR36" i="29"/>
  <c r="AR34" i="29"/>
  <c r="AR32" i="29"/>
  <c r="K27" i="29"/>
  <c r="L27" i="29" s="1"/>
  <c r="AR35" i="29"/>
  <c r="AR33" i="29"/>
  <c r="AR31" i="29"/>
  <c r="K28" i="29"/>
  <c r="L28" i="29" s="1"/>
  <c r="AR37" i="29"/>
  <c r="K36" i="29"/>
  <c r="L36" i="29" s="1"/>
  <c r="K32" i="29"/>
  <c r="L32" i="29" s="1"/>
  <c r="K30" i="29"/>
  <c r="L30" i="29" s="1"/>
  <c r="R64" i="29"/>
  <c r="K43" i="28"/>
  <c r="L43" i="28" s="1"/>
  <c r="K47" i="28"/>
  <c r="L47" i="28" s="1"/>
  <c r="AR48" i="28"/>
  <c r="AR53" i="28"/>
  <c r="K66" i="28"/>
  <c r="L66" i="28" s="1"/>
  <c r="K69" i="28"/>
  <c r="L69" i="28" s="1"/>
  <c r="AC59" i="28"/>
  <c r="AC60" i="28"/>
  <c r="K64" i="28"/>
  <c r="L64" i="28" s="1"/>
  <c r="AC67" i="28"/>
  <c r="AC68" i="28"/>
  <c r="AR52" i="29"/>
  <c r="K52" i="29"/>
  <c r="L52" i="29" s="1"/>
  <c r="AR47" i="29"/>
  <c r="AR43" i="29"/>
  <c r="AR51" i="29"/>
  <c r="K50" i="29"/>
  <c r="L50" i="29" s="1"/>
  <c r="K45" i="29"/>
  <c r="L45" i="29" s="1"/>
  <c r="AR50" i="29"/>
  <c r="K49" i="29"/>
  <c r="L49" i="29" s="1"/>
  <c r="AR49" i="29"/>
  <c r="K53" i="29"/>
  <c r="L53" i="29" s="1"/>
  <c r="AR48" i="29"/>
  <c r="K48" i="29"/>
  <c r="L48" i="29" s="1"/>
  <c r="AR44" i="29"/>
  <c r="AR53" i="29"/>
  <c r="K51" i="29"/>
  <c r="L51" i="29" s="1"/>
  <c r="K46" i="29"/>
  <c r="L46" i="29" s="1"/>
  <c r="AR44" i="28"/>
  <c r="K48" i="28"/>
  <c r="L48" i="28" s="1"/>
  <c r="AR49" i="28"/>
  <c r="K53" i="28"/>
  <c r="L53" i="28" s="1"/>
  <c r="K63" i="28"/>
  <c r="L63" i="28" s="1"/>
  <c r="AC65" i="28"/>
  <c r="K68" i="28"/>
  <c r="L68" i="28" s="1"/>
  <c r="AV116" i="28"/>
  <c r="AV111" i="28"/>
  <c r="AV98" i="28"/>
  <c r="AV96" i="28"/>
  <c r="AV94" i="28"/>
  <c r="AV84" i="28"/>
  <c r="AV79" i="28"/>
  <c r="AV75" i="28"/>
  <c r="AV115" i="28"/>
  <c r="AV110" i="28"/>
  <c r="AV106" i="28"/>
  <c r="AV92" i="28"/>
  <c r="AV78" i="28"/>
  <c r="AV74" i="28"/>
  <c r="AV109" i="28"/>
  <c r="AV105" i="28"/>
  <c r="AV101" i="28"/>
  <c r="AV90" i="28"/>
  <c r="AV83" i="28"/>
  <c r="AV112" i="28"/>
  <c r="AV107" i="28"/>
  <c r="AV100" i="28"/>
  <c r="AV91" i="28"/>
  <c r="AV85" i="28"/>
  <c r="AV80" i="28"/>
  <c r="R93" i="28"/>
  <c r="AV93" i="28"/>
  <c r="R97" i="28"/>
  <c r="AV113" i="28"/>
  <c r="AV114" i="28"/>
  <c r="AS46" i="29"/>
  <c r="AS50" i="29"/>
  <c r="AS45" i="29"/>
  <c r="AS49" i="29"/>
  <c r="AS52" i="29"/>
  <c r="AS48" i="29"/>
  <c r="AS47" i="29"/>
  <c r="AS44" i="29"/>
  <c r="AS53" i="29"/>
  <c r="AS51" i="29"/>
  <c r="AS43" i="29"/>
  <c r="K44" i="29"/>
  <c r="L44" i="29" s="1"/>
  <c r="AR45" i="29"/>
  <c r="R63" i="29"/>
  <c r="K44" i="28"/>
  <c r="L44" i="28" s="1"/>
  <c r="AR45" i="28"/>
  <c r="K49" i="28"/>
  <c r="L49" i="28" s="1"/>
  <c r="AR50" i="28"/>
  <c r="K61" i="28"/>
  <c r="L61" i="28" s="1"/>
  <c r="AV99" i="28"/>
  <c r="AV108" i="28"/>
  <c r="R109" i="28"/>
  <c r="R114" i="28"/>
  <c r="AR42" i="29"/>
  <c r="K43" i="29"/>
  <c r="L43" i="29" s="1"/>
  <c r="K47" i="29"/>
  <c r="L47" i="29" s="1"/>
  <c r="K45" i="28"/>
  <c r="L45" i="28" s="1"/>
  <c r="K50" i="28"/>
  <c r="L50" i="28" s="1"/>
  <c r="K59" i="28"/>
  <c r="L59" i="28" s="1"/>
  <c r="K60" i="28"/>
  <c r="L60" i="28" s="1"/>
  <c r="AC64" i="28"/>
  <c r="P90" i="28"/>
  <c r="R91" i="28"/>
  <c r="R99" i="28"/>
  <c r="K42" i="29"/>
  <c r="L42" i="29" s="1"/>
  <c r="AS42" i="29"/>
  <c r="AR46" i="29"/>
  <c r="AU76" i="28"/>
  <c r="K80" i="28"/>
  <c r="L80" i="28" s="1"/>
  <c r="AU81" i="28"/>
  <c r="K85" i="28"/>
  <c r="L85" i="28" s="1"/>
  <c r="AU108" i="28"/>
  <c r="AU113" i="28"/>
  <c r="AC68" i="29"/>
  <c r="AC67" i="29"/>
  <c r="AC69" i="29"/>
  <c r="K65" i="29"/>
  <c r="L65" i="29" s="1"/>
  <c r="AC62" i="29"/>
  <c r="AC61" i="29"/>
  <c r="AC63" i="29"/>
  <c r="K58" i="29"/>
  <c r="L58" i="29" s="1"/>
  <c r="K67" i="29"/>
  <c r="L67" i="29" s="1"/>
  <c r="K66" i="29"/>
  <c r="L66" i="29" s="1"/>
  <c r="K60" i="29"/>
  <c r="L60" i="29" s="1"/>
  <c r="K59" i="29"/>
  <c r="L59" i="29" s="1"/>
  <c r="K69" i="29"/>
  <c r="L69" i="29" s="1"/>
  <c r="K68" i="29"/>
  <c r="L68" i="29" s="1"/>
  <c r="AC66" i="29"/>
  <c r="AC65" i="29"/>
  <c r="AC64" i="29"/>
  <c r="K61" i="29"/>
  <c r="L61" i="29" s="1"/>
  <c r="AC59" i="29"/>
  <c r="R75" i="29"/>
  <c r="O105" i="29"/>
  <c r="P105" i="29" s="1"/>
  <c r="Q105" i="29" s="1"/>
  <c r="R105" i="29"/>
  <c r="R83" i="29"/>
  <c r="O90" i="29"/>
  <c r="P90" i="29" s="1"/>
  <c r="Q90" i="29" s="1"/>
  <c r="R90" i="29"/>
  <c r="AU74" i="28"/>
  <c r="K78" i="28"/>
  <c r="L78" i="28" s="1"/>
  <c r="AU78" i="28"/>
  <c r="K83" i="28"/>
  <c r="L83" i="28" s="1"/>
  <c r="AU92" i="28"/>
  <c r="K101" i="28"/>
  <c r="L101" i="28" s="1"/>
  <c r="K105" i="28"/>
  <c r="L105" i="28" s="1"/>
  <c r="AU106" i="28"/>
  <c r="AU110" i="28"/>
  <c r="K115" i="28"/>
  <c r="L115" i="28" s="1"/>
  <c r="AU115" i="28"/>
  <c r="AC60" i="29"/>
  <c r="O74" i="29"/>
  <c r="P74" i="29" s="1"/>
  <c r="Q74" i="29" s="1"/>
  <c r="R74" i="29"/>
  <c r="R101" i="29"/>
  <c r="R109" i="29"/>
  <c r="K74" i="28"/>
  <c r="L74" i="28" s="1"/>
  <c r="AU75" i="28"/>
  <c r="AU79" i="28"/>
  <c r="K84" i="28"/>
  <c r="L84" i="28" s="1"/>
  <c r="AU84" i="28"/>
  <c r="K92" i="28"/>
  <c r="L92" i="28" s="1"/>
  <c r="K94" i="28"/>
  <c r="L94" i="28" s="1"/>
  <c r="AU94" i="28"/>
  <c r="AU96" i="28"/>
  <c r="AU98" i="28"/>
  <c r="K106" i="28"/>
  <c r="L106" i="28" s="1"/>
  <c r="K110" i="28"/>
  <c r="L110" i="28" s="1"/>
  <c r="AU111" i="28"/>
  <c r="AU116" i="28"/>
  <c r="R115" i="29"/>
  <c r="K75" i="28"/>
  <c r="L75" i="28" s="1"/>
  <c r="K79" i="28"/>
  <c r="L79" i="28" s="1"/>
  <c r="AU80" i="28"/>
  <c r="AU91" i="28"/>
  <c r="K96" i="28"/>
  <c r="L96" i="28" s="1"/>
  <c r="K98" i="28"/>
  <c r="L98" i="28" s="1"/>
  <c r="K100" i="28"/>
  <c r="L100" i="28" s="1"/>
  <c r="AU100" i="28"/>
  <c r="AU107" i="28"/>
  <c r="K111" i="28"/>
  <c r="L111" i="28" s="1"/>
  <c r="AC58" i="29"/>
  <c r="K62" i="29"/>
  <c r="L62" i="29" s="1"/>
  <c r="R94" i="29"/>
  <c r="AD58" i="29"/>
  <c r="AD64" i="29"/>
  <c r="AD65" i="29"/>
  <c r="AD66" i="29"/>
  <c r="AD67" i="29"/>
  <c r="AD68" i="29"/>
  <c r="R31" i="30"/>
  <c r="AD63" i="29"/>
  <c r="R78" i="29"/>
  <c r="R92" i="29"/>
  <c r="R53" i="30"/>
  <c r="R47" i="30"/>
  <c r="AV77" i="29"/>
  <c r="K82" i="29"/>
  <c r="L82" i="29" s="1"/>
  <c r="AV82" i="29"/>
  <c r="AU83" i="29"/>
  <c r="AU90" i="29"/>
  <c r="K95" i="29"/>
  <c r="L95" i="29" s="1"/>
  <c r="AV95" i="29"/>
  <c r="K97" i="29"/>
  <c r="L97" i="29" s="1"/>
  <c r="AV97" i="29"/>
  <c r="K99" i="29"/>
  <c r="L99" i="29" s="1"/>
  <c r="AV99" i="29"/>
  <c r="AR27" i="30"/>
  <c r="AV79" i="29"/>
  <c r="AV84" i="29"/>
  <c r="AU85" i="29"/>
  <c r="AU91" i="29"/>
  <c r="AV94" i="29"/>
  <c r="K96" i="29"/>
  <c r="L96" i="29" s="1"/>
  <c r="AV96" i="29"/>
  <c r="K98" i="29"/>
  <c r="L98" i="29" s="1"/>
  <c r="AV98" i="29"/>
  <c r="K100" i="29"/>
  <c r="L100" i="29" s="1"/>
  <c r="AU100" i="29"/>
  <c r="AU101" i="29"/>
  <c r="O106" i="29"/>
  <c r="P106" i="29" s="1"/>
  <c r="Q106" i="29" s="1"/>
  <c r="AR37" i="30"/>
  <c r="K30" i="30"/>
  <c r="L30" i="30" s="1"/>
  <c r="AR28" i="30"/>
  <c r="AR35" i="30"/>
  <c r="AR33" i="30"/>
  <c r="AR31" i="30"/>
  <c r="K28" i="30"/>
  <c r="L28" i="30" s="1"/>
  <c r="K37" i="30"/>
  <c r="L37" i="30" s="1"/>
  <c r="K35" i="30"/>
  <c r="L35" i="30" s="1"/>
  <c r="K33" i="30"/>
  <c r="L33" i="30" s="1"/>
  <c r="AR29" i="30"/>
  <c r="AR38" i="30"/>
  <c r="K38" i="30"/>
  <c r="L38" i="30" s="1"/>
  <c r="K36" i="30"/>
  <c r="L36" i="30" s="1"/>
  <c r="K34" i="30"/>
  <c r="L34" i="30" s="1"/>
  <c r="K32" i="30"/>
  <c r="L32" i="30" s="1"/>
  <c r="AR30" i="30"/>
  <c r="K27" i="30"/>
  <c r="L27" i="30" s="1"/>
  <c r="K29" i="30"/>
  <c r="L29" i="30" s="1"/>
  <c r="AU76" i="29"/>
  <c r="K80" i="29"/>
  <c r="L80" i="29" s="1"/>
  <c r="AV80" i="29"/>
  <c r="AU81" i="29"/>
  <c r="K85" i="29"/>
  <c r="L85" i="29" s="1"/>
  <c r="AV85" i="29"/>
  <c r="K91" i="29"/>
  <c r="L91" i="29" s="1"/>
  <c r="AV91" i="29"/>
  <c r="AU93" i="29"/>
  <c r="AV100" i="29"/>
  <c r="AV101" i="29"/>
  <c r="AS38" i="30"/>
  <c r="AS35" i="30"/>
  <c r="AS33" i="30"/>
  <c r="AS31" i="30"/>
  <c r="AS29" i="30"/>
  <c r="AS27" i="30"/>
  <c r="AS37" i="30"/>
  <c r="AS28" i="30"/>
  <c r="K48" i="30"/>
  <c r="L48" i="30" s="1"/>
  <c r="K76" i="29"/>
  <c r="L76" i="29" s="1"/>
  <c r="AV76" i="29"/>
  <c r="AU77" i="29"/>
  <c r="K81" i="29"/>
  <c r="L81" i="29" s="1"/>
  <c r="AV81" i="29"/>
  <c r="K93" i="29"/>
  <c r="L93" i="29" s="1"/>
  <c r="AU95" i="29"/>
  <c r="AU97" i="29"/>
  <c r="R106" i="29"/>
  <c r="AR52" i="30"/>
  <c r="K52" i="30"/>
  <c r="L52" i="30" s="1"/>
  <c r="AR47" i="30"/>
  <c r="AR43" i="30"/>
  <c r="K42" i="30"/>
  <c r="L42" i="30" s="1"/>
  <c r="K51" i="30"/>
  <c r="L51" i="30" s="1"/>
  <c r="AR46" i="30"/>
  <c r="K46" i="30"/>
  <c r="L46" i="30" s="1"/>
  <c r="AR42" i="30"/>
  <c r="AR51" i="30"/>
  <c r="K50" i="30"/>
  <c r="L50" i="30" s="1"/>
  <c r="K45" i="30"/>
  <c r="L45" i="30" s="1"/>
  <c r="AR50" i="30"/>
  <c r="K49" i="30"/>
  <c r="L49" i="30" s="1"/>
  <c r="AR45" i="30"/>
  <c r="K44" i="30"/>
  <c r="L44" i="30" s="1"/>
  <c r="AR53" i="30"/>
  <c r="K43" i="30"/>
  <c r="L43" i="30" s="1"/>
  <c r="AR44" i="30"/>
  <c r="AR49" i="30"/>
  <c r="AR48" i="30"/>
  <c r="K114" i="29"/>
  <c r="L114" i="29" s="1"/>
  <c r="P74" i="30"/>
  <c r="Q74" i="30" s="1"/>
  <c r="S74" i="30" s="1"/>
  <c r="U74" i="30" s="1"/>
  <c r="R94" i="30"/>
  <c r="AU107" i="29"/>
  <c r="K111" i="29"/>
  <c r="L111" i="29" s="1"/>
  <c r="AV111" i="29"/>
  <c r="AU112" i="29"/>
  <c r="K116" i="29"/>
  <c r="L116" i="29" s="1"/>
  <c r="AV116" i="29"/>
  <c r="R63" i="30"/>
  <c r="K107" i="29"/>
  <c r="L107" i="29" s="1"/>
  <c r="AU108" i="29"/>
  <c r="K112" i="29"/>
  <c r="L112" i="29" s="1"/>
  <c r="AV112" i="29"/>
  <c r="AU113" i="29"/>
  <c r="AT74" i="30"/>
  <c r="O106" i="30"/>
  <c r="P106" i="30" s="1"/>
  <c r="Q106" i="30" s="1"/>
  <c r="S106" i="30" s="1"/>
  <c r="U106" i="30" s="1"/>
  <c r="AT106" i="30" s="1"/>
  <c r="AX106" i="30" s="1"/>
  <c r="R106" i="30"/>
  <c r="K108" i="29"/>
  <c r="L108" i="29" s="1"/>
  <c r="AV108" i="29"/>
  <c r="K113" i="29"/>
  <c r="L113" i="29" s="1"/>
  <c r="AS46" i="30"/>
  <c r="AS42" i="30"/>
  <c r="AS51" i="30"/>
  <c r="AS50" i="30"/>
  <c r="AS45" i="30"/>
  <c r="AS49" i="30"/>
  <c r="AS44" i="30"/>
  <c r="AS52" i="30"/>
  <c r="AS43" i="30"/>
  <c r="R62" i="30"/>
  <c r="AC59" i="30"/>
  <c r="AC60" i="30"/>
  <c r="K64" i="30"/>
  <c r="L64" i="30" s="1"/>
  <c r="AC67" i="30"/>
  <c r="AC68" i="30"/>
  <c r="R76" i="30"/>
  <c r="K61" i="30"/>
  <c r="L61" i="30" s="1"/>
  <c r="AC65" i="30"/>
  <c r="AD66" i="30"/>
  <c r="K68" i="30"/>
  <c r="L68" i="30" s="1"/>
  <c r="K69" i="30"/>
  <c r="L69" i="30" s="1"/>
  <c r="K59" i="30"/>
  <c r="L59" i="30" s="1"/>
  <c r="K60" i="30"/>
  <c r="L60" i="30" s="1"/>
  <c r="AC64" i="30"/>
  <c r="AD65" i="30"/>
  <c r="K67" i="30"/>
  <c r="L67" i="30" s="1"/>
  <c r="K58" i="30"/>
  <c r="L58" i="30" s="1"/>
  <c r="AC63" i="30"/>
  <c r="AD64" i="30"/>
  <c r="K66" i="30"/>
  <c r="L66" i="30" s="1"/>
  <c r="AC69" i="30"/>
  <c r="AU83" i="30"/>
  <c r="K82" i="30"/>
  <c r="L82" i="30" s="1"/>
  <c r="K77" i="30"/>
  <c r="L77" i="30" s="1"/>
  <c r="AU82" i="30"/>
  <c r="K81" i="30"/>
  <c r="L81" i="30" s="1"/>
  <c r="AU77" i="30"/>
  <c r="K85" i="30"/>
  <c r="L85" i="30" s="1"/>
  <c r="AU81" i="30"/>
  <c r="K80" i="30"/>
  <c r="L80" i="30" s="1"/>
  <c r="AU76" i="30"/>
  <c r="AU85" i="30"/>
  <c r="AU80" i="30"/>
  <c r="K79" i="30"/>
  <c r="L79" i="30" s="1"/>
  <c r="K75" i="30"/>
  <c r="L75" i="30" s="1"/>
  <c r="K83" i="30"/>
  <c r="L83" i="30" s="1"/>
  <c r="AU78" i="30"/>
  <c r="K78" i="30"/>
  <c r="L78" i="30" s="1"/>
  <c r="AU84" i="30"/>
  <c r="R90" i="30"/>
  <c r="O90" i="30"/>
  <c r="P90" i="30" s="1"/>
  <c r="Q90" i="30" s="1"/>
  <c r="R92" i="30"/>
  <c r="AC61" i="30"/>
  <c r="AC62" i="30"/>
  <c r="AD63" i="30"/>
  <c r="AU74" i="30"/>
  <c r="AX74" i="30" s="1"/>
  <c r="R105" i="30"/>
  <c r="O105" i="30"/>
  <c r="P105" i="30" s="1"/>
  <c r="Q105" i="30" s="1"/>
  <c r="S105" i="30" s="1"/>
  <c r="U105" i="30" s="1"/>
  <c r="AT105" i="30" s="1"/>
  <c r="R111" i="30"/>
  <c r="R116" i="30"/>
  <c r="AV83" i="30"/>
  <c r="AV90" i="30"/>
  <c r="AU92" i="30"/>
  <c r="K101" i="30"/>
  <c r="L101" i="30" s="1"/>
  <c r="AV101" i="30"/>
  <c r="K110" i="30"/>
  <c r="L110" i="30" s="1"/>
  <c r="AU111" i="30"/>
  <c r="AU116" i="30"/>
  <c r="AV75" i="30"/>
  <c r="AV79" i="30"/>
  <c r="AV84" i="30"/>
  <c r="AU91" i="30"/>
  <c r="AV94" i="30"/>
  <c r="K96" i="30"/>
  <c r="L96" i="30" s="1"/>
  <c r="AV96" i="30"/>
  <c r="K98" i="30"/>
  <c r="L98" i="30" s="1"/>
  <c r="AV98" i="30"/>
  <c r="K100" i="30"/>
  <c r="L100" i="30" s="1"/>
  <c r="AU100" i="30"/>
  <c r="K107" i="30"/>
  <c r="L107" i="30" s="1"/>
  <c r="AU108" i="30"/>
  <c r="K112" i="30"/>
  <c r="L112" i="30" s="1"/>
  <c r="AU113" i="30"/>
  <c r="AV80" i="30"/>
  <c r="AV85" i="30"/>
  <c r="K91" i="30"/>
  <c r="L91" i="30" s="1"/>
  <c r="AV91" i="30"/>
  <c r="AU93" i="30"/>
  <c r="AV100" i="30"/>
  <c r="K108" i="30"/>
  <c r="L108" i="30" s="1"/>
  <c r="K113" i="30"/>
  <c r="L113" i="30" s="1"/>
  <c r="AU114" i="30"/>
  <c r="AV81" i="30"/>
  <c r="K93" i="30"/>
  <c r="L93" i="30" s="1"/>
  <c r="AV93" i="30"/>
  <c r="AU95" i="30"/>
  <c r="AU97" i="30"/>
  <c r="AU99" i="30"/>
  <c r="K109" i="30"/>
  <c r="L109" i="30" s="1"/>
  <c r="AU109" i="30"/>
  <c r="K114" i="30"/>
  <c r="L114" i="30" s="1"/>
  <c r="AV77" i="30"/>
  <c r="AV82" i="30"/>
  <c r="AU90" i="30"/>
  <c r="K95" i="30"/>
  <c r="L95" i="30" s="1"/>
  <c r="AV95" i="30"/>
  <c r="K97" i="30"/>
  <c r="L97" i="30" s="1"/>
  <c r="AV97" i="30"/>
  <c r="K99" i="30"/>
  <c r="L99" i="30" s="1"/>
  <c r="AU105" i="30"/>
  <c r="AX105" i="30" s="1"/>
  <c r="AU110" i="30"/>
  <c r="K115" i="30"/>
  <c r="L115" i="30" s="1"/>
  <c r="R95" i="30" l="1"/>
  <c r="R109" i="30"/>
  <c r="R69" i="30"/>
  <c r="R81" i="29"/>
  <c r="O105" i="28"/>
  <c r="P105" i="28" s="1"/>
  <c r="Q105" i="28" s="1"/>
  <c r="R105" i="28"/>
  <c r="R44" i="28"/>
  <c r="R65" i="27"/>
  <c r="AU42" i="31"/>
  <c r="R114" i="29"/>
  <c r="BA91" i="1"/>
  <c r="AX91" i="1"/>
  <c r="R99" i="30"/>
  <c r="R113" i="30"/>
  <c r="R100" i="29"/>
  <c r="R61" i="29"/>
  <c r="R59" i="29"/>
  <c r="R66" i="28"/>
  <c r="BA90" i="25"/>
  <c r="R28" i="29"/>
  <c r="O28" i="29"/>
  <c r="P28" i="29" s="1"/>
  <c r="Q28" i="29" s="1"/>
  <c r="S28" i="29" s="1"/>
  <c r="U28" i="29" s="1"/>
  <c r="AQ28" i="29" s="1"/>
  <c r="AU28" i="29" s="1"/>
  <c r="R108" i="30"/>
  <c r="R100" i="30"/>
  <c r="R108" i="29"/>
  <c r="R38" i="30"/>
  <c r="R28" i="30"/>
  <c r="O28" i="30"/>
  <c r="P28" i="30" s="1"/>
  <c r="Q28" i="30" s="1"/>
  <c r="S28" i="30" s="1"/>
  <c r="U28" i="30" s="1"/>
  <c r="AQ28" i="30" s="1"/>
  <c r="AU28" i="30" s="1"/>
  <c r="R100" i="28"/>
  <c r="R75" i="28"/>
  <c r="R96" i="27"/>
  <c r="R92" i="27"/>
  <c r="AX75" i="16"/>
  <c r="R50" i="29"/>
  <c r="R97" i="30"/>
  <c r="R64" i="30"/>
  <c r="R48" i="30"/>
  <c r="R80" i="29"/>
  <c r="R98" i="29"/>
  <c r="R84" i="28"/>
  <c r="R45" i="28"/>
  <c r="AX74" i="31"/>
  <c r="BA91" i="3"/>
  <c r="BA90" i="2"/>
  <c r="AX90" i="2"/>
  <c r="R35" i="28"/>
  <c r="R115" i="30"/>
  <c r="R67" i="30"/>
  <c r="R81" i="26"/>
  <c r="R49" i="27"/>
  <c r="R29" i="27"/>
  <c r="R96" i="25"/>
  <c r="R33" i="27"/>
  <c r="R34" i="27"/>
  <c r="R94" i="25"/>
  <c r="R45" i="27"/>
  <c r="R53" i="27"/>
  <c r="R90" i="26"/>
  <c r="O90" i="26"/>
  <c r="P90" i="26" s="1"/>
  <c r="Q90" i="26" s="1"/>
  <c r="R100" i="24"/>
  <c r="R94" i="23"/>
  <c r="R42" i="25"/>
  <c r="O42" i="25"/>
  <c r="P42" i="25" s="1"/>
  <c r="Q42" i="25" s="1"/>
  <c r="R77" i="25"/>
  <c r="R83" i="25"/>
  <c r="R75" i="25"/>
  <c r="R43" i="25"/>
  <c r="R53" i="25"/>
  <c r="R50" i="25"/>
  <c r="R95" i="23"/>
  <c r="R30" i="24"/>
  <c r="R27" i="24"/>
  <c r="O27" i="24"/>
  <c r="P27" i="24" s="1"/>
  <c r="Q27" i="24" s="1"/>
  <c r="R29" i="24"/>
  <c r="R96" i="22"/>
  <c r="R99" i="21"/>
  <c r="R93" i="21"/>
  <c r="R48" i="24"/>
  <c r="R63" i="23"/>
  <c r="R68" i="21"/>
  <c r="R46" i="26"/>
  <c r="R52" i="26"/>
  <c r="BA91" i="23"/>
  <c r="R46" i="23"/>
  <c r="R74" i="22"/>
  <c r="O74" i="22"/>
  <c r="P74" i="22" s="1"/>
  <c r="Q74" i="22" s="1"/>
  <c r="S74" i="22" s="1"/>
  <c r="U74" i="22" s="1"/>
  <c r="AT74" i="22" s="1"/>
  <c r="AX74" i="22" s="1"/>
  <c r="R79" i="22"/>
  <c r="R49" i="22"/>
  <c r="R45" i="22"/>
  <c r="R51" i="22"/>
  <c r="R81" i="21"/>
  <c r="R59" i="22"/>
  <c r="R66" i="22"/>
  <c r="R68" i="22"/>
  <c r="O42" i="21"/>
  <c r="P42" i="21" s="1"/>
  <c r="Q42" i="21" s="1"/>
  <c r="S42" i="21" s="1"/>
  <c r="U42" i="21" s="1"/>
  <c r="AQ42" i="21" s="1"/>
  <c r="R42" i="21"/>
  <c r="R47" i="21"/>
  <c r="R53" i="21"/>
  <c r="R65" i="25"/>
  <c r="R62" i="25"/>
  <c r="R69" i="25"/>
  <c r="P91" i="21"/>
  <c r="Q91" i="21" s="1"/>
  <c r="S91" i="21" s="1"/>
  <c r="U91" i="21" s="1"/>
  <c r="AT91" i="21" s="1"/>
  <c r="BA91" i="21" s="1"/>
  <c r="R45" i="21"/>
  <c r="R34" i="21"/>
  <c r="R38" i="21"/>
  <c r="R101" i="20"/>
  <c r="R91" i="20"/>
  <c r="AX75" i="20"/>
  <c r="R30" i="20"/>
  <c r="R32" i="22"/>
  <c r="R27" i="22"/>
  <c r="O27" i="22"/>
  <c r="P27" i="22" s="1"/>
  <c r="Q27" i="22" s="1"/>
  <c r="S27" i="22" s="1"/>
  <c r="U27" i="22" s="1"/>
  <c r="AQ27" i="22" s="1"/>
  <c r="AU27" i="22" s="1"/>
  <c r="R34" i="22"/>
  <c r="R52" i="20"/>
  <c r="R81" i="31"/>
  <c r="R36" i="31"/>
  <c r="R84" i="31"/>
  <c r="R74" i="31"/>
  <c r="O74" i="31"/>
  <c r="P74" i="31" s="1"/>
  <c r="Q74" i="31" s="1"/>
  <c r="S74" i="31" s="1"/>
  <c r="U74" i="31" s="1"/>
  <c r="AT74" i="31" s="1"/>
  <c r="R35" i="31"/>
  <c r="R97" i="18"/>
  <c r="R61" i="19"/>
  <c r="O91" i="18"/>
  <c r="R91" i="18"/>
  <c r="R101" i="17"/>
  <c r="R59" i="31"/>
  <c r="R66" i="31"/>
  <c r="R77" i="19"/>
  <c r="R75" i="19"/>
  <c r="R96" i="18"/>
  <c r="R79" i="18"/>
  <c r="R95" i="17"/>
  <c r="R64" i="19"/>
  <c r="R67" i="18"/>
  <c r="R32" i="19"/>
  <c r="R67" i="17"/>
  <c r="R52" i="16"/>
  <c r="R31" i="18"/>
  <c r="R76" i="17"/>
  <c r="R79" i="17"/>
  <c r="R67" i="16"/>
  <c r="R50" i="16"/>
  <c r="R64" i="15"/>
  <c r="R60" i="17"/>
  <c r="O42" i="17"/>
  <c r="P42" i="17" s="1"/>
  <c r="Q42" i="17" s="1"/>
  <c r="R42" i="17"/>
  <c r="R44" i="16"/>
  <c r="R62" i="17"/>
  <c r="R69" i="17"/>
  <c r="R46" i="17"/>
  <c r="R97" i="16"/>
  <c r="R50" i="18"/>
  <c r="O42" i="18"/>
  <c r="P42" i="18" s="1"/>
  <c r="Q42" i="18" s="1"/>
  <c r="R42" i="18"/>
  <c r="R45" i="17"/>
  <c r="R47" i="14"/>
  <c r="R84" i="13"/>
  <c r="R81" i="12"/>
  <c r="R43" i="12"/>
  <c r="O43" i="12"/>
  <c r="P43" i="12" s="1"/>
  <c r="Q43" i="12" s="1"/>
  <c r="R32" i="17"/>
  <c r="R27" i="16"/>
  <c r="O27" i="16"/>
  <c r="P27" i="16" s="1"/>
  <c r="Q27" i="16" s="1"/>
  <c r="S27" i="16" s="1"/>
  <c r="U27" i="16" s="1"/>
  <c r="AQ27" i="16" s="1"/>
  <c r="R29" i="16"/>
  <c r="R37" i="16"/>
  <c r="R85" i="14"/>
  <c r="R35" i="13"/>
  <c r="R96" i="14"/>
  <c r="R95" i="13"/>
  <c r="R77" i="13"/>
  <c r="R31" i="13"/>
  <c r="R98" i="12"/>
  <c r="R66" i="12"/>
  <c r="R82" i="11"/>
  <c r="R84" i="14"/>
  <c r="R67" i="14"/>
  <c r="R50" i="14"/>
  <c r="O93" i="13"/>
  <c r="R93" i="13"/>
  <c r="R76" i="13"/>
  <c r="O60" i="12"/>
  <c r="R60" i="12"/>
  <c r="R76" i="11"/>
  <c r="R83" i="14"/>
  <c r="R44" i="14"/>
  <c r="R85" i="13"/>
  <c r="R36" i="13"/>
  <c r="R85" i="11"/>
  <c r="R82" i="14"/>
  <c r="R33" i="12"/>
  <c r="R36" i="12"/>
  <c r="R100" i="11"/>
  <c r="R96" i="10"/>
  <c r="R95" i="9"/>
  <c r="R100" i="8"/>
  <c r="R48" i="15"/>
  <c r="R51" i="15"/>
  <c r="R35" i="14"/>
  <c r="R36" i="14"/>
  <c r="R64" i="9"/>
  <c r="AU42" i="13"/>
  <c r="R80" i="9"/>
  <c r="R51" i="13"/>
  <c r="O43" i="13"/>
  <c r="P43" i="13" s="1"/>
  <c r="Q43" i="13" s="1"/>
  <c r="S43" i="13" s="1"/>
  <c r="U43" i="13" s="1"/>
  <c r="AQ43" i="13" s="1"/>
  <c r="AU43" i="13" s="1"/>
  <c r="R43" i="13"/>
  <c r="R45" i="13"/>
  <c r="R98" i="9"/>
  <c r="O58" i="9"/>
  <c r="P58" i="9" s="1"/>
  <c r="Q58" i="9" s="1"/>
  <c r="R58" i="9"/>
  <c r="R94" i="7"/>
  <c r="O74" i="7"/>
  <c r="P74" i="7" s="1"/>
  <c r="Q74" i="7" s="1"/>
  <c r="S74" i="7" s="1"/>
  <c r="U74" i="7" s="1"/>
  <c r="AT74" i="7" s="1"/>
  <c r="AX74" i="7" s="1"/>
  <c r="R74" i="7"/>
  <c r="R36" i="10"/>
  <c r="R82" i="8"/>
  <c r="R74" i="8"/>
  <c r="O74" i="8"/>
  <c r="P74" i="8" s="1"/>
  <c r="Q74" i="8" s="1"/>
  <c r="R79" i="8"/>
  <c r="R91" i="4"/>
  <c r="O91" i="4"/>
  <c r="P91" i="4" s="1"/>
  <c r="Q91" i="4" s="1"/>
  <c r="R44" i="7"/>
  <c r="R51" i="7"/>
  <c r="R53" i="7"/>
  <c r="R63" i="5"/>
  <c r="R43" i="11"/>
  <c r="R48" i="11"/>
  <c r="R48" i="10"/>
  <c r="AX106" i="5"/>
  <c r="R64" i="5"/>
  <c r="R69" i="4"/>
  <c r="R115" i="5"/>
  <c r="O58" i="5"/>
  <c r="P58" i="5" s="1"/>
  <c r="Q58" i="5" s="1"/>
  <c r="S58" i="5" s="1"/>
  <c r="U58" i="5" s="1"/>
  <c r="AB58" i="5" s="1"/>
  <c r="AF58" i="5" s="1"/>
  <c r="R58" i="5"/>
  <c r="O90" i="4"/>
  <c r="P90" i="4" s="1"/>
  <c r="Q90" i="4" s="1"/>
  <c r="S90" i="4" s="1"/>
  <c r="U90" i="4" s="1"/>
  <c r="AT90" i="4" s="1"/>
  <c r="R90" i="4"/>
  <c r="R60" i="7"/>
  <c r="R42" i="7"/>
  <c r="O42" i="7"/>
  <c r="P42" i="7" s="1"/>
  <c r="Q42" i="7" s="1"/>
  <c r="R32" i="11"/>
  <c r="R74" i="3"/>
  <c r="O74" i="3"/>
  <c r="P74" i="3" s="1"/>
  <c r="Q74" i="3" s="1"/>
  <c r="R50" i="2"/>
  <c r="R49" i="8"/>
  <c r="R46" i="8"/>
  <c r="O59" i="3"/>
  <c r="P59" i="3" s="1"/>
  <c r="Q59" i="3" s="1"/>
  <c r="S59" i="3" s="1"/>
  <c r="U59" i="3" s="1"/>
  <c r="AB59" i="3" s="1"/>
  <c r="AF59" i="3" s="1"/>
  <c r="R59" i="3"/>
  <c r="R37" i="9"/>
  <c r="R36" i="9"/>
  <c r="R32" i="6"/>
  <c r="R38" i="6"/>
  <c r="R35" i="5"/>
  <c r="R30" i="5"/>
  <c r="R36" i="5"/>
  <c r="R52" i="4"/>
  <c r="R38" i="2"/>
  <c r="R77" i="4"/>
  <c r="R79" i="4"/>
  <c r="O42" i="2"/>
  <c r="P42" i="2" s="1"/>
  <c r="Q42" i="2" s="1"/>
  <c r="R42" i="2"/>
  <c r="R42" i="6"/>
  <c r="O42" i="6"/>
  <c r="P42" i="6" s="1"/>
  <c r="Q42" i="6" s="1"/>
  <c r="S42" i="6" s="1"/>
  <c r="U42" i="6" s="1"/>
  <c r="AQ42" i="6" s="1"/>
  <c r="AU42" i="6" s="1"/>
  <c r="R45" i="5"/>
  <c r="R47" i="5"/>
  <c r="R33" i="4"/>
  <c r="R52" i="2"/>
  <c r="R51" i="3"/>
  <c r="R50" i="3"/>
  <c r="R50" i="1"/>
  <c r="R52" i="1"/>
  <c r="R47" i="1"/>
  <c r="R31" i="3"/>
  <c r="R33" i="3"/>
  <c r="R34" i="1"/>
  <c r="O91" i="30"/>
  <c r="R91" i="30"/>
  <c r="O107" i="30"/>
  <c r="P107" i="30" s="1"/>
  <c r="Q107" i="30" s="1"/>
  <c r="R107" i="30"/>
  <c r="R96" i="30"/>
  <c r="BA90" i="30"/>
  <c r="S90" i="30"/>
  <c r="U90" i="30" s="1"/>
  <c r="AT90" i="30" s="1"/>
  <c r="R78" i="30"/>
  <c r="R81" i="30"/>
  <c r="R66" i="30"/>
  <c r="R68" i="30"/>
  <c r="R107" i="29"/>
  <c r="O107" i="29"/>
  <c r="P107" i="29" s="1"/>
  <c r="Q107" i="29" s="1"/>
  <c r="S107" i="29" s="1"/>
  <c r="U107" i="29" s="1"/>
  <c r="AT107" i="29" s="1"/>
  <c r="R116" i="29"/>
  <c r="R49" i="30"/>
  <c r="R46" i="30"/>
  <c r="R52" i="30"/>
  <c r="O27" i="30"/>
  <c r="P27" i="30" s="1"/>
  <c r="Q27" i="30" s="1"/>
  <c r="R27" i="30"/>
  <c r="R99" i="29"/>
  <c r="R98" i="28"/>
  <c r="R101" i="28"/>
  <c r="S90" i="29"/>
  <c r="U90" i="29" s="1"/>
  <c r="AT90" i="29" s="1"/>
  <c r="BA90" i="29" s="1"/>
  <c r="S105" i="29"/>
  <c r="U105" i="29" s="1"/>
  <c r="AT105" i="29" s="1"/>
  <c r="AX105" i="29" s="1"/>
  <c r="R60" i="29"/>
  <c r="R43" i="29"/>
  <c r="R48" i="28"/>
  <c r="R46" i="29"/>
  <c r="R53" i="29"/>
  <c r="O27" i="28"/>
  <c r="P27" i="28" s="1"/>
  <c r="Q27" i="28" s="1"/>
  <c r="R27" i="28"/>
  <c r="O29" i="28"/>
  <c r="P29" i="28" s="1"/>
  <c r="Q29" i="28" s="1"/>
  <c r="S29" i="28" s="1"/>
  <c r="U29" i="28" s="1"/>
  <c r="AQ29" i="28" s="1"/>
  <c r="AU29" i="28" s="1"/>
  <c r="R29" i="28"/>
  <c r="R37" i="28"/>
  <c r="R91" i="27"/>
  <c r="O91" i="27"/>
  <c r="P91" i="27" s="1"/>
  <c r="Q91" i="27" s="1"/>
  <c r="S91" i="27" s="1"/>
  <c r="U91" i="27" s="1"/>
  <c r="AT91" i="27" s="1"/>
  <c r="AX91" i="27" s="1"/>
  <c r="R112" i="27"/>
  <c r="R60" i="27"/>
  <c r="R77" i="26"/>
  <c r="O77" i="26"/>
  <c r="O75" i="27"/>
  <c r="R80" i="26"/>
  <c r="R27" i="27"/>
  <c r="O27" i="27"/>
  <c r="P27" i="27" s="1"/>
  <c r="Q27" i="27" s="1"/>
  <c r="R99" i="24"/>
  <c r="R35" i="27"/>
  <c r="R36" i="27"/>
  <c r="R92" i="26"/>
  <c r="O92" i="26"/>
  <c r="P92" i="26" s="1"/>
  <c r="Q92" i="26" s="1"/>
  <c r="S92" i="26" s="1"/>
  <c r="U92" i="26" s="1"/>
  <c r="AT92" i="26" s="1"/>
  <c r="AX92" i="26" s="1"/>
  <c r="R64" i="26"/>
  <c r="R68" i="26"/>
  <c r="R50" i="27"/>
  <c r="O91" i="26"/>
  <c r="P91" i="26" s="1"/>
  <c r="Q91" i="26" s="1"/>
  <c r="S91" i="26" s="1"/>
  <c r="U91" i="26" s="1"/>
  <c r="AT91" i="26" s="1"/>
  <c r="R91" i="26"/>
  <c r="R99" i="25"/>
  <c r="R98" i="24"/>
  <c r="R81" i="25"/>
  <c r="R83" i="24"/>
  <c r="R100" i="23"/>
  <c r="R32" i="26"/>
  <c r="R76" i="24"/>
  <c r="AX90" i="25"/>
  <c r="R82" i="25"/>
  <c r="R74" i="25"/>
  <c r="O74" i="25"/>
  <c r="P74" i="25" s="1"/>
  <c r="Q74" i="25" s="1"/>
  <c r="S74" i="25" s="1"/>
  <c r="U74" i="25" s="1"/>
  <c r="AT74" i="25" s="1"/>
  <c r="R79" i="25"/>
  <c r="R44" i="25"/>
  <c r="R31" i="24"/>
  <c r="R97" i="21"/>
  <c r="R50" i="24"/>
  <c r="R51" i="24"/>
  <c r="R43" i="24"/>
  <c r="R78" i="23"/>
  <c r="R84" i="23"/>
  <c r="R66" i="23"/>
  <c r="R48" i="26"/>
  <c r="R48" i="23"/>
  <c r="R64" i="21"/>
  <c r="R50" i="22"/>
  <c r="R65" i="22"/>
  <c r="R60" i="22"/>
  <c r="N78" i="21"/>
  <c r="O78" i="21" s="1"/>
  <c r="P77" i="21"/>
  <c r="Q77" i="21" s="1"/>
  <c r="S77" i="21" s="1"/>
  <c r="U77" i="21" s="1"/>
  <c r="AT77" i="21" s="1"/>
  <c r="R44" i="21"/>
  <c r="R33" i="23"/>
  <c r="R30" i="23"/>
  <c r="R38" i="23"/>
  <c r="R63" i="25"/>
  <c r="R59" i="25"/>
  <c r="R66" i="25"/>
  <c r="R36" i="21"/>
  <c r="S90" i="23"/>
  <c r="U90" i="23" s="1"/>
  <c r="AT90" i="23" s="1"/>
  <c r="R92" i="20"/>
  <c r="R93" i="31"/>
  <c r="R37" i="22"/>
  <c r="AX90" i="20"/>
  <c r="R61" i="20"/>
  <c r="R31" i="31"/>
  <c r="R96" i="19"/>
  <c r="R51" i="20"/>
  <c r="R49" i="20"/>
  <c r="R80" i="31"/>
  <c r="R34" i="31"/>
  <c r="R99" i="19"/>
  <c r="R33" i="31"/>
  <c r="R77" i="18"/>
  <c r="R64" i="18"/>
  <c r="R53" i="31"/>
  <c r="R65" i="18"/>
  <c r="R67" i="31"/>
  <c r="R82" i="19"/>
  <c r="R79" i="19"/>
  <c r="O75" i="18"/>
  <c r="R75" i="18"/>
  <c r="R49" i="19"/>
  <c r="R46" i="19"/>
  <c r="R44" i="17"/>
  <c r="O44" i="17"/>
  <c r="P44" i="17" s="1"/>
  <c r="Q44" i="17" s="1"/>
  <c r="S44" i="17" s="1"/>
  <c r="U44" i="17" s="1"/>
  <c r="AQ44" i="17" s="1"/>
  <c r="AU44" i="17" s="1"/>
  <c r="R80" i="16"/>
  <c r="R78" i="15"/>
  <c r="R37" i="18"/>
  <c r="R32" i="18"/>
  <c r="R85" i="17"/>
  <c r="AX74" i="17"/>
  <c r="R65" i="17"/>
  <c r="R84" i="16"/>
  <c r="R45" i="16"/>
  <c r="R81" i="15"/>
  <c r="AX90" i="18"/>
  <c r="R59" i="17"/>
  <c r="R83" i="16"/>
  <c r="R61" i="16"/>
  <c r="O91" i="17"/>
  <c r="R63" i="17"/>
  <c r="O58" i="17"/>
  <c r="P58" i="17" s="1"/>
  <c r="Q58" i="17" s="1"/>
  <c r="S58" i="17" s="1"/>
  <c r="U58" i="17" s="1"/>
  <c r="AB58" i="17" s="1"/>
  <c r="AF58" i="17" s="1"/>
  <c r="R58" i="17"/>
  <c r="R100" i="15"/>
  <c r="R48" i="18"/>
  <c r="R74" i="17"/>
  <c r="O74" i="17"/>
  <c r="P74" i="17" s="1"/>
  <c r="Q74" i="17" s="1"/>
  <c r="S74" i="17" s="1"/>
  <c r="U74" i="17" s="1"/>
  <c r="AT74" i="17" s="1"/>
  <c r="AU27" i="16"/>
  <c r="R64" i="14"/>
  <c r="R43" i="14"/>
  <c r="O43" i="14"/>
  <c r="P43" i="14" s="1"/>
  <c r="Q43" i="14" s="1"/>
  <c r="S43" i="14" s="1"/>
  <c r="U43" i="14" s="1"/>
  <c r="AQ43" i="14" s="1"/>
  <c r="AU43" i="14" s="1"/>
  <c r="R28" i="13"/>
  <c r="O28" i="13"/>
  <c r="P28" i="13" s="1"/>
  <c r="Q28" i="13" s="1"/>
  <c r="R84" i="11"/>
  <c r="R60" i="11"/>
  <c r="R34" i="17"/>
  <c r="R38" i="17"/>
  <c r="R33" i="17"/>
  <c r="R31" i="16"/>
  <c r="R28" i="16"/>
  <c r="R32" i="16"/>
  <c r="R38" i="15"/>
  <c r="R33" i="13"/>
  <c r="R80" i="12"/>
  <c r="R79" i="14"/>
  <c r="O58" i="14"/>
  <c r="P58" i="14" s="1"/>
  <c r="Q58" i="14" s="1"/>
  <c r="S58" i="14" s="1"/>
  <c r="U58" i="14" s="1"/>
  <c r="AB58" i="14" s="1"/>
  <c r="AF58" i="14" s="1"/>
  <c r="R58" i="14"/>
  <c r="O29" i="13"/>
  <c r="P29" i="13" s="1"/>
  <c r="Q29" i="13" s="1"/>
  <c r="R29" i="13"/>
  <c r="R45" i="14"/>
  <c r="O27" i="13"/>
  <c r="P27" i="13" s="1"/>
  <c r="Q27" i="13" s="1"/>
  <c r="R27" i="13"/>
  <c r="O92" i="12"/>
  <c r="P92" i="12" s="1"/>
  <c r="Q92" i="12" s="1"/>
  <c r="S92" i="12" s="1"/>
  <c r="U92" i="12" s="1"/>
  <c r="AT92" i="12" s="1"/>
  <c r="AX92" i="12" s="1"/>
  <c r="R92" i="12"/>
  <c r="O59" i="12"/>
  <c r="P59" i="12" s="1"/>
  <c r="Q59" i="12" s="1"/>
  <c r="S59" i="12" s="1"/>
  <c r="U59" i="12" s="1"/>
  <c r="AB59" i="12" s="1"/>
  <c r="AF59" i="12" s="1"/>
  <c r="R59" i="12"/>
  <c r="R101" i="14"/>
  <c r="R34" i="13"/>
  <c r="R49" i="12"/>
  <c r="R77" i="12"/>
  <c r="S90" i="13"/>
  <c r="U90" i="13" s="1"/>
  <c r="AT90" i="13" s="1"/>
  <c r="BA90" i="13" s="1"/>
  <c r="R35" i="12"/>
  <c r="O27" i="12"/>
  <c r="P27" i="12" s="1"/>
  <c r="Q27" i="12" s="1"/>
  <c r="R27" i="12"/>
  <c r="O92" i="11"/>
  <c r="P92" i="11" s="1"/>
  <c r="Q92" i="11" s="1"/>
  <c r="S92" i="11" s="1"/>
  <c r="U92" i="11" s="1"/>
  <c r="AT92" i="11" s="1"/>
  <c r="R92" i="11"/>
  <c r="R58" i="10"/>
  <c r="O58" i="10"/>
  <c r="R63" i="9"/>
  <c r="R98" i="8"/>
  <c r="R99" i="7"/>
  <c r="R82" i="7"/>
  <c r="R53" i="15"/>
  <c r="R43" i="15"/>
  <c r="R49" i="15"/>
  <c r="R29" i="14"/>
  <c r="R37" i="14"/>
  <c r="R30" i="14"/>
  <c r="R27" i="14"/>
  <c r="O27" i="14"/>
  <c r="P27" i="14" s="1"/>
  <c r="Q27" i="14" s="1"/>
  <c r="O60" i="13"/>
  <c r="O90" i="10"/>
  <c r="R90" i="10"/>
  <c r="R61" i="10"/>
  <c r="O91" i="9"/>
  <c r="R91" i="9"/>
  <c r="AX76" i="9"/>
  <c r="R69" i="8"/>
  <c r="R80" i="7"/>
  <c r="O42" i="13"/>
  <c r="P42" i="13" s="1"/>
  <c r="Q42" i="13" s="1"/>
  <c r="S42" i="13" s="1"/>
  <c r="U42" i="13" s="1"/>
  <c r="AQ42" i="13" s="1"/>
  <c r="R42" i="13"/>
  <c r="R47" i="13"/>
  <c r="R53" i="13"/>
  <c r="R50" i="13"/>
  <c r="R95" i="8"/>
  <c r="R100" i="7"/>
  <c r="R79" i="7"/>
  <c r="O60" i="15"/>
  <c r="P60" i="15" s="1"/>
  <c r="Q60" i="15" s="1"/>
  <c r="S60" i="15" s="1"/>
  <c r="U60" i="15" s="1"/>
  <c r="AB60" i="15" s="1"/>
  <c r="AF60" i="15" s="1"/>
  <c r="R64" i="10"/>
  <c r="AX90" i="11"/>
  <c r="R44" i="9"/>
  <c r="R76" i="8"/>
  <c r="R68" i="6"/>
  <c r="R107" i="5"/>
  <c r="O107" i="5"/>
  <c r="R61" i="5"/>
  <c r="R50" i="7"/>
  <c r="R52" i="7"/>
  <c r="R62" i="5"/>
  <c r="R44" i="11"/>
  <c r="R81" i="10"/>
  <c r="R78" i="10"/>
  <c r="R84" i="10"/>
  <c r="R43" i="10"/>
  <c r="R45" i="10"/>
  <c r="R51" i="10"/>
  <c r="R64" i="6"/>
  <c r="R68" i="4"/>
  <c r="R65" i="6"/>
  <c r="R76" i="5"/>
  <c r="AX90" i="9"/>
  <c r="S75" i="9"/>
  <c r="U75" i="9" s="1"/>
  <c r="AT75" i="9" s="1"/>
  <c r="AX75" i="9" s="1"/>
  <c r="R62" i="7"/>
  <c r="O59" i="5"/>
  <c r="R59" i="5"/>
  <c r="R64" i="4"/>
  <c r="R33" i="11"/>
  <c r="R34" i="11"/>
  <c r="R38" i="11"/>
  <c r="R80" i="3"/>
  <c r="R45" i="2"/>
  <c r="R52" i="8"/>
  <c r="R48" i="8"/>
  <c r="R68" i="3"/>
  <c r="R44" i="2"/>
  <c r="R32" i="7"/>
  <c r="R35" i="9"/>
  <c r="R30" i="9"/>
  <c r="R27" i="9"/>
  <c r="O27" i="9"/>
  <c r="P27" i="9" s="1"/>
  <c r="Q27" i="9" s="1"/>
  <c r="R29" i="9"/>
  <c r="O29" i="9"/>
  <c r="P29" i="9" s="1"/>
  <c r="Q29" i="9" s="1"/>
  <c r="S29" i="9" s="1"/>
  <c r="U29" i="9" s="1"/>
  <c r="AQ29" i="9" s="1"/>
  <c r="AU29" i="9" s="1"/>
  <c r="R33" i="6"/>
  <c r="R28" i="6"/>
  <c r="R34" i="6"/>
  <c r="R37" i="5"/>
  <c r="R43" i="4"/>
  <c r="R49" i="4"/>
  <c r="R53" i="2"/>
  <c r="R82" i="4"/>
  <c r="R85" i="4"/>
  <c r="R95" i="5"/>
  <c r="R101" i="5"/>
  <c r="R36" i="2"/>
  <c r="R95" i="6"/>
  <c r="R101" i="6"/>
  <c r="R51" i="6"/>
  <c r="R48" i="6"/>
  <c r="R50" i="5"/>
  <c r="R53" i="5"/>
  <c r="R81" i="4"/>
  <c r="R35" i="4"/>
  <c r="R43" i="3"/>
  <c r="O43" i="3"/>
  <c r="P43" i="3" s="1"/>
  <c r="Q43" i="3" s="1"/>
  <c r="S43" i="3" s="1"/>
  <c r="U43" i="3" s="1"/>
  <c r="AQ43" i="3" s="1"/>
  <c r="AU43" i="3" s="1"/>
  <c r="R53" i="3"/>
  <c r="R46" i="1"/>
  <c r="R53" i="1"/>
  <c r="R35" i="3"/>
  <c r="R36" i="1"/>
  <c r="R38" i="1"/>
  <c r="R62" i="29"/>
  <c r="R96" i="28"/>
  <c r="R66" i="29"/>
  <c r="R65" i="29"/>
  <c r="R85" i="28"/>
  <c r="R61" i="28"/>
  <c r="R68" i="28"/>
  <c r="R51" i="29"/>
  <c r="R64" i="28"/>
  <c r="R30" i="29"/>
  <c r="R38" i="29"/>
  <c r="R33" i="29"/>
  <c r="R36" i="28"/>
  <c r="R31" i="28"/>
  <c r="R28" i="28"/>
  <c r="O28" i="28"/>
  <c r="P28" i="28" s="1"/>
  <c r="Q28" i="28" s="1"/>
  <c r="R111" i="27"/>
  <c r="O58" i="27"/>
  <c r="P58" i="27" s="1"/>
  <c r="Q58" i="27" s="1"/>
  <c r="S58" i="27" s="1"/>
  <c r="U58" i="27" s="1"/>
  <c r="AB58" i="27" s="1"/>
  <c r="AF58" i="27" s="1"/>
  <c r="R58" i="27"/>
  <c r="R84" i="27"/>
  <c r="O59" i="27"/>
  <c r="P59" i="27" s="1"/>
  <c r="Q59" i="27" s="1"/>
  <c r="S59" i="27" s="1"/>
  <c r="U59" i="27" s="1"/>
  <c r="AB59" i="27" s="1"/>
  <c r="AF59" i="27" s="1"/>
  <c r="R59" i="27"/>
  <c r="R78" i="26"/>
  <c r="O106" i="27"/>
  <c r="P106" i="27" s="1"/>
  <c r="Q106" i="27" s="1"/>
  <c r="S106" i="27" s="1"/>
  <c r="U106" i="27" s="1"/>
  <c r="AT106" i="27" s="1"/>
  <c r="AX106" i="27" s="1"/>
  <c r="BA91" i="26"/>
  <c r="R97" i="24"/>
  <c r="R37" i="27"/>
  <c r="R30" i="27"/>
  <c r="AX91" i="26"/>
  <c r="R69" i="26"/>
  <c r="R92" i="25"/>
  <c r="R44" i="27"/>
  <c r="R46" i="27"/>
  <c r="R100" i="26"/>
  <c r="R95" i="26"/>
  <c r="R101" i="26"/>
  <c r="R31" i="25"/>
  <c r="R96" i="24"/>
  <c r="R98" i="23"/>
  <c r="R28" i="26"/>
  <c r="R34" i="26"/>
  <c r="R38" i="26"/>
  <c r="R92" i="23"/>
  <c r="O92" i="23"/>
  <c r="R84" i="24"/>
  <c r="R85" i="24"/>
  <c r="R81" i="24"/>
  <c r="R99" i="23"/>
  <c r="R58" i="23"/>
  <c r="O58" i="23"/>
  <c r="R95" i="21"/>
  <c r="R49" i="24"/>
  <c r="O42" i="24"/>
  <c r="P42" i="24" s="1"/>
  <c r="Q42" i="24" s="1"/>
  <c r="R42" i="24"/>
  <c r="R47" i="24"/>
  <c r="R53" i="24"/>
  <c r="R68" i="23"/>
  <c r="R100" i="21"/>
  <c r="R76" i="22"/>
  <c r="R61" i="21"/>
  <c r="R50" i="26"/>
  <c r="R51" i="26"/>
  <c r="R43" i="26"/>
  <c r="R52" i="23"/>
  <c r="R51" i="23"/>
  <c r="R44" i="22"/>
  <c r="BA90" i="21"/>
  <c r="R45" i="23"/>
  <c r="R80" i="21"/>
  <c r="R82" i="21"/>
  <c r="R50" i="21"/>
  <c r="O91" i="25"/>
  <c r="P91" i="25" s="1"/>
  <c r="Q91" i="25" s="1"/>
  <c r="S91" i="25" s="1"/>
  <c r="U91" i="25" s="1"/>
  <c r="AT91" i="25" s="1"/>
  <c r="AX91" i="25" s="1"/>
  <c r="R36" i="23"/>
  <c r="R60" i="25"/>
  <c r="O27" i="21"/>
  <c r="R27" i="21"/>
  <c r="R33" i="21"/>
  <c r="S76" i="21"/>
  <c r="U76" i="21" s="1"/>
  <c r="AT76" i="21" s="1"/>
  <c r="AX76" i="21" s="1"/>
  <c r="R94" i="20"/>
  <c r="R33" i="20"/>
  <c r="R31" i="20"/>
  <c r="R36" i="22"/>
  <c r="R29" i="22"/>
  <c r="R32" i="20"/>
  <c r="R65" i="20"/>
  <c r="R100" i="31"/>
  <c r="R29" i="31"/>
  <c r="R32" i="31"/>
  <c r="R95" i="18"/>
  <c r="R100" i="17"/>
  <c r="AX90" i="19"/>
  <c r="R46" i="31"/>
  <c r="R52" i="31"/>
  <c r="R85" i="18"/>
  <c r="R61" i="31"/>
  <c r="O28" i="31"/>
  <c r="P28" i="31" s="1"/>
  <c r="Q28" i="31" s="1"/>
  <c r="S28" i="31" s="1"/>
  <c r="U28" i="31" s="1"/>
  <c r="AQ28" i="31" s="1"/>
  <c r="AU28" i="31" s="1"/>
  <c r="R63" i="19"/>
  <c r="R100" i="18"/>
  <c r="R66" i="18"/>
  <c r="R99" i="17"/>
  <c r="R60" i="18"/>
  <c r="R48" i="19"/>
  <c r="R34" i="18"/>
  <c r="R80" i="17"/>
  <c r="R81" i="17"/>
  <c r="R78" i="17"/>
  <c r="R100" i="16"/>
  <c r="R38" i="19"/>
  <c r="R33" i="19"/>
  <c r="R49" i="18"/>
  <c r="AF59" i="15"/>
  <c r="R44" i="18"/>
  <c r="R101" i="16"/>
  <c r="R91" i="15"/>
  <c r="O91" i="15"/>
  <c r="R65" i="15"/>
  <c r="R64" i="17"/>
  <c r="R95" i="16"/>
  <c r="R53" i="16"/>
  <c r="R98" i="15"/>
  <c r="R81" i="14"/>
  <c r="O59" i="11"/>
  <c r="P59" i="11" s="1"/>
  <c r="Q59" i="11" s="1"/>
  <c r="R59" i="11"/>
  <c r="R36" i="17"/>
  <c r="R35" i="17"/>
  <c r="R34" i="16"/>
  <c r="R35" i="15"/>
  <c r="R37" i="15"/>
  <c r="R80" i="14"/>
  <c r="R100" i="14"/>
  <c r="R51" i="14"/>
  <c r="R99" i="13"/>
  <c r="R96" i="12"/>
  <c r="R77" i="11"/>
  <c r="AB58" i="16"/>
  <c r="AF58" i="16" s="1"/>
  <c r="R94" i="14"/>
  <c r="O74" i="12"/>
  <c r="P74" i="12" s="1"/>
  <c r="Q74" i="12" s="1"/>
  <c r="S74" i="12" s="1"/>
  <c r="U74" i="12" s="1"/>
  <c r="AT74" i="12" s="1"/>
  <c r="AX74" i="12" s="1"/>
  <c r="R74" i="12"/>
  <c r="R78" i="14"/>
  <c r="R61" i="14"/>
  <c r="R32" i="13"/>
  <c r="R83" i="12"/>
  <c r="R80" i="11"/>
  <c r="R77" i="14"/>
  <c r="R53" i="12"/>
  <c r="S58" i="12"/>
  <c r="U58" i="12" s="1"/>
  <c r="AB58" i="12" s="1"/>
  <c r="AF58" i="12" s="1"/>
  <c r="R29" i="12"/>
  <c r="O29" i="12"/>
  <c r="P29" i="12" s="1"/>
  <c r="Q29" i="12" s="1"/>
  <c r="S29" i="12" s="1"/>
  <c r="U29" i="12" s="1"/>
  <c r="AQ29" i="12" s="1"/>
  <c r="AU29" i="12" s="1"/>
  <c r="R37" i="12"/>
  <c r="R30" i="12"/>
  <c r="O91" i="11"/>
  <c r="P91" i="11" s="1"/>
  <c r="Q91" i="11" s="1"/>
  <c r="R91" i="11"/>
  <c r="R94" i="11"/>
  <c r="R99" i="9"/>
  <c r="R62" i="9"/>
  <c r="R46" i="15"/>
  <c r="R42" i="15"/>
  <c r="O42" i="15"/>
  <c r="P42" i="15" s="1"/>
  <c r="Q42" i="15" s="1"/>
  <c r="S42" i="15" s="1"/>
  <c r="U42" i="15" s="1"/>
  <c r="AQ42" i="15" s="1"/>
  <c r="AU42" i="15" s="1"/>
  <c r="R47" i="15"/>
  <c r="R31" i="14"/>
  <c r="O28" i="14"/>
  <c r="P28" i="14" s="1"/>
  <c r="Q28" i="14" s="1"/>
  <c r="R28" i="14"/>
  <c r="AB59" i="13"/>
  <c r="AF59" i="13" s="1"/>
  <c r="R101" i="8"/>
  <c r="R68" i="8"/>
  <c r="R37" i="8"/>
  <c r="R44" i="13"/>
  <c r="R96" i="9"/>
  <c r="R79" i="9"/>
  <c r="R63" i="8"/>
  <c r="AU42" i="14"/>
  <c r="R67" i="9"/>
  <c r="O27" i="8"/>
  <c r="R27" i="8"/>
  <c r="R84" i="5"/>
  <c r="R59" i="4"/>
  <c r="O59" i="4"/>
  <c r="R63" i="6"/>
  <c r="R52" i="11"/>
  <c r="R47" i="11"/>
  <c r="R53" i="11"/>
  <c r="R47" i="10"/>
  <c r="R53" i="10"/>
  <c r="R50" i="10"/>
  <c r="R46" i="9"/>
  <c r="R52" i="9"/>
  <c r="R64" i="7"/>
  <c r="R82" i="5"/>
  <c r="R81" i="6"/>
  <c r="R63" i="4"/>
  <c r="R38" i="10"/>
  <c r="R33" i="10"/>
  <c r="R67" i="7"/>
  <c r="R65" i="7"/>
  <c r="R63" i="7"/>
  <c r="R66" i="6"/>
  <c r="R101" i="4"/>
  <c r="R37" i="11"/>
  <c r="R36" i="11"/>
  <c r="AX91" i="3"/>
  <c r="R79" i="3"/>
  <c r="R35" i="2"/>
  <c r="O43" i="8"/>
  <c r="P43" i="8" s="1"/>
  <c r="Q43" i="8" s="1"/>
  <c r="S43" i="8" s="1"/>
  <c r="U43" i="8" s="1"/>
  <c r="AQ43" i="8" s="1"/>
  <c r="AU43" i="8" s="1"/>
  <c r="R43" i="8"/>
  <c r="R45" i="8"/>
  <c r="R51" i="8"/>
  <c r="R69" i="3"/>
  <c r="R66" i="3"/>
  <c r="R34" i="7"/>
  <c r="R38" i="7"/>
  <c r="O28" i="9"/>
  <c r="P28" i="9" s="1"/>
  <c r="Q28" i="9" s="1"/>
  <c r="R28" i="9"/>
  <c r="R31" i="9"/>
  <c r="R35" i="6"/>
  <c r="R30" i="6"/>
  <c r="R36" i="6"/>
  <c r="R49" i="5"/>
  <c r="R27" i="5"/>
  <c r="O27" i="5"/>
  <c r="P27" i="5" s="1"/>
  <c r="Q27" i="5" s="1"/>
  <c r="S27" i="5" s="1"/>
  <c r="U27" i="5" s="1"/>
  <c r="AQ27" i="5" s="1"/>
  <c r="R51" i="4"/>
  <c r="R42" i="4"/>
  <c r="O42" i="4"/>
  <c r="P42" i="4" s="1"/>
  <c r="Q42" i="4" s="1"/>
  <c r="R84" i="4"/>
  <c r="O91" i="5"/>
  <c r="P91" i="5" s="1"/>
  <c r="Q91" i="5" s="1"/>
  <c r="R91" i="5"/>
  <c r="R97" i="5"/>
  <c r="R90" i="5"/>
  <c r="O90" i="5"/>
  <c r="P90" i="5" s="1"/>
  <c r="Q90" i="5" s="1"/>
  <c r="S90" i="5" s="1"/>
  <c r="U90" i="5" s="1"/>
  <c r="AT90" i="5" s="1"/>
  <c r="BA90" i="5" s="1"/>
  <c r="R96" i="5"/>
  <c r="R34" i="2"/>
  <c r="O91" i="6"/>
  <c r="P91" i="6" s="1"/>
  <c r="Q91" i="6" s="1"/>
  <c r="R91" i="6"/>
  <c r="R97" i="6"/>
  <c r="R90" i="6"/>
  <c r="O90" i="6"/>
  <c r="P90" i="6" s="1"/>
  <c r="Q90" i="6" s="1"/>
  <c r="R96" i="6"/>
  <c r="O75" i="6"/>
  <c r="P75" i="6" s="1"/>
  <c r="Q75" i="6" s="1"/>
  <c r="S75" i="6" s="1"/>
  <c r="U75" i="6" s="1"/>
  <c r="AT75" i="6" s="1"/>
  <c r="AX75" i="6" s="1"/>
  <c r="R45" i="6"/>
  <c r="R47" i="6"/>
  <c r="R52" i="5"/>
  <c r="R37" i="4"/>
  <c r="R45" i="3"/>
  <c r="R44" i="3"/>
  <c r="O92" i="1"/>
  <c r="R45" i="1"/>
  <c r="R44" i="1"/>
  <c r="R32" i="3"/>
  <c r="R38" i="3"/>
  <c r="R28" i="3"/>
  <c r="R37" i="3"/>
  <c r="R35" i="1"/>
  <c r="R33" i="1"/>
  <c r="R27" i="1"/>
  <c r="O27" i="1"/>
  <c r="P27" i="1" s="1"/>
  <c r="Q27" i="1" s="1"/>
  <c r="S74" i="2"/>
  <c r="U74" i="2" s="1"/>
  <c r="AT74" i="2" s="1"/>
  <c r="AX74" i="2" s="1"/>
  <c r="R110" i="30"/>
  <c r="R83" i="30"/>
  <c r="R80" i="30"/>
  <c r="R77" i="30"/>
  <c r="R60" i="30"/>
  <c r="R43" i="30"/>
  <c r="R45" i="30"/>
  <c r="R51" i="30"/>
  <c r="R76" i="29"/>
  <c r="R91" i="29"/>
  <c r="O91" i="29"/>
  <c r="R32" i="30"/>
  <c r="R33" i="30"/>
  <c r="S106" i="29"/>
  <c r="U106" i="29" s="1"/>
  <c r="AT106" i="29" s="1"/>
  <c r="AX106" i="29" s="1"/>
  <c r="R97" i="29"/>
  <c r="R82" i="29"/>
  <c r="R111" i="28"/>
  <c r="R94" i="28"/>
  <c r="R74" i="28"/>
  <c r="O74" i="28"/>
  <c r="P74" i="28" s="1"/>
  <c r="Q74" i="28" s="1"/>
  <c r="S74" i="28" s="1"/>
  <c r="U74" i="28" s="1"/>
  <c r="AT74" i="28" s="1"/>
  <c r="AX74" i="28" s="1"/>
  <c r="R115" i="28"/>
  <c r="R83" i="28"/>
  <c r="R67" i="29"/>
  <c r="R60" i="28"/>
  <c r="R49" i="29"/>
  <c r="R47" i="28"/>
  <c r="R32" i="29"/>
  <c r="R35" i="29"/>
  <c r="R80" i="27"/>
  <c r="S105" i="27"/>
  <c r="U105" i="27" s="1"/>
  <c r="AT105" i="27" s="1"/>
  <c r="AX105" i="27" s="1"/>
  <c r="R100" i="25"/>
  <c r="R95" i="24"/>
  <c r="O28" i="27"/>
  <c r="P28" i="27" s="1"/>
  <c r="Q28" i="27" s="1"/>
  <c r="S28" i="27" s="1"/>
  <c r="U28" i="27" s="1"/>
  <c r="AQ28" i="27" s="1"/>
  <c r="AU28" i="27" s="1"/>
  <c r="R28" i="27"/>
  <c r="R42" i="27"/>
  <c r="O42" i="27"/>
  <c r="R51" i="27"/>
  <c r="R37" i="25"/>
  <c r="O93" i="26"/>
  <c r="R93" i="26"/>
  <c r="R97" i="26"/>
  <c r="R97" i="25"/>
  <c r="R29" i="25"/>
  <c r="S74" i="26"/>
  <c r="U74" i="26" s="1"/>
  <c r="AT74" i="26" s="1"/>
  <c r="AX74" i="26" s="1"/>
  <c r="R36" i="26"/>
  <c r="R80" i="24"/>
  <c r="O28" i="25"/>
  <c r="P28" i="25" s="1"/>
  <c r="Q28" i="25" s="1"/>
  <c r="S28" i="25" s="1"/>
  <c r="U28" i="25" s="1"/>
  <c r="AQ28" i="25" s="1"/>
  <c r="AU28" i="25" s="1"/>
  <c r="AX74" i="25"/>
  <c r="R49" i="25"/>
  <c r="R46" i="25"/>
  <c r="O92" i="24"/>
  <c r="O60" i="26"/>
  <c r="R32" i="24"/>
  <c r="R100" i="22"/>
  <c r="R65" i="23"/>
  <c r="R77" i="23"/>
  <c r="R83" i="23"/>
  <c r="R75" i="23"/>
  <c r="R69" i="23"/>
  <c r="R98" i="21"/>
  <c r="R45" i="26"/>
  <c r="O42" i="26"/>
  <c r="P42" i="26" s="1"/>
  <c r="Q42" i="26" s="1"/>
  <c r="R42" i="26"/>
  <c r="R47" i="26"/>
  <c r="R53" i="26"/>
  <c r="BA91" i="25"/>
  <c r="R43" i="23"/>
  <c r="R53" i="23"/>
  <c r="R77" i="22"/>
  <c r="R84" i="22"/>
  <c r="R43" i="22"/>
  <c r="R48" i="22"/>
  <c r="R62" i="22"/>
  <c r="R67" i="22"/>
  <c r="R52" i="21"/>
  <c r="R49" i="21"/>
  <c r="O27" i="23"/>
  <c r="P27" i="23" s="1"/>
  <c r="Q27" i="23" s="1"/>
  <c r="R27" i="23"/>
  <c r="R29" i="23"/>
  <c r="O29" i="23"/>
  <c r="P29" i="23" s="1"/>
  <c r="Q29" i="23" s="1"/>
  <c r="S29" i="23" s="1"/>
  <c r="U29" i="23" s="1"/>
  <c r="AQ29" i="23" s="1"/>
  <c r="AU29" i="23" s="1"/>
  <c r="S58" i="21"/>
  <c r="U58" i="21" s="1"/>
  <c r="AB58" i="21" s="1"/>
  <c r="AF58" i="21" s="1"/>
  <c r="R61" i="25"/>
  <c r="R35" i="21"/>
  <c r="R96" i="20"/>
  <c r="O59" i="20"/>
  <c r="R59" i="20"/>
  <c r="O28" i="20"/>
  <c r="P28" i="20" s="1"/>
  <c r="Q28" i="20" s="1"/>
  <c r="S28" i="20" s="1"/>
  <c r="U28" i="20" s="1"/>
  <c r="AQ28" i="20" s="1"/>
  <c r="AU28" i="20" s="1"/>
  <c r="R28" i="20"/>
  <c r="R38" i="22"/>
  <c r="R31" i="22"/>
  <c r="O59" i="21"/>
  <c r="R34" i="20"/>
  <c r="S74" i="21"/>
  <c r="U74" i="21" s="1"/>
  <c r="AT74" i="21" s="1"/>
  <c r="AX74" i="21" s="1"/>
  <c r="R68" i="20"/>
  <c r="R98" i="31"/>
  <c r="O76" i="20"/>
  <c r="R48" i="20"/>
  <c r="O42" i="20"/>
  <c r="P42" i="20" s="1"/>
  <c r="Q42" i="20" s="1"/>
  <c r="S42" i="20" s="1"/>
  <c r="U42" i="20" s="1"/>
  <c r="AQ42" i="20" s="1"/>
  <c r="AU42" i="20" s="1"/>
  <c r="R42" i="20"/>
  <c r="O75" i="31"/>
  <c r="P75" i="31" s="1"/>
  <c r="Q75" i="31" s="1"/>
  <c r="R75" i="31"/>
  <c r="R85" i="31"/>
  <c r="R78" i="31"/>
  <c r="R45" i="20"/>
  <c r="R30" i="31"/>
  <c r="R97" i="19"/>
  <c r="R77" i="31"/>
  <c r="O77" i="31"/>
  <c r="R43" i="31"/>
  <c r="R58" i="19"/>
  <c r="O58" i="19"/>
  <c r="R63" i="18"/>
  <c r="R98" i="17"/>
  <c r="O92" i="19"/>
  <c r="R62" i="31"/>
  <c r="R44" i="31"/>
  <c r="R80" i="19"/>
  <c r="R78" i="19"/>
  <c r="R62" i="19"/>
  <c r="R59" i="18"/>
  <c r="O43" i="19"/>
  <c r="P43" i="19" s="1"/>
  <c r="Q43" i="19" s="1"/>
  <c r="R43" i="19"/>
  <c r="R45" i="19"/>
  <c r="R51" i="19"/>
  <c r="R35" i="18"/>
  <c r="R91" i="16"/>
  <c r="R65" i="16"/>
  <c r="R42" i="16"/>
  <c r="O42" i="16"/>
  <c r="R68" i="15"/>
  <c r="R36" i="18"/>
  <c r="R53" i="17"/>
  <c r="R98" i="16"/>
  <c r="R35" i="19"/>
  <c r="R94" i="16"/>
  <c r="R60" i="16"/>
  <c r="R76" i="15"/>
  <c r="R52" i="17"/>
  <c r="R69" i="16"/>
  <c r="R85" i="15"/>
  <c r="R61" i="17"/>
  <c r="R66" i="17"/>
  <c r="R63" i="16"/>
  <c r="R96" i="15"/>
  <c r="R46" i="18"/>
  <c r="R52" i="18"/>
  <c r="R53" i="18"/>
  <c r="R84" i="17"/>
  <c r="R64" i="16"/>
  <c r="R76" i="12"/>
  <c r="R30" i="17"/>
  <c r="O27" i="17"/>
  <c r="P27" i="17" s="1"/>
  <c r="Q27" i="17" s="1"/>
  <c r="S27" i="17" s="1"/>
  <c r="U27" i="17" s="1"/>
  <c r="AQ27" i="17" s="1"/>
  <c r="AU27" i="17" s="1"/>
  <c r="R27" i="17"/>
  <c r="R29" i="17"/>
  <c r="R37" i="17"/>
  <c r="R36" i="16"/>
  <c r="R33" i="15"/>
  <c r="R75" i="14"/>
  <c r="R79" i="12"/>
  <c r="R51" i="12"/>
  <c r="O60" i="14"/>
  <c r="P60" i="14" s="1"/>
  <c r="Q60" i="14" s="1"/>
  <c r="R60" i="14"/>
  <c r="R81" i="13"/>
  <c r="R64" i="13"/>
  <c r="R38" i="13"/>
  <c r="R84" i="12"/>
  <c r="R67" i="12"/>
  <c r="R81" i="11"/>
  <c r="R64" i="11"/>
  <c r="S74" i="16"/>
  <c r="U74" i="16" s="1"/>
  <c r="AT74" i="16" s="1"/>
  <c r="AX74" i="16" s="1"/>
  <c r="R34" i="15"/>
  <c r="R80" i="13"/>
  <c r="O44" i="12"/>
  <c r="P44" i="12" s="1"/>
  <c r="Q44" i="12" s="1"/>
  <c r="S44" i="12" s="1"/>
  <c r="U44" i="12" s="1"/>
  <c r="AQ44" i="12" s="1"/>
  <c r="AU44" i="12" s="1"/>
  <c r="R44" i="12"/>
  <c r="O77" i="16"/>
  <c r="R53" i="14"/>
  <c r="R100" i="13"/>
  <c r="R31" i="12"/>
  <c r="R28" i="12"/>
  <c r="O28" i="12"/>
  <c r="P28" i="12" s="1"/>
  <c r="Q28" i="12" s="1"/>
  <c r="R95" i="11"/>
  <c r="R100" i="10"/>
  <c r="R82" i="9"/>
  <c r="R96" i="8"/>
  <c r="R97" i="7"/>
  <c r="R77" i="7"/>
  <c r="S58" i="13"/>
  <c r="U58" i="13" s="1"/>
  <c r="AB58" i="13" s="1"/>
  <c r="AF58" i="13" s="1"/>
  <c r="R69" i="10"/>
  <c r="R85" i="9"/>
  <c r="R65" i="9"/>
  <c r="R35" i="8"/>
  <c r="R66" i="9"/>
  <c r="R99" i="8"/>
  <c r="R62" i="8"/>
  <c r="R31" i="8"/>
  <c r="R98" i="7"/>
  <c r="O75" i="7"/>
  <c r="R75" i="7"/>
  <c r="S59" i="15"/>
  <c r="U59" i="15" s="1"/>
  <c r="AB59" i="15" s="1"/>
  <c r="R84" i="7"/>
  <c r="R81" i="8"/>
  <c r="R78" i="8"/>
  <c r="R84" i="8"/>
  <c r="R61" i="6"/>
  <c r="R62" i="6"/>
  <c r="O42" i="11"/>
  <c r="P42" i="11" s="1"/>
  <c r="Q42" i="11" s="1"/>
  <c r="S42" i="11" s="1"/>
  <c r="U42" i="11" s="1"/>
  <c r="AQ42" i="11" s="1"/>
  <c r="AU42" i="11" s="1"/>
  <c r="R42" i="11"/>
  <c r="R45" i="11"/>
  <c r="R77" i="10"/>
  <c r="R83" i="10"/>
  <c r="R75" i="10"/>
  <c r="R44" i="10"/>
  <c r="R48" i="9"/>
  <c r="R77" i="5"/>
  <c r="R100" i="4"/>
  <c r="R65" i="5"/>
  <c r="R62" i="4"/>
  <c r="R35" i="10"/>
  <c r="S90" i="7"/>
  <c r="U90" i="7" s="1"/>
  <c r="AT90" i="7" s="1"/>
  <c r="R58" i="7"/>
  <c r="O58" i="7"/>
  <c r="P58" i="7" s="1"/>
  <c r="Q58" i="7" s="1"/>
  <c r="R100" i="3"/>
  <c r="R35" i="11"/>
  <c r="R30" i="11"/>
  <c r="R27" i="11"/>
  <c r="O27" i="11"/>
  <c r="P27" i="11" s="1"/>
  <c r="Q27" i="11" s="1"/>
  <c r="R29" i="11"/>
  <c r="R85" i="3"/>
  <c r="R63" i="3"/>
  <c r="R33" i="2"/>
  <c r="R47" i="8"/>
  <c r="R53" i="8"/>
  <c r="R50" i="8"/>
  <c r="R35" i="7"/>
  <c r="R60" i="3"/>
  <c r="O60" i="3"/>
  <c r="P60" i="3" s="1"/>
  <c r="Q60" i="3" s="1"/>
  <c r="R31" i="2"/>
  <c r="R36" i="7"/>
  <c r="R37" i="6"/>
  <c r="AU27" i="5"/>
  <c r="R48" i="4"/>
  <c r="R45" i="4"/>
  <c r="R27" i="4"/>
  <c r="O27" i="4"/>
  <c r="P27" i="4" s="1"/>
  <c r="Q27" i="4" s="1"/>
  <c r="S27" i="4" s="1"/>
  <c r="U27" i="4" s="1"/>
  <c r="AQ27" i="4" s="1"/>
  <c r="AU27" i="4" s="1"/>
  <c r="R48" i="2"/>
  <c r="R78" i="4"/>
  <c r="R75" i="4"/>
  <c r="R93" i="5"/>
  <c r="R99" i="5"/>
  <c r="R92" i="5"/>
  <c r="R98" i="5"/>
  <c r="R32" i="2"/>
  <c r="R93" i="6"/>
  <c r="R99" i="6"/>
  <c r="R92" i="6"/>
  <c r="O92" i="6"/>
  <c r="P92" i="6" s="1"/>
  <c r="Q92" i="6" s="1"/>
  <c r="R98" i="6"/>
  <c r="R50" i="6"/>
  <c r="R53" i="6"/>
  <c r="O75" i="5"/>
  <c r="P75" i="5" s="1"/>
  <c r="Q75" i="5" s="1"/>
  <c r="S75" i="5" s="1"/>
  <c r="U75" i="5" s="1"/>
  <c r="AT75" i="5" s="1"/>
  <c r="AX75" i="5" s="1"/>
  <c r="R46" i="5"/>
  <c r="R43" i="5"/>
  <c r="R32" i="4"/>
  <c r="R38" i="4"/>
  <c r="R46" i="3"/>
  <c r="R47" i="3"/>
  <c r="R52" i="3"/>
  <c r="R51" i="1"/>
  <c r="R43" i="1"/>
  <c r="R34" i="3"/>
  <c r="R30" i="3"/>
  <c r="R37" i="1"/>
  <c r="R29" i="1"/>
  <c r="O29" i="1"/>
  <c r="P29" i="1" s="1"/>
  <c r="Q29" i="1" s="1"/>
  <c r="S29" i="1" s="1"/>
  <c r="U29" i="1" s="1"/>
  <c r="AQ29" i="1" s="1"/>
  <c r="AU29" i="1" s="1"/>
  <c r="R114" i="30"/>
  <c r="R75" i="30"/>
  <c r="O75" i="30"/>
  <c r="R82" i="30"/>
  <c r="R58" i="30"/>
  <c r="O58" i="30"/>
  <c r="P58" i="30" s="1"/>
  <c r="Q58" i="30" s="1"/>
  <c r="S58" i="30" s="1"/>
  <c r="U58" i="30" s="1"/>
  <c r="AB58" i="30" s="1"/>
  <c r="AF58" i="30" s="1"/>
  <c r="R59" i="30"/>
  <c r="R61" i="30"/>
  <c r="R113" i="29"/>
  <c r="R111" i="29"/>
  <c r="R50" i="30"/>
  <c r="R42" i="30"/>
  <c r="O42" i="30"/>
  <c r="P42" i="30" s="1"/>
  <c r="Q42" i="30" s="1"/>
  <c r="S42" i="30" s="1"/>
  <c r="U42" i="30" s="1"/>
  <c r="AQ42" i="30" s="1"/>
  <c r="AU42" i="30" s="1"/>
  <c r="R93" i="29"/>
  <c r="R34" i="30"/>
  <c r="R35" i="30"/>
  <c r="R96" i="29"/>
  <c r="R110" i="28"/>
  <c r="R92" i="28"/>
  <c r="S74" i="29"/>
  <c r="U74" i="29" s="1"/>
  <c r="AT74" i="29" s="1"/>
  <c r="AX74" i="29" s="1"/>
  <c r="O75" i="29"/>
  <c r="P75" i="29" s="1"/>
  <c r="Q75" i="29" s="1"/>
  <c r="S75" i="29" s="1"/>
  <c r="U75" i="29" s="1"/>
  <c r="AT75" i="29" s="1"/>
  <c r="AX75" i="29" s="1"/>
  <c r="R68" i="29"/>
  <c r="R58" i="29"/>
  <c r="O58" i="29"/>
  <c r="P58" i="29" s="1"/>
  <c r="Q58" i="29" s="1"/>
  <c r="R80" i="28"/>
  <c r="R59" i="28"/>
  <c r="O59" i="28"/>
  <c r="P59" i="28" s="1"/>
  <c r="Q59" i="28" s="1"/>
  <c r="S59" i="28" s="1"/>
  <c r="U59" i="28" s="1"/>
  <c r="AB59" i="28" s="1"/>
  <c r="AF59" i="28" s="1"/>
  <c r="R47" i="29"/>
  <c r="R49" i="28"/>
  <c r="R63" i="28"/>
  <c r="R52" i="29"/>
  <c r="O43" i="28"/>
  <c r="P43" i="28" s="1"/>
  <c r="Q43" i="28" s="1"/>
  <c r="S43" i="28" s="1"/>
  <c r="U43" i="28" s="1"/>
  <c r="AQ43" i="28" s="1"/>
  <c r="AU43" i="28" s="1"/>
  <c r="R43" i="28"/>
  <c r="R36" i="29"/>
  <c r="O27" i="29"/>
  <c r="P27" i="29" s="1"/>
  <c r="Q27" i="29" s="1"/>
  <c r="R27" i="29"/>
  <c r="R29" i="29"/>
  <c r="R37" i="29"/>
  <c r="R32" i="28"/>
  <c r="R116" i="27"/>
  <c r="R100" i="27"/>
  <c r="R79" i="27"/>
  <c r="R67" i="27"/>
  <c r="R85" i="26"/>
  <c r="R63" i="26"/>
  <c r="R98" i="25"/>
  <c r="R101" i="25"/>
  <c r="R35" i="25"/>
  <c r="R99" i="26"/>
  <c r="R96" i="23"/>
  <c r="R30" i="26"/>
  <c r="R27" i="26"/>
  <c r="O27" i="26"/>
  <c r="P27" i="26" s="1"/>
  <c r="Q27" i="26" s="1"/>
  <c r="R29" i="26"/>
  <c r="R64" i="24"/>
  <c r="R47" i="25"/>
  <c r="S27" i="25"/>
  <c r="U27" i="25" s="1"/>
  <c r="AQ27" i="25" s="1"/>
  <c r="AU27" i="25" s="1"/>
  <c r="R101" i="23"/>
  <c r="R85" i="25"/>
  <c r="R78" i="25"/>
  <c r="R84" i="25"/>
  <c r="R48" i="25"/>
  <c r="O75" i="24"/>
  <c r="P75" i="24" s="1"/>
  <c r="Q75" i="24" s="1"/>
  <c r="R75" i="24"/>
  <c r="R97" i="23"/>
  <c r="O28" i="24"/>
  <c r="P28" i="24" s="1"/>
  <c r="Q28" i="24" s="1"/>
  <c r="R28" i="24"/>
  <c r="R34" i="24"/>
  <c r="R38" i="24"/>
  <c r="R98" i="22"/>
  <c r="R82" i="23"/>
  <c r="R74" i="23"/>
  <c r="O74" i="23"/>
  <c r="P74" i="23" s="1"/>
  <c r="Q74" i="23" s="1"/>
  <c r="S74" i="23" s="1"/>
  <c r="U74" i="23" s="1"/>
  <c r="AT74" i="23" s="1"/>
  <c r="AX74" i="23" s="1"/>
  <c r="R79" i="23"/>
  <c r="R96" i="21"/>
  <c r="R78" i="21"/>
  <c r="R80" i="20"/>
  <c r="R49" i="26"/>
  <c r="AX77" i="21"/>
  <c r="O42" i="23"/>
  <c r="P42" i="23" s="1"/>
  <c r="Q42" i="23" s="1"/>
  <c r="R42" i="23"/>
  <c r="R47" i="23"/>
  <c r="R82" i="22"/>
  <c r="R44" i="23"/>
  <c r="R46" i="22"/>
  <c r="R61" i="22"/>
  <c r="R63" i="22"/>
  <c r="R58" i="22"/>
  <c r="O58" i="22"/>
  <c r="P58" i="22" s="1"/>
  <c r="Q58" i="22" s="1"/>
  <c r="S58" i="22" s="1"/>
  <c r="U58" i="22" s="1"/>
  <c r="AB58" i="22" s="1"/>
  <c r="AF58" i="22" s="1"/>
  <c r="R48" i="21"/>
  <c r="R32" i="23"/>
  <c r="R31" i="23"/>
  <c r="R67" i="25"/>
  <c r="R37" i="21"/>
  <c r="R90" i="20"/>
  <c r="O90" i="20"/>
  <c r="P90" i="20" s="1"/>
  <c r="Q90" i="20" s="1"/>
  <c r="S90" i="20" s="1"/>
  <c r="U90" i="20" s="1"/>
  <c r="AT90" i="20" s="1"/>
  <c r="BA90" i="20" s="1"/>
  <c r="O90" i="31"/>
  <c r="R90" i="31"/>
  <c r="R33" i="22"/>
  <c r="R30" i="22"/>
  <c r="R38" i="20"/>
  <c r="R36" i="20"/>
  <c r="R69" i="20"/>
  <c r="R96" i="31"/>
  <c r="R100" i="19"/>
  <c r="R47" i="20"/>
  <c r="R79" i="31"/>
  <c r="O76" i="31"/>
  <c r="P76" i="31" s="1"/>
  <c r="Q76" i="31" s="1"/>
  <c r="R76" i="31"/>
  <c r="R43" i="20"/>
  <c r="BA91" i="19"/>
  <c r="R74" i="19"/>
  <c r="O74" i="19"/>
  <c r="P74" i="19" s="1"/>
  <c r="Q74" i="19" s="1"/>
  <c r="S74" i="19" s="1"/>
  <c r="U74" i="19" s="1"/>
  <c r="AT74" i="19" s="1"/>
  <c r="AX74" i="19" s="1"/>
  <c r="R99" i="18"/>
  <c r="R62" i="18"/>
  <c r="R58" i="31"/>
  <c r="O58" i="31"/>
  <c r="P58" i="31" s="1"/>
  <c r="Q58" i="31" s="1"/>
  <c r="R51" i="31"/>
  <c r="R80" i="18"/>
  <c r="R68" i="31"/>
  <c r="R98" i="18"/>
  <c r="R97" i="17"/>
  <c r="R68" i="19"/>
  <c r="R47" i="19"/>
  <c r="R53" i="19"/>
  <c r="R50" i="19"/>
  <c r="R33" i="18"/>
  <c r="R30" i="18"/>
  <c r="R77" i="17"/>
  <c r="R83" i="17"/>
  <c r="R96" i="16"/>
  <c r="O27" i="19"/>
  <c r="P27" i="19" s="1"/>
  <c r="Q27" i="19" s="1"/>
  <c r="R27" i="19"/>
  <c r="R29" i="19"/>
  <c r="R37" i="19"/>
  <c r="R30" i="19"/>
  <c r="R47" i="17"/>
  <c r="O59" i="16"/>
  <c r="P59" i="16" s="1"/>
  <c r="Q59" i="16" s="1"/>
  <c r="S59" i="16" s="1"/>
  <c r="U59" i="16" s="1"/>
  <c r="AB59" i="16" s="1"/>
  <c r="AF59" i="16" s="1"/>
  <c r="R59" i="16"/>
  <c r="R68" i="16"/>
  <c r="R49" i="16"/>
  <c r="R51" i="17"/>
  <c r="R99" i="16"/>
  <c r="R62" i="16"/>
  <c r="R48" i="16"/>
  <c r="R27" i="18"/>
  <c r="O27" i="18"/>
  <c r="P27" i="18" s="1"/>
  <c r="Q27" i="18" s="1"/>
  <c r="R28" i="15"/>
  <c r="R94" i="13"/>
  <c r="R74" i="13"/>
  <c r="O74" i="13"/>
  <c r="R93" i="12"/>
  <c r="R28" i="17"/>
  <c r="R31" i="17"/>
  <c r="R38" i="16"/>
  <c r="R33" i="16"/>
  <c r="R101" i="13"/>
  <c r="R98" i="14"/>
  <c r="R66" i="14"/>
  <c r="R46" i="14"/>
  <c r="R97" i="13"/>
  <c r="R82" i="13"/>
  <c r="R100" i="12"/>
  <c r="R63" i="11"/>
  <c r="O27" i="15"/>
  <c r="P27" i="15" s="1"/>
  <c r="Q27" i="15" s="1"/>
  <c r="S27" i="15" s="1"/>
  <c r="U27" i="15" s="1"/>
  <c r="AQ27" i="15" s="1"/>
  <c r="AU27" i="15" s="1"/>
  <c r="R27" i="15"/>
  <c r="R92" i="14"/>
  <c r="O59" i="14"/>
  <c r="P59" i="14" s="1"/>
  <c r="Q59" i="14" s="1"/>
  <c r="R59" i="14"/>
  <c r="R50" i="12"/>
  <c r="R32" i="15"/>
  <c r="O90" i="14"/>
  <c r="R90" i="14"/>
  <c r="R69" i="14"/>
  <c r="R49" i="14"/>
  <c r="O91" i="13"/>
  <c r="P91" i="13" s="1"/>
  <c r="Q91" i="13" s="1"/>
  <c r="S91" i="13" s="1"/>
  <c r="U91" i="13" s="1"/>
  <c r="AT91" i="13" s="1"/>
  <c r="AX91" i="13" s="1"/>
  <c r="R91" i="13"/>
  <c r="R78" i="12"/>
  <c r="R98" i="13"/>
  <c r="R30" i="13"/>
  <c r="O30" i="13"/>
  <c r="R48" i="12"/>
  <c r="R32" i="12"/>
  <c r="R93" i="11"/>
  <c r="R97" i="11"/>
  <c r="R98" i="10"/>
  <c r="R97" i="9"/>
  <c r="R58" i="8"/>
  <c r="O58" i="8"/>
  <c r="R50" i="15"/>
  <c r="R32" i="14"/>
  <c r="O91" i="12"/>
  <c r="P91" i="12" s="1"/>
  <c r="Q91" i="12" s="1"/>
  <c r="S91" i="12" s="1"/>
  <c r="U91" i="12" s="1"/>
  <c r="AT91" i="12" s="1"/>
  <c r="AX91" i="12" s="1"/>
  <c r="R101" i="10"/>
  <c r="R68" i="10"/>
  <c r="R33" i="8"/>
  <c r="R85" i="7"/>
  <c r="R46" i="13"/>
  <c r="R52" i="13"/>
  <c r="R49" i="13"/>
  <c r="R63" i="10"/>
  <c r="R100" i="9"/>
  <c r="R29" i="8"/>
  <c r="BA91" i="12"/>
  <c r="R60" i="9"/>
  <c r="R93" i="8"/>
  <c r="R64" i="8"/>
  <c r="R38" i="8"/>
  <c r="R42" i="10"/>
  <c r="O42" i="10"/>
  <c r="P42" i="10" s="1"/>
  <c r="Q42" i="10" s="1"/>
  <c r="S42" i="10" s="1"/>
  <c r="U42" i="10" s="1"/>
  <c r="AQ42" i="10" s="1"/>
  <c r="AU42" i="10" s="1"/>
  <c r="R43" i="7"/>
  <c r="O43" i="7"/>
  <c r="P43" i="7" s="1"/>
  <c r="Q43" i="7" s="1"/>
  <c r="S43" i="7" s="1"/>
  <c r="U43" i="7" s="1"/>
  <c r="AQ43" i="7" s="1"/>
  <c r="AU43" i="7" s="1"/>
  <c r="R46" i="7"/>
  <c r="R48" i="7"/>
  <c r="R50" i="11"/>
  <c r="R82" i="10"/>
  <c r="R74" i="10"/>
  <c r="O74" i="10"/>
  <c r="P74" i="10" s="1"/>
  <c r="Q74" i="10" s="1"/>
  <c r="S74" i="10" s="1"/>
  <c r="U74" i="10" s="1"/>
  <c r="AT74" i="10" s="1"/>
  <c r="AX74" i="10" s="1"/>
  <c r="R79" i="10"/>
  <c r="R32" i="10"/>
  <c r="R45" i="9"/>
  <c r="R51" i="9"/>
  <c r="R43" i="9"/>
  <c r="R98" i="4"/>
  <c r="O58" i="6"/>
  <c r="P58" i="6" s="1"/>
  <c r="Q58" i="6" s="1"/>
  <c r="R58" i="6"/>
  <c r="R94" i="4"/>
  <c r="O27" i="10"/>
  <c r="P27" i="10" s="1"/>
  <c r="Q27" i="10" s="1"/>
  <c r="R27" i="10"/>
  <c r="R29" i="10"/>
  <c r="R37" i="10"/>
  <c r="R30" i="10"/>
  <c r="O59" i="6"/>
  <c r="R59" i="6"/>
  <c r="AX90" i="4"/>
  <c r="BA90" i="4"/>
  <c r="R98" i="3"/>
  <c r="O28" i="11"/>
  <c r="P28" i="11" s="1"/>
  <c r="Q28" i="11" s="1"/>
  <c r="R28" i="11"/>
  <c r="R31" i="11"/>
  <c r="R84" i="3"/>
  <c r="R77" i="3"/>
  <c r="R42" i="8"/>
  <c r="O42" i="8"/>
  <c r="P42" i="8" s="1"/>
  <c r="Q42" i="8" s="1"/>
  <c r="R44" i="8"/>
  <c r="R64" i="3"/>
  <c r="R29" i="2"/>
  <c r="R30" i="7"/>
  <c r="R27" i="7"/>
  <c r="O27" i="7"/>
  <c r="P27" i="7" s="1"/>
  <c r="Q27" i="7" s="1"/>
  <c r="R29" i="7"/>
  <c r="R32" i="9"/>
  <c r="R27" i="6"/>
  <c r="O27" i="6"/>
  <c r="P27" i="6" s="1"/>
  <c r="Q27" i="6" s="1"/>
  <c r="R32" i="5"/>
  <c r="R38" i="5"/>
  <c r="R47" i="4"/>
  <c r="R50" i="4"/>
  <c r="R74" i="4"/>
  <c r="O74" i="4"/>
  <c r="P74" i="4" s="1"/>
  <c r="Q74" i="4" s="1"/>
  <c r="S74" i="4" s="1"/>
  <c r="U74" i="4" s="1"/>
  <c r="AT74" i="4" s="1"/>
  <c r="AX74" i="4" s="1"/>
  <c r="R94" i="5"/>
  <c r="R100" i="5"/>
  <c r="R29" i="4"/>
  <c r="R47" i="2"/>
  <c r="R94" i="6"/>
  <c r="R100" i="6"/>
  <c r="R52" i="6"/>
  <c r="R42" i="5"/>
  <c r="O42" i="5"/>
  <c r="P42" i="5" s="1"/>
  <c r="Q42" i="5" s="1"/>
  <c r="R76" i="4"/>
  <c r="R28" i="4"/>
  <c r="R34" i="4"/>
  <c r="R30" i="2"/>
  <c r="O59" i="1"/>
  <c r="R49" i="3"/>
  <c r="O42" i="1"/>
  <c r="P42" i="1" s="1"/>
  <c r="Q42" i="1" s="1"/>
  <c r="S42" i="1" s="1"/>
  <c r="U42" i="1" s="1"/>
  <c r="AQ42" i="1" s="1"/>
  <c r="AU42" i="1" s="1"/>
  <c r="R42" i="1"/>
  <c r="R49" i="1"/>
  <c r="R36" i="3"/>
  <c r="O27" i="3"/>
  <c r="P27" i="3" s="1"/>
  <c r="Q27" i="3" s="1"/>
  <c r="S27" i="3" s="1"/>
  <c r="U27" i="3" s="1"/>
  <c r="AQ27" i="3" s="1"/>
  <c r="AU27" i="3" s="1"/>
  <c r="R27" i="3"/>
  <c r="N78" i="1"/>
  <c r="P77" i="1"/>
  <c r="Q77" i="1" s="1"/>
  <c r="S77" i="1" s="1"/>
  <c r="U77" i="1" s="1"/>
  <c r="AT77" i="1" s="1"/>
  <c r="AX77" i="1" s="1"/>
  <c r="O28" i="1"/>
  <c r="P28" i="1" s="1"/>
  <c r="Q28" i="1" s="1"/>
  <c r="R28" i="1"/>
  <c r="R31" i="1"/>
  <c r="O59" i="2"/>
  <c r="O76" i="2"/>
  <c r="R93" i="30"/>
  <c r="R112" i="30"/>
  <c r="R98" i="30"/>
  <c r="R101" i="30"/>
  <c r="R79" i="30"/>
  <c r="R85" i="30"/>
  <c r="AX90" i="30"/>
  <c r="R112" i="29"/>
  <c r="AX107" i="29"/>
  <c r="R44" i="30"/>
  <c r="AU29" i="30"/>
  <c r="R85" i="29"/>
  <c r="O29" i="30"/>
  <c r="P29" i="30" s="1"/>
  <c r="Q29" i="30" s="1"/>
  <c r="S29" i="30" s="1"/>
  <c r="U29" i="30" s="1"/>
  <c r="AQ29" i="30" s="1"/>
  <c r="R29" i="30"/>
  <c r="R36" i="30"/>
  <c r="R37" i="30"/>
  <c r="R30" i="30"/>
  <c r="R95" i="29"/>
  <c r="R79" i="28"/>
  <c r="R106" i="28"/>
  <c r="O106" i="28"/>
  <c r="R78" i="28"/>
  <c r="R69" i="29"/>
  <c r="O42" i="29"/>
  <c r="P42" i="29" s="1"/>
  <c r="Q42" i="29" s="1"/>
  <c r="S42" i="29" s="1"/>
  <c r="U42" i="29" s="1"/>
  <c r="AQ42" i="29" s="1"/>
  <c r="AU42" i="29" s="1"/>
  <c r="R42" i="29"/>
  <c r="Q90" i="28"/>
  <c r="S90" i="28" s="1"/>
  <c r="U90" i="28" s="1"/>
  <c r="AT90" i="28" s="1"/>
  <c r="AX90" i="28" s="1"/>
  <c r="O91" i="28"/>
  <c r="P91" i="28" s="1"/>
  <c r="Q91" i="28" s="1"/>
  <c r="S91" i="28" s="1"/>
  <c r="U91" i="28" s="1"/>
  <c r="AT91" i="28" s="1"/>
  <c r="BA91" i="28" s="1"/>
  <c r="R50" i="28"/>
  <c r="R44" i="29"/>
  <c r="R53" i="28"/>
  <c r="R48" i="29"/>
  <c r="R45" i="29"/>
  <c r="R69" i="28"/>
  <c r="R31" i="29"/>
  <c r="R30" i="28"/>
  <c r="R38" i="28"/>
  <c r="R33" i="28"/>
  <c r="R64" i="27"/>
  <c r="R115" i="27"/>
  <c r="R107" i="27"/>
  <c r="O107" i="27"/>
  <c r="R98" i="27"/>
  <c r="R66" i="27"/>
  <c r="R94" i="27"/>
  <c r="R82" i="26"/>
  <c r="R62" i="26"/>
  <c r="R30" i="25"/>
  <c r="R32" i="27"/>
  <c r="R96" i="26"/>
  <c r="S76" i="26"/>
  <c r="U76" i="26" s="1"/>
  <c r="AT76" i="26" s="1"/>
  <c r="AX76" i="26" s="1"/>
  <c r="R47" i="27"/>
  <c r="R48" i="27"/>
  <c r="R52" i="27"/>
  <c r="R33" i="25"/>
  <c r="S42" i="28"/>
  <c r="U42" i="28" s="1"/>
  <c r="AQ42" i="28" s="1"/>
  <c r="AU42" i="28" s="1"/>
  <c r="R95" i="25"/>
  <c r="R52" i="25"/>
  <c r="R77" i="24"/>
  <c r="R31" i="26"/>
  <c r="R33" i="26"/>
  <c r="R79" i="24"/>
  <c r="AX90" i="23"/>
  <c r="BA90" i="23"/>
  <c r="R37" i="26"/>
  <c r="R45" i="25"/>
  <c r="R51" i="25"/>
  <c r="S91" i="24"/>
  <c r="U91" i="24" s="1"/>
  <c r="AT91" i="24" s="1"/>
  <c r="AX91" i="24" s="1"/>
  <c r="R36" i="24"/>
  <c r="S74" i="24"/>
  <c r="U74" i="24" s="1"/>
  <c r="AT74" i="24" s="1"/>
  <c r="AX74" i="24" s="1"/>
  <c r="R80" i="23"/>
  <c r="O59" i="24"/>
  <c r="R46" i="24"/>
  <c r="R52" i="24"/>
  <c r="R62" i="23"/>
  <c r="R67" i="23"/>
  <c r="S90" i="24"/>
  <c r="U90" i="24" s="1"/>
  <c r="AT90" i="24" s="1"/>
  <c r="S90" i="22"/>
  <c r="U90" i="22" s="1"/>
  <c r="AT90" i="22" s="1"/>
  <c r="R75" i="22"/>
  <c r="O75" i="22"/>
  <c r="P75" i="22" s="1"/>
  <c r="Q75" i="22" s="1"/>
  <c r="R42" i="22"/>
  <c r="O42" i="22"/>
  <c r="P42" i="22" s="1"/>
  <c r="Q42" i="22" s="1"/>
  <c r="S42" i="22" s="1"/>
  <c r="U42" i="22" s="1"/>
  <c r="AQ42" i="22" s="1"/>
  <c r="AU42" i="22" s="1"/>
  <c r="R53" i="22"/>
  <c r="R83" i="21"/>
  <c r="R65" i="21"/>
  <c r="R64" i="22"/>
  <c r="O43" i="21"/>
  <c r="P43" i="21" s="1"/>
  <c r="Q43" i="21" s="1"/>
  <c r="R43" i="21"/>
  <c r="R34" i="23"/>
  <c r="R28" i="23"/>
  <c r="O28" i="23"/>
  <c r="P28" i="23" s="1"/>
  <c r="Q28" i="23" s="1"/>
  <c r="S28" i="23" s="1"/>
  <c r="U28" i="23" s="1"/>
  <c r="AQ28" i="23" s="1"/>
  <c r="AU28" i="23" s="1"/>
  <c r="R37" i="23"/>
  <c r="R64" i="25"/>
  <c r="R68" i="25"/>
  <c r="R58" i="25"/>
  <c r="O58" i="25"/>
  <c r="P58" i="25" s="1"/>
  <c r="Q58" i="25" s="1"/>
  <c r="S58" i="25" s="1"/>
  <c r="U58" i="25" s="1"/>
  <c r="AB58" i="25" s="1"/>
  <c r="AF58" i="25" s="1"/>
  <c r="O92" i="22"/>
  <c r="R32" i="21"/>
  <c r="R95" i="20"/>
  <c r="O58" i="20"/>
  <c r="P58" i="20" s="1"/>
  <c r="Q58" i="20" s="1"/>
  <c r="S58" i="20" s="1"/>
  <c r="U58" i="20" s="1"/>
  <c r="AB58" i="20" s="1"/>
  <c r="AF58" i="20" s="1"/>
  <c r="R58" i="20"/>
  <c r="R66" i="20"/>
  <c r="R35" i="22"/>
  <c r="R28" i="22"/>
  <c r="R67" i="20"/>
  <c r="O29" i="20"/>
  <c r="P29" i="20" s="1"/>
  <c r="Q29" i="20" s="1"/>
  <c r="S29" i="20" s="1"/>
  <c r="U29" i="20" s="1"/>
  <c r="AQ29" i="20" s="1"/>
  <c r="AU29" i="20" s="1"/>
  <c r="R29" i="20"/>
  <c r="R98" i="19"/>
  <c r="R46" i="20"/>
  <c r="R44" i="20"/>
  <c r="S27" i="20"/>
  <c r="U27" i="20" s="1"/>
  <c r="AQ27" i="20" s="1"/>
  <c r="AU27" i="20" s="1"/>
  <c r="R83" i="31"/>
  <c r="R101" i="19"/>
  <c r="AU42" i="21"/>
  <c r="S74" i="20"/>
  <c r="U74" i="20" s="1"/>
  <c r="AT74" i="20" s="1"/>
  <c r="AX74" i="20" s="1"/>
  <c r="R95" i="19"/>
  <c r="R37" i="31"/>
  <c r="R82" i="18"/>
  <c r="R96" i="17"/>
  <c r="AX91" i="19"/>
  <c r="R49" i="31"/>
  <c r="O42" i="31"/>
  <c r="P42" i="31" s="1"/>
  <c r="Q42" i="31" s="1"/>
  <c r="S42" i="31" s="1"/>
  <c r="U42" i="31" s="1"/>
  <c r="AQ42" i="31" s="1"/>
  <c r="R42" i="31"/>
  <c r="R48" i="31"/>
  <c r="R65" i="31"/>
  <c r="R64" i="31"/>
  <c r="R69" i="31"/>
  <c r="R85" i="19"/>
  <c r="R83" i="19"/>
  <c r="R69" i="19"/>
  <c r="O58" i="18"/>
  <c r="P58" i="18" s="1"/>
  <c r="Q58" i="18" s="1"/>
  <c r="S58" i="18" s="1"/>
  <c r="U58" i="18" s="1"/>
  <c r="AB58" i="18" s="1"/>
  <c r="AF58" i="18" s="1"/>
  <c r="R58" i="18"/>
  <c r="O44" i="19"/>
  <c r="P44" i="19" s="1"/>
  <c r="Q44" i="19" s="1"/>
  <c r="R44" i="19"/>
  <c r="R47" i="18"/>
  <c r="R49" i="17"/>
  <c r="O90" i="15"/>
  <c r="P90" i="15" s="1"/>
  <c r="Q90" i="15" s="1"/>
  <c r="R90" i="15"/>
  <c r="O61" i="15"/>
  <c r="R61" i="15"/>
  <c r="O28" i="18"/>
  <c r="P28" i="18" s="1"/>
  <c r="Q28" i="18" s="1"/>
  <c r="R28" i="18"/>
  <c r="O29" i="18"/>
  <c r="P29" i="18" s="1"/>
  <c r="Q29" i="18" s="1"/>
  <c r="S29" i="18" s="1"/>
  <c r="U29" i="18" s="1"/>
  <c r="AQ29" i="18" s="1"/>
  <c r="AU29" i="18" s="1"/>
  <c r="R29" i="18"/>
  <c r="R82" i="17"/>
  <c r="O75" i="17"/>
  <c r="P75" i="17" s="1"/>
  <c r="Q75" i="17" s="1"/>
  <c r="R75" i="17"/>
  <c r="R48" i="17"/>
  <c r="R31" i="19"/>
  <c r="R28" i="19"/>
  <c r="O28" i="19"/>
  <c r="P28" i="19" s="1"/>
  <c r="Q28" i="19" s="1"/>
  <c r="S28" i="19" s="1"/>
  <c r="U28" i="19" s="1"/>
  <c r="AQ28" i="19" s="1"/>
  <c r="AU28" i="19" s="1"/>
  <c r="R43" i="18"/>
  <c r="O43" i="18"/>
  <c r="P43" i="18" s="1"/>
  <c r="Q43" i="18" s="1"/>
  <c r="O43" i="17"/>
  <c r="P43" i="17" s="1"/>
  <c r="Q43" i="17" s="1"/>
  <c r="R43" i="17"/>
  <c r="R92" i="16"/>
  <c r="R93" i="15"/>
  <c r="O90" i="16"/>
  <c r="P90" i="16" s="1"/>
  <c r="Q90" i="16" s="1"/>
  <c r="S90" i="16" s="1"/>
  <c r="U90" i="16" s="1"/>
  <c r="AT90" i="16" s="1"/>
  <c r="AX90" i="16" s="1"/>
  <c r="R90" i="16"/>
  <c r="R80" i="15"/>
  <c r="R68" i="17"/>
  <c r="R45" i="18"/>
  <c r="R51" i="18"/>
  <c r="R50" i="17"/>
  <c r="R93" i="16"/>
  <c r="R76" i="14"/>
  <c r="R92" i="13"/>
  <c r="O92" i="13"/>
  <c r="P92" i="13" s="1"/>
  <c r="Q92" i="13" s="1"/>
  <c r="R64" i="12"/>
  <c r="R47" i="12"/>
  <c r="O74" i="11"/>
  <c r="R74" i="11"/>
  <c r="R35" i="16"/>
  <c r="R36" i="15"/>
  <c r="R37" i="13"/>
  <c r="R85" i="12"/>
  <c r="O75" i="15"/>
  <c r="P75" i="15" s="1"/>
  <c r="Q75" i="15" s="1"/>
  <c r="S75" i="15" s="1"/>
  <c r="U75" i="15" s="1"/>
  <c r="AT75" i="15" s="1"/>
  <c r="AX75" i="15" s="1"/>
  <c r="R29" i="15"/>
  <c r="O75" i="12"/>
  <c r="P75" i="12" s="1"/>
  <c r="Q75" i="12" s="1"/>
  <c r="S75" i="12" s="1"/>
  <c r="U75" i="12" s="1"/>
  <c r="AT75" i="12" s="1"/>
  <c r="AX75" i="12" s="1"/>
  <c r="R75" i="12"/>
  <c r="R46" i="12"/>
  <c r="R62" i="11"/>
  <c r="O74" i="14"/>
  <c r="P74" i="14" s="1"/>
  <c r="Q74" i="14" s="1"/>
  <c r="R74" i="14"/>
  <c r="R94" i="12"/>
  <c r="R45" i="12"/>
  <c r="R68" i="14"/>
  <c r="R101" i="12"/>
  <c r="R30" i="15"/>
  <c r="R48" i="14"/>
  <c r="R96" i="13"/>
  <c r="R82" i="12"/>
  <c r="R34" i="12"/>
  <c r="R38" i="12"/>
  <c r="R99" i="11"/>
  <c r="R77" i="9"/>
  <c r="O77" i="9"/>
  <c r="R30" i="8"/>
  <c r="R95" i="7"/>
  <c r="R45" i="15"/>
  <c r="R52" i="15"/>
  <c r="R44" i="15"/>
  <c r="R33" i="14"/>
  <c r="R34" i="14"/>
  <c r="R38" i="14"/>
  <c r="O90" i="8"/>
  <c r="R90" i="8"/>
  <c r="R61" i="8"/>
  <c r="R48" i="13"/>
  <c r="S42" i="12"/>
  <c r="U42" i="12" s="1"/>
  <c r="AQ42" i="12" s="1"/>
  <c r="AU42" i="12"/>
  <c r="R62" i="10"/>
  <c r="R97" i="8"/>
  <c r="R96" i="7"/>
  <c r="BA90" i="12"/>
  <c r="O59" i="9"/>
  <c r="P59" i="9" s="1"/>
  <c r="Q59" i="9" s="1"/>
  <c r="S59" i="9" s="1"/>
  <c r="U59" i="9" s="1"/>
  <c r="AB59" i="9" s="1"/>
  <c r="AF59" i="9" s="1"/>
  <c r="R59" i="9"/>
  <c r="R77" i="8"/>
  <c r="R83" i="8"/>
  <c r="R75" i="8"/>
  <c r="O75" i="8"/>
  <c r="P75" i="8" s="1"/>
  <c r="Q75" i="8" s="1"/>
  <c r="R84" i="6"/>
  <c r="R112" i="5"/>
  <c r="R68" i="5"/>
  <c r="R93" i="4"/>
  <c r="R47" i="7"/>
  <c r="R51" i="11"/>
  <c r="R76" i="10"/>
  <c r="R49" i="10"/>
  <c r="R46" i="10"/>
  <c r="R50" i="9"/>
  <c r="O42" i="9"/>
  <c r="P42" i="9" s="1"/>
  <c r="Q42" i="9" s="1"/>
  <c r="S42" i="9" s="1"/>
  <c r="U42" i="9" s="1"/>
  <c r="AQ42" i="9" s="1"/>
  <c r="AU42" i="9" s="1"/>
  <c r="R42" i="9"/>
  <c r="R47" i="9"/>
  <c r="R53" i="9"/>
  <c r="R110" i="5"/>
  <c r="R96" i="4"/>
  <c r="O76" i="6"/>
  <c r="R76" i="6"/>
  <c r="R81" i="5"/>
  <c r="O92" i="4"/>
  <c r="P92" i="4" s="1"/>
  <c r="Q92" i="4" s="1"/>
  <c r="S92" i="4" s="1"/>
  <c r="U92" i="4" s="1"/>
  <c r="AT92" i="4" s="1"/>
  <c r="AX92" i="4" s="1"/>
  <c r="R92" i="4"/>
  <c r="R31" i="10"/>
  <c r="R28" i="10"/>
  <c r="O28" i="10"/>
  <c r="P28" i="10" s="1"/>
  <c r="Q28" i="10" s="1"/>
  <c r="S28" i="10" s="1"/>
  <c r="U28" i="10" s="1"/>
  <c r="AQ28" i="10" s="1"/>
  <c r="AU28" i="10" s="1"/>
  <c r="O59" i="7"/>
  <c r="P59" i="7" s="1"/>
  <c r="Q59" i="7" s="1"/>
  <c r="S59" i="7" s="1"/>
  <c r="U59" i="7" s="1"/>
  <c r="AB59" i="7" s="1"/>
  <c r="AF59" i="7" s="1"/>
  <c r="R59" i="7"/>
  <c r="R66" i="7"/>
  <c r="R66" i="5"/>
  <c r="R96" i="3"/>
  <c r="R49" i="6"/>
  <c r="O75" i="3"/>
  <c r="R75" i="3"/>
  <c r="R82" i="3"/>
  <c r="O92" i="3"/>
  <c r="O61" i="3"/>
  <c r="R61" i="3"/>
  <c r="R67" i="3"/>
  <c r="R49" i="2"/>
  <c r="O27" i="2"/>
  <c r="P27" i="2" s="1"/>
  <c r="Q27" i="2" s="1"/>
  <c r="S27" i="2" s="1"/>
  <c r="U27" i="2" s="1"/>
  <c r="AQ27" i="2" s="1"/>
  <c r="AU27" i="2" s="1"/>
  <c r="R27" i="2"/>
  <c r="O28" i="7"/>
  <c r="P28" i="7" s="1"/>
  <c r="Q28" i="7" s="1"/>
  <c r="R28" i="7"/>
  <c r="R31" i="7"/>
  <c r="R33" i="9"/>
  <c r="R34" i="9"/>
  <c r="R38" i="9"/>
  <c r="R33" i="7"/>
  <c r="S74" i="6"/>
  <c r="U74" i="6" s="1"/>
  <c r="AT74" i="6" s="1"/>
  <c r="AX74" i="6" s="1"/>
  <c r="R33" i="5"/>
  <c r="O28" i="5"/>
  <c r="R28" i="5"/>
  <c r="R34" i="5"/>
  <c r="R53" i="4"/>
  <c r="S90" i="3"/>
  <c r="U90" i="3" s="1"/>
  <c r="AT90" i="3" s="1"/>
  <c r="O43" i="2"/>
  <c r="P43" i="2" s="1"/>
  <c r="Q43" i="2" s="1"/>
  <c r="R43" i="2"/>
  <c r="R83" i="4"/>
  <c r="R80" i="4"/>
  <c r="AX90" i="5"/>
  <c r="R65" i="3"/>
  <c r="O91" i="7"/>
  <c r="R46" i="6"/>
  <c r="R43" i="6"/>
  <c r="O43" i="6"/>
  <c r="R51" i="5"/>
  <c r="R48" i="5"/>
  <c r="R30" i="4"/>
  <c r="R36" i="4"/>
  <c r="O28" i="2"/>
  <c r="P28" i="2" s="1"/>
  <c r="Q28" i="2" s="1"/>
  <c r="R28" i="2"/>
  <c r="O78" i="1"/>
  <c r="O42" i="3"/>
  <c r="P42" i="3" s="1"/>
  <c r="Q42" i="3" s="1"/>
  <c r="R42" i="3"/>
  <c r="R48" i="3"/>
  <c r="R48" i="1"/>
  <c r="R29" i="3"/>
  <c r="O91" i="2"/>
  <c r="O30" i="1"/>
  <c r="R30" i="1"/>
  <c r="R32" i="1"/>
  <c r="P78" i="21" l="1"/>
  <c r="Q78" i="21" s="1"/>
  <c r="S78" i="21" s="1"/>
  <c r="U78" i="21" s="1"/>
  <c r="AT78" i="21" s="1"/>
  <c r="AX78" i="21" s="1"/>
  <c r="O60" i="16"/>
  <c r="P77" i="31"/>
  <c r="Q77" i="31" s="1"/>
  <c r="S77" i="31" s="1"/>
  <c r="U77" i="31" s="1"/>
  <c r="AT77" i="31" s="1"/>
  <c r="AX77" i="31" s="1"/>
  <c r="P60" i="26"/>
  <c r="Q60" i="26" s="1"/>
  <c r="S60" i="26" s="1"/>
  <c r="U60" i="26" s="1"/>
  <c r="AB60" i="26" s="1"/>
  <c r="AF60" i="26" s="1"/>
  <c r="O61" i="26"/>
  <c r="P93" i="26"/>
  <c r="Q93" i="26" s="1"/>
  <c r="S93" i="26" s="1"/>
  <c r="U93" i="26" s="1"/>
  <c r="AT93" i="26" s="1"/>
  <c r="AX90" i="22"/>
  <c r="BA90" i="22"/>
  <c r="O30" i="28"/>
  <c r="S28" i="1"/>
  <c r="U28" i="1" s="1"/>
  <c r="AQ28" i="1" s="1"/>
  <c r="AU28" i="1" s="1"/>
  <c r="BA90" i="16"/>
  <c r="P78" i="1"/>
  <c r="Q78" i="1" s="1"/>
  <c r="S78" i="1" s="1"/>
  <c r="U78" i="1" s="1"/>
  <c r="AT78" i="1" s="1"/>
  <c r="AX78" i="1" s="1"/>
  <c r="O79" i="1"/>
  <c r="P90" i="8"/>
  <c r="Q90" i="8" s="1"/>
  <c r="S90" i="8" s="1"/>
  <c r="U90" i="8" s="1"/>
  <c r="AT90" i="8" s="1"/>
  <c r="O91" i="8"/>
  <c r="P77" i="9"/>
  <c r="Q77" i="9" s="1"/>
  <c r="S77" i="9" s="1"/>
  <c r="U77" i="9" s="1"/>
  <c r="AT77" i="9" s="1"/>
  <c r="AX77" i="9" s="1"/>
  <c r="P74" i="11"/>
  <c r="Q74" i="11" s="1"/>
  <c r="S74" i="11" s="1"/>
  <c r="U74" i="11" s="1"/>
  <c r="AT74" i="11" s="1"/>
  <c r="AX74" i="11" s="1"/>
  <c r="S43" i="18"/>
  <c r="U43" i="18" s="1"/>
  <c r="AQ43" i="18" s="1"/>
  <c r="AU43" i="18" s="1"/>
  <c r="P61" i="15"/>
  <c r="Q61" i="15" s="1"/>
  <c r="S61" i="15" s="1"/>
  <c r="U61" i="15" s="1"/>
  <c r="AB61" i="15" s="1"/>
  <c r="AF61" i="15" s="1"/>
  <c r="N62" i="15"/>
  <c r="S75" i="22"/>
  <c r="U75" i="22" s="1"/>
  <c r="AT75" i="22" s="1"/>
  <c r="AX75" i="22" s="1"/>
  <c r="P106" i="28"/>
  <c r="Q106" i="28" s="1"/>
  <c r="S106" i="28" s="1"/>
  <c r="U106" i="28" s="1"/>
  <c r="AT106" i="28" s="1"/>
  <c r="AX106" i="28" s="1"/>
  <c r="P59" i="1"/>
  <c r="Q59" i="1" s="1"/>
  <c r="S59" i="1" s="1"/>
  <c r="U59" i="1" s="1"/>
  <c r="AB59" i="1" s="1"/>
  <c r="AF59" i="1" s="1"/>
  <c r="O60" i="1"/>
  <c r="O28" i="4"/>
  <c r="S27" i="7"/>
  <c r="U27" i="7" s="1"/>
  <c r="AQ27" i="7" s="1"/>
  <c r="AU27" i="7" s="1"/>
  <c r="S42" i="8"/>
  <c r="U42" i="8" s="1"/>
  <c r="AQ42" i="8" s="1"/>
  <c r="AU42" i="8" s="1"/>
  <c r="P30" i="13"/>
  <c r="Q30" i="13" s="1"/>
  <c r="S30" i="13" s="1"/>
  <c r="U30" i="13" s="1"/>
  <c r="AQ30" i="13" s="1"/>
  <c r="AU30" i="13" s="1"/>
  <c r="P74" i="13"/>
  <c r="Q74" i="13" s="1"/>
  <c r="S74" i="13" s="1"/>
  <c r="U74" i="13" s="1"/>
  <c r="AT74" i="13" s="1"/>
  <c r="AX74" i="13" s="1"/>
  <c r="O75" i="13"/>
  <c r="S58" i="31"/>
  <c r="U58" i="31" s="1"/>
  <c r="AB58" i="31" s="1"/>
  <c r="AF58" i="31" s="1"/>
  <c r="O29" i="29"/>
  <c r="O92" i="28"/>
  <c r="O59" i="30"/>
  <c r="S92" i="6"/>
  <c r="U92" i="6" s="1"/>
  <c r="AT92" i="6" s="1"/>
  <c r="O75" i="4"/>
  <c r="S27" i="11"/>
  <c r="U27" i="11" s="1"/>
  <c r="AQ27" i="11" s="1"/>
  <c r="AU27" i="11" s="1"/>
  <c r="S58" i="7"/>
  <c r="U58" i="7" s="1"/>
  <c r="AB58" i="7" s="1"/>
  <c r="AF58" i="7" s="1"/>
  <c r="S28" i="12"/>
  <c r="U28" i="12" s="1"/>
  <c r="AQ28" i="12" s="1"/>
  <c r="AU28" i="12" s="1"/>
  <c r="O45" i="19"/>
  <c r="S27" i="1"/>
  <c r="U27" i="1" s="1"/>
  <c r="AQ27" i="1" s="1"/>
  <c r="AU27" i="1" s="1"/>
  <c r="O43" i="26"/>
  <c r="BA90" i="28"/>
  <c r="O43" i="4"/>
  <c r="O30" i="9"/>
  <c r="P59" i="5"/>
  <c r="Q59" i="5" s="1"/>
  <c r="S59" i="5" s="1"/>
  <c r="U59" i="5" s="1"/>
  <c r="AB59" i="5" s="1"/>
  <c r="AF59" i="5" s="1"/>
  <c r="O60" i="5"/>
  <c r="P90" i="10"/>
  <c r="Q90" i="10" s="1"/>
  <c r="S90" i="10" s="1"/>
  <c r="U90" i="10" s="1"/>
  <c r="AT90" i="10" s="1"/>
  <c r="O91" i="10"/>
  <c r="S27" i="14"/>
  <c r="U27" i="14" s="1"/>
  <c r="AQ27" i="14" s="1"/>
  <c r="AU27" i="14" s="1"/>
  <c r="O29" i="14"/>
  <c r="S28" i="13"/>
  <c r="U28" i="13" s="1"/>
  <c r="AQ28" i="13" s="1"/>
  <c r="AU28" i="13" s="1"/>
  <c r="P77" i="26"/>
  <c r="N78" i="26"/>
  <c r="S91" i="4"/>
  <c r="U91" i="4" s="1"/>
  <c r="AT91" i="4" s="1"/>
  <c r="O30" i="20"/>
  <c r="S42" i="25"/>
  <c r="U42" i="25" s="1"/>
  <c r="AQ42" i="25" s="1"/>
  <c r="AU42" i="25" s="1"/>
  <c r="S90" i="26"/>
  <c r="U90" i="26" s="1"/>
  <c r="AT90" i="26" s="1"/>
  <c r="O29" i="27"/>
  <c r="BA92" i="26"/>
  <c r="O59" i="29"/>
  <c r="BA91" i="24"/>
  <c r="P42" i="16"/>
  <c r="Q42" i="16" s="1"/>
  <c r="S42" i="16" s="1"/>
  <c r="U42" i="16" s="1"/>
  <c r="AQ42" i="16" s="1"/>
  <c r="AU42" i="16" s="1"/>
  <c r="P91" i="15"/>
  <c r="Q91" i="15" s="1"/>
  <c r="S91" i="15" s="1"/>
  <c r="U91" i="15" s="1"/>
  <c r="AT91" i="15" s="1"/>
  <c r="O92" i="15"/>
  <c r="P93" i="13"/>
  <c r="Q93" i="13" s="1"/>
  <c r="S93" i="13" s="1"/>
  <c r="U93" i="13" s="1"/>
  <c r="AT93" i="13" s="1"/>
  <c r="N94" i="13"/>
  <c r="S43" i="2"/>
  <c r="U43" i="2" s="1"/>
  <c r="AQ43" i="2" s="1"/>
  <c r="AU43" i="2" s="1"/>
  <c r="S44" i="19"/>
  <c r="U44" i="19" s="1"/>
  <c r="AQ44" i="19" s="1"/>
  <c r="AU44" i="19" s="1"/>
  <c r="P58" i="8"/>
  <c r="Q58" i="8" s="1"/>
  <c r="S58" i="8" s="1"/>
  <c r="U58" i="8" s="1"/>
  <c r="AB58" i="8" s="1"/>
  <c r="AF58" i="8" s="1"/>
  <c r="O59" i="8"/>
  <c r="O28" i="17"/>
  <c r="P90" i="31"/>
  <c r="Q90" i="31" s="1"/>
  <c r="S90" i="31" s="1"/>
  <c r="U90" i="31" s="1"/>
  <c r="AT90" i="31" s="1"/>
  <c r="S75" i="24"/>
  <c r="U75" i="24" s="1"/>
  <c r="AT75" i="24" s="1"/>
  <c r="AX75" i="24" s="1"/>
  <c r="BA92" i="4"/>
  <c r="AX90" i="7"/>
  <c r="BA90" i="7"/>
  <c r="P75" i="7"/>
  <c r="Q75" i="7" s="1"/>
  <c r="S75" i="7" s="1"/>
  <c r="U75" i="7" s="1"/>
  <c r="AT75" i="7" s="1"/>
  <c r="AX75" i="7" s="1"/>
  <c r="O76" i="7"/>
  <c r="S60" i="14"/>
  <c r="U60" i="14" s="1"/>
  <c r="AB60" i="14" s="1"/>
  <c r="AF60" i="14" s="1"/>
  <c r="P92" i="19"/>
  <c r="Q92" i="19" s="1"/>
  <c r="S92" i="19" s="1"/>
  <c r="U92" i="19" s="1"/>
  <c r="AT92" i="19" s="1"/>
  <c r="S42" i="26"/>
  <c r="U42" i="26" s="1"/>
  <c r="AQ42" i="26" s="1"/>
  <c r="AU42" i="26" s="1"/>
  <c r="P42" i="27"/>
  <c r="Q42" i="27" s="1"/>
  <c r="S42" i="27" s="1"/>
  <c r="U42" i="27" s="1"/>
  <c r="AQ42" i="27" s="1"/>
  <c r="AU42" i="27" s="1"/>
  <c r="S91" i="5"/>
  <c r="U91" i="5" s="1"/>
  <c r="AT91" i="5" s="1"/>
  <c r="P59" i="4"/>
  <c r="Q59" i="4" s="1"/>
  <c r="S59" i="4" s="1"/>
  <c r="U59" i="4" s="1"/>
  <c r="AB59" i="4" s="1"/>
  <c r="AF59" i="4" s="1"/>
  <c r="O60" i="4"/>
  <c r="S91" i="11"/>
  <c r="U91" i="11" s="1"/>
  <c r="AT91" i="11" s="1"/>
  <c r="O61" i="14"/>
  <c r="S59" i="11"/>
  <c r="U59" i="11" s="1"/>
  <c r="AB59" i="11" s="1"/>
  <c r="AF59" i="11" s="1"/>
  <c r="O29" i="31"/>
  <c r="O76" i="22"/>
  <c r="O92" i="25"/>
  <c r="O43" i="10"/>
  <c r="P91" i="9"/>
  <c r="Q91" i="9" s="1"/>
  <c r="S91" i="9" s="1"/>
  <c r="U91" i="9" s="1"/>
  <c r="AT91" i="9" s="1"/>
  <c r="O92" i="9"/>
  <c r="S29" i="13"/>
  <c r="U29" i="13" s="1"/>
  <c r="AQ29" i="13" s="1"/>
  <c r="AU29" i="13" s="1"/>
  <c r="O43" i="29"/>
  <c r="S107" i="30"/>
  <c r="U107" i="30" s="1"/>
  <c r="AT107" i="30" s="1"/>
  <c r="AX107" i="30" s="1"/>
  <c r="O60" i="7"/>
  <c r="O43" i="11"/>
  <c r="S58" i="9"/>
  <c r="U58" i="9" s="1"/>
  <c r="AB58" i="9" s="1"/>
  <c r="AF58" i="9" s="1"/>
  <c r="BA92" i="12"/>
  <c r="O75" i="19"/>
  <c r="BA91" i="27"/>
  <c r="O92" i="27"/>
  <c r="AX91" i="21"/>
  <c r="AX90" i="29"/>
  <c r="S105" i="28"/>
  <c r="U105" i="28" s="1"/>
  <c r="AT105" i="28" s="1"/>
  <c r="AX105" i="28" s="1"/>
  <c r="P30" i="1"/>
  <c r="Q30" i="1" s="1"/>
  <c r="S30" i="1" s="1"/>
  <c r="U30" i="1" s="1"/>
  <c r="AQ30" i="1" s="1"/>
  <c r="AU30" i="1" s="1"/>
  <c r="AX92" i="11"/>
  <c r="BA92" i="11"/>
  <c r="S28" i="7"/>
  <c r="U28" i="7" s="1"/>
  <c r="AQ28" i="7" s="1"/>
  <c r="AU28" i="7" s="1"/>
  <c r="S28" i="2"/>
  <c r="U28" i="2" s="1"/>
  <c r="AQ28" i="2" s="1"/>
  <c r="AU28" i="2" s="1"/>
  <c r="AX90" i="3"/>
  <c r="BA90" i="3"/>
  <c r="O45" i="12"/>
  <c r="S75" i="17"/>
  <c r="U75" i="17" s="1"/>
  <c r="AT75" i="17" s="1"/>
  <c r="AX75" i="17" s="1"/>
  <c r="S28" i="18"/>
  <c r="U28" i="18" s="1"/>
  <c r="AQ28" i="18" s="1"/>
  <c r="AU28" i="18" s="1"/>
  <c r="S43" i="21"/>
  <c r="U43" i="21" s="1"/>
  <c r="AQ43" i="21" s="1"/>
  <c r="AU43" i="21" s="1"/>
  <c r="O30" i="30"/>
  <c r="P59" i="2"/>
  <c r="Q59" i="2" s="1"/>
  <c r="S59" i="2" s="1"/>
  <c r="U59" i="2" s="1"/>
  <c r="AB59" i="2" s="1"/>
  <c r="AF59" i="2" s="1"/>
  <c r="O60" i="2"/>
  <c r="S42" i="5"/>
  <c r="U42" i="5" s="1"/>
  <c r="AQ42" i="5" s="1"/>
  <c r="AU42" i="5" s="1"/>
  <c r="S28" i="11"/>
  <c r="U28" i="11" s="1"/>
  <c r="AQ28" i="11" s="1"/>
  <c r="AU28" i="11" s="1"/>
  <c r="P59" i="6"/>
  <c r="Q59" i="6" s="1"/>
  <c r="S59" i="6" s="1"/>
  <c r="U59" i="6" s="1"/>
  <c r="AB59" i="6" s="1"/>
  <c r="AF59" i="6" s="1"/>
  <c r="O60" i="6"/>
  <c r="O29" i="10"/>
  <c r="S58" i="6"/>
  <c r="U58" i="6" s="1"/>
  <c r="AB58" i="6" s="1"/>
  <c r="AF58" i="6" s="1"/>
  <c r="S27" i="18"/>
  <c r="U27" i="18" s="1"/>
  <c r="AQ27" i="18" s="1"/>
  <c r="AU27" i="18" s="1"/>
  <c r="O29" i="19"/>
  <c r="S42" i="23"/>
  <c r="U42" i="23" s="1"/>
  <c r="AQ42" i="23" s="1"/>
  <c r="AU42" i="23" s="1"/>
  <c r="S27" i="29"/>
  <c r="U27" i="29" s="1"/>
  <c r="AQ27" i="29" s="1"/>
  <c r="AU27" i="29" s="1"/>
  <c r="S43" i="19"/>
  <c r="U43" i="19" s="1"/>
  <c r="AQ43" i="19" s="1"/>
  <c r="AU43" i="19" s="1"/>
  <c r="S75" i="31"/>
  <c r="U75" i="31" s="1"/>
  <c r="AT75" i="31" s="1"/>
  <c r="AX75" i="31" s="1"/>
  <c r="O43" i="22"/>
  <c r="O43" i="23"/>
  <c r="P92" i="24"/>
  <c r="Q92" i="24" s="1"/>
  <c r="S92" i="24" s="1"/>
  <c r="U92" i="24" s="1"/>
  <c r="AT92" i="24" s="1"/>
  <c r="O76" i="29"/>
  <c r="O43" i="30"/>
  <c r="O28" i="3"/>
  <c r="P92" i="1"/>
  <c r="Q92" i="1" s="1"/>
  <c r="S92" i="1" s="1"/>
  <c r="U92" i="1" s="1"/>
  <c r="AT92" i="1" s="1"/>
  <c r="O93" i="1"/>
  <c r="O44" i="13"/>
  <c r="S28" i="14"/>
  <c r="U28" i="14" s="1"/>
  <c r="AQ28" i="14" s="1"/>
  <c r="AU28" i="14" s="1"/>
  <c r="S42" i="24"/>
  <c r="U42" i="24" s="1"/>
  <c r="AQ42" i="24" s="1"/>
  <c r="AU42" i="24" s="1"/>
  <c r="P58" i="23"/>
  <c r="Q58" i="23" s="1"/>
  <c r="S58" i="23" s="1"/>
  <c r="U58" i="23" s="1"/>
  <c r="AB58" i="23" s="1"/>
  <c r="AF58" i="23" s="1"/>
  <c r="P92" i="23"/>
  <c r="Q92" i="23" s="1"/>
  <c r="S92" i="23" s="1"/>
  <c r="U92" i="23" s="1"/>
  <c r="AT92" i="23" s="1"/>
  <c r="S28" i="28"/>
  <c r="U28" i="28" s="1"/>
  <c r="AQ28" i="28" s="1"/>
  <c r="AU28" i="28" s="1"/>
  <c r="O28" i="6"/>
  <c r="S27" i="9"/>
  <c r="U27" i="9" s="1"/>
  <c r="AQ27" i="9" s="1"/>
  <c r="AU27" i="9" s="1"/>
  <c r="O76" i="5"/>
  <c r="S27" i="12"/>
  <c r="U27" i="12" s="1"/>
  <c r="AQ27" i="12" s="1"/>
  <c r="AU27" i="12" s="1"/>
  <c r="S27" i="13"/>
  <c r="U27" i="13" s="1"/>
  <c r="AQ27" i="13" s="1"/>
  <c r="AU27" i="13" s="1"/>
  <c r="O60" i="11"/>
  <c r="O60" i="27"/>
  <c r="S27" i="28"/>
  <c r="U27" i="28" s="1"/>
  <c r="AQ27" i="28" s="1"/>
  <c r="AU27" i="28" s="1"/>
  <c r="S42" i="2"/>
  <c r="U42" i="2" s="1"/>
  <c r="AQ42" i="2" s="1"/>
  <c r="AU42" i="2" s="1"/>
  <c r="O44" i="14"/>
  <c r="S42" i="17"/>
  <c r="U42" i="17" s="1"/>
  <c r="AQ42" i="17" s="1"/>
  <c r="AU42" i="17" s="1"/>
  <c r="O92" i="21"/>
  <c r="O29" i="24"/>
  <c r="O75" i="28"/>
  <c r="O108" i="30"/>
  <c r="AX91" i="28"/>
  <c r="O44" i="28"/>
  <c r="P43" i="6"/>
  <c r="Q43" i="6" s="1"/>
  <c r="S43" i="6" s="1"/>
  <c r="U43" i="6" s="1"/>
  <c r="AQ43" i="6" s="1"/>
  <c r="AU43" i="6" s="1"/>
  <c r="P76" i="2"/>
  <c r="Q76" i="2" s="1"/>
  <c r="S76" i="2" s="1"/>
  <c r="U76" i="2" s="1"/>
  <c r="AT76" i="2" s="1"/>
  <c r="AX76" i="2" s="1"/>
  <c r="P58" i="19"/>
  <c r="Q58" i="19" s="1"/>
  <c r="S58" i="19" s="1"/>
  <c r="U58" i="19" s="1"/>
  <c r="AB58" i="19" s="1"/>
  <c r="AF58" i="19" s="1"/>
  <c r="O59" i="19"/>
  <c r="P59" i="20"/>
  <c r="Q59" i="20" s="1"/>
  <c r="S59" i="20" s="1"/>
  <c r="U59" i="20" s="1"/>
  <c r="AB59" i="20" s="1"/>
  <c r="AF59" i="20" s="1"/>
  <c r="O60" i="20"/>
  <c r="P91" i="29"/>
  <c r="Q91" i="29" s="1"/>
  <c r="S91" i="29" s="1"/>
  <c r="U91" i="29" s="1"/>
  <c r="AT91" i="29" s="1"/>
  <c r="O92" i="29"/>
  <c r="O30" i="23"/>
  <c r="P91" i="7"/>
  <c r="Q91" i="7" s="1"/>
  <c r="S91" i="7" s="1"/>
  <c r="U91" i="7" s="1"/>
  <c r="AT91" i="7" s="1"/>
  <c r="P28" i="5"/>
  <c r="Q28" i="5" s="1"/>
  <c r="S28" i="5" s="1"/>
  <c r="U28" i="5" s="1"/>
  <c r="AQ28" i="5" s="1"/>
  <c r="AU28" i="5" s="1"/>
  <c r="N62" i="3"/>
  <c r="P61" i="3"/>
  <c r="Q61" i="3" s="1"/>
  <c r="S61" i="3" s="1"/>
  <c r="U61" i="3" s="1"/>
  <c r="AB61" i="3" s="1"/>
  <c r="AF61" i="3" s="1"/>
  <c r="O62" i="3"/>
  <c r="P107" i="27"/>
  <c r="Q107" i="27" s="1"/>
  <c r="S107" i="27" s="1"/>
  <c r="U107" i="27" s="1"/>
  <c r="AT107" i="27" s="1"/>
  <c r="AX107" i="27" s="1"/>
  <c r="O108" i="27"/>
  <c r="O29" i="7"/>
  <c r="O43" i="9"/>
  <c r="O93" i="11"/>
  <c r="P90" i="14"/>
  <c r="Q90" i="14" s="1"/>
  <c r="S90" i="14" s="1"/>
  <c r="U90" i="14" s="1"/>
  <c r="AT90" i="14" s="1"/>
  <c r="O93" i="12"/>
  <c r="O28" i="15"/>
  <c r="S28" i="24"/>
  <c r="U28" i="24" s="1"/>
  <c r="AQ28" i="24" s="1"/>
  <c r="AU28" i="24" s="1"/>
  <c r="O29" i="11"/>
  <c r="O75" i="10"/>
  <c r="BA91" i="13"/>
  <c r="O76" i="12"/>
  <c r="O43" i="31"/>
  <c r="P76" i="20"/>
  <c r="Q76" i="20" s="1"/>
  <c r="S76" i="20" s="1"/>
  <c r="U76" i="20" s="1"/>
  <c r="AT76" i="20" s="1"/>
  <c r="AX76" i="20" s="1"/>
  <c r="S27" i="23"/>
  <c r="U27" i="23" s="1"/>
  <c r="AQ27" i="23" s="1"/>
  <c r="AU27" i="23" s="1"/>
  <c r="S91" i="6"/>
  <c r="U91" i="6" s="1"/>
  <c r="AT91" i="6" s="1"/>
  <c r="P27" i="8"/>
  <c r="Q27" i="8" s="1"/>
  <c r="S27" i="8" s="1"/>
  <c r="U27" i="8" s="1"/>
  <c r="AQ27" i="8" s="1"/>
  <c r="AU27" i="8" s="1"/>
  <c r="O30" i="12"/>
  <c r="O28" i="26"/>
  <c r="O76" i="8"/>
  <c r="P60" i="13"/>
  <c r="Q60" i="13" s="1"/>
  <c r="S60" i="13" s="1"/>
  <c r="U60" i="13" s="1"/>
  <c r="AB60" i="13" s="1"/>
  <c r="AF60" i="13" s="1"/>
  <c r="P58" i="10"/>
  <c r="Q58" i="10" s="1"/>
  <c r="S58" i="10" s="1"/>
  <c r="U58" i="10" s="1"/>
  <c r="AB58" i="10" s="1"/>
  <c r="AF58" i="10" s="1"/>
  <c r="P91" i="17"/>
  <c r="Q91" i="17" s="1"/>
  <c r="S91" i="17" s="1"/>
  <c r="U91" i="17" s="1"/>
  <c r="AT91" i="17" s="1"/>
  <c r="O92" i="17"/>
  <c r="O44" i="21"/>
  <c r="O76" i="24"/>
  <c r="P91" i="30"/>
  <c r="Q91" i="30" s="1"/>
  <c r="S91" i="30" s="1"/>
  <c r="U91" i="30" s="1"/>
  <c r="AT91" i="30" s="1"/>
  <c r="S74" i="3"/>
  <c r="U74" i="3" s="1"/>
  <c r="AT74" i="3" s="1"/>
  <c r="AX74" i="3" s="1"/>
  <c r="S42" i="7"/>
  <c r="U42" i="7" s="1"/>
  <c r="AQ42" i="7" s="1"/>
  <c r="AU42" i="7" s="1"/>
  <c r="O44" i="7"/>
  <c r="S74" i="8"/>
  <c r="U74" i="8" s="1"/>
  <c r="AT74" i="8" s="1"/>
  <c r="AX74" i="8" s="1"/>
  <c r="S42" i="18"/>
  <c r="U42" i="18" s="1"/>
  <c r="AQ42" i="18" s="1"/>
  <c r="AU42" i="18" s="1"/>
  <c r="O91" i="20"/>
  <c r="O43" i="25"/>
  <c r="P92" i="22"/>
  <c r="Q92" i="22" s="1"/>
  <c r="S92" i="22" s="1"/>
  <c r="U92" i="22" s="1"/>
  <c r="AT92" i="22" s="1"/>
  <c r="O93" i="22"/>
  <c r="O30" i="18"/>
  <c r="O29" i="25"/>
  <c r="P75" i="18"/>
  <c r="Q75" i="18" s="1"/>
  <c r="S75" i="18" s="1"/>
  <c r="U75" i="18" s="1"/>
  <c r="AT75" i="18" s="1"/>
  <c r="AX75" i="18" s="1"/>
  <c r="P60" i="12"/>
  <c r="Q60" i="12" s="1"/>
  <c r="S60" i="12" s="1"/>
  <c r="U60" i="12" s="1"/>
  <c r="AB60" i="12" s="1"/>
  <c r="AF60" i="12" s="1"/>
  <c r="O45" i="17"/>
  <c r="P91" i="2"/>
  <c r="Q91" i="2" s="1"/>
  <c r="S91" i="2" s="1"/>
  <c r="U91" i="2" s="1"/>
  <c r="AT91" i="2" s="1"/>
  <c r="O93" i="4"/>
  <c r="S90" i="15"/>
  <c r="U90" i="15" s="1"/>
  <c r="AT90" i="15" s="1"/>
  <c r="S42" i="3"/>
  <c r="U42" i="3" s="1"/>
  <c r="AQ42" i="3" s="1"/>
  <c r="AU42" i="3" s="1"/>
  <c r="P92" i="3"/>
  <c r="Q92" i="3" s="1"/>
  <c r="S92" i="3" s="1"/>
  <c r="U92" i="3" s="1"/>
  <c r="AT92" i="3" s="1"/>
  <c r="O93" i="3"/>
  <c r="P75" i="3"/>
  <c r="Q75" i="3" s="1"/>
  <c r="S75" i="3" s="1"/>
  <c r="U75" i="3" s="1"/>
  <c r="AT75" i="3" s="1"/>
  <c r="AX75" i="3" s="1"/>
  <c r="P76" i="6"/>
  <c r="Q76" i="6" s="1"/>
  <c r="S76" i="6" s="1"/>
  <c r="U76" i="6" s="1"/>
  <c r="AT76" i="6" s="1"/>
  <c r="AX76" i="6" s="1"/>
  <c r="O77" i="6"/>
  <c r="S75" i="8"/>
  <c r="U75" i="8" s="1"/>
  <c r="AT75" i="8" s="1"/>
  <c r="AX75" i="8" s="1"/>
  <c r="S74" i="14"/>
  <c r="U74" i="14" s="1"/>
  <c r="AT74" i="14" s="1"/>
  <c r="AX74" i="14" s="1"/>
  <c r="S92" i="13"/>
  <c r="U92" i="13" s="1"/>
  <c r="AT92" i="13" s="1"/>
  <c r="S43" i="17"/>
  <c r="U43" i="17" s="1"/>
  <c r="AQ43" i="17" s="1"/>
  <c r="AU43" i="17" s="1"/>
  <c r="O28" i="22"/>
  <c r="BA90" i="24"/>
  <c r="AX90" i="24"/>
  <c r="P59" i="24"/>
  <c r="Q59" i="24" s="1"/>
  <c r="S59" i="24" s="1"/>
  <c r="U59" i="24" s="1"/>
  <c r="AB59" i="24" s="1"/>
  <c r="AF59" i="24" s="1"/>
  <c r="S27" i="6"/>
  <c r="U27" i="6" s="1"/>
  <c r="AQ27" i="6" s="1"/>
  <c r="AU27" i="6" s="1"/>
  <c r="O29" i="2"/>
  <c r="O44" i="8"/>
  <c r="S27" i="10"/>
  <c r="U27" i="10" s="1"/>
  <c r="AQ27" i="10" s="1"/>
  <c r="AU27" i="10" s="1"/>
  <c r="O60" i="9"/>
  <c r="S59" i="14"/>
  <c r="U59" i="14" s="1"/>
  <c r="AB59" i="14" s="1"/>
  <c r="AF59" i="14" s="1"/>
  <c r="S27" i="19"/>
  <c r="U27" i="19" s="1"/>
  <c r="AQ27" i="19" s="1"/>
  <c r="AU27" i="19" s="1"/>
  <c r="O43" i="20"/>
  <c r="S76" i="31"/>
  <c r="U76" i="31" s="1"/>
  <c r="AT76" i="31" s="1"/>
  <c r="AX76" i="31" s="1"/>
  <c r="S27" i="26"/>
  <c r="U27" i="26" s="1"/>
  <c r="AQ27" i="26" s="1"/>
  <c r="AU27" i="26" s="1"/>
  <c r="S58" i="29"/>
  <c r="U58" i="29" s="1"/>
  <c r="AB58" i="29" s="1"/>
  <c r="AF58" i="29" s="1"/>
  <c r="P75" i="30"/>
  <c r="Q75" i="30" s="1"/>
  <c r="S75" i="30" s="1"/>
  <c r="U75" i="30" s="1"/>
  <c r="AT75" i="30" s="1"/>
  <c r="AX75" i="30" s="1"/>
  <c r="O76" i="30"/>
  <c r="O43" i="1"/>
  <c r="O43" i="5"/>
  <c r="O93" i="6"/>
  <c r="O92" i="5"/>
  <c r="S60" i="3"/>
  <c r="U60" i="3" s="1"/>
  <c r="AB60" i="3" s="1"/>
  <c r="AF60" i="3" s="1"/>
  <c r="N78" i="16"/>
  <c r="O78" i="16" s="1"/>
  <c r="P77" i="16"/>
  <c r="Q77" i="16" s="1"/>
  <c r="S77" i="16" s="1"/>
  <c r="U77" i="16" s="1"/>
  <c r="AT77" i="16" s="1"/>
  <c r="AX77" i="16" s="1"/>
  <c r="O75" i="14"/>
  <c r="O76" i="15"/>
  <c r="O91" i="16"/>
  <c r="O59" i="18"/>
  <c r="P59" i="21"/>
  <c r="Q59" i="21" s="1"/>
  <c r="S59" i="21" s="1"/>
  <c r="U59" i="21" s="1"/>
  <c r="AB59" i="21" s="1"/>
  <c r="AF59" i="21" s="1"/>
  <c r="O60" i="21"/>
  <c r="O75" i="23"/>
  <c r="O60" i="28"/>
  <c r="O44" i="3"/>
  <c r="S90" i="6"/>
  <c r="U90" i="6" s="1"/>
  <c r="AT90" i="6" s="1"/>
  <c r="S42" i="4"/>
  <c r="U42" i="4" s="1"/>
  <c r="AQ42" i="4" s="1"/>
  <c r="AU42" i="4" s="1"/>
  <c r="S28" i="9"/>
  <c r="U28" i="9" s="1"/>
  <c r="AQ28" i="9" s="1"/>
  <c r="AU28" i="9" s="1"/>
  <c r="O44" i="18"/>
  <c r="P27" i="21"/>
  <c r="Q27" i="21" s="1"/>
  <c r="S27" i="21" s="1"/>
  <c r="U27" i="21" s="1"/>
  <c r="AQ27" i="21" s="1"/>
  <c r="AU27" i="21" s="1"/>
  <c r="O44" i="2"/>
  <c r="P107" i="5"/>
  <c r="Q107" i="5" s="1"/>
  <c r="S107" i="5" s="1"/>
  <c r="U107" i="5" s="1"/>
  <c r="AT107" i="5" s="1"/>
  <c r="AX107" i="5" s="1"/>
  <c r="O108" i="5"/>
  <c r="O43" i="15"/>
  <c r="O28" i="16"/>
  <c r="O59" i="17"/>
  <c r="O59" i="25"/>
  <c r="O43" i="24"/>
  <c r="S27" i="27"/>
  <c r="U27" i="27" s="1"/>
  <c r="AQ27" i="27" s="1"/>
  <c r="AU27" i="27" s="1"/>
  <c r="P75" i="27"/>
  <c r="Q75" i="27" s="1"/>
  <c r="S75" i="27" s="1"/>
  <c r="U75" i="27" s="1"/>
  <c r="AT75" i="27" s="1"/>
  <c r="AX75" i="27" s="1"/>
  <c r="O76" i="27"/>
  <c r="S27" i="30"/>
  <c r="U27" i="30" s="1"/>
  <c r="AQ27" i="30" s="1"/>
  <c r="AU27" i="30" s="1"/>
  <c r="S43" i="12"/>
  <c r="U43" i="12" s="1"/>
  <c r="AQ43" i="12" s="1"/>
  <c r="AU43" i="12" s="1"/>
  <c r="O76" i="17"/>
  <c r="O59" i="31"/>
  <c r="P91" i="18"/>
  <c r="Q91" i="18" s="1"/>
  <c r="S91" i="18" s="1"/>
  <c r="U91" i="18" s="1"/>
  <c r="AT91" i="18" s="1"/>
  <c r="O59" i="22"/>
  <c r="S27" i="24"/>
  <c r="U27" i="24" s="1"/>
  <c r="AQ27" i="24" s="1"/>
  <c r="AU27" i="24" s="1"/>
  <c r="O75" i="25"/>
  <c r="AX90" i="13"/>
  <c r="O108" i="29"/>
  <c r="P78" i="16" l="1"/>
  <c r="Q78" i="16" s="1"/>
  <c r="S78" i="16" s="1"/>
  <c r="U78" i="16" s="1"/>
  <c r="AT78" i="16" s="1"/>
  <c r="AX78" i="16" s="1"/>
  <c r="P75" i="25"/>
  <c r="Q75" i="25" s="1"/>
  <c r="S75" i="25" s="1"/>
  <c r="U75" i="25" s="1"/>
  <c r="AT75" i="25" s="1"/>
  <c r="AX75" i="25" s="1"/>
  <c r="P108" i="29"/>
  <c r="Q108" i="29" s="1"/>
  <c r="S108" i="29" s="1"/>
  <c r="U108" i="29" s="1"/>
  <c r="AT108" i="29" s="1"/>
  <c r="AX108" i="29" s="1"/>
  <c r="P59" i="18"/>
  <c r="Q59" i="18" s="1"/>
  <c r="S59" i="18" s="1"/>
  <c r="U59" i="18" s="1"/>
  <c r="AB59" i="18" s="1"/>
  <c r="AF59" i="18" s="1"/>
  <c r="P76" i="30"/>
  <c r="Q76" i="30" s="1"/>
  <c r="S76" i="30" s="1"/>
  <c r="U76" i="30" s="1"/>
  <c r="AT76" i="30" s="1"/>
  <c r="AX76" i="30" s="1"/>
  <c r="O77" i="30"/>
  <c r="P43" i="20"/>
  <c r="Q43" i="20" s="1"/>
  <c r="S43" i="20" s="1"/>
  <c r="U43" i="20" s="1"/>
  <c r="AQ43" i="20" s="1"/>
  <c r="AU43" i="20" s="1"/>
  <c r="P77" i="6"/>
  <c r="Q77" i="6" s="1"/>
  <c r="S77" i="6" s="1"/>
  <c r="U77" i="6" s="1"/>
  <c r="AT77" i="6" s="1"/>
  <c r="AX77" i="6" s="1"/>
  <c r="N78" i="6"/>
  <c r="O78" i="6"/>
  <c r="AX91" i="2"/>
  <c r="BA91" i="2"/>
  <c r="P43" i="31"/>
  <c r="Q43" i="31" s="1"/>
  <c r="S43" i="31" s="1"/>
  <c r="U43" i="31" s="1"/>
  <c r="AQ43" i="31" s="1"/>
  <c r="AU43" i="31" s="1"/>
  <c r="O44" i="31"/>
  <c r="P59" i="31"/>
  <c r="Q59" i="31" s="1"/>
  <c r="S59" i="31" s="1"/>
  <c r="U59" i="31" s="1"/>
  <c r="AB59" i="31" s="1"/>
  <c r="AF59" i="31" s="1"/>
  <c r="P43" i="15"/>
  <c r="Q43" i="15" s="1"/>
  <c r="S43" i="15" s="1"/>
  <c r="U43" i="15" s="1"/>
  <c r="AQ43" i="15" s="1"/>
  <c r="AU43" i="15" s="1"/>
  <c r="O44" i="15"/>
  <c r="P44" i="18"/>
  <c r="Q44" i="18" s="1"/>
  <c r="S44" i="18" s="1"/>
  <c r="U44" i="18" s="1"/>
  <c r="AQ44" i="18" s="1"/>
  <c r="AU44" i="18" s="1"/>
  <c r="P60" i="28"/>
  <c r="Q60" i="28" s="1"/>
  <c r="S60" i="28" s="1"/>
  <c r="U60" i="28" s="1"/>
  <c r="AB60" i="28" s="1"/>
  <c r="AF60" i="28" s="1"/>
  <c r="O61" i="28"/>
  <c r="P91" i="16"/>
  <c r="Q91" i="16" s="1"/>
  <c r="S91" i="16" s="1"/>
  <c r="U91" i="16" s="1"/>
  <c r="AT91" i="16" s="1"/>
  <c r="O92" i="16"/>
  <c r="P28" i="22"/>
  <c r="Q28" i="22" s="1"/>
  <c r="S28" i="22" s="1"/>
  <c r="U28" i="22" s="1"/>
  <c r="AQ28" i="22" s="1"/>
  <c r="AU28" i="22" s="1"/>
  <c r="O29" i="22"/>
  <c r="P29" i="25"/>
  <c r="Q29" i="25" s="1"/>
  <c r="S29" i="25" s="1"/>
  <c r="U29" i="25" s="1"/>
  <c r="AQ29" i="25" s="1"/>
  <c r="AU29" i="25" s="1"/>
  <c r="P91" i="20"/>
  <c r="Q91" i="20" s="1"/>
  <c r="S91" i="20" s="1"/>
  <c r="U91" i="20" s="1"/>
  <c r="AT91" i="20" s="1"/>
  <c r="O92" i="20"/>
  <c r="O92" i="30"/>
  <c r="AX91" i="17"/>
  <c r="BA91" i="17"/>
  <c r="P76" i="8"/>
  <c r="Q76" i="8" s="1"/>
  <c r="S76" i="8" s="1"/>
  <c r="U76" i="8" s="1"/>
  <c r="AT76" i="8" s="1"/>
  <c r="AX76" i="8" s="1"/>
  <c r="BA91" i="6"/>
  <c r="AX91" i="6"/>
  <c r="P76" i="12"/>
  <c r="Q76" i="12" s="1"/>
  <c r="S76" i="12" s="1"/>
  <c r="U76" i="12" s="1"/>
  <c r="AT76" i="12" s="1"/>
  <c r="AX76" i="12" s="1"/>
  <c r="O77" i="12"/>
  <c r="P28" i="15"/>
  <c r="Q28" i="15" s="1"/>
  <c r="S28" i="15" s="1"/>
  <c r="U28" i="15" s="1"/>
  <c r="AQ28" i="15" s="1"/>
  <c r="AU28" i="15" s="1"/>
  <c r="P29" i="7"/>
  <c r="Q29" i="7" s="1"/>
  <c r="S29" i="7" s="1"/>
  <c r="U29" i="7" s="1"/>
  <c r="AQ29" i="7" s="1"/>
  <c r="AU29" i="7" s="1"/>
  <c r="O92" i="7"/>
  <c r="AX91" i="29"/>
  <c r="BA91" i="29"/>
  <c r="P44" i="28"/>
  <c r="Q44" i="28" s="1"/>
  <c r="S44" i="28" s="1"/>
  <c r="U44" i="28" s="1"/>
  <c r="AQ44" i="28" s="1"/>
  <c r="AU44" i="28" s="1"/>
  <c r="O45" i="28"/>
  <c r="P29" i="24"/>
  <c r="Q29" i="24" s="1"/>
  <c r="S29" i="24" s="1"/>
  <c r="U29" i="24" s="1"/>
  <c r="AQ29" i="24" s="1"/>
  <c r="AU29" i="24" s="1"/>
  <c r="O30" i="24"/>
  <c r="P60" i="27"/>
  <c r="Q60" i="27" s="1"/>
  <c r="S60" i="27" s="1"/>
  <c r="U60" i="27" s="1"/>
  <c r="AB60" i="27" s="1"/>
  <c r="AF60" i="27" s="1"/>
  <c r="P28" i="6"/>
  <c r="Q28" i="6" s="1"/>
  <c r="S28" i="6" s="1"/>
  <c r="U28" i="6" s="1"/>
  <c r="AQ28" i="6" s="1"/>
  <c r="AU28" i="6" s="1"/>
  <c r="O29" i="6"/>
  <c r="AX92" i="1"/>
  <c r="BA92" i="1"/>
  <c r="P43" i="23"/>
  <c r="Q43" i="23" s="1"/>
  <c r="S43" i="23" s="1"/>
  <c r="U43" i="23" s="1"/>
  <c r="AQ43" i="23" s="1"/>
  <c r="AU43" i="23" s="1"/>
  <c r="P43" i="29"/>
  <c r="Q43" i="29" s="1"/>
  <c r="S43" i="29" s="1"/>
  <c r="U43" i="29" s="1"/>
  <c r="AQ43" i="29" s="1"/>
  <c r="AU43" i="29" s="1"/>
  <c r="P92" i="25"/>
  <c r="Q92" i="25" s="1"/>
  <c r="S92" i="25" s="1"/>
  <c r="U92" i="25" s="1"/>
  <c r="AT92" i="25" s="1"/>
  <c r="O93" i="25"/>
  <c r="BA91" i="11"/>
  <c r="AX91" i="11"/>
  <c r="O91" i="31"/>
  <c r="AX93" i="13"/>
  <c r="BA93" i="13"/>
  <c r="O43" i="16"/>
  <c r="AX90" i="26"/>
  <c r="BA90" i="26"/>
  <c r="Q77" i="26"/>
  <c r="S77" i="26" s="1"/>
  <c r="U77" i="26" s="1"/>
  <c r="AT77" i="26" s="1"/>
  <c r="AX77" i="26" s="1"/>
  <c r="O78" i="26"/>
  <c r="P43" i="4"/>
  <c r="Q43" i="4" s="1"/>
  <c r="S43" i="4" s="1"/>
  <c r="U43" i="4" s="1"/>
  <c r="AQ43" i="4" s="1"/>
  <c r="AU43" i="4" s="1"/>
  <c r="O44" i="4"/>
  <c r="AX92" i="6"/>
  <c r="BA92" i="6"/>
  <c r="P28" i="4"/>
  <c r="Q28" i="4" s="1"/>
  <c r="S28" i="4" s="1"/>
  <c r="U28" i="4" s="1"/>
  <c r="AQ28" i="4" s="1"/>
  <c r="AU28" i="4" s="1"/>
  <c r="O75" i="11"/>
  <c r="BA90" i="8"/>
  <c r="AX90" i="8"/>
  <c r="O94" i="26"/>
  <c r="N78" i="31"/>
  <c r="O78" i="31" s="1"/>
  <c r="BA90" i="15"/>
  <c r="AX90" i="15"/>
  <c r="P28" i="26"/>
  <c r="Q28" i="26" s="1"/>
  <c r="S28" i="26" s="1"/>
  <c r="U28" i="26" s="1"/>
  <c r="AQ28" i="26" s="1"/>
  <c r="AU28" i="26" s="1"/>
  <c r="BA91" i="7"/>
  <c r="AX91" i="7"/>
  <c r="P43" i="22"/>
  <c r="Q43" i="22" s="1"/>
  <c r="S43" i="22" s="1"/>
  <c r="U43" i="22" s="1"/>
  <c r="AQ43" i="22" s="1"/>
  <c r="AU43" i="22" s="1"/>
  <c r="P29" i="19"/>
  <c r="Q29" i="19" s="1"/>
  <c r="S29" i="19" s="1"/>
  <c r="U29" i="19" s="1"/>
  <c r="AQ29" i="19" s="1"/>
  <c r="AU29" i="19" s="1"/>
  <c r="P59" i="30"/>
  <c r="Q59" i="30" s="1"/>
  <c r="S59" i="30" s="1"/>
  <c r="U59" i="30" s="1"/>
  <c r="AB59" i="30" s="1"/>
  <c r="AF59" i="30" s="1"/>
  <c r="P60" i="1"/>
  <c r="Q60" i="1" s="1"/>
  <c r="S60" i="1" s="1"/>
  <c r="U60" i="1" s="1"/>
  <c r="AB60" i="1" s="1"/>
  <c r="AF60" i="1" s="1"/>
  <c r="O61" i="1"/>
  <c r="AX93" i="26"/>
  <c r="BA93" i="26"/>
  <c r="P60" i="16"/>
  <c r="Q60" i="16" s="1"/>
  <c r="S60" i="16" s="1"/>
  <c r="U60" i="16" s="1"/>
  <c r="AB60" i="16" s="1"/>
  <c r="AF60" i="16" s="1"/>
  <c r="O61" i="16"/>
  <c r="P43" i="24"/>
  <c r="Q43" i="24" s="1"/>
  <c r="S43" i="24" s="1"/>
  <c r="U43" i="24" s="1"/>
  <c r="AQ43" i="24" s="1"/>
  <c r="AU43" i="24" s="1"/>
  <c r="P75" i="23"/>
  <c r="Q75" i="23" s="1"/>
  <c r="S75" i="23" s="1"/>
  <c r="U75" i="23" s="1"/>
  <c r="AT75" i="23" s="1"/>
  <c r="AX75" i="23" s="1"/>
  <c r="O76" i="23"/>
  <c r="P75" i="14"/>
  <c r="Q75" i="14" s="1"/>
  <c r="S75" i="14" s="1"/>
  <c r="U75" i="14" s="1"/>
  <c r="AT75" i="14" s="1"/>
  <c r="AX75" i="14" s="1"/>
  <c r="P93" i="6"/>
  <c r="Q93" i="6" s="1"/>
  <c r="S93" i="6" s="1"/>
  <c r="U93" i="6" s="1"/>
  <c r="AT93" i="6" s="1"/>
  <c r="N94" i="6"/>
  <c r="O94" i="6" s="1"/>
  <c r="P60" i="9"/>
  <c r="Q60" i="9" s="1"/>
  <c r="S60" i="9" s="1"/>
  <c r="U60" i="9" s="1"/>
  <c r="AB60" i="9" s="1"/>
  <c r="AF60" i="9" s="1"/>
  <c r="O60" i="24"/>
  <c r="BA92" i="13"/>
  <c r="AX92" i="13"/>
  <c r="O76" i="3"/>
  <c r="N94" i="4"/>
  <c r="P93" i="4"/>
  <c r="Q93" i="4" s="1"/>
  <c r="S93" i="4" s="1"/>
  <c r="U93" i="4" s="1"/>
  <c r="AT93" i="4" s="1"/>
  <c r="O61" i="12"/>
  <c r="O59" i="10"/>
  <c r="O77" i="20"/>
  <c r="P75" i="10"/>
  <c r="Q75" i="10" s="1"/>
  <c r="S75" i="10" s="1"/>
  <c r="U75" i="10" s="1"/>
  <c r="AT75" i="10" s="1"/>
  <c r="AX75" i="10" s="1"/>
  <c r="O91" i="14"/>
  <c r="O77" i="2"/>
  <c r="O93" i="23"/>
  <c r="P43" i="30"/>
  <c r="Q43" i="30" s="1"/>
  <c r="S43" i="30" s="1"/>
  <c r="U43" i="30" s="1"/>
  <c r="AQ43" i="30" s="1"/>
  <c r="AU43" i="30" s="1"/>
  <c r="O44" i="30"/>
  <c r="N31" i="1"/>
  <c r="O31" i="1" s="1"/>
  <c r="O93" i="19"/>
  <c r="P30" i="20"/>
  <c r="Q30" i="20" s="1"/>
  <c r="S30" i="20" s="1"/>
  <c r="U30" i="20" s="1"/>
  <c r="AQ30" i="20" s="1"/>
  <c r="AU30" i="20" s="1"/>
  <c r="BA90" i="10"/>
  <c r="AX90" i="10"/>
  <c r="P92" i="28"/>
  <c r="Q92" i="28" s="1"/>
  <c r="S92" i="28" s="1"/>
  <c r="U92" i="28" s="1"/>
  <c r="AT92" i="28" s="1"/>
  <c r="O93" i="28"/>
  <c r="N31" i="13"/>
  <c r="O31" i="13" s="1"/>
  <c r="O62" i="15"/>
  <c r="N94" i="26"/>
  <c r="P76" i="17"/>
  <c r="Q76" i="17" s="1"/>
  <c r="S76" i="17" s="1"/>
  <c r="U76" i="17" s="1"/>
  <c r="AT76" i="17" s="1"/>
  <c r="AX76" i="17" s="1"/>
  <c r="O77" i="17"/>
  <c r="N109" i="5"/>
  <c r="P108" i="5"/>
  <c r="Q108" i="5" s="1"/>
  <c r="S108" i="5" s="1"/>
  <c r="U108" i="5" s="1"/>
  <c r="AT108" i="5" s="1"/>
  <c r="AX108" i="5" s="1"/>
  <c r="O109" i="5"/>
  <c r="P92" i="5"/>
  <c r="Q92" i="5" s="1"/>
  <c r="S92" i="5" s="1"/>
  <c r="U92" i="5" s="1"/>
  <c r="AT92" i="5" s="1"/>
  <c r="O93" i="5"/>
  <c r="AX91" i="30"/>
  <c r="BA91" i="30"/>
  <c r="P60" i="20"/>
  <c r="Q60" i="20" s="1"/>
  <c r="S60" i="20" s="1"/>
  <c r="U60" i="20" s="1"/>
  <c r="AB60" i="20" s="1"/>
  <c r="AF60" i="20" s="1"/>
  <c r="O61" i="20"/>
  <c r="P60" i="11"/>
  <c r="Q60" i="11" s="1"/>
  <c r="S60" i="11" s="1"/>
  <c r="U60" i="11" s="1"/>
  <c r="AB60" i="11" s="1"/>
  <c r="AF60" i="11" s="1"/>
  <c r="O61" i="11"/>
  <c r="P76" i="22"/>
  <c r="Q76" i="22" s="1"/>
  <c r="S76" i="22" s="1"/>
  <c r="U76" i="22" s="1"/>
  <c r="AT76" i="22" s="1"/>
  <c r="AX76" i="22" s="1"/>
  <c r="AX90" i="31"/>
  <c r="BA90" i="31"/>
  <c r="P45" i="19"/>
  <c r="Q45" i="19" s="1"/>
  <c r="S45" i="19" s="1"/>
  <c r="U45" i="19" s="1"/>
  <c r="AQ45" i="19" s="1"/>
  <c r="AU45" i="19" s="1"/>
  <c r="P79" i="1"/>
  <c r="Q79" i="1" s="1"/>
  <c r="S79" i="1" s="1"/>
  <c r="U79" i="1" s="1"/>
  <c r="AT79" i="1" s="1"/>
  <c r="AX79" i="1" s="1"/>
  <c r="P59" i="22"/>
  <c r="Q59" i="22" s="1"/>
  <c r="S59" i="22" s="1"/>
  <c r="U59" i="22" s="1"/>
  <c r="AB59" i="22" s="1"/>
  <c r="AF59" i="22" s="1"/>
  <c r="P44" i="2"/>
  <c r="Q44" i="2" s="1"/>
  <c r="S44" i="2" s="1"/>
  <c r="U44" i="2" s="1"/>
  <c r="AQ44" i="2" s="1"/>
  <c r="AU44" i="2" s="1"/>
  <c r="O45" i="2"/>
  <c r="P60" i="21"/>
  <c r="Q60" i="21" s="1"/>
  <c r="S60" i="21" s="1"/>
  <c r="U60" i="21" s="1"/>
  <c r="AB60" i="21" s="1"/>
  <c r="AF60" i="21" s="1"/>
  <c r="N94" i="3"/>
  <c r="P93" i="3"/>
  <c r="Q93" i="3" s="1"/>
  <c r="S93" i="3" s="1"/>
  <c r="U93" i="3" s="1"/>
  <c r="AT93" i="3" s="1"/>
  <c r="O94" i="3"/>
  <c r="P93" i="22"/>
  <c r="Q93" i="22" s="1"/>
  <c r="S93" i="22" s="1"/>
  <c r="U93" i="22" s="1"/>
  <c r="AT93" i="22" s="1"/>
  <c r="N94" i="22"/>
  <c r="O94" i="22"/>
  <c r="P44" i="7"/>
  <c r="Q44" i="7" s="1"/>
  <c r="S44" i="7" s="1"/>
  <c r="U44" i="7" s="1"/>
  <c r="AQ44" i="7" s="1"/>
  <c r="AU44" i="7" s="1"/>
  <c r="P76" i="24"/>
  <c r="Q76" i="24" s="1"/>
  <c r="S76" i="24" s="1"/>
  <c r="U76" i="24" s="1"/>
  <c r="AT76" i="24" s="1"/>
  <c r="AX76" i="24" s="1"/>
  <c r="N31" i="12"/>
  <c r="P30" i="12"/>
  <c r="Q30" i="12" s="1"/>
  <c r="S30" i="12" s="1"/>
  <c r="U30" i="12" s="1"/>
  <c r="AQ30" i="12" s="1"/>
  <c r="AU30" i="12" s="1"/>
  <c r="P29" i="11"/>
  <c r="Q29" i="11" s="1"/>
  <c r="S29" i="11" s="1"/>
  <c r="U29" i="11" s="1"/>
  <c r="AQ29" i="11" s="1"/>
  <c r="AU29" i="11" s="1"/>
  <c r="AX90" i="14"/>
  <c r="BA90" i="14"/>
  <c r="P108" i="27"/>
  <c r="Q108" i="27" s="1"/>
  <c r="S108" i="27" s="1"/>
  <c r="U108" i="27" s="1"/>
  <c r="AT108" i="27" s="1"/>
  <c r="AX108" i="27" s="1"/>
  <c r="P30" i="23"/>
  <c r="Q30" i="23" s="1"/>
  <c r="S30" i="23" s="1"/>
  <c r="U30" i="23" s="1"/>
  <c r="AQ30" i="23" s="1"/>
  <c r="AU30" i="23" s="1"/>
  <c r="N31" i="23"/>
  <c r="O31" i="23"/>
  <c r="P59" i="19"/>
  <c r="Q59" i="19" s="1"/>
  <c r="S59" i="19" s="1"/>
  <c r="U59" i="19" s="1"/>
  <c r="AB59" i="19" s="1"/>
  <c r="AF59" i="19" s="1"/>
  <c r="N109" i="30"/>
  <c r="P108" i="30"/>
  <c r="Q108" i="30" s="1"/>
  <c r="S108" i="30" s="1"/>
  <c r="U108" i="30" s="1"/>
  <c r="AT108" i="30" s="1"/>
  <c r="AX108" i="30" s="1"/>
  <c r="O109" i="30"/>
  <c r="P44" i="14"/>
  <c r="Q44" i="14" s="1"/>
  <c r="S44" i="14" s="1"/>
  <c r="U44" i="14" s="1"/>
  <c r="AQ44" i="14" s="1"/>
  <c r="AU44" i="14" s="1"/>
  <c r="BA92" i="23"/>
  <c r="AX92" i="23"/>
  <c r="P44" i="13"/>
  <c r="Q44" i="13" s="1"/>
  <c r="S44" i="13" s="1"/>
  <c r="U44" i="13" s="1"/>
  <c r="AQ44" i="13" s="1"/>
  <c r="AU44" i="13" s="1"/>
  <c r="O45" i="13"/>
  <c r="P76" i="29"/>
  <c r="Q76" i="29" s="1"/>
  <c r="S76" i="29" s="1"/>
  <c r="U76" i="29" s="1"/>
  <c r="AT76" i="29" s="1"/>
  <c r="AX76" i="29" s="1"/>
  <c r="P60" i="2"/>
  <c r="Q60" i="2" s="1"/>
  <c r="S60" i="2" s="1"/>
  <c r="U60" i="2" s="1"/>
  <c r="AB60" i="2" s="1"/>
  <c r="AF60" i="2" s="1"/>
  <c r="O61" i="2"/>
  <c r="N46" i="12"/>
  <c r="P45" i="12"/>
  <c r="Q45" i="12" s="1"/>
  <c r="S45" i="12" s="1"/>
  <c r="U45" i="12" s="1"/>
  <c r="AQ45" i="12" s="1"/>
  <c r="AU45" i="12" s="1"/>
  <c r="O46" i="12"/>
  <c r="P43" i="11"/>
  <c r="Q43" i="11" s="1"/>
  <c r="S43" i="11" s="1"/>
  <c r="U43" i="11" s="1"/>
  <c r="AQ43" i="11" s="1"/>
  <c r="AU43" i="11" s="1"/>
  <c r="O44" i="11"/>
  <c r="P92" i="9"/>
  <c r="Q92" i="9" s="1"/>
  <c r="S92" i="9" s="1"/>
  <c r="U92" i="9" s="1"/>
  <c r="AT92" i="9" s="1"/>
  <c r="P29" i="31"/>
  <c r="Q29" i="31" s="1"/>
  <c r="S29" i="31" s="1"/>
  <c r="U29" i="31" s="1"/>
  <c r="AQ29" i="31" s="1"/>
  <c r="AU29" i="31" s="1"/>
  <c r="AX91" i="5"/>
  <c r="BA91" i="5"/>
  <c r="AX92" i="19"/>
  <c r="BA92" i="19"/>
  <c r="O94" i="13"/>
  <c r="P92" i="15"/>
  <c r="Q92" i="15" s="1"/>
  <c r="S92" i="15" s="1"/>
  <c r="U92" i="15" s="1"/>
  <c r="AT92" i="15" s="1"/>
  <c r="O93" i="15"/>
  <c r="P59" i="29"/>
  <c r="Q59" i="29" s="1"/>
  <c r="S59" i="29" s="1"/>
  <c r="U59" i="29" s="1"/>
  <c r="AB59" i="29" s="1"/>
  <c r="AF59" i="29" s="1"/>
  <c r="AX91" i="4"/>
  <c r="BA91" i="4"/>
  <c r="P60" i="5"/>
  <c r="Q60" i="5" s="1"/>
  <c r="S60" i="5" s="1"/>
  <c r="U60" i="5" s="1"/>
  <c r="AB60" i="5" s="1"/>
  <c r="AF60" i="5" s="1"/>
  <c r="O61" i="5"/>
  <c r="P43" i="26"/>
  <c r="Q43" i="26" s="1"/>
  <c r="S43" i="26" s="1"/>
  <c r="U43" i="26" s="1"/>
  <c r="AQ43" i="26" s="1"/>
  <c r="AU43" i="26" s="1"/>
  <c r="P29" i="29"/>
  <c r="Q29" i="29" s="1"/>
  <c r="S29" i="29" s="1"/>
  <c r="U29" i="29" s="1"/>
  <c r="AQ29" i="29" s="1"/>
  <c r="AU29" i="29" s="1"/>
  <c r="P61" i="26"/>
  <c r="Q61" i="26" s="1"/>
  <c r="S61" i="26" s="1"/>
  <c r="U61" i="26" s="1"/>
  <c r="AB61" i="26" s="1"/>
  <c r="AF61" i="26" s="1"/>
  <c r="O77" i="15"/>
  <c r="P76" i="15"/>
  <c r="Q76" i="15" s="1"/>
  <c r="S76" i="15" s="1"/>
  <c r="U76" i="15" s="1"/>
  <c r="AT76" i="15" s="1"/>
  <c r="AX76" i="15" s="1"/>
  <c r="P45" i="17"/>
  <c r="Q45" i="17" s="1"/>
  <c r="S45" i="17" s="1"/>
  <c r="U45" i="17" s="1"/>
  <c r="AQ45" i="17" s="1"/>
  <c r="AU45" i="17" s="1"/>
  <c r="P30" i="18"/>
  <c r="Q30" i="18" s="1"/>
  <c r="S30" i="18" s="1"/>
  <c r="U30" i="18" s="1"/>
  <c r="AQ30" i="18" s="1"/>
  <c r="AU30" i="18" s="1"/>
  <c r="N31" i="18"/>
  <c r="O31" i="18" s="1"/>
  <c r="N94" i="12"/>
  <c r="P93" i="12"/>
  <c r="Q93" i="12" s="1"/>
  <c r="S93" i="12" s="1"/>
  <c r="U93" i="12" s="1"/>
  <c r="AT93" i="12" s="1"/>
  <c r="P62" i="3"/>
  <c r="Q62" i="3" s="1"/>
  <c r="S62" i="3" s="1"/>
  <c r="U62" i="3" s="1"/>
  <c r="AB62" i="3" s="1"/>
  <c r="AF62" i="3" s="1"/>
  <c r="P92" i="21"/>
  <c r="Q92" i="21" s="1"/>
  <c r="S92" i="21" s="1"/>
  <c r="U92" i="21" s="1"/>
  <c r="AT92" i="21" s="1"/>
  <c r="O93" i="21"/>
  <c r="P28" i="3"/>
  <c r="Q28" i="3" s="1"/>
  <c r="S28" i="3" s="1"/>
  <c r="U28" i="3" s="1"/>
  <c r="AQ28" i="3" s="1"/>
  <c r="AU28" i="3" s="1"/>
  <c r="P92" i="27"/>
  <c r="Q92" i="27" s="1"/>
  <c r="S92" i="27" s="1"/>
  <c r="U92" i="27" s="1"/>
  <c r="AT92" i="27" s="1"/>
  <c r="P60" i="4"/>
  <c r="Q60" i="4" s="1"/>
  <c r="S60" i="4" s="1"/>
  <c r="U60" i="4" s="1"/>
  <c r="AB60" i="4" s="1"/>
  <c r="AF60" i="4" s="1"/>
  <c r="O61" i="4"/>
  <c r="P91" i="10"/>
  <c r="Q91" i="10" s="1"/>
  <c r="S91" i="10" s="1"/>
  <c r="U91" i="10" s="1"/>
  <c r="AT91" i="10" s="1"/>
  <c r="O92" i="10"/>
  <c r="P59" i="25"/>
  <c r="Q59" i="25" s="1"/>
  <c r="S59" i="25" s="1"/>
  <c r="U59" i="25" s="1"/>
  <c r="AB59" i="25" s="1"/>
  <c r="AF59" i="25" s="1"/>
  <c r="O60" i="25"/>
  <c r="BA90" i="6"/>
  <c r="AX90" i="6"/>
  <c r="P43" i="5"/>
  <c r="Q43" i="5" s="1"/>
  <c r="S43" i="5" s="1"/>
  <c r="U43" i="5" s="1"/>
  <c r="AQ43" i="5" s="1"/>
  <c r="AU43" i="5" s="1"/>
  <c r="O92" i="18"/>
  <c r="P59" i="17"/>
  <c r="Q59" i="17" s="1"/>
  <c r="S59" i="17" s="1"/>
  <c r="U59" i="17" s="1"/>
  <c r="AB59" i="17" s="1"/>
  <c r="AF59" i="17" s="1"/>
  <c r="O28" i="21"/>
  <c r="P44" i="3"/>
  <c r="Q44" i="3" s="1"/>
  <c r="S44" i="3" s="1"/>
  <c r="U44" i="3" s="1"/>
  <c r="AQ44" i="3" s="1"/>
  <c r="AU44" i="3" s="1"/>
  <c r="O45" i="3"/>
  <c r="P43" i="1"/>
  <c r="Q43" i="1" s="1"/>
  <c r="S43" i="1" s="1"/>
  <c r="U43" i="1" s="1"/>
  <c r="AQ43" i="1" s="1"/>
  <c r="AU43" i="1" s="1"/>
  <c r="P44" i="8"/>
  <c r="Q44" i="8" s="1"/>
  <c r="S44" i="8" s="1"/>
  <c r="U44" i="8" s="1"/>
  <c r="AQ44" i="8" s="1"/>
  <c r="AU44" i="8" s="1"/>
  <c r="O45" i="8"/>
  <c r="BA92" i="3"/>
  <c r="AX92" i="3"/>
  <c r="O92" i="2"/>
  <c r="O76" i="18"/>
  <c r="BA92" i="22"/>
  <c r="AX92" i="22"/>
  <c r="P44" i="21"/>
  <c r="Q44" i="21" s="1"/>
  <c r="S44" i="21" s="1"/>
  <c r="U44" i="21" s="1"/>
  <c r="AQ44" i="21" s="1"/>
  <c r="AU44" i="21" s="1"/>
  <c r="O61" i="13"/>
  <c r="O28" i="8"/>
  <c r="P93" i="11"/>
  <c r="Q93" i="11" s="1"/>
  <c r="S93" i="11" s="1"/>
  <c r="U93" i="11" s="1"/>
  <c r="AT93" i="11" s="1"/>
  <c r="N94" i="11"/>
  <c r="O94" i="11"/>
  <c r="O29" i="5"/>
  <c r="O44" i="6"/>
  <c r="P75" i="28"/>
  <c r="Q75" i="28" s="1"/>
  <c r="S75" i="28" s="1"/>
  <c r="U75" i="28" s="1"/>
  <c r="AT75" i="28" s="1"/>
  <c r="AX75" i="28" s="1"/>
  <c r="O76" i="28"/>
  <c r="P76" i="5"/>
  <c r="Q76" i="5" s="1"/>
  <c r="S76" i="5" s="1"/>
  <c r="U76" i="5" s="1"/>
  <c r="AT76" i="5" s="1"/>
  <c r="AX76" i="5" s="1"/>
  <c r="O59" i="23"/>
  <c r="O93" i="24"/>
  <c r="P29" i="10"/>
  <c r="Q29" i="10" s="1"/>
  <c r="S29" i="10" s="1"/>
  <c r="U29" i="10" s="1"/>
  <c r="AQ29" i="10" s="1"/>
  <c r="AU29" i="10" s="1"/>
  <c r="O30" i="10"/>
  <c r="P75" i="19"/>
  <c r="Q75" i="19" s="1"/>
  <c r="S75" i="19" s="1"/>
  <c r="U75" i="19" s="1"/>
  <c r="AT75" i="19" s="1"/>
  <c r="AX75" i="19" s="1"/>
  <c r="P60" i="7"/>
  <c r="Q60" i="7" s="1"/>
  <c r="S60" i="7" s="1"/>
  <c r="U60" i="7" s="1"/>
  <c r="AB60" i="7" s="1"/>
  <c r="AF60" i="7" s="1"/>
  <c r="O61" i="7"/>
  <c r="BA91" i="9"/>
  <c r="AX91" i="9"/>
  <c r="O43" i="27"/>
  <c r="P28" i="17"/>
  <c r="Q28" i="17" s="1"/>
  <c r="S28" i="17" s="1"/>
  <c r="U28" i="17" s="1"/>
  <c r="AQ28" i="17" s="1"/>
  <c r="AU28" i="17" s="1"/>
  <c r="O29" i="17"/>
  <c r="AX91" i="15"/>
  <c r="BA91" i="15"/>
  <c r="O107" i="28"/>
  <c r="N78" i="9"/>
  <c r="O78" i="9" s="1"/>
  <c r="O79" i="21"/>
  <c r="AX91" i="18"/>
  <c r="BA91" i="18"/>
  <c r="P76" i="27"/>
  <c r="Q76" i="27" s="1"/>
  <c r="S76" i="27" s="1"/>
  <c r="U76" i="27" s="1"/>
  <c r="AT76" i="27" s="1"/>
  <c r="AX76" i="27" s="1"/>
  <c r="P28" i="16"/>
  <c r="Q28" i="16" s="1"/>
  <c r="S28" i="16" s="1"/>
  <c r="U28" i="16" s="1"/>
  <c r="AQ28" i="16" s="1"/>
  <c r="AU28" i="16" s="1"/>
  <c r="O29" i="16"/>
  <c r="P29" i="2"/>
  <c r="Q29" i="2" s="1"/>
  <c r="S29" i="2" s="1"/>
  <c r="U29" i="2" s="1"/>
  <c r="AQ29" i="2" s="1"/>
  <c r="AU29" i="2" s="1"/>
  <c r="O30" i="2"/>
  <c r="P43" i="25"/>
  <c r="Q43" i="25" s="1"/>
  <c r="S43" i="25" s="1"/>
  <c r="U43" i="25" s="1"/>
  <c r="AQ43" i="25" s="1"/>
  <c r="AU43" i="25" s="1"/>
  <c r="O44" i="25"/>
  <c r="P92" i="17"/>
  <c r="Q92" i="17" s="1"/>
  <c r="S92" i="17" s="1"/>
  <c r="U92" i="17" s="1"/>
  <c r="AT92" i="17" s="1"/>
  <c r="O93" i="17"/>
  <c r="P43" i="9"/>
  <c r="Q43" i="9" s="1"/>
  <c r="S43" i="9" s="1"/>
  <c r="U43" i="9" s="1"/>
  <c r="AQ43" i="9" s="1"/>
  <c r="AU43" i="9" s="1"/>
  <c r="P92" i="29"/>
  <c r="Q92" i="29" s="1"/>
  <c r="S92" i="29" s="1"/>
  <c r="U92" i="29" s="1"/>
  <c r="AT92" i="29" s="1"/>
  <c r="P93" i="1"/>
  <c r="Q93" i="1" s="1"/>
  <c r="S93" i="1" s="1"/>
  <c r="U93" i="1" s="1"/>
  <c r="AT93" i="1" s="1"/>
  <c r="BA92" i="24"/>
  <c r="AX92" i="24"/>
  <c r="P60" i="6"/>
  <c r="Q60" i="6" s="1"/>
  <c r="S60" i="6" s="1"/>
  <c r="U60" i="6" s="1"/>
  <c r="AB60" i="6" s="1"/>
  <c r="AF60" i="6" s="1"/>
  <c r="O61" i="6"/>
  <c r="P30" i="30"/>
  <c r="Q30" i="30" s="1"/>
  <c r="S30" i="30" s="1"/>
  <c r="U30" i="30" s="1"/>
  <c r="AQ30" i="30" s="1"/>
  <c r="AU30" i="30" s="1"/>
  <c r="P43" i="10"/>
  <c r="Q43" i="10" s="1"/>
  <c r="S43" i="10" s="1"/>
  <c r="U43" i="10" s="1"/>
  <c r="AQ43" i="10" s="1"/>
  <c r="AU43" i="10" s="1"/>
  <c r="O44" i="10"/>
  <c r="P61" i="14"/>
  <c r="Q61" i="14" s="1"/>
  <c r="S61" i="14" s="1"/>
  <c r="U61" i="14" s="1"/>
  <c r="AB61" i="14" s="1"/>
  <c r="AF61" i="14" s="1"/>
  <c r="P76" i="7"/>
  <c r="Q76" i="7" s="1"/>
  <c r="S76" i="7" s="1"/>
  <c r="U76" i="7" s="1"/>
  <c r="AT76" i="7" s="1"/>
  <c r="AX76" i="7" s="1"/>
  <c r="O77" i="7"/>
  <c r="P59" i="8"/>
  <c r="Q59" i="8" s="1"/>
  <c r="S59" i="8" s="1"/>
  <c r="U59" i="8" s="1"/>
  <c r="AB59" i="8" s="1"/>
  <c r="AF59" i="8" s="1"/>
  <c r="P29" i="27"/>
  <c r="Q29" i="27" s="1"/>
  <c r="S29" i="27" s="1"/>
  <c r="U29" i="27" s="1"/>
  <c r="AQ29" i="27" s="1"/>
  <c r="AU29" i="27" s="1"/>
  <c r="P29" i="14"/>
  <c r="Q29" i="14" s="1"/>
  <c r="S29" i="14" s="1"/>
  <c r="U29" i="14" s="1"/>
  <c r="AQ29" i="14" s="1"/>
  <c r="AU29" i="14" s="1"/>
  <c r="O30" i="14"/>
  <c r="P30" i="9"/>
  <c r="Q30" i="9" s="1"/>
  <c r="S30" i="9" s="1"/>
  <c r="U30" i="9" s="1"/>
  <c r="AQ30" i="9" s="1"/>
  <c r="AU30" i="9" s="1"/>
  <c r="P75" i="4"/>
  <c r="Q75" i="4" s="1"/>
  <c r="S75" i="4" s="1"/>
  <c r="U75" i="4" s="1"/>
  <c r="AT75" i="4" s="1"/>
  <c r="AX75" i="4" s="1"/>
  <c r="O76" i="4"/>
  <c r="P75" i="13"/>
  <c r="Q75" i="13" s="1"/>
  <c r="S75" i="13" s="1"/>
  <c r="U75" i="13" s="1"/>
  <c r="AT75" i="13" s="1"/>
  <c r="AX75" i="13" s="1"/>
  <c r="P91" i="8"/>
  <c r="Q91" i="8" s="1"/>
  <c r="S91" i="8" s="1"/>
  <c r="U91" i="8" s="1"/>
  <c r="AT91" i="8" s="1"/>
  <c r="O92" i="8"/>
  <c r="N31" i="28"/>
  <c r="P30" i="28"/>
  <c r="Q30" i="28" s="1"/>
  <c r="S30" i="28" s="1"/>
  <c r="U30" i="28" s="1"/>
  <c r="AQ30" i="28" s="1"/>
  <c r="AU30" i="28" s="1"/>
  <c r="P31" i="18" l="1"/>
  <c r="Q31" i="18" s="1"/>
  <c r="S31" i="18" s="1"/>
  <c r="U31" i="18" s="1"/>
  <c r="AQ31" i="18" s="1"/>
  <c r="AU31" i="18" s="1"/>
  <c r="P31" i="13"/>
  <c r="Q31" i="13" s="1"/>
  <c r="S31" i="13" s="1"/>
  <c r="U31" i="13" s="1"/>
  <c r="AQ31" i="13" s="1"/>
  <c r="AU31" i="13" s="1"/>
  <c r="P94" i="6"/>
  <c r="Q94" i="6" s="1"/>
  <c r="S94" i="6" s="1"/>
  <c r="U94" i="6" s="1"/>
  <c r="AT94" i="6" s="1"/>
  <c r="O95" i="6"/>
  <c r="P78" i="9"/>
  <c r="Q78" i="9" s="1"/>
  <c r="S78" i="9" s="1"/>
  <c r="U78" i="9" s="1"/>
  <c r="AT78" i="9" s="1"/>
  <c r="AX78" i="9" s="1"/>
  <c r="N78" i="7"/>
  <c r="O78" i="7" s="1"/>
  <c r="P77" i="7"/>
  <c r="Q77" i="7" s="1"/>
  <c r="S77" i="7" s="1"/>
  <c r="U77" i="7" s="1"/>
  <c r="AT77" i="7" s="1"/>
  <c r="AX77" i="7" s="1"/>
  <c r="P29" i="17"/>
  <c r="Q29" i="17" s="1"/>
  <c r="S29" i="17" s="1"/>
  <c r="U29" i="17" s="1"/>
  <c r="AQ29" i="17" s="1"/>
  <c r="AU29" i="17" s="1"/>
  <c r="O30" i="17"/>
  <c r="P30" i="10"/>
  <c r="Q30" i="10" s="1"/>
  <c r="S30" i="10" s="1"/>
  <c r="U30" i="10" s="1"/>
  <c r="AQ30" i="10" s="1"/>
  <c r="AU30" i="10" s="1"/>
  <c r="P94" i="11"/>
  <c r="Q94" i="11" s="1"/>
  <c r="S94" i="11" s="1"/>
  <c r="U94" i="11" s="1"/>
  <c r="AT94" i="11" s="1"/>
  <c r="O95" i="11"/>
  <c r="N62" i="4"/>
  <c r="O62" i="4" s="1"/>
  <c r="P61" i="4"/>
  <c r="Q61" i="4" s="1"/>
  <c r="S61" i="4" s="1"/>
  <c r="U61" i="4" s="1"/>
  <c r="AB61" i="4" s="1"/>
  <c r="AF61" i="4" s="1"/>
  <c r="P61" i="2"/>
  <c r="Q61" i="2" s="1"/>
  <c r="S61" i="2" s="1"/>
  <c r="U61" i="2" s="1"/>
  <c r="AB61" i="2" s="1"/>
  <c r="AF61" i="2" s="1"/>
  <c r="N62" i="2"/>
  <c r="O62" i="2"/>
  <c r="P31" i="23"/>
  <c r="Q31" i="23" s="1"/>
  <c r="S31" i="23" s="1"/>
  <c r="U31" i="23" s="1"/>
  <c r="AQ31" i="23" s="1"/>
  <c r="AU31" i="23" s="1"/>
  <c r="O32" i="23"/>
  <c r="P45" i="2"/>
  <c r="Q45" i="2" s="1"/>
  <c r="S45" i="2" s="1"/>
  <c r="U45" i="2" s="1"/>
  <c r="AQ45" i="2" s="1"/>
  <c r="AU45" i="2" s="1"/>
  <c r="P31" i="1"/>
  <c r="Q31" i="1" s="1"/>
  <c r="S31" i="1" s="1"/>
  <c r="U31" i="1" s="1"/>
  <c r="AQ31" i="1" s="1"/>
  <c r="AU31" i="1" s="1"/>
  <c r="O32" i="1"/>
  <c r="P77" i="20"/>
  <c r="Q77" i="20" s="1"/>
  <c r="S77" i="20" s="1"/>
  <c r="U77" i="20" s="1"/>
  <c r="AT77" i="20" s="1"/>
  <c r="AX77" i="20" s="1"/>
  <c r="N78" i="20"/>
  <c r="O78" i="20"/>
  <c r="P91" i="31"/>
  <c r="Q91" i="31" s="1"/>
  <c r="S91" i="31" s="1"/>
  <c r="U91" i="31" s="1"/>
  <c r="AT91" i="31" s="1"/>
  <c r="O92" i="31"/>
  <c r="P76" i="28"/>
  <c r="Q76" i="28" s="1"/>
  <c r="S76" i="28" s="1"/>
  <c r="U76" i="28" s="1"/>
  <c r="AT76" i="28" s="1"/>
  <c r="AX76" i="28" s="1"/>
  <c r="BA92" i="21"/>
  <c r="AX92" i="21"/>
  <c r="P93" i="15"/>
  <c r="Q93" i="15" s="1"/>
  <c r="S93" i="15" s="1"/>
  <c r="U93" i="15" s="1"/>
  <c r="AT93" i="15" s="1"/>
  <c r="P93" i="5"/>
  <c r="Q93" i="5" s="1"/>
  <c r="S93" i="5" s="1"/>
  <c r="U93" i="5" s="1"/>
  <c r="AT93" i="5" s="1"/>
  <c r="O77" i="27"/>
  <c r="P29" i="5"/>
  <c r="Q29" i="5" s="1"/>
  <c r="S29" i="5" s="1"/>
  <c r="U29" i="5" s="1"/>
  <c r="AQ29" i="5" s="1"/>
  <c r="AU29" i="5" s="1"/>
  <c r="O30" i="5"/>
  <c r="O45" i="21"/>
  <c r="P92" i="2"/>
  <c r="Q92" i="2" s="1"/>
  <c r="S92" i="2" s="1"/>
  <c r="U92" i="2" s="1"/>
  <c r="AT92" i="2" s="1"/>
  <c r="O93" i="2"/>
  <c r="O44" i="1"/>
  <c r="AX93" i="12"/>
  <c r="BA93" i="12"/>
  <c r="N62" i="26"/>
  <c r="O44" i="26"/>
  <c r="O60" i="29"/>
  <c r="AX92" i="9"/>
  <c r="BA92" i="9"/>
  <c r="O45" i="14"/>
  <c r="O77" i="22"/>
  <c r="P93" i="23"/>
  <c r="Q93" i="23" s="1"/>
  <c r="S93" i="23" s="1"/>
  <c r="U93" i="23" s="1"/>
  <c r="AT93" i="23" s="1"/>
  <c r="N94" i="23"/>
  <c r="O94" i="23" s="1"/>
  <c r="BA93" i="4"/>
  <c r="AX93" i="4"/>
  <c r="O61" i="9"/>
  <c r="O76" i="14"/>
  <c r="O44" i="29"/>
  <c r="O61" i="27"/>
  <c r="O30" i="25"/>
  <c r="O45" i="18"/>
  <c r="P76" i="4"/>
  <c r="Q76" i="4" s="1"/>
  <c r="S76" i="4" s="1"/>
  <c r="U76" i="4" s="1"/>
  <c r="AT76" i="4" s="1"/>
  <c r="AX76" i="4" s="1"/>
  <c r="P107" i="28"/>
  <c r="Q107" i="28" s="1"/>
  <c r="S107" i="28" s="1"/>
  <c r="U107" i="28" s="1"/>
  <c r="AT107" i="28" s="1"/>
  <c r="AX107" i="28" s="1"/>
  <c r="O108" i="28"/>
  <c r="N94" i="21"/>
  <c r="O94" i="21" s="1"/>
  <c r="P93" i="21"/>
  <c r="Q93" i="21" s="1"/>
  <c r="S93" i="21" s="1"/>
  <c r="U93" i="21" s="1"/>
  <c r="AT93" i="21" s="1"/>
  <c r="P44" i="11"/>
  <c r="Q44" i="11" s="1"/>
  <c r="S44" i="11" s="1"/>
  <c r="U44" i="11" s="1"/>
  <c r="AQ44" i="11" s="1"/>
  <c r="AU44" i="11" s="1"/>
  <c r="O45" i="11"/>
  <c r="P61" i="1"/>
  <c r="Q61" i="1" s="1"/>
  <c r="S61" i="1" s="1"/>
  <c r="U61" i="1" s="1"/>
  <c r="AB61" i="1" s="1"/>
  <c r="AF61" i="1" s="1"/>
  <c r="N78" i="30"/>
  <c r="O78" i="30" s="1"/>
  <c r="P77" i="30"/>
  <c r="Q77" i="30" s="1"/>
  <c r="S77" i="30" s="1"/>
  <c r="U77" i="30" s="1"/>
  <c r="AT77" i="30" s="1"/>
  <c r="AX77" i="30" s="1"/>
  <c r="P30" i="2"/>
  <c r="Q30" i="2" s="1"/>
  <c r="S30" i="2" s="1"/>
  <c r="U30" i="2" s="1"/>
  <c r="AQ30" i="2" s="1"/>
  <c r="AU30" i="2" s="1"/>
  <c r="N31" i="20"/>
  <c r="O31" i="20" s="1"/>
  <c r="P59" i="10"/>
  <c r="Q59" i="10" s="1"/>
  <c r="S59" i="10" s="1"/>
  <c r="U59" i="10" s="1"/>
  <c r="AB59" i="10" s="1"/>
  <c r="AF59" i="10" s="1"/>
  <c r="O60" i="10"/>
  <c r="P75" i="11"/>
  <c r="Q75" i="11" s="1"/>
  <c r="S75" i="11" s="1"/>
  <c r="U75" i="11" s="1"/>
  <c r="AT75" i="11" s="1"/>
  <c r="AX75" i="11" s="1"/>
  <c r="O76" i="11"/>
  <c r="P30" i="24"/>
  <c r="Q30" i="24" s="1"/>
  <c r="S30" i="24" s="1"/>
  <c r="U30" i="24" s="1"/>
  <c r="AQ30" i="24" s="1"/>
  <c r="AU30" i="24" s="1"/>
  <c r="N31" i="24"/>
  <c r="O31" i="24"/>
  <c r="P92" i="7"/>
  <c r="Q92" i="7" s="1"/>
  <c r="S92" i="7" s="1"/>
  <c r="U92" i="7" s="1"/>
  <c r="AT92" i="7" s="1"/>
  <c r="O93" i="7"/>
  <c r="P29" i="22"/>
  <c r="Q29" i="22" s="1"/>
  <c r="S29" i="22" s="1"/>
  <c r="U29" i="22" s="1"/>
  <c r="AQ29" i="22" s="1"/>
  <c r="AU29" i="22" s="1"/>
  <c r="O30" i="22"/>
  <c r="P92" i="16"/>
  <c r="Q92" i="16" s="1"/>
  <c r="S92" i="16" s="1"/>
  <c r="U92" i="16" s="1"/>
  <c r="AT92" i="16" s="1"/>
  <c r="P44" i="15"/>
  <c r="Q44" i="15" s="1"/>
  <c r="S44" i="15" s="1"/>
  <c r="U44" i="15" s="1"/>
  <c r="AQ44" i="15" s="1"/>
  <c r="AU44" i="15" s="1"/>
  <c r="P44" i="31"/>
  <c r="Q44" i="31" s="1"/>
  <c r="S44" i="31" s="1"/>
  <c r="U44" i="31" s="1"/>
  <c r="AQ44" i="31" s="1"/>
  <c r="AU44" i="31" s="1"/>
  <c r="O45" i="31"/>
  <c r="N109" i="29"/>
  <c r="O109" i="29" s="1"/>
  <c r="BA91" i="8"/>
  <c r="AX91" i="8"/>
  <c r="O30" i="27"/>
  <c r="N31" i="30"/>
  <c r="O31" i="30" s="1"/>
  <c r="O93" i="29"/>
  <c r="BA92" i="17"/>
  <c r="AX92" i="17"/>
  <c r="P43" i="27"/>
  <c r="Q43" i="27" s="1"/>
  <c r="S43" i="27" s="1"/>
  <c r="U43" i="27" s="1"/>
  <c r="AQ43" i="27" s="1"/>
  <c r="AU43" i="27" s="1"/>
  <c r="O44" i="27"/>
  <c r="O76" i="19"/>
  <c r="N94" i="24"/>
  <c r="O94" i="24" s="1"/>
  <c r="P93" i="24"/>
  <c r="Q93" i="24" s="1"/>
  <c r="S93" i="24" s="1"/>
  <c r="U93" i="24" s="1"/>
  <c r="AT93" i="24" s="1"/>
  <c r="BA93" i="11"/>
  <c r="AX93" i="11"/>
  <c r="O44" i="5"/>
  <c r="O93" i="27"/>
  <c r="O63" i="3"/>
  <c r="O30" i="29"/>
  <c r="BA92" i="15"/>
  <c r="AX92" i="15"/>
  <c r="O30" i="31"/>
  <c r="O30" i="11"/>
  <c r="O77" i="24"/>
  <c r="BA93" i="22"/>
  <c r="AX93" i="22"/>
  <c r="O60" i="22"/>
  <c r="N46" i="19"/>
  <c r="O46" i="19" s="1"/>
  <c r="AX92" i="5"/>
  <c r="BA92" i="5"/>
  <c r="AX92" i="28"/>
  <c r="BA92" i="28"/>
  <c r="P77" i="2"/>
  <c r="Q77" i="2" s="1"/>
  <c r="S77" i="2" s="1"/>
  <c r="U77" i="2" s="1"/>
  <c r="AT77" i="2" s="1"/>
  <c r="AX77" i="2" s="1"/>
  <c r="O60" i="30"/>
  <c r="O30" i="19"/>
  <c r="O29" i="26"/>
  <c r="P78" i="31"/>
  <c r="Q78" i="31" s="1"/>
  <c r="S78" i="31" s="1"/>
  <c r="U78" i="31" s="1"/>
  <c r="AT78" i="31" s="1"/>
  <c r="AX78" i="31" s="1"/>
  <c r="O79" i="31"/>
  <c r="O29" i="4"/>
  <c r="P43" i="16"/>
  <c r="Q43" i="16" s="1"/>
  <c r="S43" i="16" s="1"/>
  <c r="U43" i="16" s="1"/>
  <c r="AQ43" i="16" s="1"/>
  <c r="AU43" i="16" s="1"/>
  <c r="O30" i="7"/>
  <c r="P92" i="30"/>
  <c r="Q92" i="30" s="1"/>
  <c r="S92" i="30" s="1"/>
  <c r="U92" i="30" s="1"/>
  <c r="AT92" i="30" s="1"/>
  <c r="BA91" i="16"/>
  <c r="AX91" i="16"/>
  <c r="O60" i="18"/>
  <c r="O76" i="25"/>
  <c r="O79" i="16"/>
  <c r="P30" i="14"/>
  <c r="Q30" i="14" s="1"/>
  <c r="S30" i="14" s="1"/>
  <c r="U30" i="14" s="1"/>
  <c r="AQ30" i="14" s="1"/>
  <c r="AU30" i="14" s="1"/>
  <c r="P61" i="7"/>
  <c r="Q61" i="7" s="1"/>
  <c r="S61" i="7" s="1"/>
  <c r="U61" i="7" s="1"/>
  <c r="AB61" i="7" s="1"/>
  <c r="AF61" i="7" s="1"/>
  <c r="N62" i="7"/>
  <c r="P60" i="25"/>
  <c r="Q60" i="25" s="1"/>
  <c r="S60" i="25" s="1"/>
  <c r="U60" i="25" s="1"/>
  <c r="AB60" i="25" s="1"/>
  <c r="AF60" i="25" s="1"/>
  <c r="O61" i="25"/>
  <c r="N46" i="13"/>
  <c r="P45" i="13"/>
  <c r="Q45" i="13" s="1"/>
  <c r="S45" i="13" s="1"/>
  <c r="U45" i="13" s="1"/>
  <c r="AQ45" i="13" s="1"/>
  <c r="AU45" i="13" s="1"/>
  <c r="O46" i="13"/>
  <c r="P77" i="17"/>
  <c r="Q77" i="17" s="1"/>
  <c r="S77" i="17" s="1"/>
  <c r="U77" i="17" s="1"/>
  <c r="AT77" i="17" s="1"/>
  <c r="AX77" i="17" s="1"/>
  <c r="P77" i="12"/>
  <c r="Q77" i="12" s="1"/>
  <c r="S77" i="12" s="1"/>
  <c r="U77" i="12" s="1"/>
  <c r="AT77" i="12" s="1"/>
  <c r="AX77" i="12" s="1"/>
  <c r="P78" i="6"/>
  <c r="Q78" i="6" s="1"/>
  <c r="S78" i="6" s="1"/>
  <c r="U78" i="6" s="1"/>
  <c r="AT78" i="6" s="1"/>
  <c r="AX78" i="6" s="1"/>
  <c r="O79" i="6"/>
  <c r="P92" i="8"/>
  <c r="Q92" i="8" s="1"/>
  <c r="S92" i="8" s="1"/>
  <c r="U92" i="8" s="1"/>
  <c r="AT92" i="8" s="1"/>
  <c r="O93" i="8"/>
  <c r="P93" i="17"/>
  <c r="Q93" i="17" s="1"/>
  <c r="S93" i="17" s="1"/>
  <c r="U93" i="17" s="1"/>
  <c r="AT93" i="17" s="1"/>
  <c r="N94" i="17"/>
  <c r="O94" i="17"/>
  <c r="N46" i="17"/>
  <c r="O46" i="17" s="1"/>
  <c r="P61" i="11"/>
  <c r="Q61" i="11" s="1"/>
  <c r="S61" i="11" s="1"/>
  <c r="U61" i="11" s="1"/>
  <c r="AB61" i="11" s="1"/>
  <c r="AF61" i="11" s="1"/>
  <c r="P93" i="28"/>
  <c r="Q93" i="28" s="1"/>
  <c r="S93" i="28" s="1"/>
  <c r="U93" i="28" s="1"/>
  <c r="AT93" i="28" s="1"/>
  <c r="N94" i="28"/>
  <c r="P76" i="3"/>
  <c r="Q76" i="3" s="1"/>
  <c r="S76" i="3" s="1"/>
  <c r="U76" i="3" s="1"/>
  <c r="AT76" i="3" s="1"/>
  <c r="AX76" i="3" s="1"/>
  <c r="O77" i="3"/>
  <c r="P76" i="23"/>
  <c r="Q76" i="23" s="1"/>
  <c r="S76" i="23" s="1"/>
  <c r="U76" i="23" s="1"/>
  <c r="AT76" i="23" s="1"/>
  <c r="AX76" i="23" s="1"/>
  <c r="P61" i="16"/>
  <c r="Q61" i="16" s="1"/>
  <c r="S61" i="16" s="1"/>
  <c r="U61" i="16" s="1"/>
  <c r="AB61" i="16" s="1"/>
  <c r="AF61" i="16" s="1"/>
  <c r="P44" i="4"/>
  <c r="Q44" i="4" s="1"/>
  <c r="S44" i="4" s="1"/>
  <c r="U44" i="4" s="1"/>
  <c r="AQ44" i="4" s="1"/>
  <c r="AU44" i="4" s="1"/>
  <c r="O45" i="4"/>
  <c r="O31" i="9"/>
  <c r="P61" i="6"/>
  <c r="Q61" i="6" s="1"/>
  <c r="S61" i="6" s="1"/>
  <c r="U61" i="6" s="1"/>
  <c r="AB61" i="6" s="1"/>
  <c r="AF61" i="6" s="1"/>
  <c r="N62" i="6"/>
  <c r="O62" i="6"/>
  <c r="BA93" i="1"/>
  <c r="AX93" i="1"/>
  <c r="AX92" i="29"/>
  <c r="BA92" i="29"/>
  <c r="P29" i="16"/>
  <c r="Q29" i="16" s="1"/>
  <c r="S29" i="16" s="1"/>
  <c r="U29" i="16" s="1"/>
  <c r="AQ29" i="16" s="1"/>
  <c r="AU29" i="16" s="1"/>
  <c r="O30" i="16"/>
  <c r="P44" i="6"/>
  <c r="Q44" i="6" s="1"/>
  <c r="S44" i="6" s="1"/>
  <c r="U44" i="6" s="1"/>
  <c r="AQ44" i="6" s="1"/>
  <c r="AU44" i="6" s="1"/>
  <c r="O45" i="6"/>
  <c r="AX92" i="27"/>
  <c r="BA92" i="27"/>
  <c r="P77" i="15"/>
  <c r="Q77" i="15" s="1"/>
  <c r="S77" i="15" s="1"/>
  <c r="U77" i="15" s="1"/>
  <c r="AT77" i="15" s="1"/>
  <c r="AX77" i="15" s="1"/>
  <c r="P46" i="12"/>
  <c r="Q46" i="12" s="1"/>
  <c r="S46" i="12" s="1"/>
  <c r="U46" i="12" s="1"/>
  <c r="AQ46" i="12" s="1"/>
  <c r="AU46" i="12" s="1"/>
  <c r="O47" i="12"/>
  <c r="P94" i="3"/>
  <c r="Q94" i="3" s="1"/>
  <c r="S94" i="3" s="1"/>
  <c r="U94" i="3" s="1"/>
  <c r="AT94" i="3" s="1"/>
  <c r="P61" i="20"/>
  <c r="Q61" i="20" s="1"/>
  <c r="S61" i="20" s="1"/>
  <c r="U61" i="20" s="1"/>
  <c r="AB61" i="20" s="1"/>
  <c r="AF61" i="20" s="1"/>
  <c r="P109" i="5"/>
  <c r="Q109" i="5" s="1"/>
  <c r="S109" i="5" s="1"/>
  <c r="U109" i="5" s="1"/>
  <c r="AT109" i="5" s="1"/>
  <c r="AX109" i="5" s="1"/>
  <c r="O110" i="5"/>
  <c r="N94" i="19"/>
  <c r="P93" i="19"/>
  <c r="Q93" i="19" s="1"/>
  <c r="S93" i="19" s="1"/>
  <c r="U93" i="19" s="1"/>
  <c r="AT93" i="19" s="1"/>
  <c r="O94" i="19"/>
  <c r="P44" i="30"/>
  <c r="Q44" i="30" s="1"/>
  <c r="S44" i="30" s="1"/>
  <c r="U44" i="30" s="1"/>
  <c r="AQ44" i="30" s="1"/>
  <c r="AU44" i="30" s="1"/>
  <c r="O45" i="30"/>
  <c r="P91" i="14"/>
  <c r="Q91" i="14" s="1"/>
  <c r="S91" i="14" s="1"/>
  <c r="U91" i="14" s="1"/>
  <c r="AT91" i="14" s="1"/>
  <c r="O92" i="14"/>
  <c r="P61" i="12"/>
  <c r="Q61" i="12" s="1"/>
  <c r="S61" i="12" s="1"/>
  <c r="U61" i="12" s="1"/>
  <c r="AB61" i="12" s="1"/>
  <c r="AF61" i="12" s="1"/>
  <c r="N62" i="12"/>
  <c r="P94" i="26"/>
  <c r="Q94" i="26" s="1"/>
  <c r="S94" i="26" s="1"/>
  <c r="U94" i="26" s="1"/>
  <c r="AT94" i="26" s="1"/>
  <c r="O95" i="26"/>
  <c r="P93" i="25"/>
  <c r="Q93" i="25" s="1"/>
  <c r="S93" i="25" s="1"/>
  <c r="U93" i="25" s="1"/>
  <c r="AT93" i="25" s="1"/>
  <c r="P29" i="6"/>
  <c r="Q29" i="6" s="1"/>
  <c r="S29" i="6" s="1"/>
  <c r="U29" i="6" s="1"/>
  <c r="AQ29" i="6" s="1"/>
  <c r="AU29" i="6" s="1"/>
  <c r="O30" i="6"/>
  <c r="P45" i="28"/>
  <c r="Q45" i="28" s="1"/>
  <c r="S45" i="28" s="1"/>
  <c r="U45" i="28" s="1"/>
  <c r="AQ45" i="28" s="1"/>
  <c r="AU45" i="28" s="1"/>
  <c r="P92" i="20"/>
  <c r="Q92" i="20" s="1"/>
  <c r="S92" i="20" s="1"/>
  <c r="U92" i="20" s="1"/>
  <c r="AT92" i="20" s="1"/>
  <c r="O93" i="20"/>
  <c r="P61" i="28"/>
  <c r="Q61" i="28" s="1"/>
  <c r="S61" i="28" s="1"/>
  <c r="U61" i="28" s="1"/>
  <c r="AB61" i="28" s="1"/>
  <c r="AF61" i="28" s="1"/>
  <c r="P44" i="10"/>
  <c r="Q44" i="10" s="1"/>
  <c r="S44" i="10" s="1"/>
  <c r="U44" i="10" s="1"/>
  <c r="AQ44" i="10" s="1"/>
  <c r="AU44" i="10" s="1"/>
  <c r="P94" i="22"/>
  <c r="Q94" i="22" s="1"/>
  <c r="S94" i="22" s="1"/>
  <c r="U94" i="22" s="1"/>
  <c r="AT94" i="22" s="1"/>
  <c r="O95" i="22"/>
  <c r="P45" i="3"/>
  <c r="Q45" i="3" s="1"/>
  <c r="S45" i="3" s="1"/>
  <c r="U45" i="3" s="1"/>
  <c r="AQ45" i="3" s="1"/>
  <c r="AU45" i="3" s="1"/>
  <c r="P92" i="18"/>
  <c r="Q92" i="18" s="1"/>
  <c r="S92" i="18" s="1"/>
  <c r="U92" i="18" s="1"/>
  <c r="AT92" i="18" s="1"/>
  <c r="P61" i="5"/>
  <c r="Q61" i="5" s="1"/>
  <c r="S61" i="5" s="1"/>
  <c r="U61" i="5" s="1"/>
  <c r="AB61" i="5" s="1"/>
  <c r="AF61" i="5" s="1"/>
  <c r="P109" i="30"/>
  <c r="Q109" i="30" s="1"/>
  <c r="S109" i="30" s="1"/>
  <c r="U109" i="30" s="1"/>
  <c r="AT109" i="30" s="1"/>
  <c r="AX109" i="30" s="1"/>
  <c r="P44" i="25"/>
  <c r="Q44" i="25" s="1"/>
  <c r="S44" i="25" s="1"/>
  <c r="U44" i="25" s="1"/>
  <c r="AQ44" i="25" s="1"/>
  <c r="AU44" i="25" s="1"/>
  <c r="O45" i="25"/>
  <c r="P79" i="21"/>
  <c r="Q79" i="21" s="1"/>
  <c r="S79" i="21" s="1"/>
  <c r="U79" i="21" s="1"/>
  <c r="AT79" i="21" s="1"/>
  <c r="AX79" i="21" s="1"/>
  <c r="O80" i="21"/>
  <c r="P59" i="23"/>
  <c r="Q59" i="23" s="1"/>
  <c r="S59" i="23" s="1"/>
  <c r="U59" i="23" s="1"/>
  <c r="AB59" i="23" s="1"/>
  <c r="AF59" i="23" s="1"/>
  <c r="P28" i="8"/>
  <c r="Q28" i="8" s="1"/>
  <c r="S28" i="8" s="1"/>
  <c r="U28" i="8" s="1"/>
  <c r="AQ28" i="8" s="1"/>
  <c r="AU28" i="8" s="1"/>
  <c r="O29" i="8"/>
  <c r="N46" i="8"/>
  <c r="P45" i="8"/>
  <c r="Q45" i="8" s="1"/>
  <c r="S45" i="8" s="1"/>
  <c r="U45" i="8" s="1"/>
  <c r="AQ45" i="8" s="1"/>
  <c r="AU45" i="8" s="1"/>
  <c r="O46" i="8"/>
  <c r="P28" i="21"/>
  <c r="Q28" i="21" s="1"/>
  <c r="S28" i="21" s="1"/>
  <c r="U28" i="21" s="1"/>
  <c r="AQ28" i="21" s="1"/>
  <c r="AU28" i="21" s="1"/>
  <c r="O29" i="21"/>
  <c r="P92" i="10"/>
  <c r="Q92" i="10" s="1"/>
  <c r="S92" i="10" s="1"/>
  <c r="U92" i="10" s="1"/>
  <c r="AT92" i="10" s="1"/>
  <c r="O93" i="10"/>
  <c r="P94" i="13"/>
  <c r="Q94" i="13" s="1"/>
  <c r="S94" i="13" s="1"/>
  <c r="U94" i="13" s="1"/>
  <c r="AT94" i="13" s="1"/>
  <c r="O95" i="13"/>
  <c r="O31" i="28"/>
  <c r="O76" i="13"/>
  <c r="N31" i="9"/>
  <c r="O60" i="8"/>
  <c r="N62" i="14"/>
  <c r="O62" i="14" s="1"/>
  <c r="N94" i="1"/>
  <c r="O94" i="1" s="1"/>
  <c r="O44" i="9"/>
  <c r="O77" i="5"/>
  <c r="P61" i="13"/>
  <c r="Q61" i="13" s="1"/>
  <c r="S61" i="13" s="1"/>
  <c r="U61" i="13" s="1"/>
  <c r="AB61" i="13" s="1"/>
  <c r="AF61" i="13" s="1"/>
  <c r="P76" i="18"/>
  <c r="Q76" i="18" s="1"/>
  <c r="S76" i="18" s="1"/>
  <c r="U76" i="18" s="1"/>
  <c r="AT76" i="18" s="1"/>
  <c r="AX76" i="18" s="1"/>
  <c r="O77" i="18"/>
  <c r="O60" i="17"/>
  <c r="BA91" i="10"/>
  <c r="AX91" i="10"/>
  <c r="O29" i="3"/>
  <c r="O94" i="12"/>
  <c r="O62" i="26"/>
  <c r="O93" i="9"/>
  <c r="O77" i="29"/>
  <c r="O60" i="19"/>
  <c r="N109" i="27"/>
  <c r="O109" i="27" s="1"/>
  <c r="O31" i="12"/>
  <c r="O45" i="7"/>
  <c r="AX93" i="3"/>
  <c r="BA93" i="3"/>
  <c r="O61" i="21"/>
  <c r="O80" i="1"/>
  <c r="P62" i="15"/>
  <c r="Q62" i="15" s="1"/>
  <c r="S62" i="15" s="1"/>
  <c r="U62" i="15" s="1"/>
  <c r="AB62" i="15" s="1"/>
  <c r="AF62" i="15" s="1"/>
  <c r="O76" i="10"/>
  <c r="O94" i="4"/>
  <c r="P60" i="24"/>
  <c r="Q60" i="24" s="1"/>
  <c r="S60" i="24" s="1"/>
  <c r="U60" i="24" s="1"/>
  <c r="AB60" i="24" s="1"/>
  <c r="AF60" i="24" s="1"/>
  <c r="BA93" i="6"/>
  <c r="AX93" i="6"/>
  <c r="O44" i="24"/>
  <c r="O44" i="22"/>
  <c r="P78" i="26"/>
  <c r="Q78" i="26" s="1"/>
  <c r="S78" i="26" s="1"/>
  <c r="U78" i="26" s="1"/>
  <c r="AT78" i="26" s="1"/>
  <c r="AX78" i="26" s="1"/>
  <c r="AX92" i="25"/>
  <c r="BA92" i="25"/>
  <c r="O44" i="23"/>
  <c r="O29" i="15"/>
  <c r="O77" i="8"/>
  <c r="BA91" i="20"/>
  <c r="AX91" i="20"/>
  <c r="O60" i="31"/>
  <c r="O44" i="20"/>
  <c r="P46" i="17" l="1"/>
  <c r="Q46" i="17" s="1"/>
  <c r="S46" i="17" s="1"/>
  <c r="U46" i="17" s="1"/>
  <c r="AQ46" i="17" s="1"/>
  <c r="AU46" i="17" s="1"/>
  <c r="P78" i="7"/>
  <c r="Q78" i="7" s="1"/>
  <c r="S78" i="7" s="1"/>
  <c r="U78" i="7" s="1"/>
  <c r="AT78" i="7" s="1"/>
  <c r="AX78" i="7" s="1"/>
  <c r="O79" i="7"/>
  <c r="P109" i="29"/>
  <c r="Q109" i="29" s="1"/>
  <c r="S109" i="29" s="1"/>
  <c r="U109" i="29" s="1"/>
  <c r="AT109" i="29" s="1"/>
  <c r="AX109" i="29" s="1"/>
  <c r="P94" i="23"/>
  <c r="Q94" i="23" s="1"/>
  <c r="S94" i="23" s="1"/>
  <c r="U94" i="23" s="1"/>
  <c r="AT94" i="23" s="1"/>
  <c r="O95" i="23"/>
  <c r="P94" i="1"/>
  <c r="Q94" i="1" s="1"/>
  <c r="S94" i="1" s="1"/>
  <c r="U94" i="1" s="1"/>
  <c r="AT94" i="1" s="1"/>
  <c r="P31" i="20"/>
  <c r="Q31" i="20" s="1"/>
  <c r="S31" i="20" s="1"/>
  <c r="U31" i="20" s="1"/>
  <c r="AQ31" i="20" s="1"/>
  <c r="AU31" i="20" s="1"/>
  <c r="P62" i="14"/>
  <c r="Q62" i="14" s="1"/>
  <c r="S62" i="14" s="1"/>
  <c r="U62" i="14" s="1"/>
  <c r="AB62" i="14" s="1"/>
  <c r="AF62" i="14" s="1"/>
  <c r="P94" i="21"/>
  <c r="Q94" i="21" s="1"/>
  <c r="S94" i="21" s="1"/>
  <c r="U94" i="21" s="1"/>
  <c r="AT94" i="21" s="1"/>
  <c r="O95" i="21"/>
  <c r="P94" i="24"/>
  <c r="Q94" i="24" s="1"/>
  <c r="S94" i="24" s="1"/>
  <c r="U94" i="24" s="1"/>
  <c r="AT94" i="24" s="1"/>
  <c r="O95" i="24"/>
  <c r="P78" i="30"/>
  <c r="Q78" i="30" s="1"/>
  <c r="S78" i="30" s="1"/>
  <c r="U78" i="30" s="1"/>
  <c r="AT78" i="30" s="1"/>
  <c r="AX78" i="30" s="1"/>
  <c r="P62" i="4"/>
  <c r="Q62" i="4" s="1"/>
  <c r="S62" i="4" s="1"/>
  <c r="U62" i="4" s="1"/>
  <c r="AB62" i="4" s="1"/>
  <c r="AF62" i="4" s="1"/>
  <c r="O63" i="4"/>
  <c r="P29" i="15"/>
  <c r="Q29" i="15" s="1"/>
  <c r="S29" i="15" s="1"/>
  <c r="U29" i="15" s="1"/>
  <c r="AQ29" i="15" s="1"/>
  <c r="AU29" i="15" s="1"/>
  <c r="BA94" i="3"/>
  <c r="AX94" i="3"/>
  <c r="P45" i="6"/>
  <c r="Q45" i="6" s="1"/>
  <c r="S45" i="6" s="1"/>
  <c r="U45" i="6" s="1"/>
  <c r="AQ45" i="6" s="1"/>
  <c r="AU45" i="6" s="1"/>
  <c r="P93" i="8"/>
  <c r="Q93" i="8" s="1"/>
  <c r="S93" i="8" s="1"/>
  <c r="U93" i="8" s="1"/>
  <c r="AT93" i="8" s="1"/>
  <c r="N94" i="8"/>
  <c r="O94" i="8"/>
  <c r="P46" i="13"/>
  <c r="Q46" i="13" s="1"/>
  <c r="S46" i="13" s="1"/>
  <c r="U46" i="13" s="1"/>
  <c r="AQ46" i="13" s="1"/>
  <c r="AU46" i="13" s="1"/>
  <c r="O47" i="13"/>
  <c r="P60" i="30"/>
  <c r="Q60" i="30" s="1"/>
  <c r="S60" i="30" s="1"/>
  <c r="U60" i="30" s="1"/>
  <c r="AB60" i="30" s="1"/>
  <c r="AF60" i="30" s="1"/>
  <c r="O61" i="30"/>
  <c r="P44" i="5"/>
  <c r="Q44" i="5" s="1"/>
  <c r="S44" i="5" s="1"/>
  <c r="U44" i="5" s="1"/>
  <c r="AQ44" i="5" s="1"/>
  <c r="AU44" i="5" s="1"/>
  <c r="N94" i="7"/>
  <c r="P93" i="7"/>
  <c r="Q93" i="7" s="1"/>
  <c r="S93" i="7" s="1"/>
  <c r="U93" i="7" s="1"/>
  <c r="AT93" i="7" s="1"/>
  <c r="P60" i="31"/>
  <c r="Q60" i="31" s="1"/>
  <c r="S60" i="31" s="1"/>
  <c r="U60" i="31" s="1"/>
  <c r="AB60" i="31" s="1"/>
  <c r="AF60" i="31" s="1"/>
  <c r="O61" i="31"/>
  <c r="P44" i="22"/>
  <c r="Q44" i="22" s="1"/>
  <c r="S44" i="22" s="1"/>
  <c r="U44" i="22" s="1"/>
  <c r="AQ44" i="22" s="1"/>
  <c r="AU44" i="22" s="1"/>
  <c r="O45" i="22"/>
  <c r="P94" i="4"/>
  <c r="Q94" i="4" s="1"/>
  <c r="S94" i="4" s="1"/>
  <c r="U94" i="4" s="1"/>
  <c r="AT94" i="4" s="1"/>
  <c r="P31" i="12"/>
  <c r="Q31" i="12" s="1"/>
  <c r="S31" i="12" s="1"/>
  <c r="U31" i="12" s="1"/>
  <c r="AQ31" i="12" s="1"/>
  <c r="AU31" i="12" s="1"/>
  <c r="O32" i="12"/>
  <c r="N62" i="13"/>
  <c r="AX94" i="13"/>
  <c r="BA94" i="13"/>
  <c r="O110" i="30"/>
  <c r="O93" i="18"/>
  <c r="O45" i="10"/>
  <c r="O62" i="28"/>
  <c r="N46" i="28"/>
  <c r="BA93" i="19"/>
  <c r="AX93" i="19"/>
  <c r="N62" i="20"/>
  <c r="O62" i="20" s="1"/>
  <c r="O78" i="15"/>
  <c r="O77" i="23"/>
  <c r="AX93" i="28"/>
  <c r="BA93" i="28"/>
  <c r="BA92" i="8"/>
  <c r="AX92" i="8"/>
  <c r="N78" i="12"/>
  <c r="P60" i="18"/>
  <c r="Q60" i="18" s="1"/>
  <c r="S60" i="18" s="1"/>
  <c r="U60" i="18" s="1"/>
  <c r="AB60" i="18" s="1"/>
  <c r="AF60" i="18" s="1"/>
  <c r="O61" i="18"/>
  <c r="O93" i="30"/>
  <c r="P29" i="4"/>
  <c r="Q29" i="4" s="1"/>
  <c r="S29" i="4" s="1"/>
  <c r="U29" i="4" s="1"/>
  <c r="AQ29" i="4" s="1"/>
  <c r="AU29" i="4" s="1"/>
  <c r="O30" i="4"/>
  <c r="P76" i="19"/>
  <c r="Q76" i="19" s="1"/>
  <c r="S76" i="19" s="1"/>
  <c r="U76" i="19" s="1"/>
  <c r="AT76" i="19" s="1"/>
  <c r="AX76" i="19" s="1"/>
  <c r="O77" i="19"/>
  <c r="O93" i="16"/>
  <c r="BA92" i="7"/>
  <c r="AX92" i="7"/>
  <c r="N31" i="2"/>
  <c r="O31" i="2" s="1"/>
  <c r="N62" i="1"/>
  <c r="BA93" i="21"/>
  <c r="AX93" i="21"/>
  <c r="AX92" i="2"/>
  <c r="BA92" i="2"/>
  <c r="P77" i="27"/>
  <c r="Q77" i="27" s="1"/>
  <c r="S77" i="27" s="1"/>
  <c r="U77" i="27" s="1"/>
  <c r="AT77" i="27" s="1"/>
  <c r="AX77" i="27" s="1"/>
  <c r="O77" i="28"/>
  <c r="BA91" i="31"/>
  <c r="AX91" i="31"/>
  <c r="N31" i="10"/>
  <c r="N46" i="7"/>
  <c r="P45" i="7"/>
  <c r="Q45" i="7" s="1"/>
  <c r="S45" i="7" s="1"/>
  <c r="U45" i="7" s="1"/>
  <c r="AQ45" i="7" s="1"/>
  <c r="AU45" i="7" s="1"/>
  <c r="O46" i="7"/>
  <c r="P46" i="8"/>
  <c r="Q46" i="8" s="1"/>
  <c r="S46" i="8" s="1"/>
  <c r="U46" i="8" s="1"/>
  <c r="AQ46" i="8" s="1"/>
  <c r="AU46" i="8" s="1"/>
  <c r="P80" i="21"/>
  <c r="Q80" i="21" s="1"/>
  <c r="S80" i="21" s="1"/>
  <c r="U80" i="21" s="1"/>
  <c r="AT80" i="21" s="1"/>
  <c r="AX80" i="21" s="1"/>
  <c r="P93" i="29"/>
  <c r="Q93" i="29" s="1"/>
  <c r="S93" i="29" s="1"/>
  <c r="U93" i="29" s="1"/>
  <c r="AT93" i="29" s="1"/>
  <c r="P94" i="19"/>
  <c r="Q94" i="19" s="1"/>
  <c r="S94" i="19" s="1"/>
  <c r="U94" i="19" s="1"/>
  <c r="AT94" i="19" s="1"/>
  <c r="O95" i="19"/>
  <c r="P44" i="24"/>
  <c r="Q44" i="24" s="1"/>
  <c r="S44" i="24" s="1"/>
  <c r="U44" i="24" s="1"/>
  <c r="AQ44" i="24" s="1"/>
  <c r="AU44" i="24" s="1"/>
  <c r="P76" i="10"/>
  <c r="Q76" i="10" s="1"/>
  <c r="S76" i="10" s="1"/>
  <c r="U76" i="10" s="1"/>
  <c r="AT76" i="10" s="1"/>
  <c r="AX76" i="10" s="1"/>
  <c r="O77" i="10"/>
  <c r="P62" i="26"/>
  <c r="Q62" i="26" s="1"/>
  <c r="S62" i="26" s="1"/>
  <c r="U62" i="26" s="1"/>
  <c r="AB62" i="26" s="1"/>
  <c r="AF62" i="26" s="1"/>
  <c r="O63" i="26"/>
  <c r="P60" i="8"/>
  <c r="Q60" i="8" s="1"/>
  <c r="S60" i="8" s="1"/>
  <c r="U60" i="8" s="1"/>
  <c r="AB60" i="8" s="1"/>
  <c r="AF60" i="8" s="1"/>
  <c r="P93" i="10"/>
  <c r="Q93" i="10" s="1"/>
  <c r="S93" i="10" s="1"/>
  <c r="U93" i="10" s="1"/>
  <c r="AT93" i="10" s="1"/>
  <c r="N94" i="10"/>
  <c r="P95" i="26"/>
  <c r="Q95" i="26" s="1"/>
  <c r="S95" i="26" s="1"/>
  <c r="U95" i="26" s="1"/>
  <c r="AT95" i="26" s="1"/>
  <c r="BA92" i="30"/>
  <c r="AX92" i="30"/>
  <c r="P44" i="27"/>
  <c r="Q44" i="27" s="1"/>
  <c r="S44" i="27" s="1"/>
  <c r="U44" i="27" s="1"/>
  <c r="AQ44" i="27" s="1"/>
  <c r="AU44" i="27" s="1"/>
  <c r="AX92" i="16"/>
  <c r="BA92" i="16"/>
  <c r="P60" i="10"/>
  <c r="Q60" i="10" s="1"/>
  <c r="S60" i="10" s="1"/>
  <c r="U60" i="10" s="1"/>
  <c r="AB60" i="10" s="1"/>
  <c r="AF60" i="10" s="1"/>
  <c r="O61" i="10"/>
  <c r="P60" i="29"/>
  <c r="Q60" i="29" s="1"/>
  <c r="S60" i="29" s="1"/>
  <c r="U60" i="29" s="1"/>
  <c r="AB60" i="29" s="1"/>
  <c r="AF60" i="29" s="1"/>
  <c r="P60" i="19"/>
  <c r="Q60" i="19" s="1"/>
  <c r="S60" i="19" s="1"/>
  <c r="U60" i="19" s="1"/>
  <c r="AB60" i="19" s="1"/>
  <c r="AF60" i="19" s="1"/>
  <c r="BA92" i="10"/>
  <c r="AX92" i="10"/>
  <c r="P29" i="8"/>
  <c r="Q29" i="8" s="1"/>
  <c r="S29" i="8" s="1"/>
  <c r="U29" i="8" s="1"/>
  <c r="AQ29" i="8" s="1"/>
  <c r="AU29" i="8" s="1"/>
  <c r="O30" i="8"/>
  <c r="P95" i="22"/>
  <c r="Q95" i="22" s="1"/>
  <c r="S95" i="22" s="1"/>
  <c r="U95" i="22" s="1"/>
  <c r="AT95" i="22" s="1"/>
  <c r="O96" i="22"/>
  <c r="N94" i="20"/>
  <c r="P93" i="20"/>
  <c r="Q93" i="20" s="1"/>
  <c r="S93" i="20" s="1"/>
  <c r="U93" i="20" s="1"/>
  <c r="AT93" i="20" s="1"/>
  <c r="O94" i="20"/>
  <c r="AX94" i="26"/>
  <c r="BA94" i="26"/>
  <c r="BA91" i="14"/>
  <c r="AX91" i="14"/>
  <c r="P47" i="12"/>
  <c r="Q47" i="12" s="1"/>
  <c r="S47" i="12" s="1"/>
  <c r="U47" i="12" s="1"/>
  <c r="AQ47" i="12" s="1"/>
  <c r="AU47" i="12" s="1"/>
  <c r="O48" i="12"/>
  <c r="N78" i="15"/>
  <c r="P77" i="3"/>
  <c r="Q77" i="3" s="1"/>
  <c r="S77" i="3" s="1"/>
  <c r="U77" i="3" s="1"/>
  <c r="AT77" i="3" s="1"/>
  <c r="AX77" i="3" s="1"/>
  <c r="P94" i="17"/>
  <c r="Q94" i="17" s="1"/>
  <c r="S94" i="17" s="1"/>
  <c r="U94" i="17" s="1"/>
  <c r="AT94" i="17" s="1"/>
  <c r="N62" i="25"/>
  <c r="P61" i="25"/>
  <c r="Q61" i="25" s="1"/>
  <c r="S61" i="25" s="1"/>
  <c r="U61" i="25" s="1"/>
  <c r="AB61" i="25" s="1"/>
  <c r="AF61" i="25" s="1"/>
  <c r="O62" i="25"/>
  <c r="P30" i="7"/>
  <c r="Q30" i="7" s="1"/>
  <c r="S30" i="7" s="1"/>
  <c r="U30" i="7" s="1"/>
  <c r="AQ30" i="7" s="1"/>
  <c r="AU30" i="7" s="1"/>
  <c r="P30" i="11"/>
  <c r="Q30" i="11" s="1"/>
  <c r="S30" i="11" s="1"/>
  <c r="U30" i="11" s="1"/>
  <c r="AQ30" i="11" s="1"/>
  <c r="AU30" i="11" s="1"/>
  <c r="N31" i="11"/>
  <c r="O31" i="11" s="1"/>
  <c r="P45" i="31"/>
  <c r="Q45" i="31" s="1"/>
  <c r="S45" i="31" s="1"/>
  <c r="U45" i="31" s="1"/>
  <c r="AQ45" i="31" s="1"/>
  <c r="AU45" i="31" s="1"/>
  <c r="N31" i="22"/>
  <c r="P30" i="22"/>
  <c r="Q30" i="22" s="1"/>
  <c r="S30" i="22" s="1"/>
  <c r="U30" i="22" s="1"/>
  <c r="AQ30" i="22" s="1"/>
  <c r="AU30" i="22" s="1"/>
  <c r="N109" i="28"/>
  <c r="P108" i="28"/>
  <c r="Q108" i="28" s="1"/>
  <c r="S108" i="28" s="1"/>
  <c r="U108" i="28" s="1"/>
  <c r="AT108" i="28" s="1"/>
  <c r="AX108" i="28" s="1"/>
  <c r="O109" i="28"/>
  <c r="P44" i="29"/>
  <c r="Q44" i="29" s="1"/>
  <c r="S44" i="29" s="1"/>
  <c r="U44" i="29" s="1"/>
  <c r="AQ44" i="29" s="1"/>
  <c r="AU44" i="29" s="1"/>
  <c r="P61" i="9"/>
  <c r="Q61" i="9" s="1"/>
  <c r="S61" i="9" s="1"/>
  <c r="U61" i="9" s="1"/>
  <c r="AB61" i="9" s="1"/>
  <c r="AF61" i="9" s="1"/>
  <c r="N62" i="9"/>
  <c r="BA93" i="23"/>
  <c r="AX93" i="23"/>
  <c r="P45" i="14"/>
  <c r="Q45" i="14" s="1"/>
  <c r="S45" i="14" s="1"/>
  <c r="U45" i="14" s="1"/>
  <c r="AQ45" i="14" s="1"/>
  <c r="AU45" i="14" s="1"/>
  <c r="P44" i="26"/>
  <c r="Q44" i="26" s="1"/>
  <c r="S44" i="26" s="1"/>
  <c r="U44" i="26" s="1"/>
  <c r="AQ44" i="26" s="1"/>
  <c r="AU44" i="26" s="1"/>
  <c r="O45" i="26"/>
  <c r="N31" i="5"/>
  <c r="O31" i="5" s="1"/>
  <c r="P30" i="5"/>
  <c r="Q30" i="5" s="1"/>
  <c r="S30" i="5" s="1"/>
  <c r="U30" i="5" s="1"/>
  <c r="AQ30" i="5" s="1"/>
  <c r="AU30" i="5" s="1"/>
  <c r="BA93" i="15"/>
  <c r="AX93" i="15"/>
  <c r="P78" i="20"/>
  <c r="Q78" i="20" s="1"/>
  <c r="S78" i="20" s="1"/>
  <c r="U78" i="20" s="1"/>
  <c r="AT78" i="20" s="1"/>
  <c r="AX78" i="20" s="1"/>
  <c r="P95" i="11"/>
  <c r="Q95" i="11" s="1"/>
  <c r="S95" i="11" s="1"/>
  <c r="U95" i="11" s="1"/>
  <c r="AT95" i="11" s="1"/>
  <c r="O96" i="11"/>
  <c r="P95" i="6"/>
  <c r="Q95" i="6" s="1"/>
  <c r="S95" i="6" s="1"/>
  <c r="U95" i="6" s="1"/>
  <c r="AT95" i="6" s="1"/>
  <c r="P95" i="13"/>
  <c r="Q95" i="13" s="1"/>
  <c r="S95" i="13" s="1"/>
  <c r="U95" i="13" s="1"/>
  <c r="AT95" i="13" s="1"/>
  <c r="P44" i="23"/>
  <c r="Q44" i="23" s="1"/>
  <c r="S44" i="23" s="1"/>
  <c r="U44" i="23" s="1"/>
  <c r="AQ44" i="23" s="1"/>
  <c r="AU44" i="23" s="1"/>
  <c r="O45" i="23"/>
  <c r="P80" i="1"/>
  <c r="Q80" i="1" s="1"/>
  <c r="S80" i="1" s="1"/>
  <c r="U80" i="1" s="1"/>
  <c r="AT80" i="1" s="1"/>
  <c r="AX80" i="1" s="1"/>
  <c r="O81" i="1"/>
  <c r="P60" i="17"/>
  <c r="Q60" i="17" s="1"/>
  <c r="S60" i="17" s="1"/>
  <c r="U60" i="17" s="1"/>
  <c r="AB60" i="17" s="1"/>
  <c r="AF60" i="17" s="1"/>
  <c r="BA92" i="18"/>
  <c r="AX92" i="18"/>
  <c r="N62" i="28"/>
  <c r="N31" i="16"/>
  <c r="P30" i="16"/>
  <c r="Q30" i="16" s="1"/>
  <c r="S30" i="16" s="1"/>
  <c r="U30" i="16" s="1"/>
  <c r="AQ30" i="16" s="1"/>
  <c r="AU30" i="16" s="1"/>
  <c r="P45" i="4"/>
  <c r="Q45" i="4" s="1"/>
  <c r="S45" i="4" s="1"/>
  <c r="U45" i="4" s="1"/>
  <c r="AQ45" i="4" s="1"/>
  <c r="AU45" i="4" s="1"/>
  <c r="P79" i="6"/>
  <c r="Q79" i="6" s="1"/>
  <c r="S79" i="6" s="1"/>
  <c r="U79" i="6" s="1"/>
  <c r="AT79" i="6" s="1"/>
  <c r="AX79" i="6" s="1"/>
  <c r="P79" i="31"/>
  <c r="Q79" i="31" s="1"/>
  <c r="S79" i="31" s="1"/>
  <c r="U79" i="31" s="1"/>
  <c r="AT79" i="31" s="1"/>
  <c r="AX79" i="31" s="1"/>
  <c r="O80" i="31"/>
  <c r="N78" i="24"/>
  <c r="P77" i="24"/>
  <c r="Q77" i="24" s="1"/>
  <c r="S77" i="24" s="1"/>
  <c r="U77" i="24" s="1"/>
  <c r="AT77" i="24" s="1"/>
  <c r="AX77" i="24" s="1"/>
  <c r="O78" i="24"/>
  <c r="P30" i="29"/>
  <c r="Q30" i="29" s="1"/>
  <c r="S30" i="29" s="1"/>
  <c r="U30" i="29" s="1"/>
  <c r="AQ30" i="29" s="1"/>
  <c r="AU30" i="29" s="1"/>
  <c r="P31" i="24"/>
  <c r="Q31" i="24" s="1"/>
  <c r="S31" i="24" s="1"/>
  <c r="U31" i="24" s="1"/>
  <c r="AQ31" i="24" s="1"/>
  <c r="AU31" i="24" s="1"/>
  <c r="P61" i="27"/>
  <c r="Q61" i="27" s="1"/>
  <c r="S61" i="27" s="1"/>
  <c r="U61" i="27" s="1"/>
  <c r="AB61" i="27" s="1"/>
  <c r="AF61" i="27" s="1"/>
  <c r="P94" i="12"/>
  <c r="Q94" i="12" s="1"/>
  <c r="S94" i="12" s="1"/>
  <c r="U94" i="12" s="1"/>
  <c r="AT94" i="12" s="1"/>
  <c r="O95" i="12"/>
  <c r="N78" i="29"/>
  <c r="P77" i="29"/>
  <c r="Q77" i="29" s="1"/>
  <c r="S77" i="29" s="1"/>
  <c r="U77" i="29" s="1"/>
  <c r="AT77" i="29" s="1"/>
  <c r="AX77" i="29" s="1"/>
  <c r="P29" i="3"/>
  <c r="Q29" i="3" s="1"/>
  <c r="S29" i="3" s="1"/>
  <c r="U29" i="3" s="1"/>
  <c r="AQ29" i="3" s="1"/>
  <c r="AU29" i="3" s="1"/>
  <c r="O30" i="3"/>
  <c r="N46" i="25"/>
  <c r="P45" i="25"/>
  <c r="Q45" i="25" s="1"/>
  <c r="S45" i="25" s="1"/>
  <c r="U45" i="25" s="1"/>
  <c r="AQ45" i="25" s="1"/>
  <c r="AU45" i="25" s="1"/>
  <c r="AX94" i="22"/>
  <c r="BA94" i="22"/>
  <c r="AX92" i="20"/>
  <c r="BA92" i="20"/>
  <c r="P45" i="30"/>
  <c r="Q45" i="30" s="1"/>
  <c r="S45" i="30" s="1"/>
  <c r="U45" i="30" s="1"/>
  <c r="AQ45" i="30" s="1"/>
  <c r="AU45" i="30" s="1"/>
  <c r="O111" i="5"/>
  <c r="P110" i="5"/>
  <c r="Q110" i="5" s="1"/>
  <c r="S110" i="5" s="1"/>
  <c r="U110" i="5" s="1"/>
  <c r="AT110" i="5" s="1"/>
  <c r="AX110" i="5" s="1"/>
  <c r="N62" i="11"/>
  <c r="O62" i="11" s="1"/>
  <c r="N31" i="14"/>
  <c r="O31" i="14" s="1"/>
  <c r="P29" i="26"/>
  <c r="Q29" i="26" s="1"/>
  <c r="S29" i="26" s="1"/>
  <c r="U29" i="26" s="1"/>
  <c r="AQ29" i="26" s="1"/>
  <c r="AU29" i="26" s="1"/>
  <c r="O30" i="26"/>
  <c r="P46" i="19"/>
  <c r="Q46" i="19" s="1"/>
  <c r="S46" i="19" s="1"/>
  <c r="U46" i="19" s="1"/>
  <c r="AQ46" i="19" s="1"/>
  <c r="AU46" i="19" s="1"/>
  <c r="O47" i="19"/>
  <c r="P63" i="3"/>
  <c r="Q63" i="3" s="1"/>
  <c r="S63" i="3" s="1"/>
  <c r="U63" i="3" s="1"/>
  <c r="AB63" i="3" s="1"/>
  <c r="AF63" i="3" s="1"/>
  <c r="P31" i="30"/>
  <c r="Q31" i="30" s="1"/>
  <c r="S31" i="30" s="1"/>
  <c r="U31" i="30" s="1"/>
  <c r="AQ31" i="30" s="1"/>
  <c r="AU31" i="30" s="1"/>
  <c r="O32" i="30"/>
  <c r="N46" i="11"/>
  <c r="P45" i="11"/>
  <c r="Q45" i="11" s="1"/>
  <c r="S45" i="11" s="1"/>
  <c r="U45" i="11" s="1"/>
  <c r="AQ45" i="11" s="1"/>
  <c r="AU45" i="11" s="1"/>
  <c r="N46" i="18"/>
  <c r="P45" i="18"/>
  <c r="Q45" i="18" s="1"/>
  <c r="S45" i="18" s="1"/>
  <c r="U45" i="18" s="1"/>
  <c r="AQ45" i="18" s="1"/>
  <c r="AU45" i="18" s="1"/>
  <c r="O46" i="18"/>
  <c r="N94" i="15"/>
  <c r="O94" i="15" s="1"/>
  <c r="AX94" i="11"/>
  <c r="BA94" i="11"/>
  <c r="AX94" i="6"/>
  <c r="BA94" i="6"/>
  <c r="P109" i="27"/>
  <c r="Q109" i="27" s="1"/>
  <c r="S109" i="27" s="1"/>
  <c r="U109" i="27" s="1"/>
  <c r="AT109" i="27" s="1"/>
  <c r="AX109" i="27" s="1"/>
  <c r="O110" i="27"/>
  <c r="P77" i="5"/>
  <c r="Q77" i="5" s="1"/>
  <c r="S77" i="5" s="1"/>
  <c r="U77" i="5" s="1"/>
  <c r="AT77" i="5" s="1"/>
  <c r="AX77" i="5" s="1"/>
  <c r="P30" i="6"/>
  <c r="Q30" i="6" s="1"/>
  <c r="S30" i="6" s="1"/>
  <c r="U30" i="6" s="1"/>
  <c r="AQ30" i="6" s="1"/>
  <c r="AU30" i="6" s="1"/>
  <c r="P92" i="14"/>
  <c r="Q92" i="14" s="1"/>
  <c r="S92" i="14" s="1"/>
  <c r="U92" i="14" s="1"/>
  <c r="AT92" i="14" s="1"/>
  <c r="P62" i="6"/>
  <c r="Q62" i="6" s="1"/>
  <c r="S62" i="6" s="1"/>
  <c r="U62" i="6" s="1"/>
  <c r="AB62" i="6" s="1"/>
  <c r="AF62" i="6" s="1"/>
  <c r="O63" i="6"/>
  <c r="P76" i="14"/>
  <c r="Q76" i="14" s="1"/>
  <c r="S76" i="14" s="1"/>
  <c r="U76" i="14" s="1"/>
  <c r="AT76" i="14" s="1"/>
  <c r="AX76" i="14" s="1"/>
  <c r="N46" i="21"/>
  <c r="P45" i="21"/>
  <c r="Q45" i="21" s="1"/>
  <c r="S45" i="21" s="1"/>
  <c r="U45" i="21" s="1"/>
  <c r="AQ45" i="21" s="1"/>
  <c r="AU45" i="21" s="1"/>
  <c r="P62" i="2"/>
  <c r="Q62" i="2" s="1"/>
  <c r="S62" i="2" s="1"/>
  <c r="U62" i="2" s="1"/>
  <c r="AB62" i="2" s="1"/>
  <c r="AF62" i="2" s="1"/>
  <c r="O63" i="2"/>
  <c r="P30" i="17"/>
  <c r="Q30" i="17" s="1"/>
  <c r="S30" i="17" s="1"/>
  <c r="U30" i="17" s="1"/>
  <c r="AQ30" i="17" s="1"/>
  <c r="AU30" i="17" s="1"/>
  <c r="N31" i="17"/>
  <c r="O31" i="17" s="1"/>
  <c r="P61" i="21"/>
  <c r="Q61" i="21" s="1"/>
  <c r="S61" i="21" s="1"/>
  <c r="U61" i="21" s="1"/>
  <c r="AB61" i="21" s="1"/>
  <c r="AF61" i="21" s="1"/>
  <c r="N62" i="21"/>
  <c r="N78" i="18"/>
  <c r="P77" i="18"/>
  <c r="Q77" i="18" s="1"/>
  <c r="S77" i="18" s="1"/>
  <c r="U77" i="18" s="1"/>
  <c r="AT77" i="18" s="1"/>
  <c r="AX77" i="18" s="1"/>
  <c r="P76" i="13"/>
  <c r="Q76" i="13" s="1"/>
  <c r="S76" i="13" s="1"/>
  <c r="U76" i="13" s="1"/>
  <c r="AT76" i="13" s="1"/>
  <c r="AX76" i="13" s="1"/>
  <c r="O77" i="13"/>
  <c r="P29" i="21"/>
  <c r="Q29" i="21" s="1"/>
  <c r="S29" i="21" s="1"/>
  <c r="U29" i="21" s="1"/>
  <c r="AQ29" i="21" s="1"/>
  <c r="AU29" i="21" s="1"/>
  <c r="P44" i="20"/>
  <c r="Q44" i="20" s="1"/>
  <c r="S44" i="20" s="1"/>
  <c r="U44" i="20" s="1"/>
  <c r="AQ44" i="20" s="1"/>
  <c r="AU44" i="20" s="1"/>
  <c r="N78" i="8"/>
  <c r="P77" i="8"/>
  <c r="Q77" i="8" s="1"/>
  <c r="S77" i="8" s="1"/>
  <c r="U77" i="8" s="1"/>
  <c r="AT77" i="8" s="1"/>
  <c r="AX77" i="8" s="1"/>
  <c r="O79" i="26"/>
  <c r="O61" i="24"/>
  <c r="O63" i="15"/>
  <c r="N94" i="9"/>
  <c r="P93" i="9"/>
  <c r="Q93" i="9" s="1"/>
  <c r="S93" i="9" s="1"/>
  <c r="U93" i="9" s="1"/>
  <c r="AT93" i="9" s="1"/>
  <c r="O62" i="13"/>
  <c r="P44" i="9"/>
  <c r="Q44" i="9" s="1"/>
  <c r="S44" i="9" s="1"/>
  <c r="U44" i="9" s="1"/>
  <c r="AQ44" i="9" s="1"/>
  <c r="AU44" i="9" s="1"/>
  <c r="P31" i="28"/>
  <c r="Q31" i="28" s="1"/>
  <c r="S31" i="28" s="1"/>
  <c r="U31" i="28" s="1"/>
  <c r="AQ31" i="28" s="1"/>
  <c r="AU31" i="28" s="1"/>
  <c r="O60" i="23"/>
  <c r="N62" i="5"/>
  <c r="O62" i="5" s="1"/>
  <c r="N46" i="3"/>
  <c r="O46" i="3" s="1"/>
  <c r="O46" i="28"/>
  <c r="N94" i="25"/>
  <c r="O94" i="25" s="1"/>
  <c r="O62" i="12"/>
  <c r="O95" i="3"/>
  <c r="N62" i="16"/>
  <c r="O62" i="16" s="1"/>
  <c r="O94" i="28"/>
  <c r="BA93" i="17"/>
  <c r="AX93" i="17"/>
  <c r="O78" i="12"/>
  <c r="N78" i="17"/>
  <c r="O78" i="17" s="1"/>
  <c r="O62" i="7"/>
  <c r="P79" i="16"/>
  <c r="Q79" i="16" s="1"/>
  <c r="S79" i="16" s="1"/>
  <c r="U79" i="16" s="1"/>
  <c r="AT79" i="16" s="1"/>
  <c r="AX79" i="16" s="1"/>
  <c r="O44" i="16"/>
  <c r="N31" i="19"/>
  <c r="P30" i="19"/>
  <c r="Q30" i="19" s="1"/>
  <c r="S30" i="19" s="1"/>
  <c r="U30" i="19" s="1"/>
  <c r="AQ30" i="19" s="1"/>
  <c r="AU30" i="19" s="1"/>
  <c r="O31" i="19"/>
  <c r="N78" i="2"/>
  <c r="O78" i="2" s="1"/>
  <c r="P60" i="22"/>
  <c r="Q60" i="22" s="1"/>
  <c r="S60" i="22" s="1"/>
  <c r="U60" i="22" s="1"/>
  <c r="AB60" i="22" s="1"/>
  <c r="AF60" i="22" s="1"/>
  <c r="O61" i="22"/>
  <c r="P30" i="31"/>
  <c r="Q30" i="31" s="1"/>
  <c r="S30" i="31" s="1"/>
  <c r="U30" i="31" s="1"/>
  <c r="AQ30" i="31" s="1"/>
  <c r="AU30" i="31" s="1"/>
  <c r="N94" i="27"/>
  <c r="O94" i="27" s="1"/>
  <c r="P93" i="27"/>
  <c r="Q93" i="27" s="1"/>
  <c r="S93" i="27" s="1"/>
  <c r="U93" i="27" s="1"/>
  <c r="AT93" i="27" s="1"/>
  <c r="AX93" i="24"/>
  <c r="BA93" i="24"/>
  <c r="N31" i="27"/>
  <c r="P30" i="27"/>
  <c r="Q30" i="27" s="1"/>
  <c r="S30" i="27" s="1"/>
  <c r="U30" i="27" s="1"/>
  <c r="AQ30" i="27" s="1"/>
  <c r="AU30" i="27" s="1"/>
  <c r="O45" i="15"/>
  <c r="O62" i="1"/>
  <c r="O77" i="4"/>
  <c r="N31" i="25"/>
  <c r="P30" i="25"/>
  <c r="Q30" i="25" s="1"/>
  <c r="S30" i="25" s="1"/>
  <c r="U30" i="25" s="1"/>
  <c r="AQ30" i="25" s="1"/>
  <c r="AU30" i="25" s="1"/>
  <c r="P44" i="1"/>
  <c r="Q44" i="1" s="1"/>
  <c r="S44" i="1" s="1"/>
  <c r="U44" i="1" s="1"/>
  <c r="AQ44" i="1" s="1"/>
  <c r="AU44" i="1" s="1"/>
  <c r="O45" i="1"/>
  <c r="N94" i="5"/>
  <c r="O94" i="5" s="1"/>
  <c r="N46" i="2"/>
  <c r="O46" i="2" s="1"/>
  <c r="O31" i="10"/>
  <c r="O79" i="9"/>
  <c r="O32" i="13"/>
  <c r="O32" i="18"/>
  <c r="BA93" i="25"/>
  <c r="AX93" i="25"/>
  <c r="P31" i="9"/>
  <c r="Q31" i="9" s="1"/>
  <c r="S31" i="9" s="1"/>
  <c r="U31" i="9" s="1"/>
  <c r="AQ31" i="9" s="1"/>
  <c r="AU31" i="9" s="1"/>
  <c r="O32" i="9"/>
  <c r="P76" i="25"/>
  <c r="Q76" i="25" s="1"/>
  <c r="S76" i="25" s="1"/>
  <c r="U76" i="25" s="1"/>
  <c r="AT76" i="25" s="1"/>
  <c r="AX76" i="25" s="1"/>
  <c r="O77" i="25"/>
  <c r="P76" i="11"/>
  <c r="Q76" i="11" s="1"/>
  <c r="S76" i="11" s="1"/>
  <c r="U76" i="11" s="1"/>
  <c r="AT76" i="11" s="1"/>
  <c r="AX76" i="11" s="1"/>
  <c r="O77" i="11"/>
  <c r="N78" i="22"/>
  <c r="P77" i="22"/>
  <c r="Q77" i="22" s="1"/>
  <c r="S77" i="22" s="1"/>
  <c r="U77" i="22" s="1"/>
  <c r="AT77" i="22" s="1"/>
  <c r="AX77" i="22" s="1"/>
  <c r="O78" i="22"/>
  <c r="P93" i="2"/>
  <c r="Q93" i="2" s="1"/>
  <c r="S93" i="2" s="1"/>
  <c r="U93" i="2" s="1"/>
  <c r="AT93" i="2" s="1"/>
  <c r="N94" i="2"/>
  <c r="O94" i="2"/>
  <c r="AX93" i="5"/>
  <c r="BA93" i="5"/>
  <c r="P92" i="31"/>
  <c r="Q92" i="31" s="1"/>
  <c r="S92" i="31" s="1"/>
  <c r="U92" i="31" s="1"/>
  <c r="AT92" i="31" s="1"/>
  <c r="O93" i="31"/>
  <c r="P32" i="1"/>
  <c r="Q32" i="1" s="1"/>
  <c r="S32" i="1" s="1"/>
  <c r="U32" i="1" s="1"/>
  <c r="AQ32" i="1" s="1"/>
  <c r="AU32" i="1" s="1"/>
  <c r="P32" i="23"/>
  <c r="Q32" i="23" s="1"/>
  <c r="S32" i="23" s="1"/>
  <c r="U32" i="23" s="1"/>
  <c r="AQ32" i="23" s="1"/>
  <c r="AU32" i="23" s="1"/>
  <c r="P31" i="11" l="1"/>
  <c r="Q31" i="11" s="1"/>
  <c r="S31" i="11" s="1"/>
  <c r="U31" i="11" s="1"/>
  <c r="AQ31" i="11" s="1"/>
  <c r="AU31" i="11" s="1"/>
  <c r="O32" i="11"/>
  <c r="P94" i="25"/>
  <c r="Q94" i="25" s="1"/>
  <c r="S94" i="25" s="1"/>
  <c r="U94" i="25" s="1"/>
  <c r="AT94" i="25" s="1"/>
  <c r="O95" i="25"/>
  <c r="P62" i="16"/>
  <c r="Q62" i="16" s="1"/>
  <c r="S62" i="16" s="1"/>
  <c r="U62" i="16" s="1"/>
  <c r="AB62" i="16" s="1"/>
  <c r="AF62" i="16" s="1"/>
  <c r="P62" i="5"/>
  <c r="Q62" i="5" s="1"/>
  <c r="S62" i="5" s="1"/>
  <c r="U62" i="5" s="1"/>
  <c r="AB62" i="5" s="1"/>
  <c r="AF62" i="5" s="1"/>
  <c r="O63" i="5"/>
  <c r="P31" i="5"/>
  <c r="Q31" i="5" s="1"/>
  <c r="S31" i="5" s="1"/>
  <c r="U31" i="5" s="1"/>
  <c r="AQ31" i="5" s="1"/>
  <c r="AU31" i="5" s="1"/>
  <c r="P94" i="5"/>
  <c r="Q94" i="5" s="1"/>
  <c r="S94" i="5" s="1"/>
  <c r="U94" i="5" s="1"/>
  <c r="AT94" i="5" s="1"/>
  <c r="O95" i="5"/>
  <c r="P94" i="27"/>
  <c r="Q94" i="27" s="1"/>
  <c r="S94" i="27" s="1"/>
  <c r="U94" i="27" s="1"/>
  <c r="AT94" i="27" s="1"/>
  <c r="P31" i="17"/>
  <c r="Q31" i="17" s="1"/>
  <c r="S31" i="17" s="1"/>
  <c r="U31" i="17" s="1"/>
  <c r="AQ31" i="17" s="1"/>
  <c r="AU31" i="17" s="1"/>
  <c r="O32" i="17"/>
  <c r="N78" i="25"/>
  <c r="P77" i="25"/>
  <c r="Q77" i="25" s="1"/>
  <c r="S77" i="25" s="1"/>
  <c r="U77" i="25" s="1"/>
  <c r="AT77" i="25" s="1"/>
  <c r="AX77" i="25" s="1"/>
  <c r="P79" i="9"/>
  <c r="Q79" i="9" s="1"/>
  <c r="S79" i="9" s="1"/>
  <c r="U79" i="9" s="1"/>
  <c r="AT79" i="9" s="1"/>
  <c r="AX79" i="9" s="1"/>
  <c r="O80" i="9"/>
  <c r="O63" i="1"/>
  <c r="P62" i="1"/>
  <c r="Q62" i="1" s="1"/>
  <c r="S62" i="1" s="1"/>
  <c r="U62" i="1" s="1"/>
  <c r="AB62" i="1" s="1"/>
  <c r="AF62" i="1" s="1"/>
  <c r="P61" i="24"/>
  <c r="Q61" i="24" s="1"/>
  <c r="S61" i="24" s="1"/>
  <c r="U61" i="24" s="1"/>
  <c r="AB61" i="24" s="1"/>
  <c r="AF61" i="24" s="1"/>
  <c r="P110" i="27"/>
  <c r="Q110" i="27" s="1"/>
  <c r="S110" i="27" s="1"/>
  <c r="U110" i="27" s="1"/>
  <c r="AT110" i="27" s="1"/>
  <c r="AX110" i="27" s="1"/>
  <c r="P32" i="30"/>
  <c r="Q32" i="30" s="1"/>
  <c r="S32" i="30" s="1"/>
  <c r="U32" i="30" s="1"/>
  <c r="AQ32" i="30" s="1"/>
  <c r="AU32" i="30" s="1"/>
  <c r="O33" i="30"/>
  <c r="P30" i="3"/>
  <c r="Q30" i="3" s="1"/>
  <c r="S30" i="3" s="1"/>
  <c r="U30" i="3" s="1"/>
  <c r="AQ30" i="3" s="1"/>
  <c r="AU30" i="3" s="1"/>
  <c r="P95" i="12"/>
  <c r="Q95" i="12" s="1"/>
  <c r="S95" i="12" s="1"/>
  <c r="U95" i="12" s="1"/>
  <c r="AT95" i="12" s="1"/>
  <c r="O96" i="12"/>
  <c r="P45" i="23"/>
  <c r="Q45" i="23" s="1"/>
  <c r="S45" i="23" s="1"/>
  <c r="U45" i="23" s="1"/>
  <c r="AQ45" i="23" s="1"/>
  <c r="AU45" i="23" s="1"/>
  <c r="BA95" i="6"/>
  <c r="AX95" i="6"/>
  <c r="N78" i="10"/>
  <c r="O78" i="10" s="1"/>
  <c r="P77" i="10"/>
  <c r="Q77" i="10" s="1"/>
  <c r="S77" i="10" s="1"/>
  <c r="U77" i="10" s="1"/>
  <c r="AT77" i="10" s="1"/>
  <c r="AX77" i="10" s="1"/>
  <c r="N94" i="16"/>
  <c r="P93" i="16"/>
  <c r="Q93" i="16" s="1"/>
  <c r="S93" i="16" s="1"/>
  <c r="U93" i="16" s="1"/>
  <c r="AT93" i="16" s="1"/>
  <c r="N94" i="30"/>
  <c r="O94" i="30" s="1"/>
  <c r="P93" i="30"/>
  <c r="Q93" i="30" s="1"/>
  <c r="S93" i="30" s="1"/>
  <c r="U93" i="30" s="1"/>
  <c r="AT93" i="30" s="1"/>
  <c r="N94" i="18"/>
  <c r="P93" i="18"/>
  <c r="Q93" i="18" s="1"/>
  <c r="S93" i="18" s="1"/>
  <c r="U93" i="18" s="1"/>
  <c r="AT93" i="18" s="1"/>
  <c r="O94" i="18"/>
  <c r="P32" i="12"/>
  <c r="Q32" i="12" s="1"/>
  <c r="S32" i="12" s="1"/>
  <c r="U32" i="12" s="1"/>
  <c r="AQ32" i="12" s="1"/>
  <c r="AU32" i="12" s="1"/>
  <c r="O33" i="12"/>
  <c r="N62" i="31"/>
  <c r="P61" i="31"/>
  <c r="Q61" i="31" s="1"/>
  <c r="S61" i="31" s="1"/>
  <c r="U61" i="31" s="1"/>
  <c r="AB61" i="31" s="1"/>
  <c r="AF61" i="31" s="1"/>
  <c r="P94" i="8"/>
  <c r="Q94" i="8" s="1"/>
  <c r="S94" i="8" s="1"/>
  <c r="U94" i="8" s="1"/>
  <c r="AT94" i="8" s="1"/>
  <c r="O95" i="8"/>
  <c r="P63" i="4"/>
  <c r="Q63" i="4" s="1"/>
  <c r="S63" i="4" s="1"/>
  <c r="U63" i="4" s="1"/>
  <c r="AB63" i="4" s="1"/>
  <c r="AF63" i="4" s="1"/>
  <c r="P79" i="7"/>
  <c r="Q79" i="7" s="1"/>
  <c r="S79" i="7" s="1"/>
  <c r="U79" i="7" s="1"/>
  <c r="AT79" i="7" s="1"/>
  <c r="AX79" i="7" s="1"/>
  <c r="O80" i="7"/>
  <c r="P78" i="22"/>
  <c r="Q78" i="22" s="1"/>
  <c r="S78" i="22" s="1"/>
  <c r="U78" i="22" s="1"/>
  <c r="AT78" i="22" s="1"/>
  <c r="AX78" i="22" s="1"/>
  <c r="O79" i="22"/>
  <c r="N78" i="13"/>
  <c r="P77" i="13"/>
  <c r="Q77" i="13" s="1"/>
  <c r="S77" i="13" s="1"/>
  <c r="U77" i="13" s="1"/>
  <c r="AT77" i="13" s="1"/>
  <c r="AX77" i="13" s="1"/>
  <c r="O78" i="13"/>
  <c r="P47" i="19"/>
  <c r="Q47" i="19" s="1"/>
  <c r="S47" i="19" s="1"/>
  <c r="U47" i="19" s="1"/>
  <c r="AQ47" i="19" s="1"/>
  <c r="AU47" i="19" s="1"/>
  <c r="O48" i="19"/>
  <c r="N31" i="8"/>
  <c r="P30" i="8"/>
  <c r="Q30" i="8" s="1"/>
  <c r="S30" i="8" s="1"/>
  <c r="U30" i="8" s="1"/>
  <c r="AQ30" i="8" s="1"/>
  <c r="AU30" i="8" s="1"/>
  <c r="O31" i="8"/>
  <c r="P63" i="2"/>
  <c r="Q63" i="2" s="1"/>
  <c r="S63" i="2" s="1"/>
  <c r="U63" i="2" s="1"/>
  <c r="AB63" i="2" s="1"/>
  <c r="AF63" i="2" s="1"/>
  <c r="O64" i="2"/>
  <c r="P31" i="10"/>
  <c r="Q31" i="10" s="1"/>
  <c r="S31" i="10" s="1"/>
  <c r="U31" i="10" s="1"/>
  <c r="AQ31" i="10" s="1"/>
  <c r="AU31" i="10" s="1"/>
  <c r="O32" i="10"/>
  <c r="P45" i="15"/>
  <c r="Q45" i="15" s="1"/>
  <c r="S45" i="15" s="1"/>
  <c r="U45" i="15" s="1"/>
  <c r="AQ45" i="15" s="1"/>
  <c r="AU45" i="15" s="1"/>
  <c r="P44" i="16"/>
  <c r="Q44" i="16" s="1"/>
  <c r="S44" i="16" s="1"/>
  <c r="U44" i="16" s="1"/>
  <c r="AQ44" i="16" s="1"/>
  <c r="AU44" i="16" s="1"/>
  <c r="P95" i="3"/>
  <c r="Q95" i="3" s="1"/>
  <c r="S95" i="3" s="1"/>
  <c r="U95" i="3" s="1"/>
  <c r="AT95" i="3" s="1"/>
  <c r="P62" i="13"/>
  <c r="Q62" i="13" s="1"/>
  <c r="S62" i="13" s="1"/>
  <c r="U62" i="13" s="1"/>
  <c r="AB62" i="13" s="1"/>
  <c r="AF62" i="13" s="1"/>
  <c r="O63" i="13"/>
  <c r="P30" i="26"/>
  <c r="Q30" i="26" s="1"/>
  <c r="S30" i="26" s="1"/>
  <c r="U30" i="26" s="1"/>
  <c r="AQ30" i="26" s="1"/>
  <c r="AU30" i="26" s="1"/>
  <c r="N46" i="30"/>
  <c r="O46" i="30" s="1"/>
  <c r="BA94" i="12"/>
  <c r="AX94" i="12"/>
  <c r="P80" i="31"/>
  <c r="Q80" i="31" s="1"/>
  <c r="S80" i="31" s="1"/>
  <c r="U80" i="31" s="1"/>
  <c r="AT80" i="31" s="1"/>
  <c r="AX80" i="31" s="1"/>
  <c r="O81" i="31"/>
  <c r="N46" i="4"/>
  <c r="P96" i="11"/>
  <c r="Q96" i="11" s="1"/>
  <c r="S96" i="11" s="1"/>
  <c r="U96" i="11" s="1"/>
  <c r="AT96" i="11" s="1"/>
  <c r="O97" i="11"/>
  <c r="N46" i="31"/>
  <c r="N78" i="3"/>
  <c r="P96" i="22"/>
  <c r="Q96" i="22" s="1"/>
  <c r="S96" i="22" s="1"/>
  <c r="U96" i="22" s="1"/>
  <c r="AT96" i="22" s="1"/>
  <c r="O97" i="22"/>
  <c r="N62" i="10"/>
  <c r="P61" i="10"/>
  <c r="Q61" i="10" s="1"/>
  <c r="S61" i="10" s="1"/>
  <c r="U61" i="10" s="1"/>
  <c r="AB61" i="10" s="1"/>
  <c r="AF61" i="10" s="1"/>
  <c r="O62" i="10"/>
  <c r="AX93" i="10"/>
  <c r="BA93" i="10"/>
  <c r="BA93" i="29"/>
  <c r="AX93" i="29"/>
  <c r="P46" i="7"/>
  <c r="Q46" i="7" s="1"/>
  <c r="S46" i="7" s="1"/>
  <c r="U46" i="7" s="1"/>
  <c r="AQ46" i="7" s="1"/>
  <c r="AU46" i="7" s="1"/>
  <c r="O47" i="7"/>
  <c r="N78" i="27"/>
  <c r="N78" i="19"/>
  <c r="P77" i="19"/>
  <c r="Q77" i="19" s="1"/>
  <c r="S77" i="19" s="1"/>
  <c r="U77" i="19" s="1"/>
  <c r="AT77" i="19" s="1"/>
  <c r="AX77" i="19" s="1"/>
  <c r="O78" i="19"/>
  <c r="P61" i="18"/>
  <c r="Q61" i="18" s="1"/>
  <c r="S61" i="18" s="1"/>
  <c r="U61" i="18" s="1"/>
  <c r="AB61" i="18" s="1"/>
  <c r="AF61" i="18" s="1"/>
  <c r="N62" i="18"/>
  <c r="O62" i="18"/>
  <c r="P110" i="30"/>
  <c r="Q110" i="30" s="1"/>
  <c r="S110" i="30" s="1"/>
  <c r="U110" i="30" s="1"/>
  <c r="AT110" i="30" s="1"/>
  <c r="AX110" i="30" s="1"/>
  <c r="P61" i="30"/>
  <c r="Q61" i="30" s="1"/>
  <c r="S61" i="30" s="1"/>
  <c r="U61" i="30" s="1"/>
  <c r="AB61" i="30" s="1"/>
  <c r="AF61" i="30" s="1"/>
  <c r="N62" i="30"/>
  <c r="O62" i="30" s="1"/>
  <c r="P95" i="21"/>
  <c r="Q95" i="21" s="1"/>
  <c r="S95" i="21" s="1"/>
  <c r="U95" i="21" s="1"/>
  <c r="AT95" i="21" s="1"/>
  <c r="O96" i="21"/>
  <c r="P95" i="23"/>
  <c r="Q95" i="23" s="1"/>
  <c r="S95" i="23" s="1"/>
  <c r="U95" i="23" s="1"/>
  <c r="AT95" i="23" s="1"/>
  <c r="O96" i="23"/>
  <c r="P32" i="18"/>
  <c r="Q32" i="18" s="1"/>
  <c r="S32" i="18" s="1"/>
  <c r="U32" i="18" s="1"/>
  <c r="AQ32" i="18" s="1"/>
  <c r="AU32" i="18" s="1"/>
  <c r="P31" i="19"/>
  <c r="Q31" i="19" s="1"/>
  <c r="S31" i="19" s="1"/>
  <c r="U31" i="19" s="1"/>
  <c r="AQ31" i="19" s="1"/>
  <c r="AU31" i="19" s="1"/>
  <c r="AX92" i="14"/>
  <c r="BA92" i="14"/>
  <c r="P81" i="1"/>
  <c r="Q81" i="1" s="1"/>
  <c r="S81" i="1" s="1"/>
  <c r="U81" i="1" s="1"/>
  <c r="AT81" i="1" s="1"/>
  <c r="AX81" i="1" s="1"/>
  <c r="N46" i="26"/>
  <c r="O46" i="26" s="1"/>
  <c r="P45" i="26"/>
  <c r="Q45" i="26" s="1"/>
  <c r="S45" i="26" s="1"/>
  <c r="U45" i="26" s="1"/>
  <c r="AQ45" i="26" s="1"/>
  <c r="AU45" i="26" s="1"/>
  <c r="P94" i="2"/>
  <c r="Q94" i="2" s="1"/>
  <c r="S94" i="2" s="1"/>
  <c r="U94" i="2" s="1"/>
  <c r="AT94" i="2" s="1"/>
  <c r="P32" i="9"/>
  <c r="Q32" i="9" s="1"/>
  <c r="S32" i="9" s="1"/>
  <c r="U32" i="9" s="1"/>
  <c r="AQ32" i="9" s="1"/>
  <c r="AU32" i="9" s="1"/>
  <c r="O33" i="9"/>
  <c r="P45" i="1"/>
  <c r="Q45" i="1" s="1"/>
  <c r="S45" i="1" s="1"/>
  <c r="U45" i="1" s="1"/>
  <c r="AQ45" i="1" s="1"/>
  <c r="AU45" i="1" s="1"/>
  <c r="P78" i="17"/>
  <c r="Q78" i="17" s="1"/>
  <c r="S78" i="17" s="1"/>
  <c r="U78" i="17" s="1"/>
  <c r="AT78" i="17" s="1"/>
  <c r="AX78" i="17" s="1"/>
  <c r="O79" i="17"/>
  <c r="N94" i="31"/>
  <c r="P93" i="31"/>
  <c r="Q93" i="31" s="1"/>
  <c r="S93" i="31" s="1"/>
  <c r="U93" i="31" s="1"/>
  <c r="AT93" i="31" s="1"/>
  <c r="N78" i="11"/>
  <c r="O78" i="11" s="1"/>
  <c r="P77" i="11"/>
  <c r="Q77" i="11" s="1"/>
  <c r="S77" i="11" s="1"/>
  <c r="U77" i="11" s="1"/>
  <c r="AT77" i="11" s="1"/>
  <c r="AX77" i="11" s="1"/>
  <c r="N62" i="22"/>
  <c r="P61" i="22"/>
  <c r="Q61" i="22" s="1"/>
  <c r="S61" i="22" s="1"/>
  <c r="U61" i="22" s="1"/>
  <c r="AB61" i="22" s="1"/>
  <c r="AF61" i="22" s="1"/>
  <c r="O62" i="22"/>
  <c r="P78" i="12"/>
  <c r="Q78" i="12" s="1"/>
  <c r="S78" i="12" s="1"/>
  <c r="U78" i="12" s="1"/>
  <c r="AT78" i="12" s="1"/>
  <c r="AX78" i="12" s="1"/>
  <c r="O79" i="12"/>
  <c r="P60" i="23"/>
  <c r="Q60" i="23" s="1"/>
  <c r="S60" i="23" s="1"/>
  <c r="U60" i="23" s="1"/>
  <c r="AB60" i="23" s="1"/>
  <c r="AF60" i="23" s="1"/>
  <c r="P79" i="26"/>
  <c r="Q79" i="26" s="1"/>
  <c r="S79" i="26" s="1"/>
  <c r="U79" i="26" s="1"/>
  <c r="AT79" i="26" s="1"/>
  <c r="AX79" i="26" s="1"/>
  <c r="O80" i="26"/>
  <c r="P63" i="6"/>
  <c r="Q63" i="6" s="1"/>
  <c r="S63" i="6" s="1"/>
  <c r="U63" i="6" s="1"/>
  <c r="AB63" i="6" s="1"/>
  <c r="AF63" i="6" s="1"/>
  <c r="O64" i="6"/>
  <c r="N31" i="6"/>
  <c r="P94" i="15"/>
  <c r="Q94" i="15" s="1"/>
  <c r="S94" i="15" s="1"/>
  <c r="U94" i="15" s="1"/>
  <c r="AT94" i="15" s="1"/>
  <c r="AX92" i="31"/>
  <c r="BA92" i="31"/>
  <c r="AX93" i="2"/>
  <c r="BA93" i="2"/>
  <c r="P46" i="2"/>
  <c r="Q46" i="2" s="1"/>
  <c r="S46" i="2" s="1"/>
  <c r="U46" i="2" s="1"/>
  <c r="AQ46" i="2" s="1"/>
  <c r="AU46" i="2" s="1"/>
  <c r="O31" i="25"/>
  <c r="O31" i="27"/>
  <c r="AX93" i="27"/>
  <c r="BA93" i="27"/>
  <c r="P62" i="12"/>
  <c r="Q62" i="12" s="1"/>
  <c r="S62" i="12" s="1"/>
  <c r="U62" i="12" s="1"/>
  <c r="AB62" i="12" s="1"/>
  <c r="AF62" i="12" s="1"/>
  <c r="O94" i="9"/>
  <c r="O78" i="8"/>
  <c r="O30" i="21"/>
  <c r="O78" i="18"/>
  <c r="O46" i="21"/>
  <c r="O46" i="11"/>
  <c r="O64" i="3"/>
  <c r="O46" i="25"/>
  <c r="O78" i="29"/>
  <c r="O62" i="27"/>
  <c r="N31" i="29"/>
  <c r="O31" i="29" s="1"/>
  <c r="O31" i="16"/>
  <c r="O61" i="17"/>
  <c r="O96" i="13"/>
  <c r="AX95" i="11"/>
  <c r="BA95" i="11"/>
  <c r="N46" i="14"/>
  <c r="O46" i="14" s="1"/>
  <c r="O45" i="29"/>
  <c r="O31" i="22"/>
  <c r="N31" i="7"/>
  <c r="O31" i="7" s="1"/>
  <c r="O95" i="17"/>
  <c r="BA95" i="22"/>
  <c r="AX95" i="22"/>
  <c r="O61" i="19"/>
  <c r="O61" i="8"/>
  <c r="O45" i="24"/>
  <c r="N94" i="29"/>
  <c r="O94" i="29" s="1"/>
  <c r="P31" i="2"/>
  <c r="Q31" i="2" s="1"/>
  <c r="S31" i="2" s="1"/>
  <c r="U31" i="2" s="1"/>
  <c r="AQ31" i="2" s="1"/>
  <c r="AU31" i="2" s="1"/>
  <c r="O32" i="2"/>
  <c r="N78" i="23"/>
  <c r="P77" i="23"/>
  <c r="Q77" i="23" s="1"/>
  <c r="S77" i="23" s="1"/>
  <c r="U77" i="23" s="1"/>
  <c r="AT77" i="23" s="1"/>
  <c r="AX77" i="23" s="1"/>
  <c r="O95" i="4"/>
  <c r="O94" i="7"/>
  <c r="AX93" i="8"/>
  <c r="BA93" i="8"/>
  <c r="O79" i="30"/>
  <c r="AX94" i="21"/>
  <c r="BA94" i="21"/>
  <c r="O95" i="1"/>
  <c r="AX94" i="23"/>
  <c r="BA94" i="23"/>
  <c r="O47" i="17"/>
  <c r="O33" i="23"/>
  <c r="P78" i="2"/>
  <c r="Q78" i="2" s="1"/>
  <c r="S78" i="2" s="1"/>
  <c r="U78" i="2" s="1"/>
  <c r="AT78" i="2" s="1"/>
  <c r="AX78" i="2" s="1"/>
  <c r="O80" i="16"/>
  <c r="O32" i="28"/>
  <c r="BA93" i="9"/>
  <c r="AX93" i="9"/>
  <c r="O93" i="14"/>
  <c r="O78" i="5"/>
  <c r="N62" i="27"/>
  <c r="O80" i="6"/>
  <c r="AX95" i="13"/>
  <c r="BA95" i="13"/>
  <c r="O79" i="20"/>
  <c r="AX94" i="17"/>
  <c r="BA94" i="17"/>
  <c r="O96" i="26"/>
  <c r="O81" i="21"/>
  <c r="BA94" i="4"/>
  <c r="AX94" i="4"/>
  <c r="BA93" i="7"/>
  <c r="AX93" i="7"/>
  <c r="O30" i="15"/>
  <c r="O32" i="20"/>
  <c r="BA94" i="1"/>
  <c r="AX94" i="1"/>
  <c r="O110" i="29"/>
  <c r="P94" i="28"/>
  <c r="Q94" i="28" s="1"/>
  <c r="S94" i="28" s="1"/>
  <c r="U94" i="28" s="1"/>
  <c r="AT94" i="28" s="1"/>
  <c r="P31" i="14"/>
  <c r="Q31" i="14" s="1"/>
  <c r="S31" i="14" s="1"/>
  <c r="U31" i="14" s="1"/>
  <c r="AQ31" i="14" s="1"/>
  <c r="AU31" i="14" s="1"/>
  <c r="O32" i="14"/>
  <c r="P78" i="24"/>
  <c r="Q78" i="24" s="1"/>
  <c r="S78" i="24" s="1"/>
  <c r="U78" i="24" s="1"/>
  <c r="AT78" i="24" s="1"/>
  <c r="AX78" i="24" s="1"/>
  <c r="O79" i="24"/>
  <c r="P48" i="12"/>
  <c r="Q48" i="12" s="1"/>
  <c r="S48" i="12" s="1"/>
  <c r="U48" i="12" s="1"/>
  <c r="AQ48" i="12" s="1"/>
  <c r="AU48" i="12" s="1"/>
  <c r="P94" i="20"/>
  <c r="Q94" i="20" s="1"/>
  <c r="S94" i="20" s="1"/>
  <c r="U94" i="20" s="1"/>
  <c r="AT94" i="20" s="1"/>
  <c r="O95" i="20"/>
  <c r="BA95" i="26"/>
  <c r="AX95" i="26"/>
  <c r="P95" i="19"/>
  <c r="Q95" i="19" s="1"/>
  <c r="S95" i="19" s="1"/>
  <c r="U95" i="19" s="1"/>
  <c r="AT95" i="19" s="1"/>
  <c r="P77" i="28"/>
  <c r="Q77" i="28" s="1"/>
  <c r="S77" i="28" s="1"/>
  <c r="U77" i="28" s="1"/>
  <c r="AT77" i="28" s="1"/>
  <c r="AX77" i="28" s="1"/>
  <c r="P30" i="4"/>
  <c r="Q30" i="4" s="1"/>
  <c r="S30" i="4" s="1"/>
  <c r="U30" i="4" s="1"/>
  <c r="AQ30" i="4" s="1"/>
  <c r="AU30" i="4" s="1"/>
  <c r="P78" i="15"/>
  <c r="Q78" i="15" s="1"/>
  <c r="S78" i="15" s="1"/>
  <c r="U78" i="15" s="1"/>
  <c r="AT78" i="15" s="1"/>
  <c r="AX78" i="15" s="1"/>
  <c r="P62" i="28"/>
  <c r="Q62" i="28" s="1"/>
  <c r="S62" i="28" s="1"/>
  <c r="U62" i="28" s="1"/>
  <c r="AB62" i="28" s="1"/>
  <c r="AF62" i="28" s="1"/>
  <c r="O63" i="28"/>
  <c r="P45" i="22"/>
  <c r="Q45" i="22" s="1"/>
  <c r="S45" i="22" s="1"/>
  <c r="U45" i="22" s="1"/>
  <c r="AQ45" i="22" s="1"/>
  <c r="AU45" i="22" s="1"/>
  <c r="N46" i="22"/>
  <c r="P47" i="13"/>
  <c r="Q47" i="13" s="1"/>
  <c r="S47" i="13" s="1"/>
  <c r="U47" i="13" s="1"/>
  <c r="AQ47" i="13" s="1"/>
  <c r="AU47" i="13" s="1"/>
  <c r="O48" i="13"/>
  <c r="P95" i="24"/>
  <c r="Q95" i="24" s="1"/>
  <c r="S95" i="24" s="1"/>
  <c r="U95" i="24" s="1"/>
  <c r="AT95" i="24" s="1"/>
  <c r="O96" i="24"/>
  <c r="P46" i="28"/>
  <c r="Q46" i="28" s="1"/>
  <c r="S46" i="28" s="1"/>
  <c r="U46" i="28" s="1"/>
  <c r="AQ46" i="28" s="1"/>
  <c r="AU46" i="28" s="1"/>
  <c r="P46" i="18"/>
  <c r="Q46" i="18" s="1"/>
  <c r="S46" i="18" s="1"/>
  <c r="U46" i="18" s="1"/>
  <c r="AQ46" i="18" s="1"/>
  <c r="AU46" i="18" s="1"/>
  <c r="P111" i="5"/>
  <c r="Q111" i="5" s="1"/>
  <c r="S111" i="5" s="1"/>
  <c r="U111" i="5" s="1"/>
  <c r="AT111" i="5" s="1"/>
  <c r="AX111" i="5" s="1"/>
  <c r="O112" i="5"/>
  <c r="P109" i="28"/>
  <c r="Q109" i="28" s="1"/>
  <c r="S109" i="28" s="1"/>
  <c r="U109" i="28" s="1"/>
  <c r="AT109" i="28" s="1"/>
  <c r="AX109" i="28" s="1"/>
  <c r="P62" i="25"/>
  <c r="Q62" i="25" s="1"/>
  <c r="S62" i="25" s="1"/>
  <c r="U62" i="25" s="1"/>
  <c r="AB62" i="25" s="1"/>
  <c r="AF62" i="25" s="1"/>
  <c r="P63" i="26"/>
  <c r="Q63" i="26" s="1"/>
  <c r="S63" i="26" s="1"/>
  <c r="U63" i="26" s="1"/>
  <c r="AB63" i="26" s="1"/>
  <c r="AF63" i="26" s="1"/>
  <c r="O64" i="26"/>
  <c r="O33" i="1"/>
  <c r="P32" i="13"/>
  <c r="Q32" i="13" s="1"/>
  <c r="S32" i="13" s="1"/>
  <c r="U32" i="13" s="1"/>
  <c r="AQ32" i="13" s="1"/>
  <c r="AU32" i="13" s="1"/>
  <c r="O33" i="13"/>
  <c r="N78" i="4"/>
  <c r="P77" i="4"/>
  <c r="Q77" i="4" s="1"/>
  <c r="S77" i="4" s="1"/>
  <c r="U77" i="4" s="1"/>
  <c r="AT77" i="4" s="1"/>
  <c r="AX77" i="4" s="1"/>
  <c r="N31" i="31"/>
  <c r="O31" i="31" s="1"/>
  <c r="P62" i="7"/>
  <c r="Q62" i="7" s="1"/>
  <c r="S62" i="7" s="1"/>
  <c r="U62" i="7" s="1"/>
  <c r="AB62" i="7" s="1"/>
  <c r="AF62" i="7" s="1"/>
  <c r="P46" i="3"/>
  <c r="Q46" i="3" s="1"/>
  <c r="S46" i="3" s="1"/>
  <c r="U46" i="3" s="1"/>
  <c r="AQ46" i="3" s="1"/>
  <c r="AU46" i="3" s="1"/>
  <c r="O47" i="3"/>
  <c r="O45" i="9"/>
  <c r="P63" i="15"/>
  <c r="Q63" i="15" s="1"/>
  <c r="S63" i="15" s="1"/>
  <c r="U63" i="15" s="1"/>
  <c r="AB63" i="15" s="1"/>
  <c r="AF63" i="15" s="1"/>
  <c r="O64" i="15"/>
  <c r="O45" i="20"/>
  <c r="O62" i="21"/>
  <c r="O77" i="14"/>
  <c r="O31" i="6"/>
  <c r="N78" i="5"/>
  <c r="P62" i="11"/>
  <c r="Q62" i="11" s="1"/>
  <c r="S62" i="11" s="1"/>
  <c r="U62" i="11" s="1"/>
  <c r="AB62" i="11" s="1"/>
  <c r="AF62" i="11" s="1"/>
  <c r="O32" i="24"/>
  <c r="O46" i="4"/>
  <c r="O96" i="6"/>
  <c r="O62" i="9"/>
  <c r="O46" i="31"/>
  <c r="O78" i="3"/>
  <c r="AX93" i="20"/>
  <c r="BA93" i="20"/>
  <c r="O61" i="29"/>
  <c r="O45" i="27"/>
  <c r="O94" i="10"/>
  <c r="BA94" i="19"/>
  <c r="AX94" i="19"/>
  <c r="O47" i="8"/>
  <c r="O78" i="27"/>
  <c r="P62" i="20"/>
  <c r="Q62" i="20" s="1"/>
  <c r="S62" i="20" s="1"/>
  <c r="U62" i="20" s="1"/>
  <c r="AB62" i="20" s="1"/>
  <c r="AF62" i="20" s="1"/>
  <c r="P45" i="10"/>
  <c r="Q45" i="10" s="1"/>
  <c r="S45" i="10" s="1"/>
  <c r="U45" i="10" s="1"/>
  <c r="AQ45" i="10" s="1"/>
  <c r="AU45" i="10" s="1"/>
  <c r="O45" i="5"/>
  <c r="N46" i="6"/>
  <c r="O46" i="6" s="1"/>
  <c r="AX94" i="24"/>
  <c r="BA94" i="24"/>
  <c r="O63" i="14"/>
  <c r="P46" i="6" l="1"/>
  <c r="Q46" i="6" s="1"/>
  <c r="S46" i="6" s="1"/>
  <c r="U46" i="6" s="1"/>
  <c r="AQ46" i="6" s="1"/>
  <c r="AU46" i="6" s="1"/>
  <c r="O47" i="6"/>
  <c r="P46" i="26"/>
  <c r="Q46" i="26" s="1"/>
  <c r="S46" i="26" s="1"/>
  <c r="U46" i="26" s="1"/>
  <c r="AQ46" i="26" s="1"/>
  <c r="AU46" i="26" s="1"/>
  <c r="O47" i="26"/>
  <c r="P78" i="10"/>
  <c r="Q78" i="10" s="1"/>
  <c r="S78" i="10" s="1"/>
  <c r="U78" i="10" s="1"/>
  <c r="AT78" i="10" s="1"/>
  <c r="AX78" i="10" s="1"/>
  <c r="P94" i="30"/>
  <c r="Q94" i="30" s="1"/>
  <c r="S94" i="30" s="1"/>
  <c r="U94" i="30" s="1"/>
  <c r="AT94" i="30" s="1"/>
  <c r="O95" i="30"/>
  <c r="P78" i="11"/>
  <c r="Q78" i="11" s="1"/>
  <c r="S78" i="11" s="1"/>
  <c r="U78" i="11" s="1"/>
  <c r="AT78" i="11" s="1"/>
  <c r="AX78" i="11" s="1"/>
  <c r="O79" i="11"/>
  <c r="P31" i="29"/>
  <c r="Q31" i="29" s="1"/>
  <c r="S31" i="29" s="1"/>
  <c r="U31" i="29" s="1"/>
  <c r="AQ31" i="29" s="1"/>
  <c r="AU31" i="29" s="1"/>
  <c r="P62" i="30"/>
  <c r="Q62" i="30" s="1"/>
  <c r="S62" i="30" s="1"/>
  <c r="U62" i="30" s="1"/>
  <c r="AB62" i="30" s="1"/>
  <c r="AF62" i="30" s="1"/>
  <c r="P46" i="30"/>
  <c r="Q46" i="30" s="1"/>
  <c r="S46" i="30" s="1"/>
  <c r="U46" i="30" s="1"/>
  <c r="AQ46" i="30" s="1"/>
  <c r="AU46" i="30" s="1"/>
  <c r="O47" i="30"/>
  <c r="P96" i="6"/>
  <c r="Q96" i="6" s="1"/>
  <c r="S96" i="6" s="1"/>
  <c r="U96" i="6" s="1"/>
  <c r="AT96" i="6" s="1"/>
  <c r="P62" i="21"/>
  <c r="Q62" i="21" s="1"/>
  <c r="S62" i="21" s="1"/>
  <c r="U62" i="21" s="1"/>
  <c r="AB62" i="21" s="1"/>
  <c r="AF62" i="21" s="1"/>
  <c r="P32" i="14"/>
  <c r="Q32" i="14" s="1"/>
  <c r="S32" i="14" s="1"/>
  <c r="U32" i="14" s="1"/>
  <c r="AQ32" i="14" s="1"/>
  <c r="AU32" i="14" s="1"/>
  <c r="O33" i="14"/>
  <c r="P33" i="23"/>
  <c r="Q33" i="23" s="1"/>
  <c r="S33" i="23" s="1"/>
  <c r="U33" i="23" s="1"/>
  <c r="AQ33" i="23" s="1"/>
  <c r="AU33" i="23" s="1"/>
  <c r="P95" i="4"/>
  <c r="Q95" i="4" s="1"/>
  <c r="S95" i="4" s="1"/>
  <c r="U95" i="4" s="1"/>
  <c r="AT95" i="4" s="1"/>
  <c r="P46" i="21"/>
  <c r="Q46" i="21" s="1"/>
  <c r="S46" i="21" s="1"/>
  <c r="U46" i="21" s="1"/>
  <c r="AQ46" i="21" s="1"/>
  <c r="AU46" i="21" s="1"/>
  <c r="O47" i="21"/>
  <c r="P33" i="9"/>
  <c r="Q33" i="9" s="1"/>
  <c r="S33" i="9" s="1"/>
  <c r="U33" i="9" s="1"/>
  <c r="AQ33" i="9" s="1"/>
  <c r="AU33" i="9" s="1"/>
  <c r="P63" i="14"/>
  <c r="Q63" i="14" s="1"/>
  <c r="S63" i="14" s="1"/>
  <c r="U63" i="14" s="1"/>
  <c r="AB63" i="14" s="1"/>
  <c r="AF63" i="14" s="1"/>
  <c r="N46" i="27"/>
  <c r="P45" i="27"/>
  <c r="Q45" i="27" s="1"/>
  <c r="S45" i="27" s="1"/>
  <c r="U45" i="27" s="1"/>
  <c r="AQ45" i="27" s="1"/>
  <c r="AU45" i="27" s="1"/>
  <c r="N46" i="20"/>
  <c r="O46" i="20" s="1"/>
  <c r="P45" i="20"/>
  <c r="Q45" i="20" s="1"/>
  <c r="S45" i="20" s="1"/>
  <c r="U45" i="20" s="1"/>
  <c r="AQ45" i="20" s="1"/>
  <c r="AU45" i="20" s="1"/>
  <c r="O63" i="7"/>
  <c r="P33" i="1"/>
  <c r="Q33" i="1" s="1"/>
  <c r="S33" i="1" s="1"/>
  <c r="U33" i="1" s="1"/>
  <c r="AQ33" i="1" s="1"/>
  <c r="AU33" i="1" s="1"/>
  <c r="O47" i="28"/>
  <c r="N31" i="4"/>
  <c r="O96" i="19"/>
  <c r="O49" i="12"/>
  <c r="O95" i="28"/>
  <c r="P32" i="20"/>
  <c r="Q32" i="20" s="1"/>
  <c r="S32" i="20" s="1"/>
  <c r="U32" i="20" s="1"/>
  <c r="AQ32" i="20" s="1"/>
  <c r="AU32" i="20" s="1"/>
  <c r="O79" i="2"/>
  <c r="P31" i="7"/>
  <c r="Q31" i="7" s="1"/>
  <c r="S31" i="7" s="1"/>
  <c r="U31" i="7" s="1"/>
  <c r="AQ31" i="7" s="1"/>
  <c r="AU31" i="7" s="1"/>
  <c r="P96" i="13"/>
  <c r="Q96" i="13" s="1"/>
  <c r="S96" i="13" s="1"/>
  <c r="U96" i="13" s="1"/>
  <c r="AT96" i="13" s="1"/>
  <c r="P46" i="25"/>
  <c r="Q46" i="25" s="1"/>
  <c r="S46" i="25" s="1"/>
  <c r="U46" i="25" s="1"/>
  <c r="AQ46" i="25" s="1"/>
  <c r="AU46" i="25" s="1"/>
  <c r="O47" i="25"/>
  <c r="N31" i="21"/>
  <c r="P30" i="21"/>
  <c r="Q30" i="21" s="1"/>
  <c r="S30" i="21" s="1"/>
  <c r="U30" i="21" s="1"/>
  <c r="AQ30" i="21" s="1"/>
  <c r="AU30" i="21" s="1"/>
  <c r="O31" i="21"/>
  <c r="BA94" i="15"/>
  <c r="AX94" i="15"/>
  <c r="O61" i="23"/>
  <c r="BA93" i="31"/>
  <c r="AX93" i="31"/>
  <c r="O95" i="2"/>
  <c r="O64" i="4"/>
  <c r="AX93" i="16"/>
  <c r="BA93" i="16"/>
  <c r="O46" i="23"/>
  <c r="O111" i="27"/>
  <c r="P63" i="1"/>
  <c r="Q63" i="1" s="1"/>
  <c r="S63" i="1" s="1"/>
  <c r="U63" i="1" s="1"/>
  <c r="AB63" i="1" s="1"/>
  <c r="AF63" i="1" s="1"/>
  <c r="O95" i="27"/>
  <c r="P32" i="24"/>
  <c r="Q32" i="24" s="1"/>
  <c r="S32" i="24" s="1"/>
  <c r="U32" i="24" s="1"/>
  <c r="AQ32" i="24" s="1"/>
  <c r="AU32" i="24" s="1"/>
  <c r="P64" i="26"/>
  <c r="Q64" i="26" s="1"/>
  <c r="S64" i="26" s="1"/>
  <c r="U64" i="26" s="1"/>
  <c r="AB64" i="26" s="1"/>
  <c r="AF64" i="26" s="1"/>
  <c r="O65" i="26"/>
  <c r="P48" i="13"/>
  <c r="Q48" i="13" s="1"/>
  <c r="S48" i="13" s="1"/>
  <c r="U48" i="13" s="1"/>
  <c r="AQ48" i="13" s="1"/>
  <c r="AU48" i="13" s="1"/>
  <c r="N31" i="15"/>
  <c r="O31" i="15" s="1"/>
  <c r="P30" i="15"/>
  <c r="Q30" i="15" s="1"/>
  <c r="S30" i="15" s="1"/>
  <c r="U30" i="15" s="1"/>
  <c r="AQ30" i="15" s="1"/>
  <c r="AU30" i="15" s="1"/>
  <c r="P96" i="26"/>
  <c r="Q96" i="26" s="1"/>
  <c r="S96" i="26" s="1"/>
  <c r="U96" i="26" s="1"/>
  <c r="AT96" i="26" s="1"/>
  <c r="P31" i="22"/>
  <c r="Q31" i="22" s="1"/>
  <c r="S31" i="22" s="1"/>
  <c r="U31" i="22" s="1"/>
  <c r="AQ31" i="22" s="1"/>
  <c r="AU31" i="22" s="1"/>
  <c r="P62" i="18"/>
  <c r="Q62" i="18" s="1"/>
  <c r="S62" i="18" s="1"/>
  <c r="U62" i="18" s="1"/>
  <c r="AB62" i="18" s="1"/>
  <c r="AF62" i="18" s="1"/>
  <c r="P97" i="22"/>
  <c r="Q97" i="22" s="1"/>
  <c r="S97" i="22" s="1"/>
  <c r="U97" i="22" s="1"/>
  <c r="AT97" i="22" s="1"/>
  <c r="O98" i="22"/>
  <c r="P81" i="31"/>
  <c r="Q81" i="31" s="1"/>
  <c r="S81" i="31" s="1"/>
  <c r="U81" i="31" s="1"/>
  <c r="AT81" i="31" s="1"/>
  <c r="AX81" i="31" s="1"/>
  <c r="O82" i="31"/>
  <c r="P63" i="13"/>
  <c r="Q63" i="13" s="1"/>
  <c r="S63" i="13" s="1"/>
  <c r="U63" i="13" s="1"/>
  <c r="AB63" i="13" s="1"/>
  <c r="AF63" i="13" s="1"/>
  <c r="AX94" i="27"/>
  <c r="BA94" i="27"/>
  <c r="P77" i="14"/>
  <c r="Q77" i="14" s="1"/>
  <c r="S77" i="14" s="1"/>
  <c r="U77" i="14" s="1"/>
  <c r="AT77" i="14" s="1"/>
  <c r="AX77" i="14" s="1"/>
  <c r="P79" i="24"/>
  <c r="Q79" i="24" s="1"/>
  <c r="S79" i="24" s="1"/>
  <c r="U79" i="24" s="1"/>
  <c r="AT79" i="24" s="1"/>
  <c r="AX79" i="24" s="1"/>
  <c r="O80" i="24"/>
  <c r="P95" i="1"/>
  <c r="Q95" i="1" s="1"/>
  <c r="S95" i="1" s="1"/>
  <c r="U95" i="1" s="1"/>
  <c r="AT95" i="1" s="1"/>
  <c r="O96" i="1"/>
  <c r="P45" i="29"/>
  <c r="Q45" i="29" s="1"/>
  <c r="S45" i="29" s="1"/>
  <c r="U45" i="29" s="1"/>
  <c r="AQ45" i="29" s="1"/>
  <c r="AU45" i="29" s="1"/>
  <c r="P31" i="16"/>
  <c r="Q31" i="16" s="1"/>
  <c r="S31" i="16" s="1"/>
  <c r="U31" i="16" s="1"/>
  <c r="AQ31" i="16" s="1"/>
  <c r="AU31" i="16" s="1"/>
  <c r="O32" i="16"/>
  <c r="P64" i="3"/>
  <c r="Q64" i="3" s="1"/>
  <c r="S64" i="3" s="1"/>
  <c r="U64" i="3" s="1"/>
  <c r="AB64" i="3" s="1"/>
  <c r="AF64" i="3" s="1"/>
  <c r="P94" i="9"/>
  <c r="Q94" i="9" s="1"/>
  <c r="S94" i="9" s="1"/>
  <c r="U94" i="9" s="1"/>
  <c r="AT94" i="9" s="1"/>
  <c r="O95" i="9"/>
  <c r="P64" i="6"/>
  <c r="Q64" i="6" s="1"/>
  <c r="S64" i="6" s="1"/>
  <c r="U64" i="6" s="1"/>
  <c r="AB64" i="6" s="1"/>
  <c r="AF64" i="6" s="1"/>
  <c r="O65" i="6"/>
  <c r="P79" i="12"/>
  <c r="Q79" i="12" s="1"/>
  <c r="S79" i="12" s="1"/>
  <c r="U79" i="12" s="1"/>
  <c r="AT79" i="12" s="1"/>
  <c r="AX79" i="12" s="1"/>
  <c r="P96" i="23"/>
  <c r="Q96" i="23" s="1"/>
  <c r="S96" i="23" s="1"/>
  <c r="U96" i="23" s="1"/>
  <c r="AT96" i="23" s="1"/>
  <c r="O97" i="23"/>
  <c r="P47" i="7"/>
  <c r="Q47" i="7" s="1"/>
  <c r="S47" i="7" s="1"/>
  <c r="U47" i="7" s="1"/>
  <c r="AQ47" i="7" s="1"/>
  <c r="AU47" i="7" s="1"/>
  <c r="O48" i="7"/>
  <c r="BA96" i="22"/>
  <c r="AX96" i="22"/>
  <c r="P97" i="11"/>
  <c r="Q97" i="11" s="1"/>
  <c r="S97" i="11" s="1"/>
  <c r="U97" i="11" s="1"/>
  <c r="AT97" i="11" s="1"/>
  <c r="O98" i="11"/>
  <c r="P48" i="19"/>
  <c r="Q48" i="19" s="1"/>
  <c r="S48" i="19" s="1"/>
  <c r="U48" i="19" s="1"/>
  <c r="AQ48" i="19" s="1"/>
  <c r="AU48" i="19" s="1"/>
  <c r="P79" i="22"/>
  <c r="Q79" i="22" s="1"/>
  <c r="S79" i="22" s="1"/>
  <c r="U79" i="22" s="1"/>
  <c r="AT79" i="22" s="1"/>
  <c r="AX79" i="22" s="1"/>
  <c r="O80" i="22"/>
  <c r="P95" i="8"/>
  <c r="Q95" i="8" s="1"/>
  <c r="S95" i="8" s="1"/>
  <c r="U95" i="8" s="1"/>
  <c r="AT95" i="8" s="1"/>
  <c r="O96" i="8"/>
  <c r="P33" i="12"/>
  <c r="Q33" i="12" s="1"/>
  <c r="S33" i="12" s="1"/>
  <c r="U33" i="12" s="1"/>
  <c r="AQ33" i="12" s="1"/>
  <c r="AU33" i="12" s="1"/>
  <c r="N46" i="23"/>
  <c r="N31" i="3"/>
  <c r="O31" i="3" s="1"/>
  <c r="P95" i="5"/>
  <c r="Q95" i="5" s="1"/>
  <c r="S95" i="5" s="1"/>
  <c r="U95" i="5" s="1"/>
  <c r="AT95" i="5" s="1"/>
  <c r="O96" i="5"/>
  <c r="P95" i="25"/>
  <c r="Q95" i="25" s="1"/>
  <c r="S95" i="25" s="1"/>
  <c r="U95" i="25" s="1"/>
  <c r="AT95" i="25" s="1"/>
  <c r="P32" i="11"/>
  <c r="Q32" i="11" s="1"/>
  <c r="S32" i="11" s="1"/>
  <c r="U32" i="11" s="1"/>
  <c r="AQ32" i="11" s="1"/>
  <c r="AU32" i="11" s="1"/>
  <c r="P61" i="29"/>
  <c r="Q61" i="29" s="1"/>
  <c r="S61" i="29" s="1"/>
  <c r="U61" i="29" s="1"/>
  <c r="AB61" i="29" s="1"/>
  <c r="AF61" i="29" s="1"/>
  <c r="N62" i="29"/>
  <c r="O62" i="29" s="1"/>
  <c r="P31" i="6"/>
  <c r="Q31" i="6" s="1"/>
  <c r="S31" i="6" s="1"/>
  <c r="U31" i="6" s="1"/>
  <c r="AQ31" i="6" s="1"/>
  <c r="AU31" i="6" s="1"/>
  <c r="O32" i="6"/>
  <c r="P112" i="5"/>
  <c r="Q112" i="5" s="1"/>
  <c r="S112" i="5" s="1"/>
  <c r="U112" i="5" s="1"/>
  <c r="AT112" i="5" s="1"/>
  <c r="AX112" i="5" s="1"/>
  <c r="O113" i="5"/>
  <c r="P63" i="28"/>
  <c r="Q63" i="28" s="1"/>
  <c r="S63" i="28" s="1"/>
  <c r="U63" i="28" s="1"/>
  <c r="AB63" i="28" s="1"/>
  <c r="AF63" i="28" s="1"/>
  <c r="BA94" i="28"/>
  <c r="AX94" i="28"/>
  <c r="P61" i="19"/>
  <c r="Q61" i="19" s="1"/>
  <c r="S61" i="19" s="1"/>
  <c r="U61" i="19" s="1"/>
  <c r="AB61" i="19" s="1"/>
  <c r="AF61" i="19" s="1"/>
  <c r="N62" i="17"/>
  <c r="P61" i="17"/>
  <c r="Q61" i="17" s="1"/>
  <c r="S61" i="17" s="1"/>
  <c r="U61" i="17" s="1"/>
  <c r="AB61" i="17" s="1"/>
  <c r="AF61" i="17" s="1"/>
  <c r="O62" i="17"/>
  <c r="P78" i="8"/>
  <c r="Q78" i="8" s="1"/>
  <c r="S78" i="8" s="1"/>
  <c r="U78" i="8" s="1"/>
  <c r="AT78" i="8" s="1"/>
  <c r="AX78" i="8" s="1"/>
  <c r="O79" i="8"/>
  <c r="AX94" i="2"/>
  <c r="BA94" i="2"/>
  <c r="P64" i="2"/>
  <c r="Q64" i="2" s="1"/>
  <c r="S64" i="2" s="1"/>
  <c r="U64" i="2" s="1"/>
  <c r="AB64" i="2" s="1"/>
  <c r="AF64" i="2" s="1"/>
  <c r="O65" i="2"/>
  <c r="P80" i="9"/>
  <c r="Q80" i="9" s="1"/>
  <c r="S80" i="9" s="1"/>
  <c r="U80" i="9" s="1"/>
  <c r="AT80" i="9" s="1"/>
  <c r="AX80" i="9" s="1"/>
  <c r="O81" i="9"/>
  <c r="P63" i="5"/>
  <c r="Q63" i="5" s="1"/>
  <c r="S63" i="5" s="1"/>
  <c r="U63" i="5" s="1"/>
  <c r="AB63" i="5" s="1"/>
  <c r="AF63" i="5" s="1"/>
  <c r="N46" i="10"/>
  <c r="O46" i="10" s="1"/>
  <c r="P47" i="8"/>
  <c r="Q47" i="8" s="1"/>
  <c r="S47" i="8" s="1"/>
  <c r="U47" i="8" s="1"/>
  <c r="AQ47" i="8" s="1"/>
  <c r="AU47" i="8" s="1"/>
  <c r="P62" i="9"/>
  <c r="Q62" i="9" s="1"/>
  <c r="S62" i="9" s="1"/>
  <c r="U62" i="9" s="1"/>
  <c r="AB62" i="9" s="1"/>
  <c r="AF62" i="9" s="1"/>
  <c r="O63" i="9"/>
  <c r="P33" i="13"/>
  <c r="Q33" i="13" s="1"/>
  <c r="S33" i="13" s="1"/>
  <c r="U33" i="13" s="1"/>
  <c r="AQ33" i="13" s="1"/>
  <c r="AU33" i="13" s="1"/>
  <c r="O63" i="20"/>
  <c r="O63" i="11"/>
  <c r="P45" i="9"/>
  <c r="Q45" i="9" s="1"/>
  <c r="S45" i="9" s="1"/>
  <c r="U45" i="9" s="1"/>
  <c r="AQ45" i="9" s="1"/>
  <c r="AU45" i="9" s="1"/>
  <c r="P31" i="31"/>
  <c r="Q31" i="31" s="1"/>
  <c r="S31" i="31" s="1"/>
  <c r="U31" i="31" s="1"/>
  <c r="AQ31" i="31" s="1"/>
  <c r="AU31" i="31" s="1"/>
  <c r="O32" i="31"/>
  <c r="O63" i="25"/>
  <c r="O47" i="18"/>
  <c r="O46" i="22"/>
  <c r="O79" i="15"/>
  <c r="O78" i="28"/>
  <c r="P110" i="29"/>
  <c r="Q110" i="29" s="1"/>
  <c r="S110" i="29" s="1"/>
  <c r="U110" i="29" s="1"/>
  <c r="AT110" i="29" s="1"/>
  <c r="AX110" i="29" s="1"/>
  <c r="O111" i="29"/>
  <c r="P80" i="6"/>
  <c r="Q80" i="6" s="1"/>
  <c r="S80" i="6" s="1"/>
  <c r="U80" i="6" s="1"/>
  <c r="AT80" i="6" s="1"/>
  <c r="AX80" i="6" s="1"/>
  <c r="P32" i="28"/>
  <c r="Q32" i="28" s="1"/>
  <c r="S32" i="28" s="1"/>
  <c r="U32" i="28" s="1"/>
  <c r="AQ32" i="28" s="1"/>
  <c r="AU32" i="28" s="1"/>
  <c r="O33" i="28"/>
  <c r="P94" i="7"/>
  <c r="Q94" i="7" s="1"/>
  <c r="S94" i="7" s="1"/>
  <c r="U94" i="7" s="1"/>
  <c r="AT94" i="7" s="1"/>
  <c r="O95" i="7"/>
  <c r="P94" i="29"/>
  <c r="Q94" i="29" s="1"/>
  <c r="S94" i="29" s="1"/>
  <c r="U94" i="29" s="1"/>
  <c r="AT94" i="29" s="1"/>
  <c r="P46" i="14"/>
  <c r="Q46" i="14" s="1"/>
  <c r="S46" i="14" s="1"/>
  <c r="U46" i="14" s="1"/>
  <c r="AQ46" i="14" s="1"/>
  <c r="AU46" i="14" s="1"/>
  <c r="P46" i="11"/>
  <c r="Q46" i="11" s="1"/>
  <c r="S46" i="11" s="1"/>
  <c r="U46" i="11" s="1"/>
  <c r="AQ46" i="11" s="1"/>
  <c r="AU46" i="11" s="1"/>
  <c r="O47" i="11"/>
  <c r="O63" i="12"/>
  <c r="P31" i="27"/>
  <c r="Q31" i="27" s="1"/>
  <c r="S31" i="27" s="1"/>
  <c r="U31" i="27" s="1"/>
  <c r="AQ31" i="27" s="1"/>
  <c r="AU31" i="27" s="1"/>
  <c r="O32" i="27"/>
  <c r="N46" i="1"/>
  <c r="O46" i="1" s="1"/>
  <c r="O32" i="19"/>
  <c r="BA95" i="23"/>
  <c r="AX95" i="23"/>
  <c r="AX96" i="11"/>
  <c r="BA96" i="11"/>
  <c r="N31" i="26"/>
  <c r="O31" i="26" s="1"/>
  <c r="O96" i="3"/>
  <c r="N46" i="15"/>
  <c r="O46" i="15" s="1"/>
  <c r="AX94" i="8"/>
  <c r="BA94" i="8"/>
  <c r="BA93" i="30"/>
  <c r="AX93" i="30"/>
  <c r="N62" i="24"/>
  <c r="O62" i="24" s="1"/>
  <c r="AX94" i="5"/>
  <c r="BA94" i="5"/>
  <c r="O63" i="16"/>
  <c r="AX94" i="25"/>
  <c r="BA94" i="25"/>
  <c r="BA95" i="19"/>
  <c r="AX95" i="19"/>
  <c r="P78" i="3"/>
  <c r="Q78" i="3" s="1"/>
  <c r="S78" i="3" s="1"/>
  <c r="U78" i="3" s="1"/>
  <c r="AT78" i="3" s="1"/>
  <c r="AX78" i="3" s="1"/>
  <c r="O79" i="3"/>
  <c r="P95" i="20"/>
  <c r="Q95" i="20" s="1"/>
  <c r="S95" i="20" s="1"/>
  <c r="U95" i="20" s="1"/>
  <c r="AT95" i="20" s="1"/>
  <c r="O96" i="20"/>
  <c r="P80" i="26"/>
  <c r="Q80" i="26" s="1"/>
  <c r="S80" i="26" s="1"/>
  <c r="U80" i="26" s="1"/>
  <c r="AT80" i="26" s="1"/>
  <c r="AX80" i="26" s="1"/>
  <c r="P79" i="17"/>
  <c r="Q79" i="17" s="1"/>
  <c r="S79" i="17" s="1"/>
  <c r="U79" i="17" s="1"/>
  <c r="AT79" i="17" s="1"/>
  <c r="AX79" i="17" s="1"/>
  <c r="P96" i="21"/>
  <c r="Q96" i="21" s="1"/>
  <c r="S96" i="21" s="1"/>
  <c r="U96" i="21" s="1"/>
  <c r="AT96" i="21" s="1"/>
  <c r="O97" i="21"/>
  <c r="P78" i="19"/>
  <c r="Q78" i="19" s="1"/>
  <c r="S78" i="19" s="1"/>
  <c r="U78" i="19" s="1"/>
  <c r="AT78" i="19" s="1"/>
  <c r="AX78" i="19" s="1"/>
  <c r="P62" i="10"/>
  <c r="Q62" i="10" s="1"/>
  <c r="S62" i="10" s="1"/>
  <c r="U62" i="10" s="1"/>
  <c r="AB62" i="10" s="1"/>
  <c r="AF62" i="10" s="1"/>
  <c r="O63" i="10"/>
  <c r="BA95" i="3"/>
  <c r="AX95" i="3"/>
  <c r="P32" i="10"/>
  <c r="Q32" i="10" s="1"/>
  <c r="S32" i="10" s="1"/>
  <c r="U32" i="10" s="1"/>
  <c r="AQ32" i="10" s="1"/>
  <c r="AU32" i="10" s="1"/>
  <c r="O33" i="10"/>
  <c r="P31" i="8"/>
  <c r="Q31" i="8" s="1"/>
  <c r="S31" i="8" s="1"/>
  <c r="U31" i="8" s="1"/>
  <c r="AQ31" i="8" s="1"/>
  <c r="AU31" i="8" s="1"/>
  <c r="O32" i="8"/>
  <c r="P78" i="13"/>
  <c r="Q78" i="13" s="1"/>
  <c r="S78" i="13" s="1"/>
  <c r="U78" i="13" s="1"/>
  <c r="AT78" i="13" s="1"/>
  <c r="AX78" i="13" s="1"/>
  <c r="P80" i="7"/>
  <c r="Q80" i="7" s="1"/>
  <c r="S80" i="7" s="1"/>
  <c r="U80" i="7" s="1"/>
  <c r="AT80" i="7" s="1"/>
  <c r="AX80" i="7" s="1"/>
  <c r="O81" i="7"/>
  <c r="P94" i="18"/>
  <c r="Q94" i="18" s="1"/>
  <c r="S94" i="18" s="1"/>
  <c r="U94" i="18" s="1"/>
  <c r="AT94" i="18" s="1"/>
  <c r="O95" i="18"/>
  <c r="P96" i="12"/>
  <c r="Q96" i="12" s="1"/>
  <c r="S96" i="12" s="1"/>
  <c r="U96" i="12" s="1"/>
  <c r="AT96" i="12" s="1"/>
  <c r="P33" i="30"/>
  <c r="Q33" i="30" s="1"/>
  <c r="S33" i="30" s="1"/>
  <c r="U33" i="30" s="1"/>
  <c r="AQ33" i="30" s="1"/>
  <c r="AU33" i="30" s="1"/>
  <c r="O34" i="30"/>
  <c r="P32" i="17"/>
  <c r="Q32" i="17" s="1"/>
  <c r="S32" i="17" s="1"/>
  <c r="U32" i="17" s="1"/>
  <c r="AQ32" i="17" s="1"/>
  <c r="AU32" i="17" s="1"/>
  <c r="O33" i="17"/>
  <c r="P78" i="27"/>
  <c r="Q78" i="27" s="1"/>
  <c r="S78" i="27" s="1"/>
  <c r="U78" i="27" s="1"/>
  <c r="AT78" i="27" s="1"/>
  <c r="AX78" i="27" s="1"/>
  <c r="P46" i="31"/>
  <c r="Q46" i="31" s="1"/>
  <c r="S46" i="31" s="1"/>
  <c r="U46" i="31" s="1"/>
  <c r="AQ46" i="31" s="1"/>
  <c r="AU46" i="31" s="1"/>
  <c r="O47" i="31"/>
  <c r="P64" i="15"/>
  <c r="Q64" i="15" s="1"/>
  <c r="S64" i="15" s="1"/>
  <c r="U64" i="15" s="1"/>
  <c r="AB64" i="15" s="1"/>
  <c r="AF64" i="15" s="1"/>
  <c r="O65" i="15"/>
  <c r="N46" i="5"/>
  <c r="P45" i="5"/>
  <c r="Q45" i="5" s="1"/>
  <c r="S45" i="5" s="1"/>
  <c r="U45" i="5" s="1"/>
  <c r="AQ45" i="5" s="1"/>
  <c r="AU45" i="5" s="1"/>
  <c r="P47" i="3"/>
  <c r="Q47" i="3" s="1"/>
  <c r="S47" i="3" s="1"/>
  <c r="U47" i="3" s="1"/>
  <c r="AQ47" i="3" s="1"/>
  <c r="AU47" i="3" s="1"/>
  <c r="P96" i="24"/>
  <c r="Q96" i="24" s="1"/>
  <c r="S96" i="24" s="1"/>
  <c r="U96" i="24" s="1"/>
  <c r="AT96" i="24" s="1"/>
  <c r="O97" i="24"/>
  <c r="P81" i="21"/>
  <c r="Q81" i="21" s="1"/>
  <c r="S81" i="21" s="1"/>
  <c r="U81" i="21" s="1"/>
  <c r="AT81" i="21" s="1"/>
  <c r="AX81" i="21" s="1"/>
  <c r="P79" i="20"/>
  <c r="Q79" i="20" s="1"/>
  <c r="S79" i="20" s="1"/>
  <c r="U79" i="20" s="1"/>
  <c r="AT79" i="20" s="1"/>
  <c r="AX79" i="20" s="1"/>
  <c r="P78" i="5"/>
  <c r="Q78" i="5" s="1"/>
  <c r="S78" i="5" s="1"/>
  <c r="U78" i="5" s="1"/>
  <c r="AT78" i="5" s="1"/>
  <c r="AX78" i="5" s="1"/>
  <c r="O79" i="5"/>
  <c r="P32" i="2"/>
  <c r="Q32" i="2" s="1"/>
  <c r="S32" i="2" s="1"/>
  <c r="U32" i="2" s="1"/>
  <c r="AQ32" i="2" s="1"/>
  <c r="AU32" i="2" s="1"/>
  <c r="N46" i="24"/>
  <c r="O46" i="24" s="1"/>
  <c r="P45" i="24"/>
  <c r="Q45" i="24" s="1"/>
  <c r="S45" i="24" s="1"/>
  <c r="U45" i="24" s="1"/>
  <c r="AQ45" i="24" s="1"/>
  <c r="AU45" i="24" s="1"/>
  <c r="P62" i="27"/>
  <c r="Q62" i="27" s="1"/>
  <c r="S62" i="27" s="1"/>
  <c r="U62" i="27" s="1"/>
  <c r="AB62" i="27" s="1"/>
  <c r="AF62" i="27" s="1"/>
  <c r="P31" i="25"/>
  <c r="Q31" i="25" s="1"/>
  <c r="S31" i="25" s="1"/>
  <c r="U31" i="25" s="1"/>
  <c r="AQ31" i="25" s="1"/>
  <c r="AU31" i="25" s="1"/>
  <c r="O32" i="25"/>
  <c r="P62" i="22"/>
  <c r="Q62" i="22" s="1"/>
  <c r="S62" i="22" s="1"/>
  <c r="U62" i="22" s="1"/>
  <c r="AB62" i="22" s="1"/>
  <c r="AF62" i="22" s="1"/>
  <c r="O63" i="22"/>
  <c r="P94" i="10"/>
  <c r="Q94" i="10" s="1"/>
  <c r="S94" i="10" s="1"/>
  <c r="U94" i="10" s="1"/>
  <c r="AT94" i="10" s="1"/>
  <c r="P46" i="4"/>
  <c r="Q46" i="4" s="1"/>
  <c r="S46" i="4" s="1"/>
  <c r="U46" i="4" s="1"/>
  <c r="AQ46" i="4" s="1"/>
  <c r="AU46" i="4" s="1"/>
  <c r="O47" i="4"/>
  <c r="O78" i="4"/>
  <c r="O110" i="28"/>
  <c r="AX95" i="24"/>
  <c r="BA95" i="24"/>
  <c r="O31" i="4"/>
  <c r="N78" i="28"/>
  <c r="BA94" i="20"/>
  <c r="AX94" i="20"/>
  <c r="N94" i="14"/>
  <c r="O94" i="14" s="1"/>
  <c r="P93" i="14"/>
  <c r="Q93" i="14" s="1"/>
  <c r="S93" i="14" s="1"/>
  <c r="U93" i="14" s="1"/>
  <c r="AT93" i="14" s="1"/>
  <c r="P80" i="16"/>
  <c r="Q80" i="16" s="1"/>
  <c r="S80" i="16" s="1"/>
  <c r="U80" i="16" s="1"/>
  <c r="AT80" i="16" s="1"/>
  <c r="AX80" i="16" s="1"/>
  <c r="P47" i="17"/>
  <c r="Q47" i="17" s="1"/>
  <c r="S47" i="17" s="1"/>
  <c r="U47" i="17" s="1"/>
  <c r="AQ47" i="17" s="1"/>
  <c r="AU47" i="17" s="1"/>
  <c r="O48" i="17"/>
  <c r="P79" i="30"/>
  <c r="Q79" i="30" s="1"/>
  <c r="S79" i="30" s="1"/>
  <c r="U79" i="30" s="1"/>
  <c r="AT79" i="30" s="1"/>
  <c r="AX79" i="30" s="1"/>
  <c r="O80" i="30"/>
  <c r="O78" i="23"/>
  <c r="N62" i="8"/>
  <c r="P61" i="8"/>
  <c r="Q61" i="8" s="1"/>
  <c r="S61" i="8" s="1"/>
  <c r="U61" i="8" s="1"/>
  <c r="AB61" i="8" s="1"/>
  <c r="AF61" i="8" s="1"/>
  <c r="O62" i="8"/>
  <c r="P95" i="17"/>
  <c r="Q95" i="17" s="1"/>
  <c r="S95" i="17" s="1"/>
  <c r="U95" i="17" s="1"/>
  <c r="AT95" i="17" s="1"/>
  <c r="O96" i="17"/>
  <c r="P78" i="29"/>
  <c r="Q78" i="29" s="1"/>
  <c r="S78" i="29" s="1"/>
  <c r="U78" i="29" s="1"/>
  <c r="AT78" i="29" s="1"/>
  <c r="AX78" i="29" s="1"/>
  <c r="P78" i="18"/>
  <c r="Q78" i="18" s="1"/>
  <c r="S78" i="18" s="1"/>
  <c r="U78" i="18" s="1"/>
  <c r="AT78" i="18" s="1"/>
  <c r="AX78" i="18" s="1"/>
  <c r="O79" i="18"/>
  <c r="O47" i="2"/>
  <c r="O95" i="15"/>
  <c r="O94" i="31"/>
  <c r="O82" i="1"/>
  <c r="O33" i="18"/>
  <c r="BA95" i="21"/>
  <c r="AX95" i="21"/>
  <c r="O111" i="30"/>
  <c r="O45" i="16"/>
  <c r="O62" i="31"/>
  <c r="AX93" i="18"/>
  <c r="BA93" i="18"/>
  <c r="O94" i="16"/>
  <c r="BA95" i="12"/>
  <c r="AX95" i="12"/>
  <c r="O78" i="25"/>
  <c r="O32" i="5"/>
  <c r="P31" i="3" l="1"/>
  <c r="Q31" i="3" s="1"/>
  <c r="S31" i="3" s="1"/>
  <c r="U31" i="3" s="1"/>
  <c r="AQ31" i="3" s="1"/>
  <c r="AU31" i="3" s="1"/>
  <c r="O32" i="3"/>
  <c r="P46" i="24"/>
  <c r="Q46" i="24" s="1"/>
  <c r="S46" i="24" s="1"/>
  <c r="U46" i="24" s="1"/>
  <c r="AQ46" i="24" s="1"/>
  <c r="AU46" i="24" s="1"/>
  <c r="O47" i="24"/>
  <c r="P62" i="29"/>
  <c r="Q62" i="29" s="1"/>
  <c r="S62" i="29" s="1"/>
  <c r="U62" i="29" s="1"/>
  <c r="AB62" i="29" s="1"/>
  <c r="AF62" i="29" s="1"/>
  <c r="O63" i="29"/>
  <c r="P94" i="14"/>
  <c r="Q94" i="14" s="1"/>
  <c r="S94" i="14" s="1"/>
  <c r="U94" i="14" s="1"/>
  <c r="AT94" i="14" s="1"/>
  <c r="O95" i="14"/>
  <c r="P62" i="24"/>
  <c r="Q62" i="24" s="1"/>
  <c r="S62" i="24" s="1"/>
  <c r="U62" i="24" s="1"/>
  <c r="AB62" i="24" s="1"/>
  <c r="AF62" i="24" s="1"/>
  <c r="O63" i="24"/>
  <c r="P46" i="10"/>
  <c r="Q46" i="10" s="1"/>
  <c r="S46" i="10" s="1"/>
  <c r="U46" i="10" s="1"/>
  <c r="AQ46" i="10" s="1"/>
  <c r="AU46" i="10" s="1"/>
  <c r="O47" i="10"/>
  <c r="P31" i="15"/>
  <c r="Q31" i="15" s="1"/>
  <c r="S31" i="15" s="1"/>
  <c r="U31" i="15" s="1"/>
  <c r="AQ31" i="15" s="1"/>
  <c r="AU31" i="15" s="1"/>
  <c r="O32" i="15"/>
  <c r="P31" i="26"/>
  <c r="Q31" i="26" s="1"/>
  <c r="S31" i="26" s="1"/>
  <c r="U31" i="26" s="1"/>
  <c r="AQ31" i="26" s="1"/>
  <c r="AU31" i="26" s="1"/>
  <c r="P46" i="20"/>
  <c r="Q46" i="20" s="1"/>
  <c r="S46" i="20" s="1"/>
  <c r="U46" i="20" s="1"/>
  <c r="AQ46" i="20" s="1"/>
  <c r="AU46" i="20" s="1"/>
  <c r="O47" i="20"/>
  <c r="P97" i="24"/>
  <c r="Q97" i="24" s="1"/>
  <c r="S97" i="24" s="1"/>
  <c r="U97" i="24" s="1"/>
  <c r="AT97" i="24" s="1"/>
  <c r="O98" i="24"/>
  <c r="P62" i="31"/>
  <c r="Q62" i="31" s="1"/>
  <c r="S62" i="31" s="1"/>
  <c r="U62" i="31" s="1"/>
  <c r="AB62" i="31" s="1"/>
  <c r="AF62" i="31" s="1"/>
  <c r="P79" i="18"/>
  <c r="Q79" i="18" s="1"/>
  <c r="S79" i="18" s="1"/>
  <c r="U79" i="18" s="1"/>
  <c r="AT79" i="18" s="1"/>
  <c r="AX79" i="18" s="1"/>
  <c r="O80" i="18"/>
  <c r="P48" i="17"/>
  <c r="Q48" i="17" s="1"/>
  <c r="S48" i="17" s="1"/>
  <c r="U48" i="17" s="1"/>
  <c r="AQ48" i="17" s="1"/>
  <c r="AU48" i="17" s="1"/>
  <c r="O49" i="17"/>
  <c r="P47" i="4"/>
  <c r="Q47" i="4" s="1"/>
  <c r="S47" i="4" s="1"/>
  <c r="U47" i="4" s="1"/>
  <c r="AQ47" i="4" s="1"/>
  <c r="AU47" i="4" s="1"/>
  <c r="P81" i="7"/>
  <c r="Q81" i="7" s="1"/>
  <c r="S81" i="7" s="1"/>
  <c r="U81" i="7" s="1"/>
  <c r="AT81" i="7" s="1"/>
  <c r="AX81" i="7" s="1"/>
  <c r="P78" i="28"/>
  <c r="Q78" i="28" s="1"/>
  <c r="S78" i="28" s="1"/>
  <c r="U78" i="28" s="1"/>
  <c r="AT78" i="28" s="1"/>
  <c r="AX78" i="28" s="1"/>
  <c r="O79" i="28"/>
  <c r="P32" i="31"/>
  <c r="Q32" i="31" s="1"/>
  <c r="S32" i="31" s="1"/>
  <c r="U32" i="31" s="1"/>
  <c r="AQ32" i="31" s="1"/>
  <c r="AU32" i="31" s="1"/>
  <c r="P65" i="2"/>
  <c r="Q65" i="2" s="1"/>
  <c r="S65" i="2" s="1"/>
  <c r="U65" i="2" s="1"/>
  <c r="AB65" i="2" s="1"/>
  <c r="AF65" i="2" s="1"/>
  <c r="P62" i="17"/>
  <c r="Q62" i="17" s="1"/>
  <c r="S62" i="17" s="1"/>
  <c r="U62" i="17" s="1"/>
  <c r="AB62" i="17" s="1"/>
  <c r="AF62" i="17" s="1"/>
  <c r="O63" i="17"/>
  <c r="P32" i="6"/>
  <c r="Q32" i="6" s="1"/>
  <c r="S32" i="6" s="1"/>
  <c r="U32" i="6" s="1"/>
  <c r="AQ32" i="6" s="1"/>
  <c r="AU32" i="6" s="1"/>
  <c r="P80" i="22"/>
  <c r="Q80" i="22" s="1"/>
  <c r="S80" i="22" s="1"/>
  <c r="U80" i="22" s="1"/>
  <c r="AT80" i="22" s="1"/>
  <c r="AX80" i="22" s="1"/>
  <c r="P45" i="16"/>
  <c r="Q45" i="16" s="1"/>
  <c r="S45" i="16" s="1"/>
  <c r="U45" i="16" s="1"/>
  <c r="AQ45" i="16" s="1"/>
  <c r="AU45" i="16" s="1"/>
  <c r="P82" i="1"/>
  <c r="Q82" i="1" s="1"/>
  <c r="S82" i="1" s="1"/>
  <c r="U82" i="1" s="1"/>
  <c r="AT82" i="1" s="1"/>
  <c r="AX82" i="1" s="1"/>
  <c r="O83" i="1"/>
  <c r="O79" i="29"/>
  <c r="O81" i="16"/>
  <c r="O95" i="10"/>
  <c r="O63" i="27"/>
  <c r="O79" i="27"/>
  <c r="O97" i="12"/>
  <c r="O79" i="13"/>
  <c r="P63" i="12"/>
  <c r="Q63" i="12" s="1"/>
  <c r="S63" i="12" s="1"/>
  <c r="U63" i="12" s="1"/>
  <c r="AB63" i="12" s="1"/>
  <c r="AF63" i="12" s="1"/>
  <c r="BA94" i="29"/>
  <c r="AX94" i="29"/>
  <c r="O81" i="6"/>
  <c r="P46" i="22"/>
  <c r="Q46" i="22" s="1"/>
  <c r="S46" i="22" s="1"/>
  <c r="U46" i="22" s="1"/>
  <c r="AQ46" i="22" s="1"/>
  <c r="AU46" i="22" s="1"/>
  <c r="O47" i="22"/>
  <c r="O64" i="5"/>
  <c r="O64" i="28"/>
  <c r="AX95" i="25"/>
  <c r="BA95" i="25"/>
  <c r="O34" i="12"/>
  <c r="O49" i="19"/>
  <c r="O80" i="12"/>
  <c r="O65" i="3"/>
  <c r="O64" i="13"/>
  <c r="O63" i="18"/>
  <c r="O97" i="26"/>
  <c r="O64" i="1"/>
  <c r="N62" i="23"/>
  <c r="P61" i="23"/>
  <c r="Q61" i="23" s="1"/>
  <c r="S61" i="23" s="1"/>
  <c r="U61" i="23" s="1"/>
  <c r="AB61" i="23" s="1"/>
  <c r="AF61" i="23" s="1"/>
  <c r="O62" i="23"/>
  <c r="P49" i="12"/>
  <c r="Q49" i="12" s="1"/>
  <c r="S49" i="12" s="1"/>
  <c r="U49" i="12" s="1"/>
  <c r="AQ49" i="12" s="1"/>
  <c r="AU49" i="12" s="1"/>
  <c r="AX96" i="6"/>
  <c r="BA96" i="6"/>
  <c r="O79" i="10"/>
  <c r="P97" i="21"/>
  <c r="Q97" i="21" s="1"/>
  <c r="S97" i="21" s="1"/>
  <c r="U97" i="21" s="1"/>
  <c r="AT97" i="21" s="1"/>
  <c r="P47" i="18"/>
  <c r="Q47" i="18" s="1"/>
  <c r="S47" i="18" s="1"/>
  <c r="U47" i="18" s="1"/>
  <c r="AQ47" i="18" s="1"/>
  <c r="AU47" i="18" s="1"/>
  <c r="P96" i="5"/>
  <c r="Q96" i="5" s="1"/>
  <c r="S96" i="5" s="1"/>
  <c r="U96" i="5" s="1"/>
  <c r="AT96" i="5" s="1"/>
  <c r="O97" i="5"/>
  <c r="P96" i="1"/>
  <c r="Q96" i="1" s="1"/>
  <c r="S96" i="1" s="1"/>
  <c r="U96" i="1" s="1"/>
  <c r="AT96" i="1" s="1"/>
  <c r="BA96" i="26"/>
  <c r="AX96" i="26"/>
  <c r="P65" i="26"/>
  <c r="Q65" i="26" s="1"/>
  <c r="S65" i="26" s="1"/>
  <c r="U65" i="26" s="1"/>
  <c r="AB65" i="26" s="1"/>
  <c r="AF65" i="26" s="1"/>
  <c r="O66" i="26"/>
  <c r="P64" i="4"/>
  <c r="Q64" i="4" s="1"/>
  <c r="S64" i="4" s="1"/>
  <c r="U64" i="4" s="1"/>
  <c r="AB64" i="4" s="1"/>
  <c r="AF64" i="4" s="1"/>
  <c r="P47" i="25"/>
  <c r="Q47" i="25" s="1"/>
  <c r="S47" i="25" s="1"/>
  <c r="U47" i="25" s="1"/>
  <c r="AQ47" i="25" s="1"/>
  <c r="AU47" i="25" s="1"/>
  <c r="P96" i="19"/>
  <c r="Q96" i="19" s="1"/>
  <c r="S96" i="19" s="1"/>
  <c r="U96" i="19" s="1"/>
  <c r="AT96" i="19" s="1"/>
  <c r="O97" i="19"/>
  <c r="P47" i="21"/>
  <c r="Q47" i="21" s="1"/>
  <c r="S47" i="21" s="1"/>
  <c r="U47" i="21" s="1"/>
  <c r="AQ47" i="21" s="1"/>
  <c r="AU47" i="21" s="1"/>
  <c r="P47" i="30"/>
  <c r="Q47" i="30" s="1"/>
  <c r="S47" i="30" s="1"/>
  <c r="U47" i="30" s="1"/>
  <c r="AQ47" i="30" s="1"/>
  <c r="AU47" i="30" s="1"/>
  <c r="P79" i="11"/>
  <c r="Q79" i="11" s="1"/>
  <c r="S79" i="11" s="1"/>
  <c r="U79" i="11" s="1"/>
  <c r="AT79" i="11" s="1"/>
  <c r="AX79" i="11" s="1"/>
  <c r="O80" i="11"/>
  <c r="P96" i="17"/>
  <c r="Q96" i="17" s="1"/>
  <c r="S96" i="17" s="1"/>
  <c r="U96" i="17" s="1"/>
  <c r="AT96" i="17" s="1"/>
  <c r="P63" i="22"/>
  <c r="Q63" i="22" s="1"/>
  <c r="S63" i="22" s="1"/>
  <c r="U63" i="22" s="1"/>
  <c r="AB63" i="22" s="1"/>
  <c r="AF63" i="22" s="1"/>
  <c r="AX96" i="24"/>
  <c r="BA96" i="24"/>
  <c r="P65" i="15"/>
  <c r="Q65" i="15" s="1"/>
  <c r="S65" i="15" s="1"/>
  <c r="U65" i="15" s="1"/>
  <c r="AB65" i="15" s="1"/>
  <c r="AF65" i="15" s="1"/>
  <c r="P33" i="17"/>
  <c r="Q33" i="17" s="1"/>
  <c r="S33" i="17" s="1"/>
  <c r="U33" i="17" s="1"/>
  <c r="AQ33" i="17" s="1"/>
  <c r="AU33" i="17" s="1"/>
  <c r="P95" i="18"/>
  <c r="Q95" i="18" s="1"/>
  <c r="S95" i="18" s="1"/>
  <c r="U95" i="18" s="1"/>
  <c r="AT95" i="18" s="1"/>
  <c r="O96" i="18"/>
  <c r="P32" i="8"/>
  <c r="Q32" i="8" s="1"/>
  <c r="S32" i="8" s="1"/>
  <c r="U32" i="8" s="1"/>
  <c r="AQ32" i="8" s="1"/>
  <c r="AU32" i="8" s="1"/>
  <c r="P63" i="10"/>
  <c r="Q63" i="10" s="1"/>
  <c r="S63" i="10" s="1"/>
  <c r="U63" i="10" s="1"/>
  <c r="AB63" i="10" s="1"/>
  <c r="AF63" i="10" s="1"/>
  <c r="AX96" i="21"/>
  <c r="BA96" i="21"/>
  <c r="P96" i="20"/>
  <c r="Q96" i="20" s="1"/>
  <c r="S96" i="20" s="1"/>
  <c r="U96" i="20" s="1"/>
  <c r="AT96" i="20" s="1"/>
  <c r="P96" i="3"/>
  <c r="Q96" i="3" s="1"/>
  <c r="S96" i="3" s="1"/>
  <c r="U96" i="3" s="1"/>
  <c r="AT96" i="3" s="1"/>
  <c r="P32" i="19"/>
  <c r="Q32" i="19" s="1"/>
  <c r="S32" i="19" s="1"/>
  <c r="U32" i="19" s="1"/>
  <c r="AQ32" i="19" s="1"/>
  <c r="AU32" i="19" s="1"/>
  <c r="O33" i="19"/>
  <c r="AX94" i="7"/>
  <c r="BA94" i="7"/>
  <c r="P111" i="29"/>
  <c r="Q111" i="29" s="1"/>
  <c r="S111" i="29" s="1"/>
  <c r="U111" i="29" s="1"/>
  <c r="AT111" i="29" s="1"/>
  <c r="AX111" i="29" s="1"/>
  <c r="P63" i="25"/>
  <c r="Q63" i="25" s="1"/>
  <c r="S63" i="25" s="1"/>
  <c r="U63" i="25" s="1"/>
  <c r="AB63" i="25" s="1"/>
  <c r="AF63" i="25" s="1"/>
  <c r="O64" i="25"/>
  <c r="N46" i="9"/>
  <c r="O46" i="9" s="1"/>
  <c r="P81" i="9"/>
  <c r="Q81" i="9" s="1"/>
  <c r="S81" i="9" s="1"/>
  <c r="U81" i="9" s="1"/>
  <c r="AT81" i="9" s="1"/>
  <c r="AX81" i="9" s="1"/>
  <c r="O82" i="9"/>
  <c r="P79" i="8"/>
  <c r="Q79" i="8" s="1"/>
  <c r="S79" i="8" s="1"/>
  <c r="U79" i="8" s="1"/>
  <c r="AT79" i="8" s="1"/>
  <c r="AX79" i="8" s="1"/>
  <c r="O80" i="8"/>
  <c r="P113" i="5"/>
  <c r="Q113" i="5" s="1"/>
  <c r="S113" i="5" s="1"/>
  <c r="U113" i="5" s="1"/>
  <c r="AT113" i="5" s="1"/>
  <c r="AX113" i="5" s="1"/>
  <c r="BA95" i="5"/>
  <c r="AX95" i="5"/>
  <c r="P96" i="8"/>
  <c r="Q96" i="8" s="1"/>
  <c r="S96" i="8" s="1"/>
  <c r="U96" i="8" s="1"/>
  <c r="AT96" i="8" s="1"/>
  <c r="O97" i="8"/>
  <c r="P48" i="7"/>
  <c r="Q48" i="7" s="1"/>
  <c r="S48" i="7" s="1"/>
  <c r="U48" i="7" s="1"/>
  <c r="AQ48" i="7" s="1"/>
  <c r="AU48" i="7" s="1"/>
  <c r="P65" i="6"/>
  <c r="Q65" i="6" s="1"/>
  <c r="S65" i="6" s="1"/>
  <c r="U65" i="6" s="1"/>
  <c r="AB65" i="6" s="1"/>
  <c r="AF65" i="6" s="1"/>
  <c r="O66" i="6"/>
  <c r="P32" i="16"/>
  <c r="Q32" i="16" s="1"/>
  <c r="S32" i="16" s="1"/>
  <c r="U32" i="16" s="1"/>
  <c r="AQ32" i="16" s="1"/>
  <c r="AU32" i="16" s="1"/>
  <c r="O33" i="16"/>
  <c r="AX95" i="1"/>
  <c r="BA95" i="1"/>
  <c r="N78" i="14"/>
  <c r="O78" i="14" s="1"/>
  <c r="P82" i="31"/>
  <c r="Q82" i="31" s="1"/>
  <c r="S82" i="31" s="1"/>
  <c r="U82" i="31" s="1"/>
  <c r="AT82" i="31" s="1"/>
  <c r="AX82" i="31" s="1"/>
  <c r="P111" i="27"/>
  <c r="Q111" i="27" s="1"/>
  <c r="S111" i="27" s="1"/>
  <c r="U111" i="27" s="1"/>
  <c r="AT111" i="27" s="1"/>
  <c r="AX111" i="27" s="1"/>
  <c r="O112" i="27"/>
  <c r="P95" i="30"/>
  <c r="Q95" i="30" s="1"/>
  <c r="S95" i="30" s="1"/>
  <c r="U95" i="30" s="1"/>
  <c r="AT95" i="30" s="1"/>
  <c r="O96" i="30"/>
  <c r="P47" i="26"/>
  <c r="Q47" i="26" s="1"/>
  <c r="S47" i="26" s="1"/>
  <c r="U47" i="26" s="1"/>
  <c r="AQ47" i="26" s="1"/>
  <c r="AU47" i="26" s="1"/>
  <c r="O48" i="26"/>
  <c r="P94" i="31"/>
  <c r="Q94" i="31" s="1"/>
  <c r="S94" i="31" s="1"/>
  <c r="U94" i="31" s="1"/>
  <c r="AT94" i="31" s="1"/>
  <c r="AX94" i="10"/>
  <c r="BA94" i="10"/>
  <c r="AX96" i="12"/>
  <c r="BA96" i="12"/>
  <c r="P46" i="15"/>
  <c r="Q46" i="15" s="1"/>
  <c r="S46" i="15" s="1"/>
  <c r="U46" i="15" s="1"/>
  <c r="AQ46" i="15" s="1"/>
  <c r="AU46" i="15" s="1"/>
  <c r="P47" i="11"/>
  <c r="Q47" i="11" s="1"/>
  <c r="S47" i="11" s="1"/>
  <c r="U47" i="11" s="1"/>
  <c r="AQ47" i="11" s="1"/>
  <c r="AU47" i="11" s="1"/>
  <c r="O48" i="11"/>
  <c r="P95" i="7"/>
  <c r="Q95" i="7" s="1"/>
  <c r="S95" i="7" s="1"/>
  <c r="U95" i="7" s="1"/>
  <c r="AT95" i="7" s="1"/>
  <c r="O96" i="7"/>
  <c r="P63" i="9"/>
  <c r="Q63" i="9" s="1"/>
  <c r="S63" i="9" s="1"/>
  <c r="U63" i="9" s="1"/>
  <c r="AB63" i="9" s="1"/>
  <c r="AF63" i="9" s="1"/>
  <c r="P79" i="2"/>
  <c r="Q79" i="2" s="1"/>
  <c r="S79" i="2" s="1"/>
  <c r="U79" i="2" s="1"/>
  <c r="AT79" i="2" s="1"/>
  <c r="AX79" i="2" s="1"/>
  <c r="P63" i="7"/>
  <c r="Q63" i="7" s="1"/>
  <c r="S63" i="7" s="1"/>
  <c r="U63" i="7" s="1"/>
  <c r="AB63" i="7" s="1"/>
  <c r="AF63" i="7" s="1"/>
  <c r="O64" i="7"/>
  <c r="P33" i="14"/>
  <c r="Q33" i="14" s="1"/>
  <c r="S33" i="14" s="1"/>
  <c r="U33" i="14" s="1"/>
  <c r="AQ33" i="14" s="1"/>
  <c r="AU33" i="14" s="1"/>
  <c r="P111" i="30"/>
  <c r="Q111" i="30" s="1"/>
  <c r="S111" i="30" s="1"/>
  <c r="U111" i="30" s="1"/>
  <c r="AT111" i="30" s="1"/>
  <c r="AX111" i="30" s="1"/>
  <c r="P95" i="15"/>
  <c r="Q95" i="15" s="1"/>
  <c r="S95" i="15" s="1"/>
  <c r="U95" i="15" s="1"/>
  <c r="AT95" i="15" s="1"/>
  <c r="O96" i="15"/>
  <c r="P80" i="30"/>
  <c r="Q80" i="30" s="1"/>
  <c r="S80" i="30" s="1"/>
  <c r="U80" i="30" s="1"/>
  <c r="AT80" i="30" s="1"/>
  <c r="AX80" i="30" s="1"/>
  <c r="P78" i="4"/>
  <c r="Q78" i="4" s="1"/>
  <c r="S78" i="4" s="1"/>
  <c r="U78" i="4" s="1"/>
  <c r="AT78" i="4" s="1"/>
  <c r="AX78" i="4" s="1"/>
  <c r="P32" i="5"/>
  <c r="Q32" i="5" s="1"/>
  <c r="S32" i="5" s="1"/>
  <c r="U32" i="5" s="1"/>
  <c r="AQ32" i="5" s="1"/>
  <c r="AU32" i="5" s="1"/>
  <c r="O33" i="5"/>
  <c r="P47" i="2"/>
  <c r="Q47" i="2" s="1"/>
  <c r="S47" i="2" s="1"/>
  <c r="U47" i="2" s="1"/>
  <c r="AQ47" i="2" s="1"/>
  <c r="AU47" i="2" s="1"/>
  <c r="AX95" i="17"/>
  <c r="BA95" i="17"/>
  <c r="AX93" i="14"/>
  <c r="BA93" i="14"/>
  <c r="O80" i="20"/>
  <c r="O48" i="3"/>
  <c r="AX94" i="18"/>
  <c r="BA94" i="18"/>
  <c r="O80" i="17"/>
  <c r="BA95" i="20"/>
  <c r="AX95" i="20"/>
  <c r="P46" i="1"/>
  <c r="Q46" i="1" s="1"/>
  <c r="S46" i="1" s="1"/>
  <c r="U46" i="1" s="1"/>
  <c r="AQ46" i="1" s="1"/>
  <c r="AU46" i="1" s="1"/>
  <c r="O47" i="1"/>
  <c r="O47" i="14"/>
  <c r="P63" i="11"/>
  <c r="Q63" i="11" s="1"/>
  <c r="S63" i="11" s="1"/>
  <c r="U63" i="11" s="1"/>
  <c r="AB63" i="11" s="1"/>
  <c r="AF63" i="11" s="1"/>
  <c r="O64" i="11"/>
  <c r="O48" i="8"/>
  <c r="N62" i="19"/>
  <c r="O62" i="19" s="1"/>
  <c r="O33" i="11"/>
  <c r="BA95" i="8"/>
  <c r="AX95" i="8"/>
  <c r="O32" i="22"/>
  <c r="O33" i="24"/>
  <c r="P95" i="2"/>
  <c r="Q95" i="2" s="1"/>
  <c r="S95" i="2" s="1"/>
  <c r="U95" i="2" s="1"/>
  <c r="AT95" i="2" s="1"/>
  <c r="O96" i="2"/>
  <c r="O97" i="13"/>
  <c r="O33" i="20"/>
  <c r="P47" i="28"/>
  <c r="Q47" i="28" s="1"/>
  <c r="S47" i="28" s="1"/>
  <c r="U47" i="28" s="1"/>
  <c r="AQ47" i="28" s="1"/>
  <c r="AU47" i="28" s="1"/>
  <c r="O48" i="28"/>
  <c r="O64" i="14"/>
  <c r="O96" i="4"/>
  <c r="O63" i="21"/>
  <c r="O63" i="30"/>
  <c r="AX94" i="30"/>
  <c r="BA94" i="30"/>
  <c r="P94" i="16"/>
  <c r="Q94" i="16" s="1"/>
  <c r="S94" i="16" s="1"/>
  <c r="U94" i="16" s="1"/>
  <c r="AT94" i="16" s="1"/>
  <c r="O95" i="16"/>
  <c r="P62" i="8"/>
  <c r="Q62" i="8" s="1"/>
  <c r="S62" i="8" s="1"/>
  <c r="U62" i="8" s="1"/>
  <c r="AB62" i="8" s="1"/>
  <c r="AF62" i="8" s="1"/>
  <c r="P31" i="4"/>
  <c r="Q31" i="4" s="1"/>
  <c r="S31" i="4" s="1"/>
  <c r="U31" i="4" s="1"/>
  <c r="AQ31" i="4" s="1"/>
  <c r="AU31" i="4" s="1"/>
  <c r="O32" i="4"/>
  <c r="P32" i="25"/>
  <c r="Q32" i="25" s="1"/>
  <c r="S32" i="25" s="1"/>
  <c r="U32" i="25" s="1"/>
  <c r="AQ32" i="25" s="1"/>
  <c r="AU32" i="25" s="1"/>
  <c r="O33" i="25"/>
  <c r="P47" i="31"/>
  <c r="Q47" i="31" s="1"/>
  <c r="S47" i="31" s="1"/>
  <c r="U47" i="31" s="1"/>
  <c r="AQ47" i="31" s="1"/>
  <c r="AU47" i="31" s="1"/>
  <c r="P33" i="10"/>
  <c r="Q33" i="10" s="1"/>
  <c r="S33" i="10" s="1"/>
  <c r="U33" i="10" s="1"/>
  <c r="AQ33" i="10" s="1"/>
  <c r="AU33" i="10" s="1"/>
  <c r="O34" i="10"/>
  <c r="P98" i="11"/>
  <c r="Q98" i="11" s="1"/>
  <c r="S98" i="11" s="1"/>
  <c r="U98" i="11" s="1"/>
  <c r="AT98" i="11" s="1"/>
  <c r="O99" i="11"/>
  <c r="P80" i="24"/>
  <c r="Q80" i="24" s="1"/>
  <c r="S80" i="24" s="1"/>
  <c r="U80" i="24" s="1"/>
  <c r="AT80" i="24" s="1"/>
  <c r="AX80" i="24" s="1"/>
  <c r="P46" i="23"/>
  <c r="Q46" i="23" s="1"/>
  <c r="S46" i="23" s="1"/>
  <c r="U46" i="23" s="1"/>
  <c r="AQ46" i="23" s="1"/>
  <c r="AU46" i="23" s="1"/>
  <c r="O47" i="23"/>
  <c r="AX96" i="13"/>
  <c r="BA96" i="13"/>
  <c r="AX95" i="4"/>
  <c r="BA95" i="4"/>
  <c r="P47" i="6"/>
  <c r="Q47" i="6" s="1"/>
  <c r="S47" i="6" s="1"/>
  <c r="U47" i="6" s="1"/>
  <c r="AQ47" i="6" s="1"/>
  <c r="AU47" i="6" s="1"/>
  <c r="P78" i="23"/>
  <c r="Q78" i="23" s="1"/>
  <c r="S78" i="23" s="1"/>
  <c r="U78" i="23" s="1"/>
  <c r="AT78" i="23" s="1"/>
  <c r="AX78" i="23" s="1"/>
  <c r="O79" i="23"/>
  <c r="P110" i="28"/>
  <c r="Q110" i="28" s="1"/>
  <c r="S110" i="28" s="1"/>
  <c r="U110" i="28" s="1"/>
  <c r="AT110" i="28" s="1"/>
  <c r="AX110" i="28" s="1"/>
  <c r="P79" i="5"/>
  <c r="Q79" i="5" s="1"/>
  <c r="S79" i="5" s="1"/>
  <c r="U79" i="5" s="1"/>
  <c r="AT79" i="5" s="1"/>
  <c r="AX79" i="5" s="1"/>
  <c r="P78" i="25"/>
  <c r="Q78" i="25" s="1"/>
  <c r="S78" i="25" s="1"/>
  <c r="U78" i="25" s="1"/>
  <c r="AT78" i="25" s="1"/>
  <c r="AX78" i="25" s="1"/>
  <c r="O79" i="25"/>
  <c r="P34" i="30"/>
  <c r="Q34" i="30" s="1"/>
  <c r="S34" i="30" s="1"/>
  <c r="U34" i="30" s="1"/>
  <c r="AQ34" i="30" s="1"/>
  <c r="AU34" i="30" s="1"/>
  <c r="O35" i="30"/>
  <c r="P79" i="3"/>
  <c r="Q79" i="3" s="1"/>
  <c r="S79" i="3" s="1"/>
  <c r="U79" i="3" s="1"/>
  <c r="AT79" i="3" s="1"/>
  <c r="AX79" i="3" s="1"/>
  <c r="O80" i="3"/>
  <c r="P32" i="27"/>
  <c r="Q32" i="27" s="1"/>
  <c r="S32" i="27" s="1"/>
  <c r="U32" i="27" s="1"/>
  <c r="AQ32" i="27" s="1"/>
  <c r="AU32" i="27" s="1"/>
  <c r="P33" i="28"/>
  <c r="Q33" i="28" s="1"/>
  <c r="S33" i="28" s="1"/>
  <c r="U33" i="28" s="1"/>
  <c r="AQ33" i="28" s="1"/>
  <c r="AU33" i="28" s="1"/>
  <c r="O34" i="28"/>
  <c r="P63" i="20"/>
  <c r="Q63" i="20" s="1"/>
  <c r="S63" i="20" s="1"/>
  <c r="U63" i="20" s="1"/>
  <c r="AB63" i="20" s="1"/>
  <c r="AF63" i="20" s="1"/>
  <c r="O64" i="20"/>
  <c r="P97" i="23"/>
  <c r="Q97" i="23" s="1"/>
  <c r="S97" i="23" s="1"/>
  <c r="U97" i="23" s="1"/>
  <c r="AT97" i="23" s="1"/>
  <c r="P95" i="9"/>
  <c r="Q95" i="9" s="1"/>
  <c r="S95" i="9" s="1"/>
  <c r="U95" i="9" s="1"/>
  <c r="AT95" i="9" s="1"/>
  <c r="P98" i="22"/>
  <c r="Q98" i="22" s="1"/>
  <c r="S98" i="22" s="1"/>
  <c r="U98" i="22" s="1"/>
  <c r="AT98" i="22" s="1"/>
  <c r="O99" i="22"/>
  <c r="P31" i="21"/>
  <c r="Q31" i="21" s="1"/>
  <c r="S31" i="21" s="1"/>
  <c r="U31" i="21" s="1"/>
  <c r="AQ31" i="21" s="1"/>
  <c r="AU31" i="21" s="1"/>
  <c r="P33" i="18"/>
  <c r="Q33" i="18" s="1"/>
  <c r="S33" i="18" s="1"/>
  <c r="U33" i="18" s="1"/>
  <c r="AQ33" i="18" s="1"/>
  <c r="AU33" i="18" s="1"/>
  <c r="O33" i="2"/>
  <c r="O82" i="21"/>
  <c r="O46" i="5"/>
  <c r="O79" i="19"/>
  <c r="O81" i="26"/>
  <c r="P63" i="16"/>
  <c r="Q63" i="16" s="1"/>
  <c r="S63" i="16" s="1"/>
  <c r="U63" i="16" s="1"/>
  <c r="AB63" i="16" s="1"/>
  <c r="AF63" i="16" s="1"/>
  <c r="O95" i="29"/>
  <c r="P79" i="15"/>
  <c r="Q79" i="15" s="1"/>
  <c r="S79" i="15" s="1"/>
  <c r="U79" i="15" s="1"/>
  <c r="AT79" i="15" s="1"/>
  <c r="AX79" i="15" s="1"/>
  <c r="O80" i="15"/>
  <c r="O34" i="13"/>
  <c r="O96" i="25"/>
  <c r="AX97" i="11"/>
  <c r="BA97" i="11"/>
  <c r="BA96" i="23"/>
  <c r="AX96" i="23"/>
  <c r="AX94" i="9"/>
  <c r="BA94" i="9"/>
  <c r="N46" i="29"/>
  <c r="O46" i="29" s="1"/>
  <c r="AX97" i="22"/>
  <c r="BA97" i="22"/>
  <c r="O49" i="13"/>
  <c r="P95" i="27"/>
  <c r="Q95" i="27" s="1"/>
  <c r="S95" i="27" s="1"/>
  <c r="U95" i="27" s="1"/>
  <c r="AT95" i="27" s="1"/>
  <c r="O96" i="27"/>
  <c r="O32" i="7"/>
  <c r="P95" i="28"/>
  <c r="Q95" i="28" s="1"/>
  <c r="S95" i="28" s="1"/>
  <c r="U95" i="28" s="1"/>
  <c r="AT95" i="28" s="1"/>
  <c r="O34" i="1"/>
  <c r="O46" i="27"/>
  <c r="O34" i="9"/>
  <c r="O34" i="23"/>
  <c r="O97" i="6"/>
  <c r="O32" i="29"/>
  <c r="P78" i="14" l="1"/>
  <c r="Q78" i="14" s="1"/>
  <c r="S78" i="14" s="1"/>
  <c r="U78" i="14" s="1"/>
  <c r="AT78" i="14" s="1"/>
  <c r="AX78" i="14" s="1"/>
  <c r="O79" i="14"/>
  <c r="P46" i="9"/>
  <c r="Q46" i="9" s="1"/>
  <c r="S46" i="9" s="1"/>
  <c r="U46" i="9" s="1"/>
  <c r="AQ46" i="9" s="1"/>
  <c r="AU46" i="9" s="1"/>
  <c r="O47" i="9"/>
  <c r="P82" i="21"/>
  <c r="Q82" i="21" s="1"/>
  <c r="S82" i="21" s="1"/>
  <c r="U82" i="21" s="1"/>
  <c r="AT82" i="21" s="1"/>
  <c r="AX82" i="21" s="1"/>
  <c r="O83" i="21"/>
  <c r="P97" i="13"/>
  <c r="Q97" i="13" s="1"/>
  <c r="S97" i="13" s="1"/>
  <c r="U97" i="13" s="1"/>
  <c r="AT97" i="13" s="1"/>
  <c r="P33" i="5"/>
  <c r="Q33" i="5" s="1"/>
  <c r="S33" i="5" s="1"/>
  <c r="U33" i="5" s="1"/>
  <c r="AQ33" i="5" s="1"/>
  <c r="AU33" i="5" s="1"/>
  <c r="O34" i="5"/>
  <c r="AX94" i="31"/>
  <c r="BA94" i="31"/>
  <c r="P34" i="9"/>
  <c r="Q34" i="9" s="1"/>
  <c r="S34" i="9" s="1"/>
  <c r="U34" i="9" s="1"/>
  <c r="AQ34" i="9" s="1"/>
  <c r="AU34" i="9" s="1"/>
  <c r="P33" i="2"/>
  <c r="Q33" i="2" s="1"/>
  <c r="S33" i="2" s="1"/>
  <c r="U33" i="2" s="1"/>
  <c r="AQ33" i="2" s="1"/>
  <c r="AU33" i="2" s="1"/>
  <c r="P46" i="27"/>
  <c r="Q46" i="27" s="1"/>
  <c r="S46" i="27" s="1"/>
  <c r="U46" i="27" s="1"/>
  <c r="AQ46" i="27" s="1"/>
  <c r="AU46" i="27" s="1"/>
  <c r="O47" i="27"/>
  <c r="P46" i="29"/>
  <c r="Q46" i="29" s="1"/>
  <c r="S46" i="29" s="1"/>
  <c r="U46" i="29" s="1"/>
  <c r="AQ46" i="29" s="1"/>
  <c r="AU46" i="29" s="1"/>
  <c r="P81" i="26"/>
  <c r="Q81" i="26" s="1"/>
  <c r="S81" i="26" s="1"/>
  <c r="U81" i="26" s="1"/>
  <c r="AT81" i="26" s="1"/>
  <c r="AX81" i="26" s="1"/>
  <c r="O34" i="18"/>
  <c r="O96" i="9"/>
  <c r="O80" i="5"/>
  <c r="O48" i="6"/>
  <c r="AX98" i="11"/>
  <c r="BA98" i="11"/>
  <c r="AX94" i="16"/>
  <c r="BA94" i="16"/>
  <c r="P64" i="14"/>
  <c r="Q64" i="14" s="1"/>
  <c r="S64" i="14" s="1"/>
  <c r="U64" i="14" s="1"/>
  <c r="AB64" i="14" s="1"/>
  <c r="AF64" i="14" s="1"/>
  <c r="BA95" i="2"/>
  <c r="AX95" i="2"/>
  <c r="P33" i="11"/>
  <c r="Q33" i="11" s="1"/>
  <c r="S33" i="11" s="1"/>
  <c r="U33" i="11" s="1"/>
  <c r="AQ33" i="11" s="1"/>
  <c r="AU33" i="11" s="1"/>
  <c r="O34" i="11"/>
  <c r="P47" i="14"/>
  <c r="Q47" i="14" s="1"/>
  <c r="S47" i="14" s="1"/>
  <c r="U47" i="14" s="1"/>
  <c r="AQ47" i="14" s="1"/>
  <c r="AU47" i="14" s="1"/>
  <c r="O79" i="4"/>
  <c r="O112" i="30"/>
  <c r="O80" i="2"/>
  <c r="AX95" i="7"/>
  <c r="BA95" i="7"/>
  <c r="O83" i="31"/>
  <c r="AX96" i="8"/>
  <c r="BA96" i="8"/>
  <c r="O112" i="29"/>
  <c r="O97" i="3"/>
  <c r="O64" i="10"/>
  <c r="O34" i="17"/>
  <c r="O64" i="22"/>
  <c r="O48" i="30"/>
  <c r="O48" i="25"/>
  <c r="O48" i="18"/>
  <c r="P81" i="6"/>
  <c r="Q81" i="6" s="1"/>
  <c r="S81" i="6" s="1"/>
  <c r="U81" i="6" s="1"/>
  <c r="AT81" i="6" s="1"/>
  <c r="AX81" i="6" s="1"/>
  <c r="P97" i="12"/>
  <c r="Q97" i="12" s="1"/>
  <c r="S97" i="12" s="1"/>
  <c r="U97" i="12" s="1"/>
  <c r="AT97" i="12" s="1"/>
  <c r="P79" i="29"/>
  <c r="Q79" i="29" s="1"/>
  <c r="S79" i="29" s="1"/>
  <c r="U79" i="29" s="1"/>
  <c r="AT79" i="29" s="1"/>
  <c r="AX79" i="29" s="1"/>
  <c r="O80" i="29"/>
  <c r="O81" i="22"/>
  <c r="O66" i="2"/>
  <c r="O82" i="7"/>
  <c r="P80" i="18"/>
  <c r="Q80" i="18" s="1"/>
  <c r="S80" i="18" s="1"/>
  <c r="U80" i="18" s="1"/>
  <c r="AT80" i="18" s="1"/>
  <c r="AX80" i="18" s="1"/>
  <c r="O81" i="18"/>
  <c r="P47" i="20"/>
  <c r="Q47" i="20" s="1"/>
  <c r="S47" i="20" s="1"/>
  <c r="U47" i="20" s="1"/>
  <c r="AQ47" i="20" s="1"/>
  <c r="AU47" i="20" s="1"/>
  <c r="O48" i="20"/>
  <c r="P47" i="10"/>
  <c r="Q47" i="10" s="1"/>
  <c r="S47" i="10" s="1"/>
  <c r="U47" i="10" s="1"/>
  <c r="AQ47" i="10" s="1"/>
  <c r="AU47" i="10" s="1"/>
  <c r="O48" i="10"/>
  <c r="P63" i="29"/>
  <c r="Q63" i="29" s="1"/>
  <c r="S63" i="29" s="1"/>
  <c r="U63" i="29" s="1"/>
  <c r="AB63" i="29" s="1"/>
  <c r="AF63" i="29" s="1"/>
  <c r="P99" i="22"/>
  <c r="Q99" i="22" s="1"/>
  <c r="S99" i="22" s="1"/>
  <c r="U99" i="22" s="1"/>
  <c r="AT99" i="22" s="1"/>
  <c r="N100" i="22"/>
  <c r="P96" i="15"/>
  <c r="Q96" i="15" s="1"/>
  <c r="S96" i="15" s="1"/>
  <c r="U96" i="15" s="1"/>
  <c r="AT96" i="15" s="1"/>
  <c r="P34" i="1"/>
  <c r="Q34" i="1" s="1"/>
  <c r="S34" i="1" s="1"/>
  <c r="U34" i="1" s="1"/>
  <c r="AQ34" i="1" s="1"/>
  <c r="AU34" i="1" s="1"/>
  <c r="O35" i="1"/>
  <c r="P96" i="27"/>
  <c r="Q96" i="27" s="1"/>
  <c r="S96" i="27" s="1"/>
  <c r="U96" i="27" s="1"/>
  <c r="AT96" i="27" s="1"/>
  <c r="P96" i="25"/>
  <c r="Q96" i="25" s="1"/>
  <c r="S96" i="25" s="1"/>
  <c r="U96" i="25" s="1"/>
  <c r="AT96" i="25" s="1"/>
  <c r="P95" i="29"/>
  <c r="Q95" i="29" s="1"/>
  <c r="S95" i="29" s="1"/>
  <c r="U95" i="29" s="1"/>
  <c r="AT95" i="29" s="1"/>
  <c r="O96" i="29"/>
  <c r="P79" i="19"/>
  <c r="Q79" i="19" s="1"/>
  <c r="S79" i="19" s="1"/>
  <c r="U79" i="19" s="1"/>
  <c r="AT79" i="19" s="1"/>
  <c r="AX79" i="19" s="1"/>
  <c r="AX95" i="9"/>
  <c r="BA95" i="9"/>
  <c r="P34" i="28"/>
  <c r="Q34" i="28" s="1"/>
  <c r="S34" i="28" s="1"/>
  <c r="U34" i="28" s="1"/>
  <c r="AQ34" i="28" s="1"/>
  <c r="AU34" i="28" s="1"/>
  <c r="O35" i="28"/>
  <c r="P35" i="30"/>
  <c r="Q35" i="30" s="1"/>
  <c r="S35" i="30" s="1"/>
  <c r="U35" i="30" s="1"/>
  <c r="AQ35" i="30" s="1"/>
  <c r="AU35" i="30" s="1"/>
  <c r="P47" i="23"/>
  <c r="Q47" i="23" s="1"/>
  <c r="S47" i="23" s="1"/>
  <c r="U47" i="23" s="1"/>
  <c r="AQ47" i="23" s="1"/>
  <c r="AU47" i="23" s="1"/>
  <c r="P34" i="10"/>
  <c r="Q34" i="10" s="1"/>
  <c r="S34" i="10" s="1"/>
  <c r="U34" i="10" s="1"/>
  <c r="AQ34" i="10" s="1"/>
  <c r="AU34" i="10" s="1"/>
  <c r="O35" i="10"/>
  <c r="P32" i="4"/>
  <c r="Q32" i="4" s="1"/>
  <c r="S32" i="4" s="1"/>
  <c r="U32" i="4" s="1"/>
  <c r="AQ32" i="4" s="1"/>
  <c r="AU32" i="4" s="1"/>
  <c r="P48" i="28"/>
  <c r="Q48" i="28" s="1"/>
  <c r="S48" i="28" s="1"/>
  <c r="U48" i="28" s="1"/>
  <c r="AQ48" i="28" s="1"/>
  <c r="AU48" i="28" s="1"/>
  <c r="P33" i="24"/>
  <c r="Q33" i="24" s="1"/>
  <c r="S33" i="24" s="1"/>
  <c r="U33" i="24" s="1"/>
  <c r="AQ33" i="24" s="1"/>
  <c r="AU33" i="24" s="1"/>
  <c r="O34" i="24"/>
  <c r="P62" i="19"/>
  <c r="Q62" i="19" s="1"/>
  <c r="S62" i="19" s="1"/>
  <c r="U62" i="19" s="1"/>
  <c r="AB62" i="19" s="1"/>
  <c r="AF62" i="19" s="1"/>
  <c r="P47" i="1"/>
  <c r="Q47" i="1" s="1"/>
  <c r="S47" i="1" s="1"/>
  <c r="U47" i="1" s="1"/>
  <c r="AQ47" i="1" s="1"/>
  <c r="AU47" i="1" s="1"/>
  <c r="P48" i="11"/>
  <c r="Q48" i="11" s="1"/>
  <c r="S48" i="11" s="1"/>
  <c r="U48" i="11" s="1"/>
  <c r="AQ48" i="11" s="1"/>
  <c r="AU48" i="11" s="1"/>
  <c r="O49" i="11"/>
  <c r="P96" i="30"/>
  <c r="Q96" i="30" s="1"/>
  <c r="S96" i="30" s="1"/>
  <c r="U96" i="30" s="1"/>
  <c r="AT96" i="30" s="1"/>
  <c r="P66" i="6"/>
  <c r="Q66" i="6" s="1"/>
  <c r="S66" i="6" s="1"/>
  <c r="U66" i="6" s="1"/>
  <c r="AB66" i="6" s="1"/>
  <c r="AF66" i="6" s="1"/>
  <c r="P82" i="9"/>
  <c r="Q82" i="9" s="1"/>
  <c r="S82" i="9" s="1"/>
  <c r="U82" i="9" s="1"/>
  <c r="AT82" i="9" s="1"/>
  <c r="AX82" i="9" s="1"/>
  <c r="O83" i="9"/>
  <c r="AX96" i="3"/>
  <c r="BA96" i="3"/>
  <c r="P65" i="3"/>
  <c r="Q65" i="3" s="1"/>
  <c r="S65" i="3" s="1"/>
  <c r="U65" i="3" s="1"/>
  <c r="AB65" i="3" s="1"/>
  <c r="AF65" i="3" s="1"/>
  <c r="O66" i="3"/>
  <c r="P64" i="28"/>
  <c r="Q64" i="28" s="1"/>
  <c r="S64" i="28" s="1"/>
  <c r="U64" i="28" s="1"/>
  <c r="AB64" i="28" s="1"/>
  <c r="AF64" i="28" s="1"/>
  <c r="O65" i="28"/>
  <c r="P79" i="27"/>
  <c r="Q79" i="27" s="1"/>
  <c r="S79" i="27" s="1"/>
  <c r="U79" i="27" s="1"/>
  <c r="AT79" i="27" s="1"/>
  <c r="AX79" i="27" s="1"/>
  <c r="O80" i="27"/>
  <c r="P83" i="1"/>
  <c r="Q83" i="1" s="1"/>
  <c r="S83" i="1" s="1"/>
  <c r="U83" i="1" s="1"/>
  <c r="AT83" i="1" s="1"/>
  <c r="AX83" i="1" s="1"/>
  <c r="P32" i="7"/>
  <c r="Q32" i="7" s="1"/>
  <c r="S32" i="7" s="1"/>
  <c r="U32" i="7" s="1"/>
  <c r="AQ32" i="7" s="1"/>
  <c r="AU32" i="7" s="1"/>
  <c r="P80" i="15"/>
  <c r="Q80" i="15" s="1"/>
  <c r="S80" i="15" s="1"/>
  <c r="U80" i="15" s="1"/>
  <c r="AT80" i="15" s="1"/>
  <c r="AX80" i="15" s="1"/>
  <c r="P79" i="23"/>
  <c r="Q79" i="23" s="1"/>
  <c r="S79" i="23" s="1"/>
  <c r="U79" i="23" s="1"/>
  <c r="AT79" i="23" s="1"/>
  <c r="AX79" i="23" s="1"/>
  <c r="O80" i="23"/>
  <c r="P63" i="21"/>
  <c r="Q63" i="21" s="1"/>
  <c r="S63" i="21" s="1"/>
  <c r="U63" i="21" s="1"/>
  <c r="AB63" i="21" s="1"/>
  <c r="AF63" i="21" s="1"/>
  <c r="P64" i="7"/>
  <c r="Q64" i="7" s="1"/>
  <c r="S64" i="7" s="1"/>
  <c r="U64" i="7" s="1"/>
  <c r="AB64" i="7" s="1"/>
  <c r="AF64" i="7" s="1"/>
  <c r="P32" i="29"/>
  <c r="Q32" i="29" s="1"/>
  <c r="S32" i="29" s="1"/>
  <c r="U32" i="29" s="1"/>
  <c r="AQ32" i="29" s="1"/>
  <c r="AU32" i="29" s="1"/>
  <c r="O96" i="28"/>
  <c r="AX95" i="27"/>
  <c r="BA95" i="27"/>
  <c r="O32" i="21"/>
  <c r="O98" i="23"/>
  <c r="O111" i="28"/>
  <c r="P32" i="22"/>
  <c r="Q32" i="22" s="1"/>
  <c r="S32" i="22" s="1"/>
  <c r="U32" i="22" s="1"/>
  <c r="AQ32" i="22" s="1"/>
  <c r="AU32" i="22" s="1"/>
  <c r="P48" i="3"/>
  <c r="Q48" i="3" s="1"/>
  <c r="S48" i="3" s="1"/>
  <c r="U48" i="3" s="1"/>
  <c r="AQ48" i="3" s="1"/>
  <c r="AU48" i="3" s="1"/>
  <c r="O48" i="2"/>
  <c r="O81" i="30"/>
  <c r="O34" i="14"/>
  <c r="AX95" i="30"/>
  <c r="BA95" i="30"/>
  <c r="O97" i="20"/>
  <c r="O33" i="8"/>
  <c r="O66" i="15"/>
  <c r="O97" i="17"/>
  <c r="O48" i="21"/>
  <c r="O65" i="4"/>
  <c r="O97" i="1"/>
  <c r="O98" i="21"/>
  <c r="O50" i="12"/>
  <c r="P64" i="1"/>
  <c r="Q64" i="1" s="1"/>
  <c r="S64" i="1" s="1"/>
  <c r="U64" i="1" s="1"/>
  <c r="AB64" i="1" s="1"/>
  <c r="AF64" i="1" s="1"/>
  <c r="P80" i="12"/>
  <c r="Q80" i="12" s="1"/>
  <c r="S80" i="12" s="1"/>
  <c r="U80" i="12" s="1"/>
  <c r="AT80" i="12" s="1"/>
  <c r="AX80" i="12" s="1"/>
  <c r="P64" i="5"/>
  <c r="Q64" i="5" s="1"/>
  <c r="S64" i="5" s="1"/>
  <c r="U64" i="5" s="1"/>
  <c r="AB64" i="5" s="1"/>
  <c r="AF64" i="5" s="1"/>
  <c r="O33" i="6"/>
  <c r="O33" i="31"/>
  <c r="O48" i="4"/>
  <c r="O63" i="31"/>
  <c r="O32" i="26"/>
  <c r="P63" i="24"/>
  <c r="Q63" i="24" s="1"/>
  <c r="S63" i="24" s="1"/>
  <c r="U63" i="24" s="1"/>
  <c r="AB63" i="24" s="1"/>
  <c r="AF63" i="24" s="1"/>
  <c r="O64" i="24"/>
  <c r="P47" i="24"/>
  <c r="Q47" i="24" s="1"/>
  <c r="S47" i="24" s="1"/>
  <c r="U47" i="24" s="1"/>
  <c r="AQ47" i="24" s="1"/>
  <c r="AU47" i="24" s="1"/>
  <c r="O48" i="24"/>
  <c r="P34" i="23"/>
  <c r="Q34" i="23" s="1"/>
  <c r="S34" i="23" s="1"/>
  <c r="U34" i="23" s="1"/>
  <c r="AQ34" i="23" s="1"/>
  <c r="AU34" i="23" s="1"/>
  <c r="O35" i="23"/>
  <c r="P97" i="6"/>
  <c r="Q97" i="6" s="1"/>
  <c r="S97" i="6" s="1"/>
  <c r="U97" i="6" s="1"/>
  <c r="AT97" i="6" s="1"/>
  <c r="O98" i="6"/>
  <c r="AX95" i="28"/>
  <c r="BA95" i="28"/>
  <c r="P49" i="13"/>
  <c r="Q49" i="13" s="1"/>
  <c r="S49" i="13" s="1"/>
  <c r="U49" i="13" s="1"/>
  <c r="AQ49" i="13" s="1"/>
  <c r="AU49" i="13" s="1"/>
  <c r="O50" i="13"/>
  <c r="P34" i="13"/>
  <c r="Q34" i="13" s="1"/>
  <c r="S34" i="13" s="1"/>
  <c r="U34" i="13" s="1"/>
  <c r="AQ34" i="13" s="1"/>
  <c r="AU34" i="13" s="1"/>
  <c r="O35" i="13"/>
  <c r="O64" i="16"/>
  <c r="P46" i="5"/>
  <c r="Q46" i="5" s="1"/>
  <c r="S46" i="5" s="1"/>
  <c r="U46" i="5" s="1"/>
  <c r="AQ46" i="5" s="1"/>
  <c r="AU46" i="5" s="1"/>
  <c r="AX97" i="23"/>
  <c r="BA97" i="23"/>
  <c r="O33" i="27"/>
  <c r="O81" i="24"/>
  <c r="O48" i="31"/>
  <c r="O63" i="8"/>
  <c r="P63" i="30"/>
  <c r="Q63" i="30" s="1"/>
  <c r="S63" i="30" s="1"/>
  <c r="U63" i="30" s="1"/>
  <c r="AB63" i="30" s="1"/>
  <c r="AF63" i="30" s="1"/>
  <c r="O64" i="30"/>
  <c r="P33" i="20"/>
  <c r="Q33" i="20" s="1"/>
  <c r="S33" i="20" s="1"/>
  <c r="U33" i="20" s="1"/>
  <c r="AQ33" i="20" s="1"/>
  <c r="AU33" i="20" s="1"/>
  <c r="P48" i="8"/>
  <c r="Q48" i="8" s="1"/>
  <c r="S48" i="8" s="1"/>
  <c r="U48" i="8" s="1"/>
  <c r="AQ48" i="8" s="1"/>
  <c r="AU48" i="8" s="1"/>
  <c r="P80" i="20"/>
  <c r="Q80" i="20" s="1"/>
  <c r="S80" i="20" s="1"/>
  <c r="U80" i="20" s="1"/>
  <c r="AT80" i="20" s="1"/>
  <c r="AX80" i="20" s="1"/>
  <c r="O81" i="20"/>
  <c r="O64" i="9"/>
  <c r="O47" i="15"/>
  <c r="O95" i="31"/>
  <c r="O49" i="7"/>
  <c r="O114" i="5"/>
  <c r="AX96" i="20"/>
  <c r="BA96" i="20"/>
  <c r="BA96" i="17"/>
  <c r="AX96" i="17"/>
  <c r="AX96" i="1"/>
  <c r="BA96" i="1"/>
  <c r="BA97" i="21"/>
  <c r="AX97" i="21"/>
  <c r="P97" i="26"/>
  <c r="Q97" i="26" s="1"/>
  <c r="S97" i="26" s="1"/>
  <c r="U97" i="26" s="1"/>
  <c r="AT97" i="26" s="1"/>
  <c r="O98" i="26"/>
  <c r="P49" i="19"/>
  <c r="Q49" i="19" s="1"/>
  <c r="S49" i="19" s="1"/>
  <c r="U49" i="19" s="1"/>
  <c r="AQ49" i="19" s="1"/>
  <c r="AU49" i="19" s="1"/>
  <c r="O50" i="19"/>
  <c r="O64" i="12"/>
  <c r="P63" i="27"/>
  <c r="Q63" i="27" s="1"/>
  <c r="S63" i="27" s="1"/>
  <c r="U63" i="27" s="1"/>
  <c r="AB63" i="27" s="1"/>
  <c r="AF63" i="27" s="1"/>
  <c r="P79" i="25"/>
  <c r="Q79" i="25" s="1"/>
  <c r="S79" i="25" s="1"/>
  <c r="U79" i="25" s="1"/>
  <c r="AT79" i="25" s="1"/>
  <c r="AX79" i="25" s="1"/>
  <c r="O80" i="25"/>
  <c r="P33" i="19"/>
  <c r="Q33" i="19" s="1"/>
  <c r="S33" i="19" s="1"/>
  <c r="U33" i="19" s="1"/>
  <c r="AQ33" i="19" s="1"/>
  <c r="AU33" i="19" s="1"/>
  <c r="O34" i="19"/>
  <c r="P96" i="18"/>
  <c r="Q96" i="18" s="1"/>
  <c r="S96" i="18" s="1"/>
  <c r="U96" i="18" s="1"/>
  <c r="AT96" i="18" s="1"/>
  <c r="O97" i="18"/>
  <c r="P80" i="11"/>
  <c r="Q80" i="11" s="1"/>
  <c r="S80" i="11" s="1"/>
  <c r="U80" i="11" s="1"/>
  <c r="AT80" i="11" s="1"/>
  <c r="AX80" i="11" s="1"/>
  <c r="O81" i="11"/>
  <c r="P97" i="19"/>
  <c r="Q97" i="19" s="1"/>
  <c r="S97" i="19" s="1"/>
  <c r="U97" i="19" s="1"/>
  <c r="AT97" i="19" s="1"/>
  <c r="O98" i="19"/>
  <c r="P66" i="26"/>
  <c r="Q66" i="26" s="1"/>
  <c r="S66" i="26" s="1"/>
  <c r="U66" i="26" s="1"/>
  <c r="AB66" i="26" s="1"/>
  <c r="AF66" i="26" s="1"/>
  <c r="O67" i="26"/>
  <c r="P97" i="5"/>
  <c r="Q97" i="5" s="1"/>
  <c r="S97" i="5" s="1"/>
  <c r="U97" i="5" s="1"/>
  <c r="AT97" i="5" s="1"/>
  <c r="O98" i="5"/>
  <c r="P79" i="10"/>
  <c r="Q79" i="10" s="1"/>
  <c r="S79" i="10" s="1"/>
  <c r="U79" i="10" s="1"/>
  <c r="AT79" i="10" s="1"/>
  <c r="AX79" i="10" s="1"/>
  <c r="O80" i="10"/>
  <c r="P63" i="18"/>
  <c r="Q63" i="18" s="1"/>
  <c r="S63" i="18" s="1"/>
  <c r="U63" i="18" s="1"/>
  <c r="AB63" i="18" s="1"/>
  <c r="AF63" i="18" s="1"/>
  <c r="O64" i="18"/>
  <c r="P34" i="12"/>
  <c r="Q34" i="12" s="1"/>
  <c r="S34" i="12" s="1"/>
  <c r="U34" i="12" s="1"/>
  <c r="AQ34" i="12" s="1"/>
  <c r="AU34" i="12" s="1"/>
  <c r="O35" i="12"/>
  <c r="P47" i="22"/>
  <c r="Q47" i="22" s="1"/>
  <c r="S47" i="22" s="1"/>
  <c r="U47" i="22" s="1"/>
  <c r="AQ47" i="22" s="1"/>
  <c r="AU47" i="22" s="1"/>
  <c r="O48" i="22"/>
  <c r="P95" i="10"/>
  <c r="Q95" i="10" s="1"/>
  <c r="S95" i="10" s="1"/>
  <c r="U95" i="10" s="1"/>
  <c r="AT95" i="10" s="1"/>
  <c r="P63" i="17"/>
  <c r="Q63" i="17" s="1"/>
  <c r="S63" i="17" s="1"/>
  <c r="U63" i="17" s="1"/>
  <c r="AB63" i="17" s="1"/>
  <c r="AF63" i="17" s="1"/>
  <c r="P79" i="28"/>
  <c r="Q79" i="28" s="1"/>
  <c r="S79" i="28" s="1"/>
  <c r="U79" i="28" s="1"/>
  <c r="AT79" i="28" s="1"/>
  <c r="AX79" i="28" s="1"/>
  <c r="O80" i="28"/>
  <c r="P49" i="17"/>
  <c r="Q49" i="17" s="1"/>
  <c r="S49" i="17" s="1"/>
  <c r="U49" i="17" s="1"/>
  <c r="AQ49" i="17" s="1"/>
  <c r="AU49" i="17" s="1"/>
  <c r="P98" i="24"/>
  <c r="Q98" i="24" s="1"/>
  <c r="S98" i="24" s="1"/>
  <c r="U98" i="24" s="1"/>
  <c r="AT98" i="24" s="1"/>
  <c r="P32" i="15"/>
  <c r="Q32" i="15" s="1"/>
  <c r="S32" i="15" s="1"/>
  <c r="U32" i="15" s="1"/>
  <c r="AQ32" i="15" s="1"/>
  <c r="AU32" i="15" s="1"/>
  <c r="O33" i="15"/>
  <c r="P95" i="14"/>
  <c r="Q95" i="14" s="1"/>
  <c r="S95" i="14" s="1"/>
  <c r="U95" i="14" s="1"/>
  <c r="AT95" i="14" s="1"/>
  <c r="P32" i="3"/>
  <c r="Q32" i="3" s="1"/>
  <c r="S32" i="3" s="1"/>
  <c r="U32" i="3" s="1"/>
  <c r="AQ32" i="3" s="1"/>
  <c r="AU32" i="3" s="1"/>
  <c r="P64" i="11"/>
  <c r="Q64" i="11" s="1"/>
  <c r="S64" i="11" s="1"/>
  <c r="U64" i="11" s="1"/>
  <c r="AB64" i="11" s="1"/>
  <c r="AF64" i="11" s="1"/>
  <c r="O65" i="11"/>
  <c r="P112" i="27"/>
  <c r="Q112" i="27" s="1"/>
  <c r="S112" i="27" s="1"/>
  <c r="U112" i="27" s="1"/>
  <c r="AT112" i="27" s="1"/>
  <c r="AX112" i="27" s="1"/>
  <c r="P64" i="25"/>
  <c r="Q64" i="25" s="1"/>
  <c r="S64" i="25" s="1"/>
  <c r="U64" i="25" s="1"/>
  <c r="AB64" i="25" s="1"/>
  <c r="AF64" i="25" s="1"/>
  <c r="BA98" i="22"/>
  <c r="AX98" i="22"/>
  <c r="P64" i="20"/>
  <c r="Q64" i="20" s="1"/>
  <c r="S64" i="20" s="1"/>
  <c r="U64" i="20" s="1"/>
  <c r="AB64" i="20" s="1"/>
  <c r="AF64" i="20" s="1"/>
  <c r="P80" i="3"/>
  <c r="Q80" i="3" s="1"/>
  <c r="S80" i="3" s="1"/>
  <c r="U80" i="3" s="1"/>
  <c r="AT80" i="3" s="1"/>
  <c r="AX80" i="3" s="1"/>
  <c r="P99" i="11"/>
  <c r="Q99" i="11" s="1"/>
  <c r="S99" i="11" s="1"/>
  <c r="U99" i="11" s="1"/>
  <c r="AT99" i="11" s="1"/>
  <c r="P33" i="25"/>
  <c r="Q33" i="25" s="1"/>
  <c r="S33" i="25" s="1"/>
  <c r="U33" i="25" s="1"/>
  <c r="AQ33" i="25" s="1"/>
  <c r="AU33" i="25" s="1"/>
  <c r="P95" i="16"/>
  <c r="Q95" i="16" s="1"/>
  <c r="S95" i="16" s="1"/>
  <c r="U95" i="16" s="1"/>
  <c r="AT95" i="16" s="1"/>
  <c r="O96" i="16"/>
  <c r="P96" i="4"/>
  <c r="Q96" i="4" s="1"/>
  <c r="S96" i="4" s="1"/>
  <c r="U96" i="4" s="1"/>
  <c r="AT96" i="4" s="1"/>
  <c r="P96" i="2"/>
  <c r="Q96" i="2" s="1"/>
  <c r="S96" i="2" s="1"/>
  <c r="U96" i="2" s="1"/>
  <c r="AT96" i="2" s="1"/>
  <c r="P80" i="17"/>
  <c r="Q80" i="17" s="1"/>
  <c r="S80" i="17" s="1"/>
  <c r="U80" i="17" s="1"/>
  <c r="AT80" i="17" s="1"/>
  <c r="AX80" i="17" s="1"/>
  <c r="O81" i="17"/>
  <c r="AX95" i="15"/>
  <c r="BA95" i="15"/>
  <c r="P96" i="7"/>
  <c r="Q96" i="7" s="1"/>
  <c r="S96" i="7" s="1"/>
  <c r="U96" i="7" s="1"/>
  <c r="AT96" i="7" s="1"/>
  <c r="P48" i="26"/>
  <c r="Q48" i="26" s="1"/>
  <c r="S48" i="26" s="1"/>
  <c r="U48" i="26" s="1"/>
  <c r="AQ48" i="26" s="1"/>
  <c r="AU48" i="26" s="1"/>
  <c r="O49" i="26"/>
  <c r="P33" i="16"/>
  <c r="Q33" i="16" s="1"/>
  <c r="S33" i="16" s="1"/>
  <c r="U33" i="16" s="1"/>
  <c r="AQ33" i="16" s="1"/>
  <c r="AU33" i="16" s="1"/>
  <c r="O34" i="16"/>
  <c r="P97" i="8"/>
  <c r="Q97" i="8" s="1"/>
  <c r="S97" i="8" s="1"/>
  <c r="U97" i="8" s="1"/>
  <c r="AT97" i="8" s="1"/>
  <c r="P80" i="8"/>
  <c r="Q80" i="8" s="1"/>
  <c r="S80" i="8" s="1"/>
  <c r="U80" i="8" s="1"/>
  <c r="AT80" i="8" s="1"/>
  <c r="AX80" i="8" s="1"/>
  <c r="O81" i="8"/>
  <c r="BA95" i="18"/>
  <c r="AX95" i="18"/>
  <c r="AX96" i="19"/>
  <c r="BA96" i="19"/>
  <c r="AX96" i="5"/>
  <c r="BA96" i="5"/>
  <c r="P62" i="23"/>
  <c r="Q62" i="23" s="1"/>
  <c r="S62" i="23" s="1"/>
  <c r="U62" i="23" s="1"/>
  <c r="AB62" i="23" s="1"/>
  <c r="AF62" i="23" s="1"/>
  <c r="O63" i="23"/>
  <c r="P64" i="13"/>
  <c r="Q64" i="13" s="1"/>
  <c r="S64" i="13" s="1"/>
  <c r="U64" i="13" s="1"/>
  <c r="AB64" i="13" s="1"/>
  <c r="AF64" i="13" s="1"/>
  <c r="P79" i="13"/>
  <c r="Q79" i="13" s="1"/>
  <c r="S79" i="13" s="1"/>
  <c r="U79" i="13" s="1"/>
  <c r="AT79" i="13" s="1"/>
  <c r="AX79" i="13" s="1"/>
  <c r="O80" i="13"/>
  <c r="P81" i="16"/>
  <c r="Q81" i="16" s="1"/>
  <c r="S81" i="16" s="1"/>
  <c r="U81" i="16" s="1"/>
  <c r="AT81" i="16" s="1"/>
  <c r="AX81" i="16" s="1"/>
  <c r="O82" i="16"/>
  <c r="N46" i="16"/>
  <c r="O46" i="16" s="1"/>
  <c r="BA97" i="24"/>
  <c r="AX97" i="24"/>
  <c r="BA94" i="14"/>
  <c r="AX94" i="14"/>
  <c r="P46" i="16" l="1"/>
  <c r="Q46" i="16" s="1"/>
  <c r="S46" i="16" s="1"/>
  <c r="U46" i="16" s="1"/>
  <c r="AQ46" i="16" s="1"/>
  <c r="AU46" i="16" s="1"/>
  <c r="O47" i="16"/>
  <c r="AX98" i="24"/>
  <c r="BA98" i="24"/>
  <c r="AX97" i="5"/>
  <c r="BA97" i="5"/>
  <c r="P64" i="12"/>
  <c r="Q64" i="12" s="1"/>
  <c r="S64" i="12" s="1"/>
  <c r="U64" i="12" s="1"/>
  <c r="AB64" i="12" s="1"/>
  <c r="AF64" i="12" s="1"/>
  <c r="O65" i="12"/>
  <c r="P81" i="20"/>
  <c r="Q81" i="20" s="1"/>
  <c r="S81" i="20" s="1"/>
  <c r="U81" i="20" s="1"/>
  <c r="AT81" i="20" s="1"/>
  <c r="AX81" i="20" s="1"/>
  <c r="O82" i="20"/>
  <c r="P64" i="30"/>
  <c r="Q64" i="30" s="1"/>
  <c r="S64" i="30" s="1"/>
  <c r="U64" i="30" s="1"/>
  <c r="AB64" i="30" s="1"/>
  <c r="AF64" i="30" s="1"/>
  <c r="AX97" i="6"/>
  <c r="BA97" i="6"/>
  <c r="O65" i="5"/>
  <c r="P50" i="12"/>
  <c r="Q50" i="12" s="1"/>
  <c r="S50" i="12" s="1"/>
  <c r="U50" i="12" s="1"/>
  <c r="AQ50" i="12" s="1"/>
  <c r="AU50" i="12" s="1"/>
  <c r="O51" i="12"/>
  <c r="P66" i="15"/>
  <c r="Q66" i="15" s="1"/>
  <c r="S66" i="15" s="1"/>
  <c r="U66" i="15" s="1"/>
  <c r="AB66" i="15" s="1"/>
  <c r="AF66" i="15" s="1"/>
  <c r="P81" i="30"/>
  <c r="Q81" i="30" s="1"/>
  <c r="S81" i="30" s="1"/>
  <c r="U81" i="30" s="1"/>
  <c r="AT81" i="30" s="1"/>
  <c r="AX81" i="30" s="1"/>
  <c r="O82" i="30"/>
  <c r="P111" i="28"/>
  <c r="Q111" i="28" s="1"/>
  <c r="S111" i="28" s="1"/>
  <c r="U111" i="28" s="1"/>
  <c r="AT111" i="28" s="1"/>
  <c r="AX111" i="28" s="1"/>
  <c r="O112" i="28"/>
  <c r="O33" i="29"/>
  <c r="P80" i="23"/>
  <c r="Q80" i="23" s="1"/>
  <c r="S80" i="23" s="1"/>
  <c r="U80" i="23" s="1"/>
  <c r="AT80" i="23" s="1"/>
  <c r="AX80" i="23" s="1"/>
  <c r="O81" i="23"/>
  <c r="P83" i="9"/>
  <c r="Q83" i="9" s="1"/>
  <c r="S83" i="9" s="1"/>
  <c r="U83" i="9" s="1"/>
  <c r="AT83" i="9" s="1"/>
  <c r="AX83" i="9" s="1"/>
  <c r="P49" i="11"/>
  <c r="Q49" i="11" s="1"/>
  <c r="S49" i="11" s="1"/>
  <c r="U49" i="11" s="1"/>
  <c r="AQ49" i="11" s="1"/>
  <c r="AU49" i="11" s="1"/>
  <c r="P34" i="24"/>
  <c r="Q34" i="24" s="1"/>
  <c r="S34" i="24" s="1"/>
  <c r="U34" i="24" s="1"/>
  <c r="AQ34" i="24" s="1"/>
  <c r="AU34" i="24" s="1"/>
  <c r="O35" i="24"/>
  <c r="P35" i="10"/>
  <c r="Q35" i="10" s="1"/>
  <c r="S35" i="10" s="1"/>
  <c r="U35" i="10" s="1"/>
  <c r="AQ35" i="10" s="1"/>
  <c r="AU35" i="10" s="1"/>
  <c r="O36" i="10"/>
  <c r="P35" i="28"/>
  <c r="Q35" i="28" s="1"/>
  <c r="S35" i="28" s="1"/>
  <c r="U35" i="28" s="1"/>
  <c r="AQ35" i="28" s="1"/>
  <c r="AU35" i="28" s="1"/>
  <c r="P96" i="29"/>
  <c r="Q96" i="29" s="1"/>
  <c r="S96" i="29" s="1"/>
  <c r="U96" i="29" s="1"/>
  <c r="AT96" i="29" s="1"/>
  <c r="P35" i="1"/>
  <c r="Q35" i="1" s="1"/>
  <c r="S35" i="1" s="1"/>
  <c r="U35" i="1" s="1"/>
  <c r="AQ35" i="1" s="1"/>
  <c r="AU35" i="1" s="1"/>
  <c r="O36" i="1"/>
  <c r="BA99" i="22"/>
  <c r="AX99" i="22"/>
  <c r="P80" i="29"/>
  <c r="Q80" i="29" s="1"/>
  <c r="S80" i="29" s="1"/>
  <c r="U80" i="29" s="1"/>
  <c r="AT80" i="29" s="1"/>
  <c r="AX80" i="29" s="1"/>
  <c r="P48" i="18"/>
  <c r="Q48" i="18" s="1"/>
  <c r="S48" i="18" s="1"/>
  <c r="U48" i="18" s="1"/>
  <c r="AQ48" i="18" s="1"/>
  <c r="AU48" i="18" s="1"/>
  <c r="O49" i="18"/>
  <c r="P97" i="3"/>
  <c r="Q97" i="3" s="1"/>
  <c r="S97" i="3" s="1"/>
  <c r="U97" i="3" s="1"/>
  <c r="AT97" i="3" s="1"/>
  <c r="P34" i="11"/>
  <c r="Q34" i="11" s="1"/>
  <c r="S34" i="11" s="1"/>
  <c r="U34" i="11" s="1"/>
  <c r="AQ34" i="11" s="1"/>
  <c r="AU34" i="11" s="1"/>
  <c r="P96" i="9"/>
  <c r="Q96" i="9" s="1"/>
  <c r="S96" i="9" s="1"/>
  <c r="U96" i="9" s="1"/>
  <c r="AT96" i="9" s="1"/>
  <c r="O97" i="9"/>
  <c r="P47" i="27"/>
  <c r="Q47" i="27" s="1"/>
  <c r="S47" i="27" s="1"/>
  <c r="U47" i="27" s="1"/>
  <c r="AQ47" i="27" s="1"/>
  <c r="AU47" i="27" s="1"/>
  <c r="N84" i="21"/>
  <c r="P83" i="21"/>
  <c r="Q83" i="21" s="1"/>
  <c r="S83" i="21" s="1"/>
  <c r="U83" i="21" s="1"/>
  <c r="AT83" i="21" s="1"/>
  <c r="AX83" i="21" s="1"/>
  <c r="O84" i="21"/>
  <c r="BA96" i="2"/>
  <c r="AX96" i="2"/>
  <c r="O97" i="4"/>
  <c r="O65" i="20"/>
  <c r="O113" i="27"/>
  <c r="O96" i="14"/>
  <c r="O50" i="17"/>
  <c r="O96" i="10"/>
  <c r="P64" i="18"/>
  <c r="Q64" i="18" s="1"/>
  <c r="S64" i="18" s="1"/>
  <c r="U64" i="18" s="1"/>
  <c r="AB64" i="18" s="1"/>
  <c r="AF64" i="18" s="1"/>
  <c r="P67" i="26"/>
  <c r="Q67" i="26" s="1"/>
  <c r="S67" i="26" s="1"/>
  <c r="U67" i="26" s="1"/>
  <c r="AB67" i="26" s="1"/>
  <c r="AF67" i="26" s="1"/>
  <c r="N68" i="26"/>
  <c r="P97" i="18"/>
  <c r="Q97" i="18" s="1"/>
  <c r="S97" i="18" s="1"/>
  <c r="U97" i="18" s="1"/>
  <c r="AT97" i="18" s="1"/>
  <c r="O98" i="18"/>
  <c r="P50" i="19"/>
  <c r="Q50" i="19" s="1"/>
  <c r="S50" i="19" s="1"/>
  <c r="U50" i="19" s="1"/>
  <c r="AQ50" i="19" s="1"/>
  <c r="AU50" i="19" s="1"/>
  <c r="O51" i="19"/>
  <c r="N115" i="5"/>
  <c r="P114" i="5"/>
  <c r="Q114" i="5" s="1"/>
  <c r="S114" i="5" s="1"/>
  <c r="U114" i="5" s="1"/>
  <c r="AT114" i="5" s="1"/>
  <c r="AX114" i="5" s="1"/>
  <c r="P50" i="13"/>
  <c r="Q50" i="13" s="1"/>
  <c r="S50" i="13" s="1"/>
  <c r="U50" i="13" s="1"/>
  <c r="AQ50" i="13" s="1"/>
  <c r="AU50" i="13" s="1"/>
  <c r="P35" i="23"/>
  <c r="Q35" i="23" s="1"/>
  <c r="S35" i="23" s="1"/>
  <c r="U35" i="23" s="1"/>
  <c r="AQ35" i="23" s="1"/>
  <c r="AU35" i="23" s="1"/>
  <c r="O36" i="23"/>
  <c r="P32" i="26"/>
  <c r="Q32" i="26" s="1"/>
  <c r="S32" i="26" s="1"/>
  <c r="U32" i="26" s="1"/>
  <c r="AQ32" i="26" s="1"/>
  <c r="AU32" i="26" s="1"/>
  <c r="P98" i="21"/>
  <c r="Q98" i="21" s="1"/>
  <c r="S98" i="21" s="1"/>
  <c r="U98" i="21" s="1"/>
  <c r="AT98" i="21" s="1"/>
  <c r="P33" i="8"/>
  <c r="Q33" i="8" s="1"/>
  <c r="S33" i="8" s="1"/>
  <c r="U33" i="8" s="1"/>
  <c r="AQ33" i="8" s="1"/>
  <c r="AU33" i="8" s="1"/>
  <c r="O34" i="8"/>
  <c r="P48" i="2"/>
  <c r="Q48" i="2" s="1"/>
  <c r="S48" i="2" s="1"/>
  <c r="U48" i="2" s="1"/>
  <c r="AQ48" i="2" s="1"/>
  <c r="AU48" i="2" s="1"/>
  <c r="P98" i="23"/>
  <c r="Q98" i="23" s="1"/>
  <c r="S98" i="23" s="1"/>
  <c r="U98" i="23" s="1"/>
  <c r="AT98" i="23" s="1"/>
  <c r="P66" i="3"/>
  <c r="Q66" i="3" s="1"/>
  <c r="S66" i="3" s="1"/>
  <c r="U66" i="3" s="1"/>
  <c r="AB66" i="3" s="1"/>
  <c r="AF66" i="3" s="1"/>
  <c r="O67" i="3"/>
  <c r="BA95" i="29"/>
  <c r="AX95" i="29"/>
  <c r="O64" i="29"/>
  <c r="P81" i="18"/>
  <c r="Q81" i="18" s="1"/>
  <c r="S81" i="18" s="1"/>
  <c r="U81" i="18" s="1"/>
  <c r="AT81" i="18" s="1"/>
  <c r="AX81" i="18" s="1"/>
  <c r="O82" i="18"/>
  <c r="P48" i="25"/>
  <c r="Q48" i="25" s="1"/>
  <c r="S48" i="25" s="1"/>
  <c r="U48" i="25" s="1"/>
  <c r="AQ48" i="25" s="1"/>
  <c r="AU48" i="25" s="1"/>
  <c r="P112" i="29"/>
  <c r="Q112" i="29" s="1"/>
  <c r="S112" i="29" s="1"/>
  <c r="U112" i="29" s="1"/>
  <c r="AT112" i="29" s="1"/>
  <c r="AX112" i="29" s="1"/>
  <c r="O113" i="29"/>
  <c r="P80" i="2"/>
  <c r="Q80" i="2" s="1"/>
  <c r="S80" i="2" s="1"/>
  <c r="U80" i="2" s="1"/>
  <c r="AT80" i="2" s="1"/>
  <c r="AX80" i="2" s="1"/>
  <c r="O81" i="2"/>
  <c r="P34" i="18"/>
  <c r="Q34" i="18" s="1"/>
  <c r="S34" i="18" s="1"/>
  <c r="U34" i="18" s="1"/>
  <c r="AQ34" i="18" s="1"/>
  <c r="AU34" i="18" s="1"/>
  <c r="P63" i="23"/>
  <c r="Q63" i="23" s="1"/>
  <c r="S63" i="23" s="1"/>
  <c r="U63" i="23" s="1"/>
  <c r="AB63" i="23" s="1"/>
  <c r="AF63" i="23" s="1"/>
  <c r="O64" i="23"/>
  <c r="P80" i="13"/>
  <c r="Q80" i="13" s="1"/>
  <c r="S80" i="13" s="1"/>
  <c r="U80" i="13" s="1"/>
  <c r="AT80" i="13" s="1"/>
  <c r="AX80" i="13" s="1"/>
  <c r="O81" i="13"/>
  <c r="P49" i="26"/>
  <c r="Q49" i="26" s="1"/>
  <c r="S49" i="26" s="1"/>
  <c r="U49" i="26" s="1"/>
  <c r="AQ49" i="26" s="1"/>
  <c r="AU49" i="26" s="1"/>
  <c r="BA99" i="11"/>
  <c r="AX99" i="11"/>
  <c r="BA95" i="14"/>
  <c r="AX95" i="14"/>
  <c r="AX95" i="10"/>
  <c r="BA95" i="10"/>
  <c r="AX96" i="18"/>
  <c r="BA96" i="18"/>
  <c r="P49" i="7"/>
  <c r="Q49" i="7" s="1"/>
  <c r="S49" i="7" s="1"/>
  <c r="U49" i="7" s="1"/>
  <c r="AQ49" i="7" s="1"/>
  <c r="AU49" i="7" s="1"/>
  <c r="O50" i="7"/>
  <c r="O49" i="8"/>
  <c r="P63" i="8"/>
  <c r="Q63" i="8" s="1"/>
  <c r="S63" i="8" s="1"/>
  <c r="U63" i="8" s="1"/>
  <c r="AB63" i="8" s="1"/>
  <c r="AF63" i="8" s="1"/>
  <c r="O47" i="5"/>
  <c r="P63" i="31"/>
  <c r="Q63" i="31" s="1"/>
  <c r="S63" i="31" s="1"/>
  <c r="U63" i="31" s="1"/>
  <c r="AB63" i="31" s="1"/>
  <c r="AF63" i="31" s="1"/>
  <c r="O64" i="31"/>
  <c r="O81" i="12"/>
  <c r="P97" i="1"/>
  <c r="Q97" i="1" s="1"/>
  <c r="S97" i="1" s="1"/>
  <c r="U97" i="1" s="1"/>
  <c r="AT97" i="1" s="1"/>
  <c r="P97" i="20"/>
  <c r="Q97" i="20" s="1"/>
  <c r="S97" i="20" s="1"/>
  <c r="U97" i="20" s="1"/>
  <c r="AT97" i="20" s="1"/>
  <c r="O49" i="3"/>
  <c r="P32" i="21"/>
  <c r="Q32" i="21" s="1"/>
  <c r="S32" i="21" s="1"/>
  <c r="U32" i="21" s="1"/>
  <c r="AQ32" i="21" s="1"/>
  <c r="AU32" i="21" s="1"/>
  <c r="O65" i="7"/>
  <c r="O81" i="15"/>
  <c r="N84" i="1"/>
  <c r="O84" i="1" s="1"/>
  <c r="O67" i="6"/>
  <c r="O48" i="1"/>
  <c r="O49" i="28"/>
  <c r="O48" i="23"/>
  <c r="O97" i="25"/>
  <c r="O97" i="15"/>
  <c r="O98" i="12"/>
  <c r="P48" i="30"/>
  <c r="Q48" i="30" s="1"/>
  <c r="S48" i="30" s="1"/>
  <c r="U48" i="30" s="1"/>
  <c r="AQ48" i="30" s="1"/>
  <c r="AU48" i="30" s="1"/>
  <c r="P112" i="30"/>
  <c r="Q112" i="30" s="1"/>
  <c r="S112" i="30" s="1"/>
  <c r="U112" i="30" s="1"/>
  <c r="AT112" i="30" s="1"/>
  <c r="AX112" i="30" s="1"/>
  <c r="O113" i="30"/>
  <c r="O82" i="26"/>
  <c r="O34" i="2"/>
  <c r="P34" i="5"/>
  <c r="Q34" i="5" s="1"/>
  <c r="S34" i="5" s="1"/>
  <c r="U34" i="5" s="1"/>
  <c r="AQ34" i="5" s="1"/>
  <c r="AU34" i="5" s="1"/>
  <c r="P47" i="9"/>
  <c r="Q47" i="9" s="1"/>
  <c r="S47" i="9" s="1"/>
  <c r="U47" i="9" s="1"/>
  <c r="AQ47" i="9" s="1"/>
  <c r="AU47" i="9" s="1"/>
  <c r="O48" i="9"/>
  <c r="AX96" i="4"/>
  <c r="BA96" i="4"/>
  <c r="P81" i="17"/>
  <c r="Q81" i="17" s="1"/>
  <c r="S81" i="17" s="1"/>
  <c r="U81" i="17" s="1"/>
  <c r="AT81" i="17" s="1"/>
  <c r="AX81" i="17" s="1"/>
  <c r="P65" i="11"/>
  <c r="Q65" i="11" s="1"/>
  <c r="S65" i="11" s="1"/>
  <c r="U65" i="11" s="1"/>
  <c r="AB65" i="11" s="1"/>
  <c r="AF65" i="11" s="1"/>
  <c r="O66" i="11"/>
  <c r="P48" i="22"/>
  <c r="Q48" i="22" s="1"/>
  <c r="S48" i="22" s="1"/>
  <c r="U48" i="22" s="1"/>
  <c r="AQ48" i="22" s="1"/>
  <c r="AU48" i="22" s="1"/>
  <c r="O49" i="22"/>
  <c r="P98" i="19"/>
  <c r="Q98" i="19" s="1"/>
  <c r="S98" i="19" s="1"/>
  <c r="U98" i="19" s="1"/>
  <c r="AT98" i="19" s="1"/>
  <c r="P98" i="26"/>
  <c r="Q98" i="26" s="1"/>
  <c r="S98" i="26" s="1"/>
  <c r="U98" i="26" s="1"/>
  <c r="AT98" i="26" s="1"/>
  <c r="O99" i="26"/>
  <c r="P48" i="31"/>
  <c r="Q48" i="31" s="1"/>
  <c r="S48" i="31" s="1"/>
  <c r="U48" i="31" s="1"/>
  <c r="AQ48" i="31" s="1"/>
  <c r="AU48" i="31" s="1"/>
  <c r="O49" i="31"/>
  <c r="P48" i="24"/>
  <c r="Q48" i="24" s="1"/>
  <c r="S48" i="24" s="1"/>
  <c r="U48" i="24" s="1"/>
  <c r="AQ48" i="24" s="1"/>
  <c r="AU48" i="24" s="1"/>
  <c r="P48" i="4"/>
  <c r="Q48" i="4" s="1"/>
  <c r="S48" i="4" s="1"/>
  <c r="U48" i="4" s="1"/>
  <c r="AQ48" i="4" s="1"/>
  <c r="AU48" i="4" s="1"/>
  <c r="O49" i="4"/>
  <c r="P65" i="4"/>
  <c r="Q65" i="4" s="1"/>
  <c r="S65" i="4" s="1"/>
  <c r="U65" i="4" s="1"/>
  <c r="AB65" i="4" s="1"/>
  <c r="AF65" i="4" s="1"/>
  <c r="O66" i="4"/>
  <c r="P80" i="27"/>
  <c r="Q80" i="27" s="1"/>
  <c r="S80" i="27" s="1"/>
  <c r="U80" i="27" s="1"/>
  <c r="AT80" i="27" s="1"/>
  <c r="AX80" i="27" s="1"/>
  <c r="AX96" i="25"/>
  <c r="BA96" i="25"/>
  <c r="AX96" i="15"/>
  <c r="BA96" i="15"/>
  <c r="P48" i="10"/>
  <c r="Q48" i="10" s="1"/>
  <c r="S48" i="10" s="1"/>
  <c r="U48" i="10" s="1"/>
  <c r="AQ48" i="10" s="1"/>
  <c r="AU48" i="10" s="1"/>
  <c r="P82" i="7"/>
  <c r="Q82" i="7" s="1"/>
  <c r="S82" i="7" s="1"/>
  <c r="U82" i="7" s="1"/>
  <c r="AT82" i="7" s="1"/>
  <c r="AX82" i="7" s="1"/>
  <c r="O83" i="7"/>
  <c r="BA97" i="12"/>
  <c r="AX97" i="12"/>
  <c r="P64" i="22"/>
  <c r="Q64" i="22" s="1"/>
  <c r="S64" i="22" s="1"/>
  <c r="U64" i="22" s="1"/>
  <c r="AB64" i="22" s="1"/>
  <c r="AF64" i="22" s="1"/>
  <c r="P79" i="4"/>
  <c r="Q79" i="4" s="1"/>
  <c r="S79" i="4" s="1"/>
  <c r="U79" i="4" s="1"/>
  <c r="AT79" i="4" s="1"/>
  <c r="AX79" i="4" s="1"/>
  <c r="O80" i="4"/>
  <c r="P82" i="16"/>
  <c r="Q82" i="16" s="1"/>
  <c r="S82" i="16" s="1"/>
  <c r="U82" i="16" s="1"/>
  <c r="AT82" i="16" s="1"/>
  <c r="AX82" i="16" s="1"/>
  <c r="O83" i="16"/>
  <c r="P34" i="16"/>
  <c r="Q34" i="16" s="1"/>
  <c r="S34" i="16" s="1"/>
  <c r="U34" i="16" s="1"/>
  <c r="AQ34" i="16" s="1"/>
  <c r="AU34" i="16" s="1"/>
  <c r="P81" i="8"/>
  <c r="Q81" i="8" s="1"/>
  <c r="S81" i="8" s="1"/>
  <c r="U81" i="8" s="1"/>
  <c r="AT81" i="8" s="1"/>
  <c r="AX81" i="8" s="1"/>
  <c r="O82" i="8"/>
  <c r="P96" i="16"/>
  <c r="Q96" i="16" s="1"/>
  <c r="S96" i="16" s="1"/>
  <c r="U96" i="16" s="1"/>
  <c r="AT96" i="16" s="1"/>
  <c r="O97" i="16"/>
  <c r="N100" i="11"/>
  <c r="O100" i="11" s="1"/>
  <c r="P33" i="15"/>
  <c r="Q33" i="15" s="1"/>
  <c r="S33" i="15" s="1"/>
  <c r="U33" i="15" s="1"/>
  <c r="AQ33" i="15" s="1"/>
  <c r="AU33" i="15" s="1"/>
  <c r="P80" i="28"/>
  <c r="Q80" i="28" s="1"/>
  <c r="S80" i="28" s="1"/>
  <c r="U80" i="28" s="1"/>
  <c r="AT80" i="28" s="1"/>
  <c r="AX80" i="28" s="1"/>
  <c r="O81" i="28"/>
  <c r="P80" i="10"/>
  <c r="Q80" i="10" s="1"/>
  <c r="S80" i="10" s="1"/>
  <c r="U80" i="10" s="1"/>
  <c r="AT80" i="10" s="1"/>
  <c r="AX80" i="10" s="1"/>
  <c r="O81" i="10"/>
  <c r="P34" i="19"/>
  <c r="Q34" i="19" s="1"/>
  <c r="S34" i="19" s="1"/>
  <c r="U34" i="19" s="1"/>
  <c r="AQ34" i="19" s="1"/>
  <c r="AU34" i="19" s="1"/>
  <c r="P95" i="31"/>
  <c r="Q95" i="31" s="1"/>
  <c r="S95" i="31" s="1"/>
  <c r="U95" i="31" s="1"/>
  <c r="AT95" i="31" s="1"/>
  <c r="O96" i="31"/>
  <c r="O65" i="13"/>
  <c r="O98" i="8"/>
  <c r="O97" i="7"/>
  <c r="AX95" i="16"/>
  <c r="BA95" i="16"/>
  <c r="BA97" i="19"/>
  <c r="AX97" i="19"/>
  <c r="O64" i="27"/>
  <c r="BA97" i="26"/>
  <c r="AX97" i="26"/>
  <c r="P47" i="15"/>
  <c r="Q47" i="15" s="1"/>
  <c r="S47" i="15" s="1"/>
  <c r="U47" i="15" s="1"/>
  <c r="AQ47" i="15" s="1"/>
  <c r="AU47" i="15" s="1"/>
  <c r="O48" i="15"/>
  <c r="O34" i="20"/>
  <c r="P81" i="24"/>
  <c r="Q81" i="24" s="1"/>
  <c r="S81" i="24" s="1"/>
  <c r="U81" i="24" s="1"/>
  <c r="AT81" i="24" s="1"/>
  <c r="AX81" i="24" s="1"/>
  <c r="P64" i="16"/>
  <c r="Q64" i="16" s="1"/>
  <c r="S64" i="16" s="1"/>
  <c r="U64" i="16" s="1"/>
  <c r="AB64" i="16" s="1"/>
  <c r="AF64" i="16" s="1"/>
  <c r="O65" i="16"/>
  <c r="P33" i="31"/>
  <c r="Q33" i="31" s="1"/>
  <c r="S33" i="31" s="1"/>
  <c r="U33" i="31" s="1"/>
  <c r="AQ33" i="31" s="1"/>
  <c r="AU33" i="31" s="1"/>
  <c r="O34" i="31"/>
  <c r="O65" i="1"/>
  <c r="P48" i="21"/>
  <c r="Q48" i="21" s="1"/>
  <c r="S48" i="21" s="1"/>
  <c r="U48" i="21" s="1"/>
  <c r="AQ48" i="21" s="1"/>
  <c r="AU48" i="21" s="1"/>
  <c r="O33" i="22"/>
  <c r="O64" i="21"/>
  <c r="O33" i="7"/>
  <c r="O97" i="30"/>
  <c r="O63" i="19"/>
  <c r="O33" i="4"/>
  <c r="O36" i="30"/>
  <c r="O80" i="19"/>
  <c r="O97" i="27"/>
  <c r="O100" i="22"/>
  <c r="P66" i="2"/>
  <c r="Q66" i="2" s="1"/>
  <c r="S66" i="2" s="1"/>
  <c r="U66" i="2" s="1"/>
  <c r="AB66" i="2" s="1"/>
  <c r="AF66" i="2" s="1"/>
  <c r="O82" i="6"/>
  <c r="P34" i="17"/>
  <c r="Q34" i="17" s="1"/>
  <c r="S34" i="17" s="1"/>
  <c r="U34" i="17" s="1"/>
  <c r="AQ34" i="17" s="1"/>
  <c r="AU34" i="17" s="1"/>
  <c r="O35" i="17"/>
  <c r="N84" i="31"/>
  <c r="P83" i="31"/>
  <c r="Q83" i="31" s="1"/>
  <c r="S83" i="31" s="1"/>
  <c r="U83" i="31" s="1"/>
  <c r="AT83" i="31" s="1"/>
  <c r="AX83" i="31" s="1"/>
  <c r="O48" i="14"/>
  <c r="O65" i="14"/>
  <c r="P48" i="6"/>
  <c r="Q48" i="6" s="1"/>
  <c r="S48" i="6" s="1"/>
  <c r="U48" i="6" s="1"/>
  <c r="AQ48" i="6" s="1"/>
  <c r="AU48" i="6" s="1"/>
  <c r="O49" i="6"/>
  <c r="O47" i="29"/>
  <c r="O35" i="9"/>
  <c r="O98" i="13"/>
  <c r="P79" i="14"/>
  <c r="Q79" i="14" s="1"/>
  <c r="S79" i="14" s="1"/>
  <c r="U79" i="14" s="1"/>
  <c r="AT79" i="14" s="1"/>
  <c r="AX79" i="14" s="1"/>
  <c r="O80" i="14"/>
  <c r="AX97" i="8"/>
  <c r="BA97" i="8"/>
  <c r="AX96" i="7"/>
  <c r="BA96" i="7"/>
  <c r="O97" i="2"/>
  <c r="O34" i="25"/>
  <c r="O81" i="3"/>
  <c r="O65" i="25"/>
  <c r="O33" i="3"/>
  <c r="O99" i="24"/>
  <c r="O64" i="17"/>
  <c r="P35" i="12"/>
  <c r="Q35" i="12" s="1"/>
  <c r="S35" i="12" s="1"/>
  <c r="U35" i="12" s="1"/>
  <c r="AQ35" i="12" s="1"/>
  <c r="AU35" i="12" s="1"/>
  <c r="O36" i="12"/>
  <c r="P98" i="5"/>
  <c r="Q98" i="5" s="1"/>
  <c r="S98" i="5" s="1"/>
  <c r="U98" i="5" s="1"/>
  <c r="AT98" i="5" s="1"/>
  <c r="P81" i="11"/>
  <c r="Q81" i="11" s="1"/>
  <c r="S81" i="11" s="1"/>
  <c r="U81" i="11" s="1"/>
  <c r="AT81" i="11" s="1"/>
  <c r="AX81" i="11" s="1"/>
  <c r="O82" i="11"/>
  <c r="P80" i="25"/>
  <c r="Q80" i="25" s="1"/>
  <c r="S80" i="25" s="1"/>
  <c r="U80" i="25" s="1"/>
  <c r="AT80" i="25" s="1"/>
  <c r="AX80" i="25" s="1"/>
  <c r="O81" i="25"/>
  <c r="P64" i="9"/>
  <c r="Q64" i="9" s="1"/>
  <c r="S64" i="9" s="1"/>
  <c r="U64" i="9" s="1"/>
  <c r="AB64" i="9" s="1"/>
  <c r="AF64" i="9" s="1"/>
  <c r="P33" i="27"/>
  <c r="Q33" i="27" s="1"/>
  <c r="S33" i="27" s="1"/>
  <c r="U33" i="27" s="1"/>
  <c r="AQ33" i="27" s="1"/>
  <c r="AU33" i="27" s="1"/>
  <c r="O34" i="27"/>
  <c r="P35" i="13"/>
  <c r="Q35" i="13" s="1"/>
  <c r="S35" i="13" s="1"/>
  <c r="U35" i="13" s="1"/>
  <c r="AQ35" i="13" s="1"/>
  <c r="AU35" i="13" s="1"/>
  <c r="O36" i="13"/>
  <c r="P98" i="6"/>
  <c r="Q98" i="6" s="1"/>
  <c r="S98" i="6" s="1"/>
  <c r="U98" i="6" s="1"/>
  <c r="AT98" i="6" s="1"/>
  <c r="P64" i="24"/>
  <c r="Q64" i="24" s="1"/>
  <c r="S64" i="24" s="1"/>
  <c r="U64" i="24" s="1"/>
  <c r="AB64" i="24" s="1"/>
  <c r="AF64" i="24" s="1"/>
  <c r="O65" i="24"/>
  <c r="P33" i="6"/>
  <c r="Q33" i="6" s="1"/>
  <c r="S33" i="6" s="1"/>
  <c r="U33" i="6" s="1"/>
  <c r="AQ33" i="6" s="1"/>
  <c r="AU33" i="6" s="1"/>
  <c r="O34" i="6"/>
  <c r="P97" i="17"/>
  <c r="Q97" i="17" s="1"/>
  <c r="S97" i="17" s="1"/>
  <c r="U97" i="17" s="1"/>
  <c r="AT97" i="17" s="1"/>
  <c r="P34" i="14"/>
  <c r="Q34" i="14" s="1"/>
  <c r="S34" i="14" s="1"/>
  <c r="U34" i="14" s="1"/>
  <c r="AQ34" i="14" s="1"/>
  <c r="AU34" i="14" s="1"/>
  <c r="O35" i="14"/>
  <c r="P96" i="28"/>
  <c r="Q96" i="28" s="1"/>
  <c r="S96" i="28" s="1"/>
  <c r="U96" i="28" s="1"/>
  <c r="AT96" i="28" s="1"/>
  <c r="O97" i="28"/>
  <c r="P65" i="28"/>
  <c r="Q65" i="28" s="1"/>
  <c r="S65" i="28" s="1"/>
  <c r="U65" i="28" s="1"/>
  <c r="AB65" i="28" s="1"/>
  <c r="AF65" i="28" s="1"/>
  <c r="AX96" i="30"/>
  <c r="BA96" i="30"/>
  <c r="AX96" i="27"/>
  <c r="BA96" i="27"/>
  <c r="P48" i="20"/>
  <c r="Q48" i="20" s="1"/>
  <c r="S48" i="20" s="1"/>
  <c r="U48" i="20" s="1"/>
  <c r="AQ48" i="20" s="1"/>
  <c r="AU48" i="20" s="1"/>
  <c r="P81" i="22"/>
  <c r="Q81" i="22" s="1"/>
  <c r="S81" i="22" s="1"/>
  <c r="U81" i="22" s="1"/>
  <c r="AT81" i="22" s="1"/>
  <c r="AX81" i="22" s="1"/>
  <c r="O82" i="22"/>
  <c r="P64" i="10"/>
  <c r="Q64" i="10" s="1"/>
  <c r="S64" i="10" s="1"/>
  <c r="U64" i="10" s="1"/>
  <c r="AB64" i="10" s="1"/>
  <c r="AF64" i="10" s="1"/>
  <c r="O65" i="10"/>
  <c r="P80" i="5"/>
  <c r="Q80" i="5" s="1"/>
  <c r="S80" i="5" s="1"/>
  <c r="U80" i="5" s="1"/>
  <c r="AT80" i="5" s="1"/>
  <c r="AX80" i="5" s="1"/>
  <c r="AX97" i="13"/>
  <c r="BA97" i="13"/>
  <c r="P100" i="11" l="1"/>
  <c r="Q100" i="11" s="1"/>
  <c r="S100" i="11" s="1"/>
  <c r="U100" i="11" s="1"/>
  <c r="AT100" i="11" s="1"/>
  <c r="O101" i="11"/>
  <c r="P101" i="11" s="1"/>
  <c r="Q101" i="11" s="1"/>
  <c r="S101" i="11" s="1"/>
  <c r="U101" i="11" s="1"/>
  <c r="AT101" i="11" s="1"/>
  <c r="P65" i="10"/>
  <c r="Q65" i="10" s="1"/>
  <c r="S65" i="10" s="1"/>
  <c r="U65" i="10" s="1"/>
  <c r="AB65" i="10" s="1"/>
  <c r="AF65" i="10" s="1"/>
  <c r="O66" i="10"/>
  <c r="P81" i="25"/>
  <c r="Q81" i="25" s="1"/>
  <c r="S81" i="25" s="1"/>
  <c r="U81" i="25" s="1"/>
  <c r="AT81" i="25" s="1"/>
  <c r="AX81" i="25" s="1"/>
  <c r="AX97" i="17"/>
  <c r="BA97" i="17"/>
  <c r="AX98" i="6"/>
  <c r="BA98" i="6"/>
  <c r="AX98" i="5"/>
  <c r="BA98" i="5"/>
  <c r="P65" i="25"/>
  <c r="Q65" i="25" s="1"/>
  <c r="S65" i="25" s="1"/>
  <c r="U65" i="25" s="1"/>
  <c r="AB65" i="25" s="1"/>
  <c r="AF65" i="25" s="1"/>
  <c r="O66" i="25"/>
  <c r="P47" i="29"/>
  <c r="Q47" i="29" s="1"/>
  <c r="S47" i="29" s="1"/>
  <c r="U47" i="29" s="1"/>
  <c r="AQ47" i="29" s="1"/>
  <c r="AU47" i="29" s="1"/>
  <c r="O48" i="29"/>
  <c r="P63" i="19"/>
  <c r="Q63" i="19" s="1"/>
  <c r="S63" i="19" s="1"/>
  <c r="U63" i="19" s="1"/>
  <c r="AB63" i="19" s="1"/>
  <c r="AF63" i="19" s="1"/>
  <c r="O82" i="24"/>
  <c r="P97" i="7"/>
  <c r="Q97" i="7" s="1"/>
  <c r="S97" i="7" s="1"/>
  <c r="U97" i="7" s="1"/>
  <c r="AT97" i="7" s="1"/>
  <c r="O98" i="7"/>
  <c r="O35" i="16"/>
  <c r="O65" i="22"/>
  <c r="O49" i="10"/>
  <c r="O81" i="27"/>
  <c r="O49" i="24"/>
  <c r="O99" i="19"/>
  <c r="O82" i="17"/>
  <c r="O35" i="5"/>
  <c r="O49" i="30"/>
  <c r="P49" i="28"/>
  <c r="Q49" i="28" s="1"/>
  <c r="S49" i="28" s="1"/>
  <c r="U49" i="28" s="1"/>
  <c r="AQ49" i="28" s="1"/>
  <c r="AU49" i="28" s="1"/>
  <c r="O50" i="28"/>
  <c r="O33" i="21"/>
  <c r="AX97" i="1"/>
  <c r="BA97" i="1"/>
  <c r="O50" i="26"/>
  <c r="O35" i="18"/>
  <c r="O49" i="25"/>
  <c r="O68" i="26"/>
  <c r="P50" i="17"/>
  <c r="Q50" i="17" s="1"/>
  <c r="S50" i="17" s="1"/>
  <c r="U50" i="17" s="1"/>
  <c r="AQ50" i="17" s="1"/>
  <c r="AU50" i="17" s="1"/>
  <c r="O51" i="17"/>
  <c r="BA97" i="3"/>
  <c r="AX97" i="3"/>
  <c r="P33" i="29"/>
  <c r="Q33" i="29" s="1"/>
  <c r="S33" i="29" s="1"/>
  <c r="U33" i="29" s="1"/>
  <c r="AQ33" i="29" s="1"/>
  <c r="AU33" i="29" s="1"/>
  <c r="O34" i="29"/>
  <c r="O65" i="30"/>
  <c r="P34" i="6"/>
  <c r="Q34" i="6" s="1"/>
  <c r="S34" i="6" s="1"/>
  <c r="U34" i="6" s="1"/>
  <c r="AQ34" i="6" s="1"/>
  <c r="AU34" i="6" s="1"/>
  <c r="P49" i="6"/>
  <c r="Q49" i="6" s="1"/>
  <c r="S49" i="6" s="1"/>
  <c r="U49" i="6" s="1"/>
  <c r="AQ49" i="6" s="1"/>
  <c r="AU49" i="6" s="1"/>
  <c r="O50" i="6"/>
  <c r="P65" i="1"/>
  <c r="Q65" i="1" s="1"/>
  <c r="S65" i="1" s="1"/>
  <c r="U65" i="1" s="1"/>
  <c r="AB65" i="1" s="1"/>
  <c r="AF65" i="1" s="1"/>
  <c r="O66" i="1"/>
  <c r="P98" i="8"/>
  <c r="Q98" i="8" s="1"/>
  <c r="S98" i="8" s="1"/>
  <c r="U98" i="8" s="1"/>
  <c r="AT98" i="8" s="1"/>
  <c r="P48" i="1"/>
  <c r="Q48" i="1" s="1"/>
  <c r="S48" i="1" s="1"/>
  <c r="U48" i="1" s="1"/>
  <c r="AQ48" i="1" s="1"/>
  <c r="AU48" i="1" s="1"/>
  <c r="P36" i="23"/>
  <c r="Q36" i="23" s="1"/>
  <c r="S36" i="23" s="1"/>
  <c r="U36" i="23" s="1"/>
  <c r="AQ36" i="23" s="1"/>
  <c r="AU36" i="23" s="1"/>
  <c r="P112" i="28"/>
  <c r="Q112" i="28" s="1"/>
  <c r="S112" i="28" s="1"/>
  <c r="U112" i="28" s="1"/>
  <c r="AT112" i="28" s="1"/>
  <c r="AX112" i="28" s="1"/>
  <c r="P34" i="25"/>
  <c r="Q34" i="25" s="1"/>
  <c r="S34" i="25" s="1"/>
  <c r="U34" i="25" s="1"/>
  <c r="AQ34" i="25" s="1"/>
  <c r="AU34" i="25" s="1"/>
  <c r="O35" i="25"/>
  <c r="P80" i="14"/>
  <c r="Q80" i="14" s="1"/>
  <c r="S80" i="14" s="1"/>
  <c r="U80" i="14" s="1"/>
  <c r="AT80" i="14" s="1"/>
  <c r="AX80" i="14" s="1"/>
  <c r="O81" i="14"/>
  <c r="P35" i="17"/>
  <c r="Q35" i="17" s="1"/>
  <c r="S35" i="17" s="1"/>
  <c r="U35" i="17" s="1"/>
  <c r="AQ35" i="17" s="1"/>
  <c r="AU35" i="17" s="1"/>
  <c r="P97" i="27"/>
  <c r="Q97" i="27" s="1"/>
  <c r="S97" i="27" s="1"/>
  <c r="U97" i="27" s="1"/>
  <c r="AT97" i="27" s="1"/>
  <c r="O98" i="27"/>
  <c r="P33" i="7"/>
  <c r="Q33" i="7" s="1"/>
  <c r="S33" i="7" s="1"/>
  <c r="U33" i="7" s="1"/>
  <c r="AQ33" i="7" s="1"/>
  <c r="AU33" i="7" s="1"/>
  <c r="O34" i="7"/>
  <c r="P34" i="31"/>
  <c r="Q34" i="31" s="1"/>
  <c r="S34" i="31" s="1"/>
  <c r="U34" i="31" s="1"/>
  <c r="AQ34" i="31" s="1"/>
  <c r="AU34" i="31" s="1"/>
  <c r="P34" i="20"/>
  <c r="Q34" i="20" s="1"/>
  <c r="S34" i="20" s="1"/>
  <c r="U34" i="20" s="1"/>
  <c r="AQ34" i="20" s="1"/>
  <c r="AU34" i="20" s="1"/>
  <c r="O35" i="20"/>
  <c r="P65" i="13"/>
  <c r="Q65" i="13" s="1"/>
  <c r="S65" i="13" s="1"/>
  <c r="U65" i="13" s="1"/>
  <c r="AB65" i="13" s="1"/>
  <c r="AF65" i="13" s="1"/>
  <c r="O66" i="13"/>
  <c r="P97" i="16"/>
  <c r="Q97" i="16" s="1"/>
  <c r="S97" i="16" s="1"/>
  <c r="U97" i="16" s="1"/>
  <c r="AT97" i="16" s="1"/>
  <c r="P83" i="16"/>
  <c r="Q83" i="16" s="1"/>
  <c r="S83" i="16" s="1"/>
  <c r="U83" i="16" s="1"/>
  <c r="AT83" i="16" s="1"/>
  <c r="AX83" i="16" s="1"/>
  <c r="P66" i="4"/>
  <c r="Q66" i="4" s="1"/>
  <c r="S66" i="4" s="1"/>
  <c r="U66" i="4" s="1"/>
  <c r="AB66" i="4" s="1"/>
  <c r="AF66" i="4" s="1"/>
  <c r="P49" i="31"/>
  <c r="Q49" i="31" s="1"/>
  <c r="S49" i="31" s="1"/>
  <c r="U49" i="31" s="1"/>
  <c r="AQ49" i="31" s="1"/>
  <c r="AU49" i="31" s="1"/>
  <c r="O50" i="31"/>
  <c r="P49" i="22"/>
  <c r="Q49" i="22" s="1"/>
  <c r="S49" i="22" s="1"/>
  <c r="U49" i="22" s="1"/>
  <c r="AQ49" i="22" s="1"/>
  <c r="AU49" i="22" s="1"/>
  <c r="O50" i="22"/>
  <c r="P34" i="2"/>
  <c r="Q34" i="2" s="1"/>
  <c r="S34" i="2" s="1"/>
  <c r="U34" i="2" s="1"/>
  <c r="AQ34" i="2" s="1"/>
  <c r="AU34" i="2" s="1"/>
  <c r="P98" i="12"/>
  <c r="Q98" i="12" s="1"/>
  <c r="S98" i="12" s="1"/>
  <c r="U98" i="12" s="1"/>
  <c r="AT98" i="12" s="1"/>
  <c r="O99" i="12"/>
  <c r="P67" i="6"/>
  <c r="Q67" i="6" s="1"/>
  <c r="S67" i="6" s="1"/>
  <c r="U67" i="6" s="1"/>
  <c r="AB67" i="6" s="1"/>
  <c r="AF67" i="6" s="1"/>
  <c r="N68" i="6"/>
  <c r="O68" i="6"/>
  <c r="P49" i="3"/>
  <c r="Q49" i="3" s="1"/>
  <c r="S49" i="3" s="1"/>
  <c r="U49" i="3" s="1"/>
  <c r="AQ49" i="3" s="1"/>
  <c r="AU49" i="3" s="1"/>
  <c r="P64" i="31"/>
  <c r="Q64" i="31" s="1"/>
  <c r="S64" i="31" s="1"/>
  <c r="U64" i="31" s="1"/>
  <c r="AB64" i="31" s="1"/>
  <c r="AF64" i="31" s="1"/>
  <c r="O65" i="31"/>
  <c r="P50" i="7"/>
  <c r="Q50" i="7" s="1"/>
  <c r="S50" i="7" s="1"/>
  <c r="U50" i="7" s="1"/>
  <c r="AQ50" i="7" s="1"/>
  <c r="AU50" i="7" s="1"/>
  <c r="O51" i="7"/>
  <c r="P81" i="13"/>
  <c r="Q81" i="13" s="1"/>
  <c r="S81" i="13" s="1"/>
  <c r="U81" i="13" s="1"/>
  <c r="AT81" i="13" s="1"/>
  <c r="AX81" i="13" s="1"/>
  <c r="P81" i="2"/>
  <c r="Q81" i="2" s="1"/>
  <c r="S81" i="2" s="1"/>
  <c r="U81" i="2" s="1"/>
  <c r="AT81" i="2" s="1"/>
  <c r="AX81" i="2" s="1"/>
  <c r="O82" i="2"/>
  <c r="P82" i="18"/>
  <c r="Q82" i="18" s="1"/>
  <c r="S82" i="18" s="1"/>
  <c r="U82" i="18" s="1"/>
  <c r="AT82" i="18" s="1"/>
  <c r="AX82" i="18" s="1"/>
  <c r="O83" i="18"/>
  <c r="N52" i="19"/>
  <c r="O52" i="19" s="1"/>
  <c r="P51" i="19"/>
  <c r="Q51" i="19" s="1"/>
  <c r="S51" i="19" s="1"/>
  <c r="U51" i="19" s="1"/>
  <c r="AQ51" i="19" s="1"/>
  <c r="AU51" i="19" s="1"/>
  <c r="P113" i="27"/>
  <c r="Q113" i="27" s="1"/>
  <c r="S113" i="27" s="1"/>
  <c r="U113" i="27" s="1"/>
  <c r="AT113" i="27" s="1"/>
  <c r="AX113" i="27" s="1"/>
  <c r="O114" i="27"/>
  <c r="P84" i="21"/>
  <c r="Q84" i="21" s="1"/>
  <c r="S84" i="21" s="1"/>
  <c r="U84" i="21" s="1"/>
  <c r="AT84" i="21" s="1"/>
  <c r="AX84" i="21" s="1"/>
  <c r="BA96" i="9"/>
  <c r="AX96" i="9"/>
  <c r="P82" i="20"/>
  <c r="Q82" i="20" s="1"/>
  <c r="S82" i="20" s="1"/>
  <c r="U82" i="20" s="1"/>
  <c r="AT82" i="20" s="1"/>
  <c r="AX82" i="20" s="1"/>
  <c r="O83" i="20"/>
  <c r="P97" i="28"/>
  <c r="Q97" i="28" s="1"/>
  <c r="S97" i="28" s="1"/>
  <c r="U97" i="28" s="1"/>
  <c r="AT97" i="28" s="1"/>
  <c r="P36" i="12"/>
  <c r="Q36" i="12" s="1"/>
  <c r="S36" i="12" s="1"/>
  <c r="U36" i="12" s="1"/>
  <c r="AQ36" i="12" s="1"/>
  <c r="AU36" i="12" s="1"/>
  <c r="P100" i="22"/>
  <c r="Q100" i="22" s="1"/>
  <c r="S100" i="22" s="1"/>
  <c r="U100" i="22" s="1"/>
  <c r="AT100" i="22" s="1"/>
  <c r="O101" i="22"/>
  <c r="P101" i="22" s="1"/>
  <c r="Q101" i="22" s="1"/>
  <c r="S101" i="22" s="1"/>
  <c r="U101" i="22" s="1"/>
  <c r="AT101" i="22" s="1"/>
  <c r="P64" i="27"/>
  <c r="Q64" i="27" s="1"/>
  <c r="S64" i="27" s="1"/>
  <c r="U64" i="27" s="1"/>
  <c r="AB64" i="27" s="1"/>
  <c r="AF64" i="27" s="1"/>
  <c r="AX98" i="19"/>
  <c r="BA98" i="19"/>
  <c r="P81" i="12"/>
  <c r="Q81" i="12" s="1"/>
  <c r="S81" i="12" s="1"/>
  <c r="U81" i="12" s="1"/>
  <c r="AT81" i="12" s="1"/>
  <c r="AX81" i="12" s="1"/>
  <c r="O82" i="12"/>
  <c r="P49" i="8"/>
  <c r="Q49" i="8" s="1"/>
  <c r="S49" i="8" s="1"/>
  <c r="U49" i="8" s="1"/>
  <c r="AQ49" i="8" s="1"/>
  <c r="AU49" i="8" s="1"/>
  <c r="P67" i="3"/>
  <c r="Q67" i="3" s="1"/>
  <c r="S67" i="3" s="1"/>
  <c r="U67" i="3" s="1"/>
  <c r="AB67" i="3" s="1"/>
  <c r="AF67" i="3" s="1"/>
  <c r="N68" i="3"/>
  <c r="O68" i="3"/>
  <c r="P97" i="9"/>
  <c r="Q97" i="9" s="1"/>
  <c r="S97" i="9" s="1"/>
  <c r="U97" i="9" s="1"/>
  <c r="AT97" i="9" s="1"/>
  <c r="P36" i="1"/>
  <c r="Q36" i="1" s="1"/>
  <c r="S36" i="1" s="1"/>
  <c r="U36" i="1" s="1"/>
  <c r="AQ36" i="1" s="1"/>
  <c r="AU36" i="1" s="1"/>
  <c r="P35" i="14"/>
  <c r="Q35" i="14" s="1"/>
  <c r="S35" i="14" s="1"/>
  <c r="U35" i="14" s="1"/>
  <c r="AQ35" i="14" s="1"/>
  <c r="AU35" i="14" s="1"/>
  <c r="O36" i="14"/>
  <c r="P34" i="27"/>
  <c r="Q34" i="27" s="1"/>
  <c r="S34" i="27" s="1"/>
  <c r="U34" i="27" s="1"/>
  <c r="AQ34" i="27" s="1"/>
  <c r="AU34" i="27" s="1"/>
  <c r="P82" i="11"/>
  <c r="Q82" i="11" s="1"/>
  <c r="S82" i="11" s="1"/>
  <c r="U82" i="11" s="1"/>
  <c r="AT82" i="11" s="1"/>
  <c r="AX82" i="11" s="1"/>
  <c r="O83" i="11"/>
  <c r="P64" i="17"/>
  <c r="Q64" i="17" s="1"/>
  <c r="S64" i="17" s="1"/>
  <c r="U64" i="17" s="1"/>
  <c r="AB64" i="17" s="1"/>
  <c r="AF64" i="17" s="1"/>
  <c r="O65" i="17"/>
  <c r="P97" i="2"/>
  <c r="Q97" i="2" s="1"/>
  <c r="S97" i="2" s="1"/>
  <c r="U97" i="2" s="1"/>
  <c r="AT97" i="2" s="1"/>
  <c r="P65" i="14"/>
  <c r="Q65" i="14" s="1"/>
  <c r="S65" i="14" s="1"/>
  <c r="U65" i="14" s="1"/>
  <c r="AB65" i="14" s="1"/>
  <c r="AF65" i="14" s="1"/>
  <c r="O66" i="14"/>
  <c r="P80" i="19"/>
  <c r="Q80" i="19" s="1"/>
  <c r="S80" i="19" s="1"/>
  <c r="U80" i="19" s="1"/>
  <c r="AT80" i="19" s="1"/>
  <c r="AX80" i="19" s="1"/>
  <c r="O81" i="19"/>
  <c r="P64" i="21"/>
  <c r="Q64" i="21" s="1"/>
  <c r="S64" i="21" s="1"/>
  <c r="U64" i="21" s="1"/>
  <c r="AB64" i="21" s="1"/>
  <c r="AF64" i="21" s="1"/>
  <c r="P48" i="15"/>
  <c r="Q48" i="15" s="1"/>
  <c r="S48" i="15" s="1"/>
  <c r="U48" i="15" s="1"/>
  <c r="AQ48" i="15" s="1"/>
  <c r="AU48" i="15" s="1"/>
  <c r="O49" i="15"/>
  <c r="P96" i="31"/>
  <c r="Q96" i="31" s="1"/>
  <c r="S96" i="31" s="1"/>
  <c r="U96" i="31" s="1"/>
  <c r="AT96" i="31" s="1"/>
  <c r="O97" i="31"/>
  <c r="P81" i="28"/>
  <c r="Q81" i="28" s="1"/>
  <c r="S81" i="28" s="1"/>
  <c r="U81" i="28" s="1"/>
  <c r="AT81" i="28" s="1"/>
  <c r="AX81" i="28" s="1"/>
  <c r="AX96" i="16"/>
  <c r="BA96" i="16"/>
  <c r="P82" i="26"/>
  <c r="Q82" i="26" s="1"/>
  <c r="S82" i="26" s="1"/>
  <c r="U82" i="26" s="1"/>
  <c r="AT82" i="26" s="1"/>
  <c r="AX82" i="26" s="1"/>
  <c r="O83" i="26"/>
  <c r="P97" i="15"/>
  <c r="Q97" i="15" s="1"/>
  <c r="S97" i="15" s="1"/>
  <c r="U97" i="15" s="1"/>
  <c r="AT97" i="15" s="1"/>
  <c r="P84" i="1"/>
  <c r="Q84" i="1" s="1"/>
  <c r="S84" i="1" s="1"/>
  <c r="U84" i="1" s="1"/>
  <c r="AT84" i="1" s="1"/>
  <c r="AX84" i="1" s="1"/>
  <c r="O85" i="1"/>
  <c r="P85" i="1" s="1"/>
  <c r="Q85" i="1" s="1"/>
  <c r="S85" i="1" s="1"/>
  <c r="U85" i="1" s="1"/>
  <c r="AT85" i="1" s="1"/>
  <c r="AX85" i="1" s="1"/>
  <c r="AY85" i="1" s="1"/>
  <c r="O98" i="20"/>
  <c r="O99" i="23"/>
  <c r="O99" i="21"/>
  <c r="O51" i="13"/>
  <c r="O65" i="18"/>
  <c r="P65" i="20"/>
  <c r="Q65" i="20" s="1"/>
  <c r="S65" i="20" s="1"/>
  <c r="U65" i="20" s="1"/>
  <c r="AB65" i="20" s="1"/>
  <c r="AF65" i="20" s="1"/>
  <c r="O66" i="20"/>
  <c r="O35" i="11"/>
  <c r="O81" i="29"/>
  <c r="O97" i="29"/>
  <c r="P35" i="24"/>
  <c r="Q35" i="24" s="1"/>
  <c r="S35" i="24" s="1"/>
  <c r="U35" i="24" s="1"/>
  <c r="AQ35" i="24" s="1"/>
  <c r="AU35" i="24" s="1"/>
  <c r="O36" i="24"/>
  <c r="N84" i="9"/>
  <c r="O84" i="9" s="1"/>
  <c r="P82" i="30"/>
  <c r="Q82" i="30" s="1"/>
  <c r="S82" i="30" s="1"/>
  <c r="U82" i="30" s="1"/>
  <c r="AT82" i="30" s="1"/>
  <c r="AX82" i="30" s="1"/>
  <c r="P65" i="5"/>
  <c r="Q65" i="5" s="1"/>
  <c r="S65" i="5" s="1"/>
  <c r="U65" i="5" s="1"/>
  <c r="AB65" i="5" s="1"/>
  <c r="AF65" i="5" s="1"/>
  <c r="O66" i="5"/>
  <c r="P81" i="3"/>
  <c r="Q81" i="3" s="1"/>
  <c r="S81" i="3" s="1"/>
  <c r="U81" i="3" s="1"/>
  <c r="AT81" i="3" s="1"/>
  <c r="AX81" i="3" s="1"/>
  <c r="O82" i="3"/>
  <c r="P97" i="30"/>
  <c r="Q97" i="30" s="1"/>
  <c r="S97" i="30" s="1"/>
  <c r="U97" i="30" s="1"/>
  <c r="AT97" i="30" s="1"/>
  <c r="P34" i="8"/>
  <c r="Q34" i="8" s="1"/>
  <c r="S34" i="8" s="1"/>
  <c r="U34" i="8" s="1"/>
  <c r="AQ34" i="8" s="1"/>
  <c r="AU34" i="8" s="1"/>
  <c r="O35" i="8"/>
  <c r="P96" i="14"/>
  <c r="Q96" i="14" s="1"/>
  <c r="S96" i="14" s="1"/>
  <c r="U96" i="14" s="1"/>
  <c r="AT96" i="14" s="1"/>
  <c r="O97" i="14"/>
  <c r="P49" i="18"/>
  <c r="Q49" i="18" s="1"/>
  <c r="S49" i="18" s="1"/>
  <c r="U49" i="18" s="1"/>
  <c r="AQ49" i="18" s="1"/>
  <c r="AU49" i="18" s="1"/>
  <c r="P36" i="10"/>
  <c r="Q36" i="10" s="1"/>
  <c r="S36" i="10" s="1"/>
  <c r="U36" i="10" s="1"/>
  <c r="AQ36" i="10" s="1"/>
  <c r="AU36" i="10" s="1"/>
  <c r="P51" i="12"/>
  <c r="Q51" i="12" s="1"/>
  <c r="S51" i="12" s="1"/>
  <c r="U51" i="12" s="1"/>
  <c r="AQ51" i="12" s="1"/>
  <c r="AU51" i="12" s="1"/>
  <c r="BA96" i="28"/>
  <c r="AX96" i="28"/>
  <c r="P65" i="24"/>
  <c r="Q65" i="24" s="1"/>
  <c r="S65" i="24" s="1"/>
  <c r="U65" i="24" s="1"/>
  <c r="AB65" i="24" s="1"/>
  <c r="AF65" i="24" s="1"/>
  <c r="O66" i="24"/>
  <c r="N100" i="24"/>
  <c r="P99" i="24"/>
  <c r="Q99" i="24" s="1"/>
  <c r="S99" i="24" s="1"/>
  <c r="U99" i="24" s="1"/>
  <c r="AT99" i="24" s="1"/>
  <c r="P98" i="13"/>
  <c r="Q98" i="13" s="1"/>
  <c r="S98" i="13" s="1"/>
  <c r="U98" i="13" s="1"/>
  <c r="AT98" i="13" s="1"/>
  <c r="O99" i="13"/>
  <c r="P48" i="14"/>
  <c r="Q48" i="14" s="1"/>
  <c r="S48" i="14" s="1"/>
  <c r="U48" i="14" s="1"/>
  <c r="AQ48" i="14" s="1"/>
  <c r="AU48" i="14" s="1"/>
  <c r="O49" i="14"/>
  <c r="O83" i="6"/>
  <c r="P82" i="6"/>
  <c r="Q82" i="6" s="1"/>
  <c r="S82" i="6" s="1"/>
  <c r="U82" i="6" s="1"/>
  <c r="AT82" i="6" s="1"/>
  <c r="AX82" i="6" s="1"/>
  <c r="P36" i="30"/>
  <c r="Q36" i="30" s="1"/>
  <c r="S36" i="30" s="1"/>
  <c r="U36" i="30" s="1"/>
  <c r="AQ36" i="30" s="1"/>
  <c r="AU36" i="30" s="1"/>
  <c r="P33" i="22"/>
  <c r="Q33" i="22" s="1"/>
  <c r="S33" i="22" s="1"/>
  <c r="U33" i="22" s="1"/>
  <c r="AQ33" i="22" s="1"/>
  <c r="AU33" i="22" s="1"/>
  <c r="P65" i="16"/>
  <c r="Q65" i="16" s="1"/>
  <c r="S65" i="16" s="1"/>
  <c r="U65" i="16" s="1"/>
  <c r="AB65" i="16" s="1"/>
  <c r="AF65" i="16" s="1"/>
  <c r="O66" i="16"/>
  <c r="BA95" i="31"/>
  <c r="AX95" i="31"/>
  <c r="P82" i="8"/>
  <c r="Q82" i="8" s="1"/>
  <c r="S82" i="8" s="1"/>
  <c r="U82" i="8" s="1"/>
  <c r="AT82" i="8" s="1"/>
  <c r="AX82" i="8" s="1"/>
  <c r="P80" i="4"/>
  <c r="Q80" i="4" s="1"/>
  <c r="S80" i="4" s="1"/>
  <c r="U80" i="4" s="1"/>
  <c r="AT80" i="4" s="1"/>
  <c r="AX80" i="4" s="1"/>
  <c r="O81" i="4"/>
  <c r="P83" i="7"/>
  <c r="Q83" i="7" s="1"/>
  <c r="S83" i="7" s="1"/>
  <c r="U83" i="7" s="1"/>
  <c r="AT83" i="7" s="1"/>
  <c r="AX83" i="7" s="1"/>
  <c r="P49" i="4"/>
  <c r="Q49" i="4" s="1"/>
  <c r="S49" i="4" s="1"/>
  <c r="U49" i="4" s="1"/>
  <c r="AQ49" i="4" s="1"/>
  <c r="AU49" i="4" s="1"/>
  <c r="P99" i="26"/>
  <c r="Q99" i="26" s="1"/>
  <c r="S99" i="26" s="1"/>
  <c r="U99" i="26" s="1"/>
  <c r="AT99" i="26" s="1"/>
  <c r="P66" i="11"/>
  <c r="Q66" i="11" s="1"/>
  <c r="S66" i="11" s="1"/>
  <c r="U66" i="11" s="1"/>
  <c r="AB66" i="11" s="1"/>
  <c r="AF66" i="11" s="1"/>
  <c r="P48" i="9"/>
  <c r="Q48" i="9" s="1"/>
  <c r="S48" i="9" s="1"/>
  <c r="U48" i="9" s="1"/>
  <c r="AQ48" i="9" s="1"/>
  <c r="AU48" i="9" s="1"/>
  <c r="O49" i="9"/>
  <c r="P113" i="30"/>
  <c r="Q113" i="30" s="1"/>
  <c r="S113" i="30" s="1"/>
  <c r="U113" i="30" s="1"/>
  <c r="AT113" i="30" s="1"/>
  <c r="AX113" i="30" s="1"/>
  <c r="O114" i="30"/>
  <c r="P97" i="25"/>
  <c r="Q97" i="25" s="1"/>
  <c r="S97" i="25" s="1"/>
  <c r="U97" i="25" s="1"/>
  <c r="AT97" i="25" s="1"/>
  <c r="P81" i="15"/>
  <c r="Q81" i="15" s="1"/>
  <c r="S81" i="15" s="1"/>
  <c r="U81" i="15" s="1"/>
  <c r="AT81" i="15" s="1"/>
  <c r="AX81" i="15" s="1"/>
  <c r="O82" i="15"/>
  <c r="BA97" i="20"/>
  <c r="AX97" i="20"/>
  <c r="P47" i="5"/>
  <c r="Q47" i="5" s="1"/>
  <c r="S47" i="5" s="1"/>
  <c r="U47" i="5" s="1"/>
  <c r="AQ47" i="5" s="1"/>
  <c r="AU47" i="5" s="1"/>
  <c r="P64" i="23"/>
  <c r="Q64" i="23" s="1"/>
  <c r="S64" i="23" s="1"/>
  <c r="U64" i="23" s="1"/>
  <c r="AB64" i="23" s="1"/>
  <c r="AF64" i="23" s="1"/>
  <c r="O65" i="23"/>
  <c r="P113" i="29"/>
  <c r="Q113" i="29" s="1"/>
  <c r="S113" i="29" s="1"/>
  <c r="U113" i="29" s="1"/>
  <c r="AT113" i="29" s="1"/>
  <c r="AX113" i="29" s="1"/>
  <c r="O114" i="29"/>
  <c r="P64" i="29"/>
  <c r="Q64" i="29" s="1"/>
  <c r="S64" i="29" s="1"/>
  <c r="U64" i="29" s="1"/>
  <c r="AB64" i="29" s="1"/>
  <c r="AF64" i="29" s="1"/>
  <c r="BA98" i="23"/>
  <c r="AX98" i="23"/>
  <c r="BA98" i="21"/>
  <c r="AX98" i="21"/>
  <c r="P98" i="18"/>
  <c r="Q98" i="18" s="1"/>
  <c r="S98" i="18" s="1"/>
  <c r="U98" i="18" s="1"/>
  <c r="AT98" i="18" s="1"/>
  <c r="BA96" i="29"/>
  <c r="AX96" i="29"/>
  <c r="P81" i="23"/>
  <c r="Q81" i="23" s="1"/>
  <c r="S81" i="23" s="1"/>
  <c r="U81" i="23" s="1"/>
  <c r="AT81" i="23" s="1"/>
  <c r="AX81" i="23" s="1"/>
  <c r="O82" i="23"/>
  <c r="P65" i="12"/>
  <c r="Q65" i="12" s="1"/>
  <c r="S65" i="12" s="1"/>
  <c r="U65" i="12" s="1"/>
  <c r="AB65" i="12" s="1"/>
  <c r="AF65" i="12" s="1"/>
  <c r="P47" i="16"/>
  <c r="Q47" i="16" s="1"/>
  <c r="S47" i="16" s="1"/>
  <c r="U47" i="16" s="1"/>
  <c r="AQ47" i="16" s="1"/>
  <c r="AU47" i="16" s="1"/>
  <c r="O48" i="16"/>
  <c r="P36" i="13"/>
  <c r="Q36" i="13" s="1"/>
  <c r="S36" i="13" s="1"/>
  <c r="U36" i="13" s="1"/>
  <c r="AQ36" i="13" s="1"/>
  <c r="AU36" i="13" s="1"/>
  <c r="N37" i="13"/>
  <c r="O37" i="13"/>
  <c r="P81" i="10"/>
  <c r="Q81" i="10" s="1"/>
  <c r="S81" i="10" s="1"/>
  <c r="U81" i="10" s="1"/>
  <c r="AT81" i="10" s="1"/>
  <c r="AX81" i="10" s="1"/>
  <c r="P82" i="22"/>
  <c r="Q82" i="22" s="1"/>
  <c r="S82" i="22" s="1"/>
  <c r="U82" i="22" s="1"/>
  <c r="AT82" i="22" s="1"/>
  <c r="AX82" i="22" s="1"/>
  <c r="O83" i="22"/>
  <c r="O81" i="5"/>
  <c r="O49" i="20"/>
  <c r="O66" i="28"/>
  <c r="O98" i="17"/>
  <c r="O99" i="6"/>
  <c r="O65" i="9"/>
  <c r="O99" i="5"/>
  <c r="P33" i="3"/>
  <c r="Q33" i="3" s="1"/>
  <c r="S33" i="3" s="1"/>
  <c r="U33" i="3" s="1"/>
  <c r="AQ33" i="3" s="1"/>
  <c r="AU33" i="3" s="1"/>
  <c r="P35" i="9"/>
  <c r="Q35" i="9" s="1"/>
  <c r="S35" i="9" s="1"/>
  <c r="U35" i="9" s="1"/>
  <c r="AQ35" i="9" s="1"/>
  <c r="AU35" i="9" s="1"/>
  <c r="O36" i="9"/>
  <c r="O84" i="31"/>
  <c r="O67" i="2"/>
  <c r="P33" i="4"/>
  <c r="Q33" i="4" s="1"/>
  <c r="S33" i="4" s="1"/>
  <c r="U33" i="4" s="1"/>
  <c r="AQ33" i="4" s="1"/>
  <c r="AU33" i="4" s="1"/>
  <c r="O49" i="21"/>
  <c r="O35" i="19"/>
  <c r="O34" i="15"/>
  <c r="AX98" i="26"/>
  <c r="BA98" i="26"/>
  <c r="P48" i="23"/>
  <c r="Q48" i="23" s="1"/>
  <c r="S48" i="23" s="1"/>
  <c r="U48" i="23" s="1"/>
  <c r="AQ48" i="23" s="1"/>
  <c r="AU48" i="23" s="1"/>
  <c r="P65" i="7"/>
  <c r="Q65" i="7" s="1"/>
  <c r="S65" i="7" s="1"/>
  <c r="U65" i="7" s="1"/>
  <c r="AB65" i="7" s="1"/>
  <c r="AF65" i="7" s="1"/>
  <c r="O66" i="7"/>
  <c r="O98" i="1"/>
  <c r="O64" i="8"/>
  <c r="O49" i="2"/>
  <c r="O33" i="26"/>
  <c r="O115" i="5"/>
  <c r="BA97" i="18"/>
  <c r="AX97" i="18"/>
  <c r="P96" i="10"/>
  <c r="Q96" i="10" s="1"/>
  <c r="S96" i="10" s="1"/>
  <c r="U96" i="10" s="1"/>
  <c r="AT96" i="10" s="1"/>
  <c r="P97" i="4"/>
  <c r="Q97" i="4" s="1"/>
  <c r="S97" i="4" s="1"/>
  <c r="U97" i="4" s="1"/>
  <c r="AT97" i="4" s="1"/>
  <c r="O98" i="4"/>
  <c r="O48" i="27"/>
  <c r="O98" i="3"/>
  <c r="O36" i="28"/>
  <c r="O50" i="11"/>
  <c r="O67" i="15"/>
  <c r="P52" i="19" l="1"/>
  <c r="Q52" i="19" s="1"/>
  <c r="S52" i="19" s="1"/>
  <c r="U52" i="19" s="1"/>
  <c r="AQ52" i="19" s="1"/>
  <c r="AU52" i="19" s="1"/>
  <c r="O53" i="19"/>
  <c r="P53" i="19" s="1"/>
  <c r="Q53" i="19" s="1"/>
  <c r="S53" i="19" s="1"/>
  <c r="U53" i="19" s="1"/>
  <c r="AQ53" i="19" s="1"/>
  <c r="AU53" i="19" s="1"/>
  <c r="AV53" i="19" s="1"/>
  <c r="P99" i="23"/>
  <c r="Q99" i="23" s="1"/>
  <c r="S99" i="23" s="1"/>
  <c r="U99" i="23" s="1"/>
  <c r="AT99" i="23" s="1"/>
  <c r="N100" i="23"/>
  <c r="O100" i="23"/>
  <c r="P65" i="17"/>
  <c r="Q65" i="17" s="1"/>
  <c r="S65" i="17" s="1"/>
  <c r="U65" i="17" s="1"/>
  <c r="AB65" i="17" s="1"/>
  <c r="AF65" i="17" s="1"/>
  <c r="P68" i="6"/>
  <c r="Q68" i="6" s="1"/>
  <c r="S68" i="6" s="1"/>
  <c r="U68" i="6" s="1"/>
  <c r="AB68" i="6" s="1"/>
  <c r="AF68" i="6" s="1"/>
  <c r="P65" i="22"/>
  <c r="Q65" i="22" s="1"/>
  <c r="S65" i="22" s="1"/>
  <c r="U65" i="22" s="1"/>
  <c r="AB65" i="22" s="1"/>
  <c r="AF65" i="22" s="1"/>
  <c r="O66" i="22"/>
  <c r="P98" i="3"/>
  <c r="Q98" i="3" s="1"/>
  <c r="S98" i="3" s="1"/>
  <c r="U98" i="3" s="1"/>
  <c r="AT98" i="3" s="1"/>
  <c r="P67" i="2"/>
  <c r="Q67" i="2" s="1"/>
  <c r="S67" i="2" s="1"/>
  <c r="U67" i="2" s="1"/>
  <c r="AB67" i="2" s="1"/>
  <c r="AF67" i="2" s="1"/>
  <c r="N115" i="29"/>
  <c r="P114" i="29"/>
  <c r="Q114" i="29" s="1"/>
  <c r="S114" i="29" s="1"/>
  <c r="U114" i="29" s="1"/>
  <c r="AT114" i="29" s="1"/>
  <c r="AX114" i="29" s="1"/>
  <c r="N115" i="30"/>
  <c r="P114" i="30"/>
  <c r="Q114" i="30" s="1"/>
  <c r="S114" i="30" s="1"/>
  <c r="U114" i="30" s="1"/>
  <c r="AT114" i="30" s="1"/>
  <c r="AX114" i="30" s="1"/>
  <c r="O115" i="30"/>
  <c r="N52" i="12"/>
  <c r="O52" i="12" s="1"/>
  <c r="P82" i="3"/>
  <c r="Q82" i="3" s="1"/>
  <c r="S82" i="3" s="1"/>
  <c r="U82" i="3" s="1"/>
  <c r="AT82" i="3" s="1"/>
  <c r="AX82" i="3" s="1"/>
  <c r="BA96" i="31"/>
  <c r="AX96" i="31"/>
  <c r="BA100" i="22"/>
  <c r="AX100" i="22"/>
  <c r="P48" i="29"/>
  <c r="Q48" i="29" s="1"/>
  <c r="S48" i="29" s="1"/>
  <c r="U48" i="29" s="1"/>
  <c r="AQ48" i="29" s="1"/>
  <c r="AU48" i="29" s="1"/>
  <c r="P50" i="11"/>
  <c r="Q50" i="11" s="1"/>
  <c r="S50" i="11" s="1"/>
  <c r="U50" i="11" s="1"/>
  <c r="AQ50" i="11" s="1"/>
  <c r="AU50" i="11" s="1"/>
  <c r="O97" i="10"/>
  <c r="P49" i="2"/>
  <c r="Q49" i="2" s="1"/>
  <c r="S49" i="2" s="1"/>
  <c r="U49" i="2" s="1"/>
  <c r="AQ49" i="2" s="1"/>
  <c r="AU49" i="2" s="1"/>
  <c r="O34" i="4"/>
  <c r="O34" i="3"/>
  <c r="P66" i="28"/>
  <c r="Q66" i="28" s="1"/>
  <c r="S66" i="28" s="1"/>
  <c r="U66" i="28" s="1"/>
  <c r="AB66" i="28" s="1"/>
  <c r="AF66" i="28" s="1"/>
  <c r="O67" i="28"/>
  <c r="O66" i="12"/>
  <c r="O99" i="18"/>
  <c r="O65" i="29"/>
  <c r="O48" i="5"/>
  <c r="O98" i="25"/>
  <c r="O67" i="11"/>
  <c r="O83" i="8"/>
  <c r="O34" i="22"/>
  <c r="P83" i="6"/>
  <c r="Q83" i="6" s="1"/>
  <c r="S83" i="6" s="1"/>
  <c r="U83" i="6" s="1"/>
  <c r="AT83" i="6" s="1"/>
  <c r="AX83" i="6" s="1"/>
  <c r="AX99" i="24"/>
  <c r="BA99" i="24"/>
  <c r="O50" i="18"/>
  <c r="O98" i="30"/>
  <c r="O83" i="30"/>
  <c r="P81" i="29"/>
  <c r="Q81" i="29" s="1"/>
  <c r="S81" i="29" s="1"/>
  <c r="U81" i="29" s="1"/>
  <c r="AT81" i="29" s="1"/>
  <c r="AX81" i="29" s="1"/>
  <c r="O82" i="29"/>
  <c r="N100" i="21"/>
  <c r="O100" i="21" s="1"/>
  <c r="P99" i="21"/>
  <c r="Q99" i="21" s="1"/>
  <c r="S99" i="21" s="1"/>
  <c r="U99" i="21" s="1"/>
  <c r="AT99" i="21" s="1"/>
  <c r="AX97" i="15"/>
  <c r="BA97" i="15"/>
  <c r="BA97" i="2"/>
  <c r="AX97" i="2"/>
  <c r="O98" i="9"/>
  <c r="O98" i="28"/>
  <c r="O85" i="21"/>
  <c r="P85" i="21" s="1"/>
  <c r="Q85" i="21" s="1"/>
  <c r="S85" i="21" s="1"/>
  <c r="U85" i="21" s="1"/>
  <c r="AT85" i="21" s="1"/>
  <c r="AX85" i="21" s="1"/>
  <c r="AY85" i="21" s="1"/>
  <c r="O35" i="2"/>
  <c r="O67" i="4"/>
  <c r="AX97" i="16"/>
  <c r="BA97" i="16"/>
  <c r="O99" i="8"/>
  <c r="O35" i="6"/>
  <c r="P50" i="26"/>
  <c r="Q50" i="26" s="1"/>
  <c r="S50" i="26" s="1"/>
  <c r="U50" i="26" s="1"/>
  <c r="AQ50" i="26" s="1"/>
  <c r="AU50" i="26" s="1"/>
  <c r="O51" i="26"/>
  <c r="P49" i="30"/>
  <c r="Q49" i="30" s="1"/>
  <c r="S49" i="30" s="1"/>
  <c r="U49" i="30" s="1"/>
  <c r="AQ49" i="30" s="1"/>
  <c r="AU49" i="30" s="1"/>
  <c r="P49" i="10"/>
  <c r="Q49" i="10" s="1"/>
  <c r="S49" i="10" s="1"/>
  <c r="U49" i="10" s="1"/>
  <c r="AQ49" i="10" s="1"/>
  <c r="AU49" i="10" s="1"/>
  <c r="O64" i="19"/>
  <c r="O82" i="25"/>
  <c r="P36" i="28"/>
  <c r="Q36" i="28" s="1"/>
  <c r="S36" i="28" s="1"/>
  <c r="U36" i="28" s="1"/>
  <c r="AQ36" i="28" s="1"/>
  <c r="AU36" i="28" s="1"/>
  <c r="P64" i="8"/>
  <c r="Q64" i="8" s="1"/>
  <c r="S64" i="8" s="1"/>
  <c r="U64" i="8" s="1"/>
  <c r="AB64" i="8" s="1"/>
  <c r="AF64" i="8" s="1"/>
  <c r="O65" i="8"/>
  <c r="BA97" i="30"/>
  <c r="AX97" i="30"/>
  <c r="P83" i="26"/>
  <c r="Q83" i="26" s="1"/>
  <c r="S83" i="26" s="1"/>
  <c r="U83" i="26" s="1"/>
  <c r="AT83" i="26" s="1"/>
  <c r="AX83" i="26" s="1"/>
  <c r="P81" i="19"/>
  <c r="Q81" i="19" s="1"/>
  <c r="S81" i="19" s="1"/>
  <c r="U81" i="19" s="1"/>
  <c r="AT81" i="19" s="1"/>
  <c r="AX81" i="19" s="1"/>
  <c r="O82" i="19"/>
  <c r="N37" i="14"/>
  <c r="O37" i="14" s="1"/>
  <c r="P36" i="14"/>
  <c r="Q36" i="14" s="1"/>
  <c r="S36" i="14" s="1"/>
  <c r="U36" i="14" s="1"/>
  <c r="AQ36" i="14" s="1"/>
  <c r="AU36" i="14" s="1"/>
  <c r="P82" i="12"/>
  <c r="Q82" i="12" s="1"/>
  <c r="S82" i="12" s="1"/>
  <c r="U82" i="12" s="1"/>
  <c r="AT82" i="12" s="1"/>
  <c r="AX82" i="12" s="1"/>
  <c r="O83" i="12"/>
  <c r="P81" i="14"/>
  <c r="Q81" i="14" s="1"/>
  <c r="S81" i="14" s="1"/>
  <c r="U81" i="14" s="1"/>
  <c r="AT81" i="14" s="1"/>
  <c r="AX81" i="14" s="1"/>
  <c r="P99" i="5"/>
  <c r="Q99" i="5" s="1"/>
  <c r="S99" i="5" s="1"/>
  <c r="U99" i="5" s="1"/>
  <c r="AT99" i="5" s="1"/>
  <c r="N100" i="5"/>
  <c r="O100" i="5" s="1"/>
  <c r="P66" i="24"/>
  <c r="Q66" i="24" s="1"/>
  <c r="S66" i="24" s="1"/>
  <c r="U66" i="24" s="1"/>
  <c r="AB66" i="24" s="1"/>
  <c r="AF66" i="24" s="1"/>
  <c r="O67" i="24"/>
  <c r="P84" i="9"/>
  <c r="Q84" i="9" s="1"/>
  <c r="S84" i="9" s="1"/>
  <c r="U84" i="9" s="1"/>
  <c r="AT84" i="9" s="1"/>
  <c r="AX84" i="9" s="1"/>
  <c r="P98" i="20"/>
  <c r="Q98" i="20" s="1"/>
  <c r="S98" i="20" s="1"/>
  <c r="U98" i="20" s="1"/>
  <c r="AT98" i="20" s="1"/>
  <c r="P65" i="30"/>
  <c r="Q65" i="30" s="1"/>
  <c r="S65" i="30" s="1"/>
  <c r="U65" i="30" s="1"/>
  <c r="AB65" i="30" s="1"/>
  <c r="AF65" i="30" s="1"/>
  <c r="O66" i="30"/>
  <c r="P82" i="17"/>
  <c r="Q82" i="17" s="1"/>
  <c r="S82" i="17" s="1"/>
  <c r="U82" i="17" s="1"/>
  <c r="AT82" i="17" s="1"/>
  <c r="AX82" i="17" s="1"/>
  <c r="P35" i="16"/>
  <c r="Q35" i="16" s="1"/>
  <c r="S35" i="16" s="1"/>
  <c r="U35" i="16" s="1"/>
  <c r="AQ35" i="16" s="1"/>
  <c r="AU35" i="16" s="1"/>
  <c r="P83" i="22"/>
  <c r="Q83" i="22" s="1"/>
  <c r="S83" i="22" s="1"/>
  <c r="U83" i="22" s="1"/>
  <c r="AT83" i="22" s="1"/>
  <c r="AX83" i="22" s="1"/>
  <c r="N84" i="22"/>
  <c r="O84" i="22" s="1"/>
  <c r="BA99" i="26"/>
  <c r="AX99" i="26"/>
  <c r="P99" i="13"/>
  <c r="Q99" i="13" s="1"/>
  <c r="S99" i="13" s="1"/>
  <c r="U99" i="13" s="1"/>
  <c r="AT99" i="13" s="1"/>
  <c r="AX96" i="14"/>
  <c r="BA96" i="14"/>
  <c r="N37" i="24"/>
  <c r="P36" i="24"/>
  <c r="Q36" i="24" s="1"/>
  <c r="S36" i="24" s="1"/>
  <c r="U36" i="24" s="1"/>
  <c r="AQ36" i="24" s="1"/>
  <c r="AU36" i="24" s="1"/>
  <c r="O37" i="24"/>
  <c r="P49" i="15"/>
  <c r="Q49" i="15" s="1"/>
  <c r="S49" i="15" s="1"/>
  <c r="U49" i="15" s="1"/>
  <c r="AQ49" i="15" s="1"/>
  <c r="AU49" i="15" s="1"/>
  <c r="P66" i="14"/>
  <c r="Q66" i="14" s="1"/>
  <c r="S66" i="14" s="1"/>
  <c r="U66" i="14" s="1"/>
  <c r="AB66" i="14" s="1"/>
  <c r="AF66" i="14" s="1"/>
  <c r="O67" i="14"/>
  <c r="P83" i="11"/>
  <c r="Q83" i="11" s="1"/>
  <c r="S83" i="11" s="1"/>
  <c r="U83" i="11" s="1"/>
  <c r="AT83" i="11" s="1"/>
  <c r="AX83" i="11" s="1"/>
  <c r="P82" i="2"/>
  <c r="Q82" i="2" s="1"/>
  <c r="S82" i="2" s="1"/>
  <c r="U82" i="2" s="1"/>
  <c r="AT82" i="2" s="1"/>
  <c r="AX82" i="2" s="1"/>
  <c r="P65" i="31"/>
  <c r="Q65" i="31" s="1"/>
  <c r="S65" i="31" s="1"/>
  <c r="U65" i="31" s="1"/>
  <c r="AB65" i="31" s="1"/>
  <c r="AF65" i="31" s="1"/>
  <c r="P35" i="20"/>
  <c r="Q35" i="20" s="1"/>
  <c r="S35" i="20" s="1"/>
  <c r="U35" i="20" s="1"/>
  <c r="AQ35" i="20" s="1"/>
  <c r="AU35" i="20" s="1"/>
  <c r="O36" i="20"/>
  <c r="P98" i="27"/>
  <c r="Q98" i="27" s="1"/>
  <c r="S98" i="27" s="1"/>
  <c r="U98" i="27" s="1"/>
  <c r="AT98" i="27" s="1"/>
  <c r="P35" i="25"/>
  <c r="Q35" i="25" s="1"/>
  <c r="S35" i="25" s="1"/>
  <c r="U35" i="25" s="1"/>
  <c r="AQ35" i="25" s="1"/>
  <c r="AU35" i="25" s="1"/>
  <c r="N37" i="23"/>
  <c r="O37" i="23" s="1"/>
  <c r="P34" i="29"/>
  <c r="Q34" i="29" s="1"/>
  <c r="S34" i="29" s="1"/>
  <c r="U34" i="29" s="1"/>
  <c r="AQ34" i="29" s="1"/>
  <c r="AU34" i="29" s="1"/>
  <c r="P68" i="26"/>
  <c r="Q68" i="26" s="1"/>
  <c r="S68" i="26" s="1"/>
  <c r="U68" i="26" s="1"/>
  <c r="AB68" i="26" s="1"/>
  <c r="AF68" i="26" s="1"/>
  <c r="O69" i="26"/>
  <c r="P69" i="26" s="1"/>
  <c r="Q69" i="26" s="1"/>
  <c r="S69" i="26" s="1"/>
  <c r="U69" i="26" s="1"/>
  <c r="AB69" i="26" s="1"/>
  <c r="AF69" i="26" s="1"/>
  <c r="AG69" i="26" s="1"/>
  <c r="P33" i="21"/>
  <c r="Q33" i="21" s="1"/>
  <c r="S33" i="21" s="1"/>
  <c r="U33" i="21" s="1"/>
  <c r="AQ33" i="21" s="1"/>
  <c r="AU33" i="21" s="1"/>
  <c r="O34" i="21"/>
  <c r="P99" i="19"/>
  <c r="Q99" i="19" s="1"/>
  <c r="S99" i="19" s="1"/>
  <c r="U99" i="19" s="1"/>
  <c r="AT99" i="19" s="1"/>
  <c r="P98" i="7"/>
  <c r="Q98" i="7" s="1"/>
  <c r="S98" i="7" s="1"/>
  <c r="U98" i="7" s="1"/>
  <c r="AT98" i="7" s="1"/>
  <c r="P37" i="13"/>
  <c r="Q37" i="13" s="1"/>
  <c r="S37" i="13" s="1"/>
  <c r="U37" i="13" s="1"/>
  <c r="AQ37" i="13" s="1"/>
  <c r="AU37" i="13" s="1"/>
  <c r="O38" i="13"/>
  <c r="P38" i="13" s="1"/>
  <c r="Q38" i="13" s="1"/>
  <c r="S38" i="13" s="1"/>
  <c r="U38" i="13" s="1"/>
  <c r="AQ38" i="13" s="1"/>
  <c r="AU38" i="13" s="1"/>
  <c r="AV38" i="13" s="1"/>
  <c r="AX98" i="18"/>
  <c r="BA98" i="18"/>
  <c r="P49" i="14"/>
  <c r="Q49" i="14" s="1"/>
  <c r="S49" i="14" s="1"/>
  <c r="U49" i="14" s="1"/>
  <c r="AQ49" i="14" s="1"/>
  <c r="AU49" i="14" s="1"/>
  <c r="P97" i="31"/>
  <c r="Q97" i="31" s="1"/>
  <c r="S97" i="31" s="1"/>
  <c r="U97" i="31" s="1"/>
  <c r="AT97" i="31" s="1"/>
  <c r="O98" i="31"/>
  <c r="BA101" i="22"/>
  <c r="BB101" i="22" s="1"/>
  <c r="AX101" i="22"/>
  <c r="AX98" i="8"/>
  <c r="BA98" i="8"/>
  <c r="P51" i="17"/>
  <c r="Q51" i="17" s="1"/>
  <c r="S51" i="17" s="1"/>
  <c r="U51" i="17" s="1"/>
  <c r="AQ51" i="17" s="1"/>
  <c r="AU51" i="17" s="1"/>
  <c r="P35" i="5"/>
  <c r="Q35" i="5" s="1"/>
  <c r="S35" i="5" s="1"/>
  <c r="U35" i="5" s="1"/>
  <c r="AQ35" i="5" s="1"/>
  <c r="AU35" i="5" s="1"/>
  <c r="O36" i="5"/>
  <c r="P98" i="1"/>
  <c r="Q98" i="1" s="1"/>
  <c r="S98" i="1" s="1"/>
  <c r="U98" i="1" s="1"/>
  <c r="AT98" i="1" s="1"/>
  <c r="O99" i="1"/>
  <c r="P82" i="23"/>
  <c r="Q82" i="23" s="1"/>
  <c r="S82" i="23" s="1"/>
  <c r="U82" i="23" s="1"/>
  <c r="AT82" i="23" s="1"/>
  <c r="AX82" i="23" s="1"/>
  <c r="P68" i="3"/>
  <c r="Q68" i="3" s="1"/>
  <c r="S68" i="3" s="1"/>
  <c r="U68" i="3" s="1"/>
  <c r="AB68" i="3" s="1"/>
  <c r="AF68" i="3" s="1"/>
  <c r="O69" i="3"/>
  <c r="P69" i="3" s="1"/>
  <c r="Q69" i="3" s="1"/>
  <c r="S69" i="3" s="1"/>
  <c r="U69" i="3" s="1"/>
  <c r="AB69" i="3" s="1"/>
  <c r="AF69" i="3" s="1"/>
  <c r="AG69" i="3" s="1"/>
  <c r="P50" i="22"/>
  <c r="Q50" i="22" s="1"/>
  <c r="S50" i="22" s="1"/>
  <c r="U50" i="22" s="1"/>
  <c r="AQ50" i="22" s="1"/>
  <c r="AU50" i="22" s="1"/>
  <c r="O51" i="22"/>
  <c r="P66" i="1"/>
  <c r="Q66" i="1" s="1"/>
  <c r="S66" i="1" s="1"/>
  <c r="U66" i="1" s="1"/>
  <c r="AB66" i="1" s="1"/>
  <c r="AF66" i="1" s="1"/>
  <c r="P66" i="10"/>
  <c r="Q66" i="10" s="1"/>
  <c r="S66" i="10" s="1"/>
  <c r="U66" i="10" s="1"/>
  <c r="AB66" i="10" s="1"/>
  <c r="AF66" i="10" s="1"/>
  <c r="O67" i="10"/>
  <c r="P66" i="7"/>
  <c r="Q66" i="7" s="1"/>
  <c r="S66" i="7" s="1"/>
  <c r="U66" i="7" s="1"/>
  <c r="AB66" i="7" s="1"/>
  <c r="AF66" i="7" s="1"/>
  <c r="O67" i="7"/>
  <c r="P84" i="31"/>
  <c r="Q84" i="31" s="1"/>
  <c r="S84" i="31" s="1"/>
  <c r="U84" i="31" s="1"/>
  <c r="AT84" i="31" s="1"/>
  <c r="AX84" i="31" s="1"/>
  <c r="P48" i="16"/>
  <c r="Q48" i="16" s="1"/>
  <c r="S48" i="16" s="1"/>
  <c r="U48" i="16" s="1"/>
  <c r="AQ48" i="16" s="1"/>
  <c r="AU48" i="16" s="1"/>
  <c r="O49" i="16"/>
  <c r="P65" i="23"/>
  <c r="Q65" i="23" s="1"/>
  <c r="S65" i="23" s="1"/>
  <c r="U65" i="23" s="1"/>
  <c r="AB65" i="23" s="1"/>
  <c r="AF65" i="23" s="1"/>
  <c r="O66" i="23"/>
  <c r="P82" i="15"/>
  <c r="Q82" i="15" s="1"/>
  <c r="S82" i="15" s="1"/>
  <c r="U82" i="15" s="1"/>
  <c r="AT82" i="15" s="1"/>
  <c r="AX82" i="15" s="1"/>
  <c r="P49" i="9"/>
  <c r="Q49" i="9" s="1"/>
  <c r="S49" i="9" s="1"/>
  <c r="U49" i="9" s="1"/>
  <c r="AQ49" i="9" s="1"/>
  <c r="AU49" i="9" s="1"/>
  <c r="O50" i="9"/>
  <c r="N100" i="26"/>
  <c r="O100" i="26" s="1"/>
  <c r="P81" i="4"/>
  <c r="Q81" i="4" s="1"/>
  <c r="S81" i="4" s="1"/>
  <c r="U81" i="4" s="1"/>
  <c r="AT81" i="4" s="1"/>
  <c r="AX81" i="4" s="1"/>
  <c r="O82" i="4"/>
  <c r="P66" i="16"/>
  <c r="Q66" i="16" s="1"/>
  <c r="S66" i="16" s="1"/>
  <c r="U66" i="16" s="1"/>
  <c r="AB66" i="16" s="1"/>
  <c r="AF66" i="16" s="1"/>
  <c r="N37" i="30"/>
  <c r="O37" i="30" s="1"/>
  <c r="AX98" i="13"/>
  <c r="BA98" i="13"/>
  <c r="P35" i="8"/>
  <c r="Q35" i="8" s="1"/>
  <c r="S35" i="8" s="1"/>
  <c r="U35" i="8" s="1"/>
  <c r="AQ35" i="8" s="1"/>
  <c r="AU35" i="8" s="1"/>
  <c r="P66" i="5"/>
  <c r="Q66" i="5" s="1"/>
  <c r="S66" i="5" s="1"/>
  <c r="U66" i="5" s="1"/>
  <c r="AB66" i="5" s="1"/>
  <c r="AF66" i="5" s="1"/>
  <c r="O67" i="5"/>
  <c r="P65" i="18"/>
  <c r="Q65" i="18" s="1"/>
  <c r="S65" i="18" s="1"/>
  <c r="U65" i="18" s="1"/>
  <c r="AB65" i="18" s="1"/>
  <c r="AF65" i="18" s="1"/>
  <c r="O66" i="18"/>
  <c r="N100" i="12"/>
  <c r="P99" i="12"/>
  <c r="Q99" i="12" s="1"/>
  <c r="S99" i="12" s="1"/>
  <c r="U99" i="12" s="1"/>
  <c r="AT99" i="12" s="1"/>
  <c r="P50" i="31"/>
  <c r="Q50" i="31" s="1"/>
  <c r="S50" i="31" s="1"/>
  <c r="U50" i="31" s="1"/>
  <c r="AQ50" i="31" s="1"/>
  <c r="AU50" i="31" s="1"/>
  <c r="N84" i="16"/>
  <c r="O84" i="16" s="1"/>
  <c r="AX97" i="27"/>
  <c r="BA97" i="27"/>
  <c r="O49" i="1"/>
  <c r="P50" i="6"/>
  <c r="Q50" i="6" s="1"/>
  <c r="S50" i="6" s="1"/>
  <c r="U50" i="6" s="1"/>
  <c r="AQ50" i="6" s="1"/>
  <c r="AU50" i="6" s="1"/>
  <c r="P49" i="25"/>
  <c r="Q49" i="25" s="1"/>
  <c r="S49" i="25" s="1"/>
  <c r="U49" i="25" s="1"/>
  <c r="AQ49" i="25" s="1"/>
  <c r="AU49" i="25" s="1"/>
  <c r="O50" i="25"/>
  <c r="P50" i="28"/>
  <c r="Q50" i="28" s="1"/>
  <c r="S50" i="28" s="1"/>
  <c r="U50" i="28" s="1"/>
  <c r="AQ50" i="28" s="1"/>
  <c r="AU50" i="28" s="1"/>
  <c r="P49" i="24"/>
  <c r="Q49" i="24" s="1"/>
  <c r="S49" i="24" s="1"/>
  <c r="U49" i="24" s="1"/>
  <c r="AQ49" i="24" s="1"/>
  <c r="AU49" i="24" s="1"/>
  <c r="AX97" i="7"/>
  <c r="BA97" i="7"/>
  <c r="P66" i="25"/>
  <c r="Q66" i="25" s="1"/>
  <c r="S66" i="25" s="1"/>
  <c r="U66" i="25" s="1"/>
  <c r="AB66" i="25" s="1"/>
  <c r="AF66" i="25" s="1"/>
  <c r="BA101" i="11"/>
  <c r="AX101" i="11"/>
  <c r="BA96" i="10"/>
  <c r="AX96" i="10"/>
  <c r="P49" i="20"/>
  <c r="Q49" i="20" s="1"/>
  <c r="S49" i="20" s="1"/>
  <c r="U49" i="20" s="1"/>
  <c r="AQ49" i="20" s="1"/>
  <c r="AU49" i="20" s="1"/>
  <c r="AX97" i="25"/>
  <c r="BA97" i="25"/>
  <c r="P35" i="11"/>
  <c r="Q35" i="11" s="1"/>
  <c r="S35" i="11" s="1"/>
  <c r="U35" i="11" s="1"/>
  <c r="AQ35" i="11" s="1"/>
  <c r="AU35" i="11" s="1"/>
  <c r="BA97" i="9"/>
  <c r="AX97" i="9"/>
  <c r="BA97" i="28"/>
  <c r="AX97" i="28"/>
  <c r="P83" i="18"/>
  <c r="Q83" i="18" s="1"/>
  <c r="S83" i="18" s="1"/>
  <c r="U83" i="18" s="1"/>
  <c r="AT83" i="18" s="1"/>
  <c r="AX83" i="18" s="1"/>
  <c r="P51" i="7"/>
  <c r="Q51" i="7" s="1"/>
  <c r="S51" i="7" s="1"/>
  <c r="U51" i="7" s="1"/>
  <c r="AQ51" i="7" s="1"/>
  <c r="AU51" i="7" s="1"/>
  <c r="P66" i="13"/>
  <c r="Q66" i="13" s="1"/>
  <c r="S66" i="13" s="1"/>
  <c r="U66" i="13" s="1"/>
  <c r="AB66" i="13" s="1"/>
  <c r="AF66" i="13" s="1"/>
  <c r="O67" i="13"/>
  <c r="P34" i="7"/>
  <c r="Q34" i="7" s="1"/>
  <c r="S34" i="7" s="1"/>
  <c r="U34" i="7" s="1"/>
  <c r="AQ34" i="7" s="1"/>
  <c r="AU34" i="7" s="1"/>
  <c r="P81" i="5"/>
  <c r="Q81" i="5" s="1"/>
  <c r="S81" i="5" s="1"/>
  <c r="U81" i="5" s="1"/>
  <c r="AT81" i="5" s="1"/>
  <c r="AX81" i="5" s="1"/>
  <c r="P97" i="14"/>
  <c r="Q97" i="14" s="1"/>
  <c r="S97" i="14" s="1"/>
  <c r="U97" i="14" s="1"/>
  <c r="AT97" i="14" s="1"/>
  <c r="O98" i="14"/>
  <c r="P66" i="20"/>
  <c r="Q66" i="20" s="1"/>
  <c r="S66" i="20" s="1"/>
  <c r="U66" i="20" s="1"/>
  <c r="AB66" i="20" s="1"/>
  <c r="AF66" i="20" s="1"/>
  <c r="N84" i="20"/>
  <c r="P83" i="20"/>
  <c r="Q83" i="20" s="1"/>
  <c r="S83" i="20" s="1"/>
  <c r="U83" i="20" s="1"/>
  <c r="AT83" i="20" s="1"/>
  <c r="AX83" i="20" s="1"/>
  <c r="O84" i="20"/>
  <c r="N115" i="27"/>
  <c r="P114" i="27"/>
  <c r="Q114" i="27" s="1"/>
  <c r="S114" i="27" s="1"/>
  <c r="U114" i="27" s="1"/>
  <c r="AT114" i="27" s="1"/>
  <c r="AX114" i="27" s="1"/>
  <c r="P48" i="27"/>
  <c r="Q48" i="27" s="1"/>
  <c r="S48" i="27" s="1"/>
  <c r="U48" i="27" s="1"/>
  <c r="AQ48" i="27" s="1"/>
  <c r="AU48" i="27" s="1"/>
  <c r="P34" i="15"/>
  <c r="Q34" i="15" s="1"/>
  <c r="S34" i="15" s="1"/>
  <c r="U34" i="15" s="1"/>
  <c r="AQ34" i="15" s="1"/>
  <c r="AU34" i="15" s="1"/>
  <c r="O35" i="15"/>
  <c r="P65" i="9"/>
  <c r="Q65" i="9" s="1"/>
  <c r="S65" i="9" s="1"/>
  <c r="U65" i="9" s="1"/>
  <c r="AB65" i="9" s="1"/>
  <c r="AF65" i="9" s="1"/>
  <c r="N84" i="7"/>
  <c r="O84" i="7" s="1"/>
  <c r="P98" i="4"/>
  <c r="Q98" i="4" s="1"/>
  <c r="S98" i="4" s="1"/>
  <c r="U98" i="4" s="1"/>
  <c r="AT98" i="4" s="1"/>
  <c r="O99" i="4"/>
  <c r="P115" i="5"/>
  <c r="Q115" i="5" s="1"/>
  <c r="S115" i="5" s="1"/>
  <c r="U115" i="5" s="1"/>
  <c r="AT115" i="5" s="1"/>
  <c r="AX115" i="5" s="1"/>
  <c r="P35" i="19"/>
  <c r="Q35" i="19" s="1"/>
  <c r="S35" i="19" s="1"/>
  <c r="U35" i="19" s="1"/>
  <c r="AQ35" i="19" s="1"/>
  <c r="AU35" i="19" s="1"/>
  <c r="O36" i="19"/>
  <c r="P36" i="9"/>
  <c r="Q36" i="9" s="1"/>
  <c r="S36" i="9" s="1"/>
  <c r="U36" i="9" s="1"/>
  <c r="AQ36" i="9" s="1"/>
  <c r="AU36" i="9" s="1"/>
  <c r="P99" i="6"/>
  <c r="Q99" i="6" s="1"/>
  <c r="S99" i="6" s="1"/>
  <c r="U99" i="6" s="1"/>
  <c r="AT99" i="6" s="1"/>
  <c r="P67" i="15"/>
  <c r="Q67" i="15" s="1"/>
  <c r="S67" i="15" s="1"/>
  <c r="U67" i="15" s="1"/>
  <c r="AB67" i="15" s="1"/>
  <c r="AF67" i="15" s="1"/>
  <c r="N68" i="15"/>
  <c r="O68" i="15"/>
  <c r="BA97" i="4"/>
  <c r="AX97" i="4"/>
  <c r="P33" i="26"/>
  <c r="Q33" i="26" s="1"/>
  <c r="S33" i="26" s="1"/>
  <c r="U33" i="26" s="1"/>
  <c r="AQ33" i="26" s="1"/>
  <c r="AU33" i="26" s="1"/>
  <c r="O49" i="23"/>
  <c r="P49" i="21"/>
  <c r="Q49" i="21" s="1"/>
  <c r="S49" i="21" s="1"/>
  <c r="U49" i="21" s="1"/>
  <c r="AQ49" i="21" s="1"/>
  <c r="AU49" i="21" s="1"/>
  <c r="P98" i="17"/>
  <c r="Q98" i="17" s="1"/>
  <c r="S98" i="17" s="1"/>
  <c r="U98" i="17" s="1"/>
  <c r="AT98" i="17" s="1"/>
  <c r="O99" i="17"/>
  <c r="O82" i="10"/>
  <c r="O50" i="4"/>
  <c r="O100" i="24"/>
  <c r="N37" i="10"/>
  <c r="O37" i="10" s="1"/>
  <c r="P97" i="29"/>
  <c r="Q97" i="29" s="1"/>
  <c r="S97" i="29" s="1"/>
  <c r="U97" i="29" s="1"/>
  <c r="AT97" i="29" s="1"/>
  <c r="O98" i="29"/>
  <c r="P51" i="13"/>
  <c r="Q51" i="13" s="1"/>
  <c r="S51" i="13" s="1"/>
  <c r="U51" i="13" s="1"/>
  <c r="AQ51" i="13" s="1"/>
  <c r="AU51" i="13" s="1"/>
  <c r="O98" i="15"/>
  <c r="O82" i="28"/>
  <c r="O65" i="21"/>
  <c r="O98" i="2"/>
  <c r="O35" i="27"/>
  <c r="N37" i="1"/>
  <c r="O37" i="1" s="1"/>
  <c r="O50" i="8"/>
  <c r="O65" i="27"/>
  <c r="N37" i="12"/>
  <c r="O37" i="12" s="1"/>
  <c r="O82" i="13"/>
  <c r="O50" i="3"/>
  <c r="AX98" i="12"/>
  <c r="BA98" i="12"/>
  <c r="O98" i="16"/>
  <c r="O35" i="31"/>
  <c r="O36" i="17"/>
  <c r="O113" i="28"/>
  <c r="P35" i="18"/>
  <c r="Q35" i="18" s="1"/>
  <c r="S35" i="18" s="1"/>
  <c r="U35" i="18" s="1"/>
  <c r="AQ35" i="18" s="1"/>
  <c r="AU35" i="18" s="1"/>
  <c r="P81" i="27"/>
  <c r="Q81" i="27" s="1"/>
  <c r="S81" i="27" s="1"/>
  <c r="U81" i="27" s="1"/>
  <c r="AT81" i="27" s="1"/>
  <c r="AX81" i="27" s="1"/>
  <c r="O82" i="27"/>
  <c r="P82" i="24"/>
  <c r="Q82" i="24" s="1"/>
  <c r="S82" i="24" s="1"/>
  <c r="U82" i="24" s="1"/>
  <c r="AT82" i="24" s="1"/>
  <c r="AX82" i="24" s="1"/>
  <c r="O83" i="24"/>
  <c r="AX100" i="11"/>
  <c r="BA100" i="11"/>
  <c r="P37" i="14" l="1"/>
  <c r="Q37" i="14" s="1"/>
  <c r="S37" i="14" s="1"/>
  <c r="U37" i="14" s="1"/>
  <c r="AQ37" i="14" s="1"/>
  <c r="AU37" i="14" s="1"/>
  <c r="O38" i="14"/>
  <c r="P38" i="14" s="1"/>
  <c r="Q38" i="14" s="1"/>
  <c r="S38" i="14" s="1"/>
  <c r="U38" i="14" s="1"/>
  <c r="AQ38" i="14" s="1"/>
  <c r="AU38" i="14" s="1"/>
  <c r="AV38" i="14" s="1"/>
  <c r="P100" i="5"/>
  <c r="Q100" i="5" s="1"/>
  <c r="S100" i="5" s="1"/>
  <c r="U100" i="5" s="1"/>
  <c r="AT100" i="5" s="1"/>
  <c r="O101" i="5"/>
  <c r="P101" i="5" s="1"/>
  <c r="Q101" i="5" s="1"/>
  <c r="S101" i="5" s="1"/>
  <c r="U101" i="5" s="1"/>
  <c r="AT101" i="5" s="1"/>
  <c r="P52" i="12"/>
  <c r="Q52" i="12" s="1"/>
  <c r="S52" i="12" s="1"/>
  <c r="U52" i="12" s="1"/>
  <c r="AQ52" i="12" s="1"/>
  <c r="AU52" i="12" s="1"/>
  <c r="P84" i="22"/>
  <c r="Q84" i="22" s="1"/>
  <c r="S84" i="22" s="1"/>
  <c r="U84" i="22" s="1"/>
  <c r="AT84" i="22" s="1"/>
  <c r="AX84" i="22" s="1"/>
  <c r="O85" i="22"/>
  <c r="P85" i="22" s="1"/>
  <c r="Q85" i="22" s="1"/>
  <c r="S85" i="22" s="1"/>
  <c r="U85" i="22" s="1"/>
  <c r="AT85" i="22" s="1"/>
  <c r="AX85" i="22" s="1"/>
  <c r="AY85" i="22" s="1"/>
  <c r="P100" i="21"/>
  <c r="Q100" i="21" s="1"/>
  <c r="S100" i="21" s="1"/>
  <c r="U100" i="21" s="1"/>
  <c r="AT100" i="21" s="1"/>
  <c r="O101" i="21"/>
  <c r="P101" i="21" s="1"/>
  <c r="Q101" i="21" s="1"/>
  <c r="S101" i="21" s="1"/>
  <c r="U101" i="21" s="1"/>
  <c r="AT101" i="21" s="1"/>
  <c r="P82" i="4"/>
  <c r="Q82" i="4" s="1"/>
  <c r="S82" i="4" s="1"/>
  <c r="U82" i="4" s="1"/>
  <c r="AT82" i="4" s="1"/>
  <c r="AX82" i="4" s="1"/>
  <c r="P98" i="31"/>
  <c r="Q98" i="31" s="1"/>
  <c r="S98" i="31" s="1"/>
  <c r="U98" i="31" s="1"/>
  <c r="AT98" i="31" s="1"/>
  <c r="O99" i="31"/>
  <c r="O36" i="18"/>
  <c r="P50" i="8"/>
  <c r="Q50" i="8" s="1"/>
  <c r="S50" i="8" s="1"/>
  <c r="U50" i="8" s="1"/>
  <c r="AQ50" i="8" s="1"/>
  <c r="AU50" i="8" s="1"/>
  <c r="O51" i="8"/>
  <c r="P98" i="15"/>
  <c r="Q98" i="15" s="1"/>
  <c r="S98" i="15" s="1"/>
  <c r="U98" i="15" s="1"/>
  <c r="AT98" i="15" s="1"/>
  <c r="O99" i="15"/>
  <c r="P37" i="10"/>
  <c r="Q37" i="10" s="1"/>
  <c r="S37" i="10" s="1"/>
  <c r="U37" i="10" s="1"/>
  <c r="AQ37" i="10" s="1"/>
  <c r="AU37" i="10" s="1"/>
  <c r="O50" i="21"/>
  <c r="AX99" i="6"/>
  <c r="BA99" i="6"/>
  <c r="O116" i="5"/>
  <c r="P116" i="5" s="1"/>
  <c r="Q116" i="5" s="1"/>
  <c r="S116" i="5" s="1"/>
  <c r="U116" i="5" s="1"/>
  <c r="AT116" i="5" s="1"/>
  <c r="AX116" i="5" s="1"/>
  <c r="AY116" i="5" s="1"/>
  <c r="BA99" i="12"/>
  <c r="AX99" i="12"/>
  <c r="O36" i="8"/>
  <c r="O83" i="15"/>
  <c r="O85" i="31"/>
  <c r="P85" i="31" s="1"/>
  <c r="Q85" i="31" s="1"/>
  <c r="S85" i="31" s="1"/>
  <c r="U85" i="31" s="1"/>
  <c r="AT85" i="31" s="1"/>
  <c r="AX85" i="31" s="1"/>
  <c r="AY85" i="31" s="1"/>
  <c r="O67" i="1"/>
  <c r="O83" i="23"/>
  <c r="N100" i="19"/>
  <c r="O100" i="19" s="1"/>
  <c r="O35" i="29"/>
  <c r="AX98" i="27"/>
  <c r="BA98" i="27"/>
  <c r="O50" i="15"/>
  <c r="O82" i="14"/>
  <c r="P34" i="22"/>
  <c r="Q34" i="22" s="1"/>
  <c r="S34" i="22" s="1"/>
  <c r="U34" i="22" s="1"/>
  <c r="AQ34" i="22" s="1"/>
  <c r="AU34" i="22" s="1"/>
  <c r="N100" i="18"/>
  <c r="P99" i="18"/>
  <c r="Q99" i="18" s="1"/>
  <c r="S99" i="18" s="1"/>
  <c r="U99" i="18" s="1"/>
  <c r="AT99" i="18" s="1"/>
  <c r="O50" i="2"/>
  <c r="BA98" i="3"/>
  <c r="AX98" i="3"/>
  <c r="P98" i="14"/>
  <c r="Q98" i="14" s="1"/>
  <c r="S98" i="14" s="1"/>
  <c r="U98" i="14" s="1"/>
  <c r="AT98" i="14" s="1"/>
  <c r="O99" i="14"/>
  <c r="P50" i="25"/>
  <c r="Q50" i="25" s="1"/>
  <c r="S50" i="25" s="1"/>
  <c r="U50" i="25" s="1"/>
  <c r="AQ50" i="25" s="1"/>
  <c r="AU50" i="25" s="1"/>
  <c r="O51" i="25"/>
  <c r="BA99" i="19"/>
  <c r="AX99" i="19"/>
  <c r="P36" i="20"/>
  <c r="Q36" i="20" s="1"/>
  <c r="S36" i="20" s="1"/>
  <c r="U36" i="20" s="1"/>
  <c r="AQ36" i="20" s="1"/>
  <c r="AU36" i="20" s="1"/>
  <c r="P66" i="30"/>
  <c r="Q66" i="30" s="1"/>
  <c r="S66" i="30" s="1"/>
  <c r="U66" i="30" s="1"/>
  <c r="AB66" i="30" s="1"/>
  <c r="AF66" i="30" s="1"/>
  <c r="O67" i="30"/>
  <c r="P82" i="19"/>
  <c r="Q82" i="19" s="1"/>
  <c r="S82" i="19" s="1"/>
  <c r="U82" i="19" s="1"/>
  <c r="AT82" i="19" s="1"/>
  <c r="AX82" i="19" s="1"/>
  <c r="O83" i="19"/>
  <c r="P82" i="25"/>
  <c r="Q82" i="25" s="1"/>
  <c r="S82" i="25" s="1"/>
  <c r="U82" i="25" s="1"/>
  <c r="AT82" i="25" s="1"/>
  <c r="AX82" i="25" s="1"/>
  <c r="P66" i="12"/>
  <c r="Q66" i="12" s="1"/>
  <c r="S66" i="12" s="1"/>
  <c r="U66" i="12" s="1"/>
  <c r="AB66" i="12" s="1"/>
  <c r="AF66" i="12" s="1"/>
  <c r="O67" i="12"/>
  <c r="P83" i="24"/>
  <c r="Q83" i="24" s="1"/>
  <c r="S83" i="24" s="1"/>
  <c r="U83" i="24" s="1"/>
  <c r="AT83" i="24" s="1"/>
  <c r="AX83" i="24" s="1"/>
  <c r="P35" i="27"/>
  <c r="Q35" i="27" s="1"/>
  <c r="S35" i="27" s="1"/>
  <c r="U35" i="27" s="1"/>
  <c r="AQ35" i="27" s="1"/>
  <c r="AU35" i="27" s="1"/>
  <c r="O36" i="27"/>
  <c r="P49" i="23"/>
  <c r="Q49" i="23" s="1"/>
  <c r="S49" i="23" s="1"/>
  <c r="U49" i="23" s="1"/>
  <c r="AQ49" i="23" s="1"/>
  <c r="AU49" i="23" s="1"/>
  <c r="P84" i="20"/>
  <c r="Q84" i="20" s="1"/>
  <c r="S84" i="20" s="1"/>
  <c r="U84" i="20" s="1"/>
  <c r="AT84" i="20" s="1"/>
  <c r="AX84" i="20" s="1"/>
  <c r="BA97" i="14"/>
  <c r="AX97" i="14"/>
  <c r="N84" i="18"/>
  <c r="O84" i="18" s="1"/>
  <c r="P84" i="16"/>
  <c r="Q84" i="16" s="1"/>
  <c r="S84" i="16" s="1"/>
  <c r="U84" i="16" s="1"/>
  <c r="AT84" i="16" s="1"/>
  <c r="AX84" i="16" s="1"/>
  <c r="O85" i="16"/>
  <c r="P85" i="16" s="1"/>
  <c r="Q85" i="16" s="1"/>
  <c r="S85" i="16" s="1"/>
  <c r="U85" i="16" s="1"/>
  <c r="AT85" i="16" s="1"/>
  <c r="AX85" i="16" s="1"/>
  <c r="AY85" i="16" s="1"/>
  <c r="P66" i="18"/>
  <c r="Q66" i="18" s="1"/>
  <c r="S66" i="18" s="1"/>
  <c r="U66" i="18" s="1"/>
  <c r="AB66" i="18" s="1"/>
  <c r="AF66" i="18" s="1"/>
  <c r="P66" i="23"/>
  <c r="Q66" i="23" s="1"/>
  <c r="S66" i="23" s="1"/>
  <c r="U66" i="23" s="1"/>
  <c r="AB66" i="23" s="1"/>
  <c r="AF66" i="23" s="1"/>
  <c r="O67" i="23"/>
  <c r="P67" i="7"/>
  <c r="Q67" i="7" s="1"/>
  <c r="S67" i="7" s="1"/>
  <c r="U67" i="7" s="1"/>
  <c r="AB67" i="7" s="1"/>
  <c r="AF67" i="7" s="1"/>
  <c r="N68" i="7"/>
  <c r="O68" i="7" s="1"/>
  <c r="P51" i="22"/>
  <c r="Q51" i="22" s="1"/>
  <c r="S51" i="22" s="1"/>
  <c r="U51" i="22" s="1"/>
  <c r="AQ51" i="22" s="1"/>
  <c r="AU51" i="22" s="1"/>
  <c r="P99" i="1"/>
  <c r="Q99" i="1" s="1"/>
  <c r="S99" i="1" s="1"/>
  <c r="U99" i="1" s="1"/>
  <c r="AT99" i="1" s="1"/>
  <c r="N52" i="17"/>
  <c r="O52" i="17" s="1"/>
  <c r="BA97" i="31"/>
  <c r="AX97" i="31"/>
  <c r="P34" i="21"/>
  <c r="Q34" i="21" s="1"/>
  <c r="S34" i="21" s="1"/>
  <c r="U34" i="21" s="1"/>
  <c r="AQ34" i="21" s="1"/>
  <c r="AU34" i="21" s="1"/>
  <c r="O35" i="21"/>
  <c r="P37" i="23"/>
  <c r="Q37" i="23" s="1"/>
  <c r="S37" i="23" s="1"/>
  <c r="U37" i="23" s="1"/>
  <c r="AQ37" i="23" s="1"/>
  <c r="AU37" i="23" s="1"/>
  <c r="P37" i="24"/>
  <c r="Q37" i="24" s="1"/>
  <c r="S37" i="24" s="1"/>
  <c r="U37" i="24" s="1"/>
  <c r="AQ37" i="24" s="1"/>
  <c r="AU37" i="24" s="1"/>
  <c r="O38" i="24"/>
  <c r="P38" i="24" s="1"/>
  <c r="Q38" i="24" s="1"/>
  <c r="S38" i="24" s="1"/>
  <c r="U38" i="24" s="1"/>
  <c r="AQ38" i="24" s="1"/>
  <c r="AU38" i="24" s="1"/>
  <c r="AV38" i="24" s="1"/>
  <c r="AX99" i="13"/>
  <c r="BA99" i="13"/>
  <c r="N84" i="12"/>
  <c r="P83" i="12"/>
  <c r="Q83" i="12" s="1"/>
  <c r="S83" i="12" s="1"/>
  <c r="U83" i="12" s="1"/>
  <c r="AT83" i="12" s="1"/>
  <c r="AX83" i="12" s="1"/>
  <c r="O84" i="12"/>
  <c r="P65" i="8"/>
  <c r="Q65" i="8" s="1"/>
  <c r="S65" i="8" s="1"/>
  <c r="U65" i="8" s="1"/>
  <c r="AB65" i="8" s="1"/>
  <c r="AF65" i="8" s="1"/>
  <c r="P64" i="19"/>
  <c r="Q64" i="19" s="1"/>
  <c r="S64" i="19" s="1"/>
  <c r="U64" i="19" s="1"/>
  <c r="AB64" i="19" s="1"/>
  <c r="AF64" i="19" s="1"/>
  <c r="P35" i="2"/>
  <c r="Q35" i="2" s="1"/>
  <c r="S35" i="2" s="1"/>
  <c r="U35" i="2" s="1"/>
  <c r="AQ35" i="2" s="1"/>
  <c r="AU35" i="2" s="1"/>
  <c r="O36" i="2"/>
  <c r="P67" i="11"/>
  <c r="Q67" i="11" s="1"/>
  <c r="S67" i="11" s="1"/>
  <c r="U67" i="11" s="1"/>
  <c r="AB67" i="11" s="1"/>
  <c r="AF67" i="11" s="1"/>
  <c r="N68" i="28"/>
  <c r="P67" i="28"/>
  <c r="Q67" i="28" s="1"/>
  <c r="S67" i="28" s="1"/>
  <c r="U67" i="28" s="1"/>
  <c r="AB67" i="28" s="1"/>
  <c r="AF67" i="28" s="1"/>
  <c r="O68" i="28"/>
  <c r="P97" i="10"/>
  <c r="Q97" i="10" s="1"/>
  <c r="S97" i="10" s="1"/>
  <c r="U97" i="10" s="1"/>
  <c r="AT97" i="10" s="1"/>
  <c r="P115" i="30"/>
  <c r="Q115" i="30" s="1"/>
  <c r="S115" i="30" s="1"/>
  <c r="U115" i="30" s="1"/>
  <c r="AT115" i="30" s="1"/>
  <c r="AX115" i="30" s="1"/>
  <c r="P36" i="17"/>
  <c r="Q36" i="17" s="1"/>
  <c r="S36" i="17" s="1"/>
  <c r="U36" i="17" s="1"/>
  <c r="AQ36" i="17" s="1"/>
  <c r="AU36" i="17" s="1"/>
  <c r="N37" i="17"/>
  <c r="O37" i="17"/>
  <c r="P82" i="13"/>
  <c r="Q82" i="13" s="1"/>
  <c r="S82" i="13" s="1"/>
  <c r="U82" i="13" s="1"/>
  <c r="AT82" i="13" s="1"/>
  <c r="AX82" i="13" s="1"/>
  <c r="O83" i="13"/>
  <c r="P98" i="2"/>
  <c r="Q98" i="2" s="1"/>
  <c r="S98" i="2" s="1"/>
  <c r="U98" i="2" s="1"/>
  <c r="AT98" i="2" s="1"/>
  <c r="O99" i="2"/>
  <c r="N52" i="13"/>
  <c r="O52" i="13" s="1"/>
  <c r="P82" i="10"/>
  <c r="Q82" i="10" s="1"/>
  <c r="S82" i="10" s="1"/>
  <c r="U82" i="10" s="1"/>
  <c r="AT82" i="10" s="1"/>
  <c r="AX82" i="10" s="1"/>
  <c r="O34" i="26"/>
  <c r="N37" i="9"/>
  <c r="O37" i="9" s="1"/>
  <c r="BA98" i="4"/>
  <c r="AX98" i="4"/>
  <c r="O49" i="27"/>
  <c r="O82" i="5"/>
  <c r="AY101" i="11"/>
  <c r="O50" i="24"/>
  <c r="O51" i="6"/>
  <c r="O51" i="31"/>
  <c r="P100" i="26"/>
  <c r="Q100" i="26" s="1"/>
  <c r="S100" i="26" s="1"/>
  <c r="U100" i="26" s="1"/>
  <c r="AT100" i="26" s="1"/>
  <c r="O101" i="26"/>
  <c r="P101" i="26" s="1"/>
  <c r="Q101" i="26" s="1"/>
  <c r="S101" i="26" s="1"/>
  <c r="U101" i="26" s="1"/>
  <c r="AT101" i="26" s="1"/>
  <c r="BA98" i="1"/>
  <c r="AX98" i="1"/>
  <c r="O50" i="14"/>
  <c r="O99" i="7"/>
  <c r="O36" i="25"/>
  <c r="O66" i="31"/>
  <c r="N84" i="11"/>
  <c r="O84" i="11" s="1"/>
  <c r="N100" i="13"/>
  <c r="O100" i="13" s="1"/>
  <c r="O36" i="16"/>
  <c r="O99" i="20"/>
  <c r="O50" i="10"/>
  <c r="P35" i="6"/>
  <c r="Q35" i="6" s="1"/>
  <c r="S35" i="6" s="1"/>
  <c r="U35" i="6" s="1"/>
  <c r="AQ35" i="6" s="1"/>
  <c r="AU35" i="6" s="1"/>
  <c r="O36" i="6"/>
  <c r="P83" i="30"/>
  <c r="Q83" i="30" s="1"/>
  <c r="S83" i="30" s="1"/>
  <c r="U83" i="30" s="1"/>
  <c r="AT83" i="30" s="1"/>
  <c r="AX83" i="30" s="1"/>
  <c r="P98" i="25"/>
  <c r="Q98" i="25" s="1"/>
  <c r="S98" i="25" s="1"/>
  <c r="U98" i="25" s="1"/>
  <c r="AT98" i="25" s="1"/>
  <c r="O99" i="25"/>
  <c r="O51" i="11"/>
  <c r="N68" i="2"/>
  <c r="O68" i="2" s="1"/>
  <c r="O69" i="6"/>
  <c r="P69" i="6" s="1"/>
  <c r="Q69" i="6" s="1"/>
  <c r="S69" i="6" s="1"/>
  <c r="U69" i="6" s="1"/>
  <c r="AB69" i="6" s="1"/>
  <c r="AF69" i="6" s="1"/>
  <c r="AG69" i="6" s="1"/>
  <c r="AX99" i="23"/>
  <c r="BA99" i="23"/>
  <c r="P67" i="24"/>
  <c r="Q67" i="24" s="1"/>
  <c r="S67" i="24" s="1"/>
  <c r="U67" i="24" s="1"/>
  <c r="AB67" i="24" s="1"/>
  <c r="AF67" i="24" s="1"/>
  <c r="N68" i="24"/>
  <c r="N68" i="4"/>
  <c r="P67" i="4"/>
  <c r="Q67" i="4" s="1"/>
  <c r="S67" i="4" s="1"/>
  <c r="U67" i="4" s="1"/>
  <c r="AB67" i="4" s="1"/>
  <c r="AF67" i="4" s="1"/>
  <c r="P82" i="29"/>
  <c r="Q82" i="29" s="1"/>
  <c r="S82" i="29" s="1"/>
  <c r="U82" i="29" s="1"/>
  <c r="AT82" i="29" s="1"/>
  <c r="AX82" i="29" s="1"/>
  <c r="O83" i="29"/>
  <c r="P83" i="8"/>
  <c r="Q83" i="8" s="1"/>
  <c r="S83" i="8" s="1"/>
  <c r="U83" i="8" s="1"/>
  <c r="AT83" i="8" s="1"/>
  <c r="AX83" i="8" s="1"/>
  <c r="P100" i="23"/>
  <c r="Q100" i="23" s="1"/>
  <c r="S100" i="23" s="1"/>
  <c r="U100" i="23" s="1"/>
  <c r="AT100" i="23" s="1"/>
  <c r="O101" i="23"/>
  <c r="P101" i="23" s="1"/>
  <c r="Q101" i="23" s="1"/>
  <c r="S101" i="23" s="1"/>
  <c r="U101" i="23" s="1"/>
  <c r="AT101" i="23" s="1"/>
  <c r="P113" i="28"/>
  <c r="Q113" i="28" s="1"/>
  <c r="S113" i="28" s="1"/>
  <c r="U113" i="28" s="1"/>
  <c r="AT113" i="28" s="1"/>
  <c r="AX113" i="28" s="1"/>
  <c r="P50" i="3"/>
  <c r="Q50" i="3" s="1"/>
  <c r="S50" i="3" s="1"/>
  <c r="U50" i="3" s="1"/>
  <c r="AQ50" i="3" s="1"/>
  <c r="AU50" i="3" s="1"/>
  <c r="P37" i="12"/>
  <c r="Q37" i="12" s="1"/>
  <c r="S37" i="12" s="1"/>
  <c r="U37" i="12" s="1"/>
  <c r="AQ37" i="12" s="1"/>
  <c r="AU37" i="12" s="1"/>
  <c r="O38" i="12"/>
  <c r="P38" i="12" s="1"/>
  <c r="Q38" i="12" s="1"/>
  <c r="S38" i="12" s="1"/>
  <c r="U38" i="12" s="1"/>
  <c r="AQ38" i="12" s="1"/>
  <c r="AU38" i="12" s="1"/>
  <c r="AV38" i="12" s="1"/>
  <c r="P98" i="29"/>
  <c r="Q98" i="29" s="1"/>
  <c r="S98" i="29" s="1"/>
  <c r="U98" i="29" s="1"/>
  <c r="AT98" i="29" s="1"/>
  <c r="P99" i="17"/>
  <c r="Q99" i="17" s="1"/>
  <c r="S99" i="17" s="1"/>
  <c r="U99" i="17" s="1"/>
  <c r="AT99" i="17" s="1"/>
  <c r="P36" i="19"/>
  <c r="Q36" i="19" s="1"/>
  <c r="S36" i="19" s="1"/>
  <c r="U36" i="19" s="1"/>
  <c r="AQ36" i="19" s="1"/>
  <c r="AU36" i="19" s="1"/>
  <c r="BB101" i="11"/>
  <c r="P67" i="5"/>
  <c r="Q67" i="5" s="1"/>
  <c r="S67" i="5" s="1"/>
  <c r="U67" i="5" s="1"/>
  <c r="AB67" i="5" s="1"/>
  <c r="AF67" i="5" s="1"/>
  <c r="N68" i="5"/>
  <c r="O68" i="5"/>
  <c r="P37" i="30"/>
  <c r="Q37" i="30" s="1"/>
  <c r="S37" i="30" s="1"/>
  <c r="U37" i="30" s="1"/>
  <c r="AQ37" i="30" s="1"/>
  <c r="AU37" i="30" s="1"/>
  <c r="P50" i="9"/>
  <c r="Q50" i="9" s="1"/>
  <c r="S50" i="9" s="1"/>
  <c r="U50" i="9" s="1"/>
  <c r="AQ50" i="9" s="1"/>
  <c r="AU50" i="9" s="1"/>
  <c r="P49" i="16"/>
  <c r="Q49" i="16" s="1"/>
  <c r="S49" i="16" s="1"/>
  <c r="U49" i="16" s="1"/>
  <c r="AQ49" i="16" s="1"/>
  <c r="AU49" i="16" s="1"/>
  <c r="O50" i="16"/>
  <c r="N68" i="10"/>
  <c r="O68" i="10" s="1"/>
  <c r="P67" i="10"/>
  <c r="Q67" i="10" s="1"/>
  <c r="S67" i="10" s="1"/>
  <c r="U67" i="10" s="1"/>
  <c r="AB67" i="10" s="1"/>
  <c r="AF67" i="10" s="1"/>
  <c r="P36" i="5"/>
  <c r="Q36" i="5" s="1"/>
  <c r="S36" i="5" s="1"/>
  <c r="U36" i="5" s="1"/>
  <c r="AQ36" i="5" s="1"/>
  <c r="AU36" i="5" s="1"/>
  <c r="AX98" i="7"/>
  <c r="BA98" i="7"/>
  <c r="P67" i="14"/>
  <c r="Q67" i="14" s="1"/>
  <c r="S67" i="14" s="1"/>
  <c r="U67" i="14" s="1"/>
  <c r="AB67" i="14" s="1"/>
  <c r="AF67" i="14" s="1"/>
  <c r="BA98" i="20"/>
  <c r="AX98" i="20"/>
  <c r="P99" i="8"/>
  <c r="Q99" i="8" s="1"/>
  <c r="S99" i="8" s="1"/>
  <c r="U99" i="8" s="1"/>
  <c r="AT99" i="8" s="1"/>
  <c r="P98" i="28"/>
  <c r="Q98" i="28" s="1"/>
  <c r="S98" i="28" s="1"/>
  <c r="U98" i="28" s="1"/>
  <c r="AT98" i="28" s="1"/>
  <c r="O99" i="28"/>
  <c r="P98" i="30"/>
  <c r="Q98" i="30" s="1"/>
  <c r="S98" i="30" s="1"/>
  <c r="U98" i="30" s="1"/>
  <c r="AT98" i="30" s="1"/>
  <c r="O99" i="30"/>
  <c r="P48" i="5"/>
  <c r="Q48" i="5" s="1"/>
  <c r="S48" i="5" s="1"/>
  <c r="U48" i="5" s="1"/>
  <c r="AQ48" i="5" s="1"/>
  <c r="AU48" i="5" s="1"/>
  <c r="O49" i="5"/>
  <c r="P34" i="3"/>
  <c r="Q34" i="3" s="1"/>
  <c r="S34" i="3" s="1"/>
  <c r="U34" i="3" s="1"/>
  <c r="AQ34" i="3" s="1"/>
  <c r="AU34" i="3" s="1"/>
  <c r="O35" i="3"/>
  <c r="P37" i="1"/>
  <c r="Q37" i="1" s="1"/>
  <c r="S37" i="1" s="1"/>
  <c r="U37" i="1" s="1"/>
  <c r="AQ37" i="1" s="1"/>
  <c r="AU37" i="1" s="1"/>
  <c r="O38" i="1"/>
  <c r="P38" i="1" s="1"/>
  <c r="Q38" i="1" s="1"/>
  <c r="S38" i="1" s="1"/>
  <c r="U38" i="1" s="1"/>
  <c r="AQ38" i="1" s="1"/>
  <c r="AU38" i="1" s="1"/>
  <c r="AV38" i="1" s="1"/>
  <c r="P100" i="24"/>
  <c r="Q100" i="24" s="1"/>
  <c r="S100" i="24" s="1"/>
  <c r="U100" i="24" s="1"/>
  <c r="AT100" i="24" s="1"/>
  <c r="O101" i="24"/>
  <c r="P101" i="24" s="1"/>
  <c r="Q101" i="24" s="1"/>
  <c r="S101" i="24" s="1"/>
  <c r="U101" i="24" s="1"/>
  <c r="AT101" i="24" s="1"/>
  <c r="P68" i="15"/>
  <c r="Q68" i="15" s="1"/>
  <c r="S68" i="15" s="1"/>
  <c r="U68" i="15" s="1"/>
  <c r="AB68" i="15" s="1"/>
  <c r="AF68" i="15" s="1"/>
  <c r="O69" i="15"/>
  <c r="P69" i="15" s="1"/>
  <c r="Q69" i="15" s="1"/>
  <c r="S69" i="15" s="1"/>
  <c r="U69" i="15" s="1"/>
  <c r="AB69" i="15" s="1"/>
  <c r="AF69" i="15" s="1"/>
  <c r="AG69" i="15" s="1"/>
  <c r="P35" i="15"/>
  <c r="Q35" i="15" s="1"/>
  <c r="S35" i="15" s="1"/>
  <c r="U35" i="15" s="1"/>
  <c r="AQ35" i="15" s="1"/>
  <c r="AU35" i="15" s="1"/>
  <c r="O36" i="15"/>
  <c r="P67" i="13"/>
  <c r="Q67" i="13" s="1"/>
  <c r="S67" i="13" s="1"/>
  <c r="U67" i="13" s="1"/>
  <c r="AB67" i="13" s="1"/>
  <c r="AF67" i="13" s="1"/>
  <c r="N68" i="13"/>
  <c r="O68" i="13"/>
  <c r="O36" i="11"/>
  <c r="P51" i="26"/>
  <c r="Q51" i="26" s="1"/>
  <c r="S51" i="26" s="1"/>
  <c r="U51" i="26" s="1"/>
  <c r="AQ51" i="26" s="1"/>
  <c r="AU51" i="26" s="1"/>
  <c r="P66" i="22"/>
  <c r="Q66" i="22" s="1"/>
  <c r="S66" i="22" s="1"/>
  <c r="U66" i="22" s="1"/>
  <c r="AB66" i="22" s="1"/>
  <c r="AF66" i="22" s="1"/>
  <c r="O67" i="22"/>
  <c r="P50" i="4"/>
  <c r="Q50" i="4" s="1"/>
  <c r="S50" i="4" s="1"/>
  <c r="U50" i="4" s="1"/>
  <c r="AQ50" i="4" s="1"/>
  <c r="AU50" i="4" s="1"/>
  <c r="N100" i="4"/>
  <c r="O100" i="4" s="1"/>
  <c r="P99" i="4"/>
  <c r="Q99" i="4" s="1"/>
  <c r="S99" i="4" s="1"/>
  <c r="U99" i="4" s="1"/>
  <c r="AT99" i="4" s="1"/>
  <c r="P82" i="27"/>
  <c r="Q82" i="27" s="1"/>
  <c r="S82" i="27" s="1"/>
  <c r="U82" i="27" s="1"/>
  <c r="AT82" i="27" s="1"/>
  <c r="AX82" i="27" s="1"/>
  <c r="O83" i="27"/>
  <c r="P35" i="31"/>
  <c r="Q35" i="31" s="1"/>
  <c r="S35" i="31" s="1"/>
  <c r="U35" i="31" s="1"/>
  <c r="AQ35" i="31" s="1"/>
  <c r="AU35" i="31" s="1"/>
  <c r="O36" i="31"/>
  <c r="P65" i="21"/>
  <c r="Q65" i="21" s="1"/>
  <c r="S65" i="21" s="1"/>
  <c r="U65" i="21" s="1"/>
  <c r="AB65" i="21" s="1"/>
  <c r="AF65" i="21" s="1"/>
  <c r="O66" i="21"/>
  <c r="P84" i="7"/>
  <c r="Q84" i="7" s="1"/>
  <c r="S84" i="7" s="1"/>
  <c r="U84" i="7" s="1"/>
  <c r="AT84" i="7" s="1"/>
  <c r="AX84" i="7" s="1"/>
  <c r="P98" i="16"/>
  <c r="Q98" i="16" s="1"/>
  <c r="S98" i="16" s="1"/>
  <c r="U98" i="16" s="1"/>
  <c r="AT98" i="16" s="1"/>
  <c r="P65" i="27"/>
  <c r="Q65" i="27" s="1"/>
  <c r="S65" i="27" s="1"/>
  <c r="U65" i="27" s="1"/>
  <c r="AB65" i="27" s="1"/>
  <c r="AF65" i="27" s="1"/>
  <c r="O66" i="27"/>
  <c r="P82" i="28"/>
  <c r="Q82" i="28" s="1"/>
  <c r="S82" i="28" s="1"/>
  <c r="U82" i="28" s="1"/>
  <c r="AT82" i="28" s="1"/>
  <c r="AX82" i="28" s="1"/>
  <c r="BA97" i="29"/>
  <c r="AX97" i="29"/>
  <c r="BA98" i="17"/>
  <c r="AX98" i="17"/>
  <c r="N100" i="6"/>
  <c r="O100" i="6" s="1"/>
  <c r="O66" i="9"/>
  <c r="O115" i="27"/>
  <c r="O67" i="20"/>
  <c r="O35" i="7"/>
  <c r="N52" i="7"/>
  <c r="O52" i="7" s="1"/>
  <c r="O50" i="20"/>
  <c r="O67" i="25"/>
  <c r="O51" i="28"/>
  <c r="P49" i="1"/>
  <c r="Q49" i="1" s="1"/>
  <c r="S49" i="1" s="1"/>
  <c r="U49" i="1" s="1"/>
  <c r="AQ49" i="1" s="1"/>
  <c r="AU49" i="1" s="1"/>
  <c r="O50" i="1"/>
  <c r="O100" i="12"/>
  <c r="O67" i="16"/>
  <c r="AY101" i="22"/>
  <c r="O99" i="27"/>
  <c r="O83" i="2"/>
  <c r="O83" i="17"/>
  <c r="O85" i="9"/>
  <c r="P85" i="9" s="1"/>
  <c r="Q85" i="9" s="1"/>
  <c r="S85" i="9" s="1"/>
  <c r="U85" i="9" s="1"/>
  <c r="AT85" i="9" s="1"/>
  <c r="AX85" i="9" s="1"/>
  <c r="AY85" i="9" s="1"/>
  <c r="BA99" i="5"/>
  <c r="AX99" i="5"/>
  <c r="N84" i="26"/>
  <c r="O84" i="26" s="1"/>
  <c r="N37" i="28"/>
  <c r="O37" i="28" s="1"/>
  <c r="O50" i="30"/>
  <c r="P98" i="9"/>
  <c r="Q98" i="9" s="1"/>
  <c r="S98" i="9" s="1"/>
  <c r="U98" i="9" s="1"/>
  <c r="AT98" i="9" s="1"/>
  <c r="BA99" i="21"/>
  <c r="AX99" i="21"/>
  <c r="P50" i="18"/>
  <c r="Q50" i="18" s="1"/>
  <c r="S50" i="18" s="1"/>
  <c r="U50" i="18" s="1"/>
  <c r="AQ50" i="18" s="1"/>
  <c r="AU50" i="18" s="1"/>
  <c r="O51" i="18"/>
  <c r="N84" i="6"/>
  <c r="O84" i="6" s="1"/>
  <c r="P65" i="29"/>
  <c r="Q65" i="29" s="1"/>
  <c r="S65" i="29" s="1"/>
  <c r="U65" i="29" s="1"/>
  <c r="AB65" i="29" s="1"/>
  <c r="AF65" i="29" s="1"/>
  <c r="O66" i="29"/>
  <c r="P34" i="4"/>
  <c r="Q34" i="4" s="1"/>
  <c r="S34" i="4" s="1"/>
  <c r="U34" i="4" s="1"/>
  <c r="AQ34" i="4" s="1"/>
  <c r="AU34" i="4" s="1"/>
  <c r="O35" i="4"/>
  <c r="O49" i="29"/>
  <c r="O83" i="3"/>
  <c r="O115" i="29"/>
  <c r="O99" i="3"/>
  <c r="O66" i="17"/>
  <c r="P84" i="6" l="1"/>
  <c r="Q84" i="6" s="1"/>
  <c r="S84" i="6" s="1"/>
  <c r="U84" i="6" s="1"/>
  <c r="AT84" i="6" s="1"/>
  <c r="AX84" i="6" s="1"/>
  <c r="O85" i="6"/>
  <c r="P85" i="6" s="1"/>
  <c r="Q85" i="6" s="1"/>
  <c r="S85" i="6" s="1"/>
  <c r="U85" i="6" s="1"/>
  <c r="AT85" i="6" s="1"/>
  <c r="AX85" i="6" s="1"/>
  <c r="AY85" i="6" s="1"/>
  <c r="P68" i="10"/>
  <c r="Q68" i="10" s="1"/>
  <c r="S68" i="10" s="1"/>
  <c r="U68" i="10" s="1"/>
  <c r="AB68" i="10" s="1"/>
  <c r="AF68" i="10" s="1"/>
  <c r="O69" i="10"/>
  <c r="P69" i="10" s="1"/>
  <c r="Q69" i="10" s="1"/>
  <c r="S69" i="10" s="1"/>
  <c r="U69" i="10" s="1"/>
  <c r="AB69" i="10" s="1"/>
  <c r="AF69" i="10" s="1"/>
  <c r="AG69" i="10" s="1"/>
  <c r="P100" i="19"/>
  <c r="Q100" i="19" s="1"/>
  <c r="S100" i="19" s="1"/>
  <c r="U100" i="19" s="1"/>
  <c r="AT100" i="19" s="1"/>
  <c r="P37" i="28"/>
  <c r="Q37" i="28" s="1"/>
  <c r="S37" i="28" s="1"/>
  <c r="U37" i="28" s="1"/>
  <c r="AQ37" i="28" s="1"/>
  <c r="AU37" i="28" s="1"/>
  <c r="O38" i="28"/>
  <c r="P38" i="28" s="1"/>
  <c r="Q38" i="28" s="1"/>
  <c r="S38" i="28" s="1"/>
  <c r="U38" i="28" s="1"/>
  <c r="AQ38" i="28" s="1"/>
  <c r="AU38" i="28" s="1"/>
  <c r="P84" i="26"/>
  <c r="Q84" i="26" s="1"/>
  <c r="S84" i="26" s="1"/>
  <c r="U84" i="26" s="1"/>
  <c r="AT84" i="26" s="1"/>
  <c r="AX84" i="26" s="1"/>
  <c r="O85" i="26"/>
  <c r="P85" i="26" s="1"/>
  <c r="Q85" i="26" s="1"/>
  <c r="S85" i="26" s="1"/>
  <c r="U85" i="26" s="1"/>
  <c r="AT85" i="26" s="1"/>
  <c r="AX85" i="26" s="1"/>
  <c r="AY85" i="26" s="1"/>
  <c r="P84" i="18"/>
  <c r="Q84" i="18" s="1"/>
  <c r="S84" i="18" s="1"/>
  <c r="U84" i="18" s="1"/>
  <c r="AT84" i="18" s="1"/>
  <c r="AX84" i="18" s="1"/>
  <c r="P100" i="4"/>
  <c r="Q100" i="4" s="1"/>
  <c r="S100" i="4" s="1"/>
  <c r="U100" i="4" s="1"/>
  <c r="AT100" i="4" s="1"/>
  <c r="O101" i="4"/>
  <c r="P101" i="4" s="1"/>
  <c r="Q101" i="4" s="1"/>
  <c r="S101" i="4" s="1"/>
  <c r="U101" i="4" s="1"/>
  <c r="AT101" i="4" s="1"/>
  <c r="P100" i="6"/>
  <c r="Q100" i="6" s="1"/>
  <c r="S100" i="6" s="1"/>
  <c r="U100" i="6" s="1"/>
  <c r="AT100" i="6" s="1"/>
  <c r="O101" i="6"/>
  <c r="P101" i="6" s="1"/>
  <c r="Q101" i="6" s="1"/>
  <c r="S101" i="6" s="1"/>
  <c r="U101" i="6" s="1"/>
  <c r="AT101" i="6" s="1"/>
  <c r="P68" i="7"/>
  <c r="Q68" i="7" s="1"/>
  <c r="S68" i="7" s="1"/>
  <c r="U68" i="7" s="1"/>
  <c r="AB68" i="7" s="1"/>
  <c r="AF68" i="7" s="1"/>
  <c r="P52" i="7"/>
  <c r="Q52" i="7" s="1"/>
  <c r="S52" i="7" s="1"/>
  <c r="U52" i="7" s="1"/>
  <c r="AQ52" i="7" s="1"/>
  <c r="AU52" i="7" s="1"/>
  <c r="O53" i="7"/>
  <c r="P53" i="7" s="1"/>
  <c r="Q53" i="7" s="1"/>
  <c r="S53" i="7" s="1"/>
  <c r="U53" i="7" s="1"/>
  <c r="AQ53" i="7" s="1"/>
  <c r="AU53" i="7" s="1"/>
  <c r="AV53" i="7" s="1"/>
  <c r="P52" i="17"/>
  <c r="Q52" i="17" s="1"/>
  <c r="S52" i="17" s="1"/>
  <c r="U52" i="17" s="1"/>
  <c r="AQ52" i="17" s="1"/>
  <c r="AU52" i="17" s="1"/>
  <c r="O53" i="17"/>
  <c r="P53" i="17" s="1"/>
  <c r="Q53" i="17" s="1"/>
  <c r="S53" i="17" s="1"/>
  <c r="U53" i="17" s="1"/>
  <c r="AQ53" i="17" s="1"/>
  <c r="AU53" i="17" s="1"/>
  <c r="AV53" i="17" s="1"/>
  <c r="N37" i="11"/>
  <c r="O37" i="11" s="1"/>
  <c r="P36" i="11"/>
  <c r="Q36" i="11" s="1"/>
  <c r="S36" i="11" s="1"/>
  <c r="U36" i="11" s="1"/>
  <c r="AQ36" i="11" s="1"/>
  <c r="AU36" i="11" s="1"/>
  <c r="P99" i="28"/>
  <c r="Q99" i="28" s="1"/>
  <c r="S99" i="28" s="1"/>
  <c r="U99" i="28" s="1"/>
  <c r="AT99" i="28" s="1"/>
  <c r="N100" i="7"/>
  <c r="O100" i="7" s="1"/>
  <c r="P99" i="7"/>
  <c r="Q99" i="7" s="1"/>
  <c r="S99" i="7" s="1"/>
  <c r="U99" i="7" s="1"/>
  <c r="AT99" i="7" s="1"/>
  <c r="P49" i="27"/>
  <c r="Q49" i="27" s="1"/>
  <c r="S49" i="27" s="1"/>
  <c r="U49" i="27" s="1"/>
  <c r="AQ49" i="27" s="1"/>
  <c r="AU49" i="27" s="1"/>
  <c r="AX97" i="10"/>
  <c r="BA97" i="10"/>
  <c r="P51" i="8"/>
  <c r="Q51" i="8" s="1"/>
  <c r="S51" i="8" s="1"/>
  <c r="U51" i="8" s="1"/>
  <c r="AQ51" i="8" s="1"/>
  <c r="AU51" i="8" s="1"/>
  <c r="P50" i="30"/>
  <c r="Q50" i="30" s="1"/>
  <c r="S50" i="30" s="1"/>
  <c r="U50" i="30" s="1"/>
  <c r="AQ50" i="30" s="1"/>
  <c r="AU50" i="30" s="1"/>
  <c r="O51" i="30"/>
  <c r="P66" i="27"/>
  <c r="Q66" i="27" s="1"/>
  <c r="S66" i="27" s="1"/>
  <c r="U66" i="27" s="1"/>
  <c r="AB66" i="27" s="1"/>
  <c r="AF66" i="27" s="1"/>
  <c r="P35" i="4"/>
  <c r="Q35" i="4" s="1"/>
  <c r="S35" i="4" s="1"/>
  <c r="U35" i="4" s="1"/>
  <c r="AQ35" i="4" s="1"/>
  <c r="AU35" i="4" s="1"/>
  <c r="O36" i="4"/>
  <c r="P99" i="3"/>
  <c r="Q99" i="3" s="1"/>
  <c r="S99" i="3" s="1"/>
  <c r="U99" i="3" s="1"/>
  <c r="AT99" i="3" s="1"/>
  <c r="P66" i="29"/>
  <c r="Q66" i="29" s="1"/>
  <c r="S66" i="29" s="1"/>
  <c r="U66" i="29" s="1"/>
  <c r="AB66" i="29" s="1"/>
  <c r="AF66" i="29" s="1"/>
  <c r="O67" i="29"/>
  <c r="N52" i="28"/>
  <c r="P51" i="28"/>
  <c r="Q51" i="28" s="1"/>
  <c r="S51" i="28" s="1"/>
  <c r="U51" i="28" s="1"/>
  <c r="AQ51" i="28" s="1"/>
  <c r="AU51" i="28" s="1"/>
  <c r="O52" i="28"/>
  <c r="BA98" i="16"/>
  <c r="AX98" i="16"/>
  <c r="AX99" i="8"/>
  <c r="BA99" i="8"/>
  <c r="P115" i="29"/>
  <c r="Q115" i="29" s="1"/>
  <c r="S115" i="29" s="1"/>
  <c r="U115" i="29" s="1"/>
  <c r="AT115" i="29" s="1"/>
  <c r="AX115" i="29" s="1"/>
  <c r="O116" i="29"/>
  <c r="P116" i="29" s="1"/>
  <c r="Q116" i="29" s="1"/>
  <c r="S116" i="29" s="1"/>
  <c r="U116" i="29" s="1"/>
  <c r="AT116" i="29" s="1"/>
  <c r="AX116" i="29" s="1"/>
  <c r="AY116" i="29" s="1"/>
  <c r="O99" i="9"/>
  <c r="P67" i="25"/>
  <c r="Q67" i="25" s="1"/>
  <c r="S67" i="25" s="1"/>
  <c r="U67" i="25" s="1"/>
  <c r="AB67" i="25" s="1"/>
  <c r="AF67" i="25" s="1"/>
  <c r="P66" i="9"/>
  <c r="Q66" i="9" s="1"/>
  <c r="S66" i="9" s="1"/>
  <c r="U66" i="9" s="1"/>
  <c r="AB66" i="9" s="1"/>
  <c r="AF66" i="9" s="1"/>
  <c r="O67" i="9"/>
  <c r="O83" i="28"/>
  <c r="O85" i="7"/>
  <c r="P85" i="7" s="1"/>
  <c r="Q85" i="7" s="1"/>
  <c r="S85" i="7" s="1"/>
  <c r="U85" i="7" s="1"/>
  <c r="AT85" i="7" s="1"/>
  <c r="AX85" i="7" s="1"/>
  <c r="AY85" i="7" s="1"/>
  <c r="O51" i="4"/>
  <c r="N52" i="26"/>
  <c r="AX98" i="30"/>
  <c r="BA98" i="30"/>
  <c r="O38" i="30"/>
  <c r="P38" i="30" s="1"/>
  <c r="Q38" i="30" s="1"/>
  <c r="S38" i="30" s="1"/>
  <c r="U38" i="30" s="1"/>
  <c r="AQ38" i="30" s="1"/>
  <c r="AU38" i="30" s="1"/>
  <c r="AV38" i="30" s="1"/>
  <c r="O99" i="29"/>
  <c r="O114" i="28"/>
  <c r="N84" i="8"/>
  <c r="O68" i="24"/>
  <c r="P36" i="25"/>
  <c r="Q36" i="25" s="1"/>
  <c r="S36" i="25" s="1"/>
  <c r="U36" i="25" s="1"/>
  <c r="AQ36" i="25" s="1"/>
  <c r="AU36" i="25" s="1"/>
  <c r="AX100" i="26"/>
  <c r="BA100" i="26"/>
  <c r="P82" i="5"/>
  <c r="Q82" i="5" s="1"/>
  <c r="S82" i="5" s="1"/>
  <c r="U82" i="5" s="1"/>
  <c r="AT82" i="5" s="1"/>
  <c r="AX82" i="5" s="1"/>
  <c r="O83" i="5"/>
  <c r="O83" i="10"/>
  <c r="O98" i="10"/>
  <c r="N68" i="11"/>
  <c r="O66" i="8"/>
  <c r="N100" i="1"/>
  <c r="O50" i="23"/>
  <c r="N84" i="24"/>
  <c r="O35" i="22"/>
  <c r="P35" i="29"/>
  <c r="Q35" i="29" s="1"/>
  <c r="S35" i="29" s="1"/>
  <c r="U35" i="29" s="1"/>
  <c r="AQ35" i="29" s="1"/>
  <c r="AU35" i="29" s="1"/>
  <c r="O36" i="29"/>
  <c r="P83" i="15"/>
  <c r="Q83" i="15" s="1"/>
  <c r="S83" i="15" s="1"/>
  <c r="U83" i="15" s="1"/>
  <c r="AT83" i="15" s="1"/>
  <c r="AX83" i="15" s="1"/>
  <c r="AX98" i="15"/>
  <c r="BA98" i="15"/>
  <c r="O83" i="4"/>
  <c r="O53" i="12"/>
  <c r="P53" i="12" s="1"/>
  <c r="Q53" i="12" s="1"/>
  <c r="S53" i="12" s="1"/>
  <c r="U53" i="12" s="1"/>
  <c r="AQ53" i="12" s="1"/>
  <c r="AU53" i="12" s="1"/>
  <c r="AV53" i="12" s="1"/>
  <c r="P83" i="3"/>
  <c r="Q83" i="3" s="1"/>
  <c r="S83" i="3" s="1"/>
  <c r="U83" i="3" s="1"/>
  <c r="AT83" i="3" s="1"/>
  <c r="AX83" i="3" s="1"/>
  <c r="P67" i="12"/>
  <c r="Q67" i="12" s="1"/>
  <c r="S67" i="12" s="1"/>
  <c r="U67" i="12" s="1"/>
  <c r="AB67" i="12" s="1"/>
  <c r="AF67" i="12" s="1"/>
  <c r="N68" i="12"/>
  <c r="P36" i="8"/>
  <c r="Q36" i="8" s="1"/>
  <c r="S36" i="8" s="1"/>
  <c r="U36" i="8" s="1"/>
  <c r="AQ36" i="8" s="1"/>
  <c r="AU36" i="8" s="1"/>
  <c r="P68" i="13"/>
  <c r="Q68" i="13" s="1"/>
  <c r="S68" i="13" s="1"/>
  <c r="U68" i="13" s="1"/>
  <c r="AB68" i="13" s="1"/>
  <c r="AF68" i="13" s="1"/>
  <c r="O69" i="13"/>
  <c r="P69" i="13" s="1"/>
  <c r="Q69" i="13" s="1"/>
  <c r="S69" i="13" s="1"/>
  <c r="U69" i="13" s="1"/>
  <c r="AB69" i="13" s="1"/>
  <c r="AF69" i="13" s="1"/>
  <c r="AG69" i="13" s="1"/>
  <c r="BA98" i="28"/>
  <c r="AX98" i="28"/>
  <c r="P50" i="16"/>
  <c r="Q50" i="16" s="1"/>
  <c r="S50" i="16" s="1"/>
  <c r="U50" i="16" s="1"/>
  <c r="AQ50" i="16" s="1"/>
  <c r="AU50" i="16" s="1"/>
  <c r="P68" i="5"/>
  <c r="Q68" i="5" s="1"/>
  <c r="S68" i="5" s="1"/>
  <c r="U68" i="5" s="1"/>
  <c r="AB68" i="5" s="1"/>
  <c r="AF68" i="5" s="1"/>
  <c r="O69" i="5"/>
  <c r="P69" i="5" s="1"/>
  <c r="Q69" i="5" s="1"/>
  <c r="S69" i="5" s="1"/>
  <c r="U69" i="5" s="1"/>
  <c r="AB69" i="5" s="1"/>
  <c r="AF69" i="5" s="1"/>
  <c r="AG69" i="5" s="1"/>
  <c r="N37" i="19"/>
  <c r="O37" i="19" s="1"/>
  <c r="BA101" i="23"/>
  <c r="AX101" i="23"/>
  <c r="P51" i="11"/>
  <c r="Q51" i="11" s="1"/>
  <c r="S51" i="11" s="1"/>
  <c r="U51" i="11" s="1"/>
  <c r="AQ51" i="11" s="1"/>
  <c r="AU51" i="11" s="1"/>
  <c r="N84" i="30"/>
  <c r="O84" i="30" s="1"/>
  <c r="N37" i="16"/>
  <c r="P36" i="16"/>
  <c r="Q36" i="16" s="1"/>
  <c r="S36" i="16" s="1"/>
  <c r="U36" i="16" s="1"/>
  <c r="AQ36" i="16" s="1"/>
  <c r="AU36" i="16" s="1"/>
  <c r="O37" i="16"/>
  <c r="P50" i="14"/>
  <c r="Q50" i="14" s="1"/>
  <c r="S50" i="14" s="1"/>
  <c r="U50" i="14" s="1"/>
  <c r="AQ50" i="14" s="1"/>
  <c r="AU50" i="14" s="1"/>
  <c r="P51" i="6"/>
  <c r="Q51" i="6" s="1"/>
  <c r="S51" i="6" s="1"/>
  <c r="U51" i="6" s="1"/>
  <c r="AQ51" i="6" s="1"/>
  <c r="AU51" i="6" s="1"/>
  <c r="P52" i="13"/>
  <c r="Q52" i="13" s="1"/>
  <c r="S52" i="13" s="1"/>
  <c r="U52" i="13" s="1"/>
  <c r="AQ52" i="13" s="1"/>
  <c r="AU52" i="13" s="1"/>
  <c r="O53" i="13"/>
  <c r="P53" i="13" s="1"/>
  <c r="Q53" i="13" s="1"/>
  <c r="S53" i="13" s="1"/>
  <c r="U53" i="13" s="1"/>
  <c r="AQ53" i="13" s="1"/>
  <c r="AU53" i="13" s="1"/>
  <c r="AV53" i="13" s="1"/>
  <c r="P68" i="28"/>
  <c r="Q68" i="28" s="1"/>
  <c r="S68" i="28" s="1"/>
  <c r="U68" i="28" s="1"/>
  <c r="AB68" i="28" s="1"/>
  <c r="AF68" i="28" s="1"/>
  <c r="O69" i="28"/>
  <c r="P69" i="28" s="1"/>
  <c r="Q69" i="28" s="1"/>
  <c r="S69" i="28" s="1"/>
  <c r="U69" i="28" s="1"/>
  <c r="AB69" i="28" s="1"/>
  <c r="AF69" i="28" s="1"/>
  <c r="AG69" i="28" s="1"/>
  <c r="P36" i="2"/>
  <c r="Q36" i="2" s="1"/>
  <c r="S36" i="2" s="1"/>
  <c r="U36" i="2" s="1"/>
  <c r="AQ36" i="2" s="1"/>
  <c r="AU36" i="2" s="1"/>
  <c r="P84" i="12"/>
  <c r="Q84" i="12" s="1"/>
  <c r="S84" i="12" s="1"/>
  <c r="U84" i="12" s="1"/>
  <c r="AT84" i="12" s="1"/>
  <c r="AX84" i="12" s="1"/>
  <c r="P36" i="27"/>
  <c r="Q36" i="27" s="1"/>
  <c r="S36" i="27" s="1"/>
  <c r="U36" i="27" s="1"/>
  <c r="AQ36" i="27" s="1"/>
  <c r="AU36" i="27" s="1"/>
  <c r="P51" i="25"/>
  <c r="Q51" i="25" s="1"/>
  <c r="S51" i="25" s="1"/>
  <c r="U51" i="25" s="1"/>
  <c r="AQ51" i="25" s="1"/>
  <c r="AU51" i="25" s="1"/>
  <c r="P50" i="2"/>
  <c r="Q50" i="2" s="1"/>
  <c r="S50" i="2" s="1"/>
  <c r="U50" i="2" s="1"/>
  <c r="AQ50" i="2" s="1"/>
  <c r="AU50" i="2" s="1"/>
  <c r="O51" i="2"/>
  <c r="P82" i="14"/>
  <c r="Q82" i="14" s="1"/>
  <c r="S82" i="14" s="1"/>
  <c r="U82" i="14" s="1"/>
  <c r="AT82" i="14" s="1"/>
  <c r="AX82" i="14" s="1"/>
  <c r="O83" i="14"/>
  <c r="P50" i="21"/>
  <c r="Q50" i="21" s="1"/>
  <c r="S50" i="21" s="1"/>
  <c r="U50" i="21" s="1"/>
  <c r="AQ50" i="21" s="1"/>
  <c r="AU50" i="21" s="1"/>
  <c r="AX101" i="21"/>
  <c r="BA101" i="21"/>
  <c r="BA101" i="5"/>
  <c r="AX101" i="5"/>
  <c r="AY101" i="5" s="1"/>
  <c r="N84" i="29"/>
  <c r="O84" i="29" s="1"/>
  <c r="P83" i="29"/>
  <c r="Q83" i="29" s="1"/>
  <c r="S83" i="29" s="1"/>
  <c r="U83" i="29" s="1"/>
  <c r="AT83" i="29" s="1"/>
  <c r="AX83" i="29" s="1"/>
  <c r="P99" i="20"/>
  <c r="Q99" i="20" s="1"/>
  <c r="S99" i="20" s="1"/>
  <c r="U99" i="20" s="1"/>
  <c r="AT99" i="20" s="1"/>
  <c r="P37" i="17"/>
  <c r="Q37" i="17" s="1"/>
  <c r="S37" i="17" s="1"/>
  <c r="U37" i="17" s="1"/>
  <c r="AQ37" i="17" s="1"/>
  <c r="AU37" i="17" s="1"/>
  <c r="P51" i="18"/>
  <c r="Q51" i="18" s="1"/>
  <c r="S51" i="18" s="1"/>
  <c r="U51" i="18" s="1"/>
  <c r="AQ51" i="18" s="1"/>
  <c r="AU51" i="18" s="1"/>
  <c r="P83" i="2"/>
  <c r="Q83" i="2" s="1"/>
  <c r="S83" i="2" s="1"/>
  <c r="U83" i="2" s="1"/>
  <c r="AT83" i="2" s="1"/>
  <c r="AX83" i="2" s="1"/>
  <c r="P50" i="1"/>
  <c r="Q50" i="1" s="1"/>
  <c r="S50" i="1" s="1"/>
  <c r="U50" i="1" s="1"/>
  <c r="AQ50" i="1" s="1"/>
  <c r="AU50" i="1" s="1"/>
  <c r="O51" i="1"/>
  <c r="P35" i="7"/>
  <c r="Q35" i="7" s="1"/>
  <c r="S35" i="7" s="1"/>
  <c r="U35" i="7" s="1"/>
  <c r="AQ35" i="7" s="1"/>
  <c r="AU35" i="7" s="1"/>
  <c r="O36" i="7"/>
  <c r="P66" i="21"/>
  <c r="Q66" i="21" s="1"/>
  <c r="S66" i="21" s="1"/>
  <c r="U66" i="21" s="1"/>
  <c r="AB66" i="21" s="1"/>
  <c r="AF66" i="21" s="1"/>
  <c r="AX101" i="24"/>
  <c r="BA101" i="24"/>
  <c r="P49" i="5"/>
  <c r="Q49" i="5" s="1"/>
  <c r="S49" i="5" s="1"/>
  <c r="U49" i="5" s="1"/>
  <c r="AQ49" i="5" s="1"/>
  <c r="AU49" i="5" s="1"/>
  <c r="O50" i="5"/>
  <c r="O100" i="8"/>
  <c r="BA100" i="23"/>
  <c r="AX100" i="23"/>
  <c r="O68" i="4"/>
  <c r="P99" i="25"/>
  <c r="Q99" i="25" s="1"/>
  <c r="S99" i="25" s="1"/>
  <c r="U99" i="25" s="1"/>
  <c r="AT99" i="25" s="1"/>
  <c r="N37" i="6"/>
  <c r="P36" i="6"/>
  <c r="Q36" i="6" s="1"/>
  <c r="S36" i="6" s="1"/>
  <c r="U36" i="6" s="1"/>
  <c r="AQ36" i="6" s="1"/>
  <c r="AU36" i="6" s="1"/>
  <c r="O37" i="6"/>
  <c r="P100" i="13"/>
  <c r="Q100" i="13" s="1"/>
  <c r="S100" i="13" s="1"/>
  <c r="U100" i="13" s="1"/>
  <c r="AT100" i="13" s="1"/>
  <c r="P50" i="24"/>
  <c r="Q50" i="24" s="1"/>
  <c r="S50" i="24" s="1"/>
  <c r="U50" i="24" s="1"/>
  <c r="AQ50" i="24" s="1"/>
  <c r="AU50" i="24" s="1"/>
  <c r="O51" i="24"/>
  <c r="P99" i="2"/>
  <c r="Q99" i="2" s="1"/>
  <c r="S99" i="2" s="1"/>
  <c r="U99" i="2" s="1"/>
  <c r="AT99" i="2" s="1"/>
  <c r="N100" i="2"/>
  <c r="O100" i="2"/>
  <c r="O38" i="23"/>
  <c r="P38" i="23" s="1"/>
  <c r="Q38" i="23" s="1"/>
  <c r="S38" i="23" s="1"/>
  <c r="U38" i="23" s="1"/>
  <c r="AQ38" i="23" s="1"/>
  <c r="AU38" i="23" s="1"/>
  <c r="AV38" i="23" s="1"/>
  <c r="N52" i="22"/>
  <c r="O52" i="22" s="1"/>
  <c r="O67" i="18"/>
  <c r="O83" i="25"/>
  <c r="O100" i="18"/>
  <c r="P50" i="15"/>
  <c r="Q50" i="15" s="1"/>
  <c r="S50" i="15" s="1"/>
  <c r="U50" i="15" s="1"/>
  <c r="AQ50" i="15" s="1"/>
  <c r="AU50" i="15" s="1"/>
  <c r="O51" i="15"/>
  <c r="N84" i="23"/>
  <c r="P83" i="23"/>
  <c r="Q83" i="23" s="1"/>
  <c r="S83" i="23" s="1"/>
  <c r="U83" i="23" s="1"/>
  <c r="AT83" i="23" s="1"/>
  <c r="AX83" i="23" s="1"/>
  <c r="O84" i="23"/>
  <c r="O38" i="10"/>
  <c r="P38" i="10" s="1"/>
  <c r="Q38" i="10" s="1"/>
  <c r="S38" i="10" s="1"/>
  <c r="U38" i="10" s="1"/>
  <c r="AQ38" i="10" s="1"/>
  <c r="AU38" i="10" s="1"/>
  <c r="AV38" i="10" s="1"/>
  <c r="P36" i="18"/>
  <c r="Q36" i="18" s="1"/>
  <c r="S36" i="18" s="1"/>
  <c r="U36" i="18" s="1"/>
  <c r="AQ36" i="18" s="1"/>
  <c r="AU36" i="18" s="1"/>
  <c r="AX100" i="21"/>
  <c r="BA100" i="21"/>
  <c r="BA100" i="5"/>
  <c r="AX100" i="5"/>
  <c r="P67" i="16"/>
  <c r="Q67" i="16" s="1"/>
  <c r="S67" i="16" s="1"/>
  <c r="U67" i="16" s="1"/>
  <c r="AB67" i="16" s="1"/>
  <c r="AF67" i="16" s="1"/>
  <c r="P50" i="20"/>
  <c r="Q50" i="20" s="1"/>
  <c r="S50" i="20" s="1"/>
  <c r="U50" i="20" s="1"/>
  <c r="AQ50" i="20" s="1"/>
  <c r="AU50" i="20" s="1"/>
  <c r="O51" i="20"/>
  <c r="P83" i="27"/>
  <c r="Q83" i="27" s="1"/>
  <c r="S83" i="27" s="1"/>
  <c r="U83" i="27" s="1"/>
  <c r="AT83" i="27" s="1"/>
  <c r="AX83" i="27" s="1"/>
  <c r="P35" i="3"/>
  <c r="Q35" i="3" s="1"/>
  <c r="S35" i="3" s="1"/>
  <c r="U35" i="3" s="1"/>
  <c r="AQ35" i="3" s="1"/>
  <c r="AU35" i="3" s="1"/>
  <c r="O36" i="3"/>
  <c r="P67" i="30"/>
  <c r="Q67" i="30" s="1"/>
  <c r="S67" i="30" s="1"/>
  <c r="U67" i="30" s="1"/>
  <c r="AB67" i="30" s="1"/>
  <c r="AF67" i="30" s="1"/>
  <c r="P49" i="29"/>
  <c r="Q49" i="29" s="1"/>
  <c r="S49" i="29" s="1"/>
  <c r="U49" i="29" s="1"/>
  <c r="AQ49" i="29" s="1"/>
  <c r="AU49" i="29" s="1"/>
  <c r="O50" i="29"/>
  <c r="P100" i="12"/>
  <c r="Q100" i="12" s="1"/>
  <c r="S100" i="12" s="1"/>
  <c r="U100" i="12" s="1"/>
  <c r="AT100" i="12" s="1"/>
  <c r="P66" i="17"/>
  <c r="Q66" i="17" s="1"/>
  <c r="S66" i="17" s="1"/>
  <c r="U66" i="17" s="1"/>
  <c r="AB66" i="17" s="1"/>
  <c r="AF66" i="17" s="1"/>
  <c r="O67" i="17"/>
  <c r="P99" i="27"/>
  <c r="Q99" i="27" s="1"/>
  <c r="S99" i="27" s="1"/>
  <c r="U99" i="27" s="1"/>
  <c r="AT99" i="27" s="1"/>
  <c r="P67" i="20"/>
  <c r="Q67" i="20" s="1"/>
  <c r="S67" i="20" s="1"/>
  <c r="U67" i="20" s="1"/>
  <c r="AB67" i="20" s="1"/>
  <c r="AF67" i="20" s="1"/>
  <c r="O99" i="16"/>
  <c r="BA99" i="4"/>
  <c r="AX99" i="4"/>
  <c r="O52" i="26"/>
  <c r="BA100" i="24"/>
  <c r="AX100" i="24"/>
  <c r="N100" i="8"/>
  <c r="N68" i="14"/>
  <c r="O68" i="14" s="1"/>
  <c r="N37" i="5"/>
  <c r="O37" i="5" s="1"/>
  <c r="O51" i="9"/>
  <c r="N100" i="17"/>
  <c r="O100" i="17" s="1"/>
  <c r="O51" i="3"/>
  <c r="O84" i="8"/>
  <c r="AX98" i="25"/>
  <c r="BA98" i="25"/>
  <c r="P84" i="11"/>
  <c r="Q84" i="11" s="1"/>
  <c r="S84" i="11" s="1"/>
  <c r="U84" i="11" s="1"/>
  <c r="AT84" i="11" s="1"/>
  <c r="AX84" i="11" s="1"/>
  <c r="O85" i="11"/>
  <c r="P85" i="11" s="1"/>
  <c r="Q85" i="11" s="1"/>
  <c r="S85" i="11" s="1"/>
  <c r="U85" i="11" s="1"/>
  <c r="AT85" i="11" s="1"/>
  <c r="AX85" i="11" s="1"/>
  <c r="AY85" i="11" s="1"/>
  <c r="P37" i="9"/>
  <c r="Q37" i="9" s="1"/>
  <c r="S37" i="9" s="1"/>
  <c r="U37" i="9" s="1"/>
  <c r="AQ37" i="9" s="1"/>
  <c r="AU37" i="9" s="1"/>
  <c r="O38" i="9"/>
  <c r="P38" i="9" s="1"/>
  <c r="Q38" i="9" s="1"/>
  <c r="S38" i="9" s="1"/>
  <c r="U38" i="9" s="1"/>
  <c r="AQ38" i="9" s="1"/>
  <c r="AU38" i="9" s="1"/>
  <c r="AV38" i="9" s="1"/>
  <c r="BA98" i="2"/>
  <c r="AX98" i="2"/>
  <c r="O116" i="30"/>
  <c r="P116" i="30" s="1"/>
  <c r="Q116" i="30" s="1"/>
  <c r="S116" i="30" s="1"/>
  <c r="U116" i="30" s="1"/>
  <c r="AT116" i="30" s="1"/>
  <c r="AX116" i="30" s="1"/>
  <c r="AY116" i="30" s="1"/>
  <c r="O65" i="19"/>
  <c r="O100" i="1"/>
  <c r="O85" i="20"/>
  <c r="P85" i="20" s="1"/>
  <c r="Q85" i="20" s="1"/>
  <c r="S85" i="20" s="1"/>
  <c r="U85" i="20" s="1"/>
  <c r="AT85" i="20" s="1"/>
  <c r="AX85" i="20" s="1"/>
  <c r="AY85" i="20" s="1"/>
  <c r="O84" i="24"/>
  <c r="N37" i="20"/>
  <c r="O37" i="20" s="1"/>
  <c r="P99" i="14"/>
  <c r="Q99" i="14" s="1"/>
  <c r="S99" i="14" s="1"/>
  <c r="U99" i="14" s="1"/>
  <c r="AT99" i="14" s="1"/>
  <c r="AX99" i="18"/>
  <c r="BA99" i="18"/>
  <c r="N68" i="1"/>
  <c r="O68" i="1" s="1"/>
  <c r="P67" i="1"/>
  <c r="Q67" i="1" s="1"/>
  <c r="S67" i="1" s="1"/>
  <c r="U67" i="1" s="1"/>
  <c r="AB67" i="1" s="1"/>
  <c r="AF67" i="1" s="1"/>
  <c r="P99" i="31"/>
  <c r="Q99" i="31" s="1"/>
  <c r="S99" i="31" s="1"/>
  <c r="U99" i="31" s="1"/>
  <c r="AT99" i="31" s="1"/>
  <c r="AX98" i="9"/>
  <c r="BA98" i="9"/>
  <c r="AX98" i="29"/>
  <c r="BA98" i="29"/>
  <c r="P68" i="2"/>
  <c r="Q68" i="2" s="1"/>
  <c r="S68" i="2" s="1"/>
  <c r="U68" i="2" s="1"/>
  <c r="AB68" i="2" s="1"/>
  <c r="AF68" i="2" s="1"/>
  <c r="O69" i="2"/>
  <c r="P69" i="2" s="1"/>
  <c r="Q69" i="2" s="1"/>
  <c r="S69" i="2" s="1"/>
  <c r="U69" i="2" s="1"/>
  <c r="AB69" i="2" s="1"/>
  <c r="AF69" i="2" s="1"/>
  <c r="AG69" i="2" s="1"/>
  <c r="P51" i="31"/>
  <c r="Q51" i="31" s="1"/>
  <c r="S51" i="31" s="1"/>
  <c r="U51" i="31" s="1"/>
  <c r="AQ51" i="31" s="1"/>
  <c r="AU51" i="31" s="1"/>
  <c r="P67" i="23"/>
  <c r="Q67" i="23" s="1"/>
  <c r="S67" i="23" s="1"/>
  <c r="U67" i="23" s="1"/>
  <c r="AB67" i="23" s="1"/>
  <c r="AF67" i="23" s="1"/>
  <c r="P83" i="17"/>
  <c r="Q83" i="17" s="1"/>
  <c r="S83" i="17" s="1"/>
  <c r="U83" i="17" s="1"/>
  <c r="AT83" i="17" s="1"/>
  <c r="AX83" i="17" s="1"/>
  <c r="N84" i="17"/>
  <c r="O84" i="17"/>
  <c r="P67" i="22"/>
  <c r="Q67" i="22" s="1"/>
  <c r="S67" i="22" s="1"/>
  <c r="U67" i="22" s="1"/>
  <c r="AB67" i="22" s="1"/>
  <c r="AF67" i="22" s="1"/>
  <c r="P115" i="27"/>
  <c r="Q115" i="27" s="1"/>
  <c r="S115" i="27" s="1"/>
  <c r="U115" i="27" s="1"/>
  <c r="AT115" i="27" s="1"/>
  <c r="AX115" i="27" s="1"/>
  <c r="O116" i="27"/>
  <c r="P116" i="27" s="1"/>
  <c r="Q116" i="27" s="1"/>
  <c r="S116" i="27" s="1"/>
  <c r="U116" i="27" s="1"/>
  <c r="AT116" i="27" s="1"/>
  <c r="AX116" i="27" s="1"/>
  <c r="AY116" i="27" s="1"/>
  <c r="P36" i="31"/>
  <c r="Q36" i="31" s="1"/>
  <c r="S36" i="31" s="1"/>
  <c r="U36" i="31" s="1"/>
  <c r="AQ36" i="31" s="1"/>
  <c r="AU36" i="31" s="1"/>
  <c r="P36" i="15"/>
  <c r="Q36" i="15" s="1"/>
  <c r="S36" i="15" s="1"/>
  <c r="U36" i="15" s="1"/>
  <c r="AQ36" i="15" s="1"/>
  <c r="AU36" i="15" s="1"/>
  <c r="P99" i="30"/>
  <c r="Q99" i="30" s="1"/>
  <c r="S99" i="30" s="1"/>
  <c r="U99" i="30" s="1"/>
  <c r="AT99" i="30" s="1"/>
  <c r="BA99" i="17"/>
  <c r="AX99" i="17"/>
  <c r="P50" i="10"/>
  <c r="Q50" i="10" s="1"/>
  <c r="S50" i="10" s="1"/>
  <c r="U50" i="10" s="1"/>
  <c r="AQ50" i="10" s="1"/>
  <c r="AU50" i="10" s="1"/>
  <c r="O51" i="10"/>
  <c r="P66" i="31"/>
  <c r="Q66" i="31" s="1"/>
  <c r="S66" i="31" s="1"/>
  <c r="U66" i="31" s="1"/>
  <c r="AB66" i="31" s="1"/>
  <c r="AF66" i="31" s="1"/>
  <c r="O67" i="31"/>
  <c r="BA101" i="26"/>
  <c r="BB101" i="26" s="1"/>
  <c r="AX101" i="26"/>
  <c r="AY101" i="26" s="1"/>
  <c r="P34" i="26"/>
  <c r="Q34" i="26" s="1"/>
  <c r="S34" i="26" s="1"/>
  <c r="U34" i="26" s="1"/>
  <c r="AQ34" i="26" s="1"/>
  <c r="AU34" i="26" s="1"/>
  <c r="O35" i="26"/>
  <c r="P83" i="13"/>
  <c r="Q83" i="13" s="1"/>
  <c r="S83" i="13" s="1"/>
  <c r="U83" i="13" s="1"/>
  <c r="AT83" i="13" s="1"/>
  <c r="AX83" i="13" s="1"/>
  <c r="O68" i="11"/>
  <c r="P35" i="21"/>
  <c r="Q35" i="21" s="1"/>
  <c r="S35" i="21" s="1"/>
  <c r="U35" i="21" s="1"/>
  <c r="AQ35" i="21" s="1"/>
  <c r="AU35" i="21" s="1"/>
  <c r="O36" i="21"/>
  <c r="AX99" i="1"/>
  <c r="BA99" i="1"/>
  <c r="N84" i="19"/>
  <c r="O84" i="19" s="1"/>
  <c r="P83" i="19"/>
  <c r="Q83" i="19" s="1"/>
  <c r="S83" i="19" s="1"/>
  <c r="U83" i="19" s="1"/>
  <c r="AT83" i="19" s="1"/>
  <c r="AX83" i="19" s="1"/>
  <c r="AX98" i="14"/>
  <c r="BA98" i="14"/>
  <c r="P99" i="15"/>
  <c r="Q99" i="15" s="1"/>
  <c r="S99" i="15" s="1"/>
  <c r="U99" i="15" s="1"/>
  <c r="AT99" i="15" s="1"/>
  <c r="AX98" i="31"/>
  <c r="BA98" i="31"/>
  <c r="AV38" i="28" l="1"/>
  <c r="P84" i="30"/>
  <c r="Q84" i="30" s="1"/>
  <c r="S84" i="30" s="1"/>
  <c r="U84" i="30" s="1"/>
  <c r="AT84" i="30" s="1"/>
  <c r="AX84" i="30" s="1"/>
  <c r="O85" i="30"/>
  <c r="P85" i="30" s="1"/>
  <c r="Q85" i="30" s="1"/>
  <c r="S85" i="30" s="1"/>
  <c r="U85" i="30" s="1"/>
  <c r="AT85" i="30" s="1"/>
  <c r="AX85" i="30" s="1"/>
  <c r="AY85" i="30" s="1"/>
  <c r="P68" i="14"/>
  <c r="Q68" i="14" s="1"/>
  <c r="S68" i="14" s="1"/>
  <c r="U68" i="14" s="1"/>
  <c r="AB68" i="14" s="1"/>
  <c r="AF68" i="14" s="1"/>
  <c r="P68" i="1"/>
  <c r="Q68" i="1" s="1"/>
  <c r="S68" i="1" s="1"/>
  <c r="U68" i="1" s="1"/>
  <c r="AB68" i="1" s="1"/>
  <c r="AF68" i="1" s="1"/>
  <c r="O69" i="1"/>
  <c r="P69" i="1" s="1"/>
  <c r="Q69" i="1" s="1"/>
  <c r="S69" i="1" s="1"/>
  <c r="U69" i="1" s="1"/>
  <c r="AB69" i="1" s="1"/>
  <c r="AF69" i="1" s="1"/>
  <c r="AG69" i="1" s="1"/>
  <c r="P100" i="7"/>
  <c r="Q100" i="7" s="1"/>
  <c r="S100" i="7" s="1"/>
  <c r="U100" i="7" s="1"/>
  <c r="AT100" i="7" s="1"/>
  <c r="O101" i="7"/>
  <c r="P101" i="7" s="1"/>
  <c r="Q101" i="7" s="1"/>
  <c r="S101" i="7" s="1"/>
  <c r="U101" i="7" s="1"/>
  <c r="AT101" i="7" s="1"/>
  <c r="P84" i="19"/>
  <c r="Q84" i="19" s="1"/>
  <c r="S84" i="19" s="1"/>
  <c r="U84" i="19" s="1"/>
  <c r="AT84" i="19" s="1"/>
  <c r="AX84" i="19" s="1"/>
  <c r="P37" i="20"/>
  <c r="Q37" i="20" s="1"/>
  <c r="S37" i="20" s="1"/>
  <c r="U37" i="20" s="1"/>
  <c r="AQ37" i="20" s="1"/>
  <c r="AU37" i="20" s="1"/>
  <c r="O38" i="20"/>
  <c r="P38" i="20" s="1"/>
  <c r="Q38" i="20" s="1"/>
  <c r="S38" i="20" s="1"/>
  <c r="U38" i="20" s="1"/>
  <c r="AQ38" i="20" s="1"/>
  <c r="AU38" i="20" s="1"/>
  <c r="P84" i="29"/>
  <c r="Q84" i="29" s="1"/>
  <c r="S84" i="29" s="1"/>
  <c r="U84" i="29" s="1"/>
  <c r="AT84" i="29" s="1"/>
  <c r="AX84" i="29" s="1"/>
  <c r="O85" i="29"/>
  <c r="P85" i="29" s="1"/>
  <c r="Q85" i="29" s="1"/>
  <c r="S85" i="29" s="1"/>
  <c r="U85" i="29" s="1"/>
  <c r="AT85" i="29" s="1"/>
  <c r="AX85" i="29" s="1"/>
  <c r="AY85" i="29" s="1"/>
  <c r="P37" i="19"/>
  <c r="Q37" i="19" s="1"/>
  <c r="S37" i="19" s="1"/>
  <c r="U37" i="19" s="1"/>
  <c r="AQ37" i="19" s="1"/>
  <c r="AU37" i="19" s="1"/>
  <c r="P37" i="11"/>
  <c r="Q37" i="11" s="1"/>
  <c r="S37" i="11" s="1"/>
  <c r="U37" i="11" s="1"/>
  <c r="AQ37" i="11" s="1"/>
  <c r="AU37" i="11" s="1"/>
  <c r="O38" i="11"/>
  <c r="P38" i="11" s="1"/>
  <c r="Q38" i="11" s="1"/>
  <c r="S38" i="11" s="1"/>
  <c r="U38" i="11" s="1"/>
  <c r="AQ38" i="11" s="1"/>
  <c r="AU38" i="11" s="1"/>
  <c r="AV38" i="11" s="1"/>
  <c r="P100" i="17"/>
  <c r="Q100" i="17" s="1"/>
  <c r="S100" i="17" s="1"/>
  <c r="U100" i="17" s="1"/>
  <c r="AT100" i="17" s="1"/>
  <c r="O101" i="17"/>
  <c r="P101" i="17" s="1"/>
  <c r="Q101" i="17" s="1"/>
  <c r="S101" i="17" s="1"/>
  <c r="U101" i="17" s="1"/>
  <c r="AT101" i="17" s="1"/>
  <c r="N52" i="20"/>
  <c r="P51" i="20"/>
  <c r="Q51" i="20" s="1"/>
  <c r="S51" i="20" s="1"/>
  <c r="U51" i="20" s="1"/>
  <c r="AQ51" i="20" s="1"/>
  <c r="AU51" i="20" s="1"/>
  <c r="O52" i="20"/>
  <c r="P100" i="2"/>
  <c r="Q100" i="2" s="1"/>
  <c r="S100" i="2" s="1"/>
  <c r="U100" i="2" s="1"/>
  <c r="AT100" i="2" s="1"/>
  <c r="P68" i="24"/>
  <c r="Q68" i="24" s="1"/>
  <c r="S68" i="24" s="1"/>
  <c r="U68" i="24" s="1"/>
  <c r="AB68" i="24" s="1"/>
  <c r="AF68" i="24" s="1"/>
  <c r="AX100" i="19"/>
  <c r="BA100" i="19"/>
  <c r="P67" i="31"/>
  <c r="Q67" i="31" s="1"/>
  <c r="S67" i="31" s="1"/>
  <c r="U67" i="31" s="1"/>
  <c r="AB67" i="31" s="1"/>
  <c r="AF67" i="31" s="1"/>
  <c r="N68" i="23"/>
  <c r="O68" i="23" s="1"/>
  <c r="AX99" i="14"/>
  <c r="BA99" i="14"/>
  <c r="P65" i="19"/>
  <c r="Q65" i="19" s="1"/>
  <c r="S65" i="19" s="1"/>
  <c r="U65" i="19" s="1"/>
  <c r="AB65" i="19" s="1"/>
  <c r="AF65" i="19" s="1"/>
  <c r="O66" i="19"/>
  <c r="P68" i="11"/>
  <c r="Q68" i="11" s="1"/>
  <c r="S68" i="11" s="1"/>
  <c r="U68" i="11" s="1"/>
  <c r="AB68" i="11" s="1"/>
  <c r="AF68" i="11" s="1"/>
  <c r="O69" i="11"/>
  <c r="P69" i="11" s="1"/>
  <c r="Q69" i="11" s="1"/>
  <c r="S69" i="11" s="1"/>
  <c r="U69" i="11" s="1"/>
  <c r="AB69" i="11" s="1"/>
  <c r="AF69" i="11" s="1"/>
  <c r="AG69" i="11" s="1"/>
  <c r="N37" i="15"/>
  <c r="O37" i="15" s="1"/>
  <c r="N52" i="31"/>
  <c r="O52" i="31" s="1"/>
  <c r="N100" i="14"/>
  <c r="O100" i="14" s="1"/>
  <c r="N52" i="9"/>
  <c r="P51" i="9"/>
  <c r="Q51" i="9" s="1"/>
  <c r="S51" i="9" s="1"/>
  <c r="U51" i="9" s="1"/>
  <c r="AQ51" i="9" s="1"/>
  <c r="AU51" i="9" s="1"/>
  <c r="O52" i="9"/>
  <c r="P52" i="26"/>
  <c r="Q52" i="26" s="1"/>
  <c r="S52" i="26" s="1"/>
  <c r="U52" i="26" s="1"/>
  <c r="AQ52" i="26" s="1"/>
  <c r="AU52" i="26" s="1"/>
  <c r="N68" i="20"/>
  <c r="O68" i="20" s="1"/>
  <c r="O101" i="12"/>
  <c r="P101" i="12" s="1"/>
  <c r="Q101" i="12" s="1"/>
  <c r="S101" i="12" s="1"/>
  <c r="U101" i="12" s="1"/>
  <c r="AT101" i="12" s="1"/>
  <c r="N68" i="30"/>
  <c r="O68" i="30" s="1"/>
  <c r="N84" i="27"/>
  <c r="O84" i="27" s="1"/>
  <c r="N37" i="18"/>
  <c r="O37" i="18" s="1"/>
  <c r="O101" i="13"/>
  <c r="P101" i="13" s="1"/>
  <c r="Q101" i="13" s="1"/>
  <c r="S101" i="13" s="1"/>
  <c r="U101" i="13" s="1"/>
  <c r="AT101" i="13" s="1"/>
  <c r="N100" i="25"/>
  <c r="O67" i="21"/>
  <c r="O38" i="17"/>
  <c r="P38" i="17" s="1"/>
  <c r="Q38" i="17" s="1"/>
  <c r="S38" i="17" s="1"/>
  <c r="U38" i="17" s="1"/>
  <c r="AQ38" i="17" s="1"/>
  <c r="AU38" i="17" s="1"/>
  <c r="AV38" i="17" s="1"/>
  <c r="O51" i="21"/>
  <c r="O85" i="12"/>
  <c r="P85" i="12" s="1"/>
  <c r="Q85" i="12" s="1"/>
  <c r="S85" i="12" s="1"/>
  <c r="U85" i="12" s="1"/>
  <c r="AT85" i="12" s="1"/>
  <c r="AX85" i="12" s="1"/>
  <c r="AY85" i="12" s="1"/>
  <c r="O51" i="14"/>
  <c r="O68" i="12"/>
  <c r="N84" i="15"/>
  <c r="O84" i="15" s="1"/>
  <c r="N84" i="28"/>
  <c r="P83" i="28"/>
  <c r="Q83" i="28" s="1"/>
  <c r="S83" i="28" s="1"/>
  <c r="U83" i="28" s="1"/>
  <c r="AT83" i="28" s="1"/>
  <c r="AX83" i="28" s="1"/>
  <c r="O84" i="28"/>
  <c r="N100" i="9"/>
  <c r="O100" i="9" s="1"/>
  <c r="P99" i="9"/>
  <c r="Q99" i="9" s="1"/>
  <c r="S99" i="9" s="1"/>
  <c r="U99" i="9" s="1"/>
  <c r="AT99" i="9" s="1"/>
  <c r="O67" i="27"/>
  <c r="N52" i="8"/>
  <c r="O52" i="8" s="1"/>
  <c r="AX99" i="7"/>
  <c r="BA99" i="7"/>
  <c r="O69" i="7"/>
  <c r="P69" i="7" s="1"/>
  <c r="Q69" i="7" s="1"/>
  <c r="S69" i="7" s="1"/>
  <c r="U69" i="7" s="1"/>
  <c r="AB69" i="7" s="1"/>
  <c r="AF69" i="7" s="1"/>
  <c r="AG69" i="7" s="1"/>
  <c r="O85" i="18"/>
  <c r="P85" i="18" s="1"/>
  <c r="Q85" i="18" s="1"/>
  <c r="S85" i="18" s="1"/>
  <c r="U85" i="18" s="1"/>
  <c r="AT85" i="18" s="1"/>
  <c r="AX85" i="18" s="1"/>
  <c r="AY85" i="18" s="1"/>
  <c r="O101" i="19"/>
  <c r="P101" i="19" s="1"/>
  <c r="Q101" i="19" s="1"/>
  <c r="S101" i="19" s="1"/>
  <c r="U101" i="19" s="1"/>
  <c r="AT101" i="19" s="1"/>
  <c r="P37" i="5"/>
  <c r="Q37" i="5" s="1"/>
  <c r="S37" i="5" s="1"/>
  <c r="U37" i="5" s="1"/>
  <c r="AQ37" i="5" s="1"/>
  <c r="AU37" i="5" s="1"/>
  <c r="O38" i="5"/>
  <c r="P38" i="5" s="1"/>
  <c r="Q38" i="5" s="1"/>
  <c r="S38" i="5" s="1"/>
  <c r="U38" i="5" s="1"/>
  <c r="AQ38" i="5" s="1"/>
  <c r="AU38" i="5" s="1"/>
  <c r="AV38" i="5" s="1"/>
  <c r="P100" i="18"/>
  <c r="Q100" i="18" s="1"/>
  <c r="S100" i="18" s="1"/>
  <c r="U100" i="18" s="1"/>
  <c r="AT100" i="18" s="1"/>
  <c r="P36" i="29"/>
  <c r="Q36" i="29" s="1"/>
  <c r="S36" i="29" s="1"/>
  <c r="U36" i="29" s="1"/>
  <c r="AQ36" i="29" s="1"/>
  <c r="AU36" i="29" s="1"/>
  <c r="P84" i="24"/>
  <c r="Q84" i="24" s="1"/>
  <c r="S84" i="24" s="1"/>
  <c r="U84" i="24" s="1"/>
  <c r="AT84" i="24" s="1"/>
  <c r="AX84" i="24" s="1"/>
  <c r="BA99" i="27"/>
  <c r="AX99" i="27"/>
  <c r="P50" i="29"/>
  <c r="Q50" i="29" s="1"/>
  <c r="S50" i="29" s="1"/>
  <c r="U50" i="29" s="1"/>
  <c r="AQ50" i="29" s="1"/>
  <c r="AU50" i="29" s="1"/>
  <c r="O51" i="29"/>
  <c r="N37" i="3"/>
  <c r="O37" i="3" s="1"/>
  <c r="P36" i="3"/>
  <c r="Q36" i="3" s="1"/>
  <c r="S36" i="3" s="1"/>
  <c r="U36" i="3" s="1"/>
  <c r="AQ36" i="3" s="1"/>
  <c r="AU36" i="3" s="1"/>
  <c r="P84" i="23"/>
  <c r="Q84" i="23" s="1"/>
  <c r="S84" i="23" s="1"/>
  <c r="U84" i="23" s="1"/>
  <c r="AT84" i="23" s="1"/>
  <c r="AX84" i="23" s="1"/>
  <c r="P37" i="6"/>
  <c r="Q37" i="6" s="1"/>
  <c r="S37" i="6" s="1"/>
  <c r="U37" i="6" s="1"/>
  <c r="AQ37" i="6" s="1"/>
  <c r="AU37" i="6" s="1"/>
  <c r="O38" i="6"/>
  <c r="P38" i="6" s="1"/>
  <c r="Q38" i="6" s="1"/>
  <c r="S38" i="6" s="1"/>
  <c r="U38" i="6" s="1"/>
  <c r="AQ38" i="6" s="1"/>
  <c r="AU38" i="6" s="1"/>
  <c r="AV38" i="6" s="1"/>
  <c r="P68" i="4"/>
  <c r="Q68" i="4" s="1"/>
  <c r="S68" i="4" s="1"/>
  <c r="U68" i="4" s="1"/>
  <c r="AB68" i="4" s="1"/>
  <c r="AF68" i="4" s="1"/>
  <c r="O69" i="4"/>
  <c r="P69" i="4" s="1"/>
  <c r="Q69" i="4" s="1"/>
  <c r="S69" i="4" s="1"/>
  <c r="U69" i="4" s="1"/>
  <c r="AB69" i="4" s="1"/>
  <c r="AF69" i="4" s="1"/>
  <c r="AG69" i="4" s="1"/>
  <c r="P50" i="5"/>
  <c r="Q50" i="5" s="1"/>
  <c r="S50" i="5" s="1"/>
  <c r="U50" i="5" s="1"/>
  <c r="AQ50" i="5" s="1"/>
  <c r="AU50" i="5" s="1"/>
  <c r="P36" i="7"/>
  <c r="Q36" i="7" s="1"/>
  <c r="S36" i="7" s="1"/>
  <c r="U36" i="7" s="1"/>
  <c r="AQ36" i="7" s="1"/>
  <c r="AU36" i="7" s="1"/>
  <c r="N84" i="2"/>
  <c r="O84" i="2" s="1"/>
  <c r="N84" i="14"/>
  <c r="P83" i="14"/>
  <c r="Q83" i="14" s="1"/>
  <c r="S83" i="14" s="1"/>
  <c r="U83" i="14" s="1"/>
  <c r="AT83" i="14" s="1"/>
  <c r="AX83" i="14" s="1"/>
  <c r="O84" i="14"/>
  <c r="N52" i="25"/>
  <c r="O52" i="25" s="1"/>
  <c r="P37" i="16"/>
  <c r="Q37" i="16" s="1"/>
  <c r="S37" i="16" s="1"/>
  <c r="U37" i="16" s="1"/>
  <c r="AQ37" i="16" s="1"/>
  <c r="AU37" i="16" s="1"/>
  <c r="O38" i="16"/>
  <c r="P38" i="16" s="1"/>
  <c r="Q38" i="16" s="1"/>
  <c r="S38" i="16" s="1"/>
  <c r="U38" i="16" s="1"/>
  <c r="AQ38" i="16" s="1"/>
  <c r="AU38" i="16" s="1"/>
  <c r="AV38" i="16" s="1"/>
  <c r="N52" i="11"/>
  <c r="O52" i="11" s="1"/>
  <c r="P52" i="28"/>
  <c r="Q52" i="28" s="1"/>
  <c r="S52" i="28" s="1"/>
  <c r="U52" i="28" s="1"/>
  <c r="AQ52" i="28" s="1"/>
  <c r="AU52" i="28" s="1"/>
  <c r="O53" i="28"/>
  <c r="P53" i="28" s="1"/>
  <c r="Q53" i="28" s="1"/>
  <c r="S53" i="28" s="1"/>
  <c r="U53" i="28" s="1"/>
  <c r="AQ53" i="28" s="1"/>
  <c r="AU53" i="28" s="1"/>
  <c r="AV53" i="28" s="1"/>
  <c r="BA99" i="3"/>
  <c r="AX99" i="3"/>
  <c r="P51" i="30"/>
  <c r="Q51" i="30" s="1"/>
  <c r="S51" i="30" s="1"/>
  <c r="U51" i="30" s="1"/>
  <c r="AQ51" i="30" s="1"/>
  <c r="AU51" i="30" s="1"/>
  <c r="AX101" i="6"/>
  <c r="BA101" i="6"/>
  <c r="BB101" i="6" s="1"/>
  <c r="N84" i="4"/>
  <c r="P83" i="4"/>
  <c r="Q83" i="4" s="1"/>
  <c r="S83" i="4" s="1"/>
  <c r="U83" i="4" s="1"/>
  <c r="AT83" i="4" s="1"/>
  <c r="AX83" i="4" s="1"/>
  <c r="P67" i="9"/>
  <c r="Q67" i="9" s="1"/>
  <c r="S67" i="9" s="1"/>
  <c r="U67" i="9" s="1"/>
  <c r="AB67" i="9" s="1"/>
  <c r="AF67" i="9" s="1"/>
  <c r="N68" i="9"/>
  <c r="N84" i="13"/>
  <c r="O84" i="13" s="1"/>
  <c r="BA99" i="31"/>
  <c r="AX99" i="31"/>
  <c r="P84" i="8"/>
  <c r="Q84" i="8" s="1"/>
  <c r="S84" i="8" s="1"/>
  <c r="U84" i="8" s="1"/>
  <c r="AT84" i="8" s="1"/>
  <c r="AX84" i="8" s="1"/>
  <c r="P99" i="16"/>
  <c r="Q99" i="16" s="1"/>
  <c r="S99" i="16" s="1"/>
  <c r="U99" i="16" s="1"/>
  <c r="AT99" i="16" s="1"/>
  <c r="N100" i="27"/>
  <c r="O100" i="27" s="1"/>
  <c r="O68" i="16"/>
  <c r="P83" i="25"/>
  <c r="Q83" i="25" s="1"/>
  <c r="S83" i="25" s="1"/>
  <c r="U83" i="25" s="1"/>
  <c r="AT83" i="25" s="1"/>
  <c r="AX83" i="25" s="1"/>
  <c r="AX99" i="2"/>
  <c r="BA99" i="2"/>
  <c r="N100" i="20"/>
  <c r="O100" i="20" s="1"/>
  <c r="BB101" i="5"/>
  <c r="N37" i="2"/>
  <c r="O37" i="2" s="1"/>
  <c r="AY101" i="23"/>
  <c r="O51" i="16"/>
  <c r="P35" i="22"/>
  <c r="Q35" i="22" s="1"/>
  <c r="S35" i="22" s="1"/>
  <c r="U35" i="22" s="1"/>
  <c r="AQ35" i="22" s="1"/>
  <c r="AU35" i="22" s="1"/>
  <c r="O36" i="22"/>
  <c r="P98" i="10"/>
  <c r="Q98" i="10" s="1"/>
  <c r="S98" i="10" s="1"/>
  <c r="U98" i="10" s="1"/>
  <c r="AT98" i="10" s="1"/>
  <c r="N115" i="28"/>
  <c r="P114" i="28"/>
  <c r="Q114" i="28" s="1"/>
  <c r="S114" i="28" s="1"/>
  <c r="U114" i="28" s="1"/>
  <c r="AT114" i="28" s="1"/>
  <c r="AX114" i="28" s="1"/>
  <c r="O115" i="28"/>
  <c r="N100" i="3"/>
  <c r="O100" i="3" s="1"/>
  <c r="O50" i="27"/>
  <c r="N100" i="28"/>
  <c r="O100" i="28" s="1"/>
  <c r="AX100" i="6"/>
  <c r="BA100" i="6"/>
  <c r="AX99" i="15"/>
  <c r="BA99" i="15"/>
  <c r="BA99" i="25"/>
  <c r="AX99" i="25"/>
  <c r="P66" i="8"/>
  <c r="Q66" i="8" s="1"/>
  <c r="S66" i="8" s="1"/>
  <c r="U66" i="8" s="1"/>
  <c r="AB66" i="8" s="1"/>
  <c r="AF66" i="8" s="1"/>
  <c r="N100" i="15"/>
  <c r="O100" i="15" s="1"/>
  <c r="N68" i="22"/>
  <c r="O68" i="22" s="1"/>
  <c r="P36" i="21"/>
  <c r="Q36" i="21" s="1"/>
  <c r="S36" i="21" s="1"/>
  <c r="U36" i="21" s="1"/>
  <c r="AQ36" i="21" s="1"/>
  <c r="AU36" i="21" s="1"/>
  <c r="N37" i="21"/>
  <c r="O37" i="21" s="1"/>
  <c r="P35" i="26"/>
  <c r="Q35" i="26" s="1"/>
  <c r="S35" i="26" s="1"/>
  <c r="U35" i="26" s="1"/>
  <c r="AQ35" i="26" s="1"/>
  <c r="AU35" i="26" s="1"/>
  <c r="O36" i="26"/>
  <c r="N52" i="10"/>
  <c r="O52" i="10" s="1"/>
  <c r="P51" i="10"/>
  <c r="Q51" i="10" s="1"/>
  <c r="S51" i="10" s="1"/>
  <c r="U51" i="10" s="1"/>
  <c r="AQ51" i="10" s="1"/>
  <c r="AU51" i="10" s="1"/>
  <c r="N100" i="30"/>
  <c r="O100" i="30" s="1"/>
  <c r="N37" i="31"/>
  <c r="O37" i="31" s="1"/>
  <c r="P84" i="17"/>
  <c r="Q84" i="17" s="1"/>
  <c r="S84" i="17" s="1"/>
  <c r="U84" i="17" s="1"/>
  <c r="AT84" i="17" s="1"/>
  <c r="AX84" i="17" s="1"/>
  <c r="O85" i="17"/>
  <c r="P85" i="17" s="1"/>
  <c r="Q85" i="17" s="1"/>
  <c r="S85" i="17" s="1"/>
  <c r="U85" i="17" s="1"/>
  <c r="AT85" i="17" s="1"/>
  <c r="AX85" i="17" s="1"/>
  <c r="AY85" i="17" s="1"/>
  <c r="N100" i="31"/>
  <c r="O100" i="31" s="1"/>
  <c r="P100" i="1"/>
  <c r="Q100" i="1" s="1"/>
  <c r="S100" i="1" s="1"/>
  <c r="U100" i="1" s="1"/>
  <c r="AT100" i="1" s="1"/>
  <c r="P51" i="3"/>
  <c r="Q51" i="3" s="1"/>
  <c r="S51" i="3" s="1"/>
  <c r="U51" i="3" s="1"/>
  <c r="AQ51" i="3" s="1"/>
  <c r="AU51" i="3" s="1"/>
  <c r="P67" i="17"/>
  <c r="Q67" i="17" s="1"/>
  <c r="S67" i="17" s="1"/>
  <c r="U67" i="17" s="1"/>
  <c r="AB67" i="17" s="1"/>
  <c r="AF67" i="17" s="1"/>
  <c r="P67" i="18"/>
  <c r="Q67" i="18" s="1"/>
  <c r="S67" i="18" s="1"/>
  <c r="U67" i="18" s="1"/>
  <c r="AB67" i="18" s="1"/>
  <c r="AF67" i="18" s="1"/>
  <c r="N68" i="18"/>
  <c r="O68" i="18"/>
  <c r="P51" i="24"/>
  <c r="Q51" i="24" s="1"/>
  <c r="S51" i="24" s="1"/>
  <c r="U51" i="24" s="1"/>
  <c r="AQ51" i="24" s="1"/>
  <c r="AU51" i="24" s="1"/>
  <c r="BB101" i="24"/>
  <c r="P51" i="1"/>
  <c r="Q51" i="1" s="1"/>
  <c r="S51" i="1" s="1"/>
  <c r="U51" i="1" s="1"/>
  <c r="AQ51" i="1" s="1"/>
  <c r="AU51" i="1" s="1"/>
  <c r="AX99" i="20"/>
  <c r="BA99" i="20"/>
  <c r="BB101" i="21"/>
  <c r="P51" i="2"/>
  <c r="Q51" i="2" s="1"/>
  <c r="S51" i="2" s="1"/>
  <c r="U51" i="2" s="1"/>
  <c r="AQ51" i="2" s="1"/>
  <c r="AU51" i="2" s="1"/>
  <c r="BB101" i="23"/>
  <c r="N84" i="10"/>
  <c r="P83" i="10"/>
  <c r="Q83" i="10" s="1"/>
  <c r="S83" i="10" s="1"/>
  <c r="U83" i="10" s="1"/>
  <c r="AT83" i="10" s="1"/>
  <c r="AX83" i="10" s="1"/>
  <c r="O84" i="10"/>
  <c r="N100" i="29"/>
  <c r="O100" i="29" s="1"/>
  <c r="P99" i="29"/>
  <c r="Q99" i="29" s="1"/>
  <c r="S99" i="29" s="1"/>
  <c r="U99" i="29" s="1"/>
  <c r="AT99" i="29" s="1"/>
  <c r="N52" i="4"/>
  <c r="P51" i="4"/>
  <c r="Q51" i="4" s="1"/>
  <c r="S51" i="4" s="1"/>
  <c r="U51" i="4" s="1"/>
  <c r="AQ51" i="4" s="1"/>
  <c r="AU51" i="4" s="1"/>
  <c r="O52" i="4"/>
  <c r="P36" i="4"/>
  <c r="Q36" i="4" s="1"/>
  <c r="S36" i="4" s="1"/>
  <c r="U36" i="4" s="1"/>
  <c r="AQ36" i="4" s="1"/>
  <c r="AU36" i="4" s="1"/>
  <c r="AX99" i="28"/>
  <c r="BA99" i="28"/>
  <c r="BA101" i="4"/>
  <c r="AX101" i="4"/>
  <c r="AY101" i="4" s="1"/>
  <c r="BA100" i="12"/>
  <c r="AX100" i="12"/>
  <c r="AX100" i="13"/>
  <c r="BA100" i="13"/>
  <c r="P100" i="8"/>
  <c r="Q100" i="8" s="1"/>
  <c r="S100" i="8" s="1"/>
  <c r="U100" i="8" s="1"/>
  <c r="AT100" i="8" s="1"/>
  <c r="BA99" i="30"/>
  <c r="AX99" i="30"/>
  <c r="N68" i="16"/>
  <c r="P51" i="15"/>
  <c r="Q51" i="15" s="1"/>
  <c r="S51" i="15" s="1"/>
  <c r="U51" i="15" s="1"/>
  <c r="AQ51" i="15" s="1"/>
  <c r="AU51" i="15" s="1"/>
  <c r="N52" i="15"/>
  <c r="P52" i="22"/>
  <c r="Q52" i="22" s="1"/>
  <c r="S52" i="22" s="1"/>
  <c r="U52" i="22" s="1"/>
  <c r="AQ52" i="22" s="1"/>
  <c r="AU52" i="22" s="1"/>
  <c r="O100" i="25"/>
  <c r="AY101" i="24"/>
  <c r="N52" i="18"/>
  <c r="O52" i="18" s="1"/>
  <c r="AY101" i="21"/>
  <c r="N37" i="27"/>
  <c r="O37" i="27" s="1"/>
  <c r="N52" i="6"/>
  <c r="O52" i="6" s="1"/>
  <c r="N37" i="8"/>
  <c r="O37" i="8" s="1"/>
  <c r="N84" i="3"/>
  <c r="O84" i="3" s="1"/>
  <c r="P50" i="23"/>
  <c r="Q50" i="23" s="1"/>
  <c r="S50" i="23" s="1"/>
  <c r="U50" i="23" s="1"/>
  <c r="AQ50" i="23" s="1"/>
  <c r="AU50" i="23" s="1"/>
  <c r="N84" i="5"/>
  <c r="P83" i="5"/>
  <c r="Q83" i="5" s="1"/>
  <c r="S83" i="5" s="1"/>
  <c r="U83" i="5" s="1"/>
  <c r="AT83" i="5" s="1"/>
  <c r="AX83" i="5" s="1"/>
  <c r="N37" i="25"/>
  <c r="O37" i="25" s="1"/>
  <c r="N68" i="25"/>
  <c r="O68" i="25" s="1"/>
  <c r="P67" i="29"/>
  <c r="Q67" i="29" s="1"/>
  <c r="S67" i="29" s="1"/>
  <c r="U67" i="29" s="1"/>
  <c r="AB67" i="29" s="1"/>
  <c r="AF67" i="29" s="1"/>
  <c r="N68" i="29"/>
  <c r="O68" i="29" s="1"/>
  <c r="AX100" i="4"/>
  <c r="BA100" i="4"/>
  <c r="AV38" i="20" l="1"/>
  <c r="P84" i="2"/>
  <c r="Q84" i="2" s="1"/>
  <c r="S84" i="2" s="1"/>
  <c r="U84" i="2" s="1"/>
  <c r="AT84" i="2" s="1"/>
  <c r="AX84" i="2" s="1"/>
  <c r="O85" i="2"/>
  <c r="P85" i="2" s="1"/>
  <c r="Q85" i="2" s="1"/>
  <c r="S85" i="2" s="1"/>
  <c r="U85" i="2" s="1"/>
  <c r="AT85" i="2" s="1"/>
  <c r="AX85" i="2" s="1"/>
  <c r="AY85" i="2" s="1"/>
  <c r="P37" i="8"/>
  <c r="Q37" i="8" s="1"/>
  <c r="S37" i="8" s="1"/>
  <c r="U37" i="8" s="1"/>
  <c r="AQ37" i="8" s="1"/>
  <c r="AU37" i="8" s="1"/>
  <c r="O38" i="8"/>
  <c r="P38" i="8" s="1"/>
  <c r="Q38" i="8" s="1"/>
  <c r="S38" i="8" s="1"/>
  <c r="U38" i="8" s="1"/>
  <c r="AQ38" i="8" s="1"/>
  <c r="AU38" i="8" s="1"/>
  <c r="P37" i="21"/>
  <c r="Q37" i="21" s="1"/>
  <c r="S37" i="21" s="1"/>
  <c r="U37" i="21" s="1"/>
  <c r="AQ37" i="21" s="1"/>
  <c r="AU37" i="21" s="1"/>
  <c r="O38" i="21"/>
  <c r="P38" i="21" s="1"/>
  <c r="Q38" i="21" s="1"/>
  <c r="S38" i="21" s="1"/>
  <c r="U38" i="21" s="1"/>
  <c r="AQ38" i="21" s="1"/>
  <c r="AU38" i="21" s="1"/>
  <c r="AV38" i="21" s="1"/>
  <c r="P52" i="6"/>
  <c r="Q52" i="6" s="1"/>
  <c r="S52" i="6" s="1"/>
  <c r="U52" i="6" s="1"/>
  <c r="AQ52" i="6" s="1"/>
  <c r="AU52" i="6" s="1"/>
  <c r="O53" i="6"/>
  <c r="P53" i="6" s="1"/>
  <c r="Q53" i="6" s="1"/>
  <c r="S53" i="6" s="1"/>
  <c r="U53" i="6" s="1"/>
  <c r="AQ53" i="6" s="1"/>
  <c r="AU53" i="6" s="1"/>
  <c r="AV53" i="6" s="1"/>
  <c r="P52" i="25"/>
  <c r="Q52" i="25" s="1"/>
  <c r="S52" i="25" s="1"/>
  <c r="U52" i="25" s="1"/>
  <c r="AQ52" i="25" s="1"/>
  <c r="AU52" i="25" s="1"/>
  <c r="O53" i="25"/>
  <c r="P53" i="25" s="1"/>
  <c r="Q53" i="25" s="1"/>
  <c r="S53" i="25" s="1"/>
  <c r="U53" i="25" s="1"/>
  <c r="AQ53" i="25" s="1"/>
  <c r="AU53" i="25" s="1"/>
  <c r="AV53" i="25" s="1"/>
  <c r="P37" i="3"/>
  <c r="Q37" i="3" s="1"/>
  <c r="S37" i="3" s="1"/>
  <c r="U37" i="3" s="1"/>
  <c r="AQ37" i="3" s="1"/>
  <c r="AU37" i="3" s="1"/>
  <c r="O38" i="3"/>
  <c r="P38" i="3" s="1"/>
  <c r="Q38" i="3" s="1"/>
  <c r="S38" i="3" s="1"/>
  <c r="U38" i="3" s="1"/>
  <c r="AQ38" i="3" s="1"/>
  <c r="AU38" i="3" s="1"/>
  <c r="P100" i="9"/>
  <c r="Q100" i="9" s="1"/>
  <c r="S100" i="9" s="1"/>
  <c r="U100" i="9" s="1"/>
  <c r="AT100" i="9" s="1"/>
  <c r="O101" i="9"/>
  <c r="P101" i="9" s="1"/>
  <c r="Q101" i="9" s="1"/>
  <c r="S101" i="9" s="1"/>
  <c r="U101" i="9" s="1"/>
  <c r="AT101" i="9" s="1"/>
  <c r="P37" i="15"/>
  <c r="Q37" i="15" s="1"/>
  <c r="S37" i="15" s="1"/>
  <c r="U37" i="15" s="1"/>
  <c r="AQ37" i="15" s="1"/>
  <c r="AU37" i="15" s="1"/>
  <c r="O38" i="15"/>
  <c r="P38" i="15" s="1"/>
  <c r="Q38" i="15" s="1"/>
  <c r="S38" i="15" s="1"/>
  <c r="U38" i="15" s="1"/>
  <c r="AQ38" i="15" s="1"/>
  <c r="AU38" i="15" s="1"/>
  <c r="AV38" i="15" s="1"/>
  <c r="P84" i="3"/>
  <c r="Q84" i="3" s="1"/>
  <c r="S84" i="3" s="1"/>
  <c r="U84" i="3" s="1"/>
  <c r="AT84" i="3" s="1"/>
  <c r="AX84" i="3" s="1"/>
  <c r="O85" i="3"/>
  <c r="P85" i="3" s="1"/>
  <c r="Q85" i="3" s="1"/>
  <c r="S85" i="3" s="1"/>
  <c r="U85" i="3" s="1"/>
  <c r="AT85" i="3" s="1"/>
  <c r="AX85" i="3" s="1"/>
  <c r="AY85" i="3" s="1"/>
  <c r="P100" i="29"/>
  <c r="Q100" i="29" s="1"/>
  <c r="S100" i="29" s="1"/>
  <c r="U100" i="29" s="1"/>
  <c r="AT100" i="29" s="1"/>
  <c r="O101" i="29"/>
  <c r="P101" i="29" s="1"/>
  <c r="Q101" i="29" s="1"/>
  <c r="S101" i="29" s="1"/>
  <c r="U101" i="29" s="1"/>
  <c r="AT101" i="29" s="1"/>
  <c r="P52" i="10"/>
  <c r="Q52" i="10" s="1"/>
  <c r="S52" i="10" s="1"/>
  <c r="U52" i="10" s="1"/>
  <c r="AQ52" i="10" s="1"/>
  <c r="AU52" i="10" s="1"/>
  <c r="O53" i="10"/>
  <c r="P53" i="10" s="1"/>
  <c r="Q53" i="10" s="1"/>
  <c r="S53" i="10" s="1"/>
  <c r="U53" i="10" s="1"/>
  <c r="AQ53" i="10" s="1"/>
  <c r="AU53" i="10" s="1"/>
  <c r="AV53" i="10" s="1"/>
  <c r="P100" i="15"/>
  <c r="Q100" i="15" s="1"/>
  <c r="S100" i="15" s="1"/>
  <c r="U100" i="15" s="1"/>
  <c r="AT100" i="15" s="1"/>
  <c r="O101" i="15"/>
  <c r="P101" i="15" s="1"/>
  <c r="Q101" i="15" s="1"/>
  <c r="S101" i="15" s="1"/>
  <c r="U101" i="15" s="1"/>
  <c r="AT101" i="15" s="1"/>
  <c r="P37" i="25"/>
  <c r="Q37" i="25" s="1"/>
  <c r="S37" i="25" s="1"/>
  <c r="U37" i="25" s="1"/>
  <c r="AQ37" i="25" s="1"/>
  <c r="AU37" i="25" s="1"/>
  <c r="O38" i="25"/>
  <c r="P38" i="25" s="1"/>
  <c r="Q38" i="25" s="1"/>
  <c r="S38" i="25" s="1"/>
  <c r="U38" i="25" s="1"/>
  <c r="AQ38" i="25" s="1"/>
  <c r="AU38" i="25" s="1"/>
  <c r="AV38" i="25" s="1"/>
  <c r="P37" i="27"/>
  <c r="Q37" i="27" s="1"/>
  <c r="S37" i="27" s="1"/>
  <c r="U37" i="27" s="1"/>
  <c r="AQ37" i="27" s="1"/>
  <c r="AU37" i="27" s="1"/>
  <c r="O38" i="27"/>
  <c r="P38" i="27" s="1"/>
  <c r="Q38" i="27" s="1"/>
  <c r="S38" i="27" s="1"/>
  <c r="U38" i="27" s="1"/>
  <c r="AQ38" i="27" s="1"/>
  <c r="AU38" i="27" s="1"/>
  <c r="AV38" i="27" s="1"/>
  <c r="P68" i="29"/>
  <c r="Q68" i="29" s="1"/>
  <c r="S68" i="29" s="1"/>
  <c r="U68" i="29" s="1"/>
  <c r="AB68" i="29" s="1"/>
  <c r="AF68" i="29" s="1"/>
  <c r="O69" i="29"/>
  <c r="P69" i="29" s="1"/>
  <c r="Q69" i="29" s="1"/>
  <c r="S69" i="29" s="1"/>
  <c r="U69" i="29" s="1"/>
  <c r="AB69" i="29" s="1"/>
  <c r="AF69" i="29" s="1"/>
  <c r="AG69" i="29" s="1"/>
  <c r="P52" i="18"/>
  <c r="Q52" i="18" s="1"/>
  <c r="S52" i="18" s="1"/>
  <c r="U52" i="18" s="1"/>
  <c r="AQ52" i="18" s="1"/>
  <c r="AU52" i="18" s="1"/>
  <c r="O53" i="18"/>
  <c r="P53" i="18" s="1"/>
  <c r="Q53" i="18" s="1"/>
  <c r="S53" i="18" s="1"/>
  <c r="U53" i="18" s="1"/>
  <c r="AQ53" i="18" s="1"/>
  <c r="AU53" i="18" s="1"/>
  <c r="AV53" i="18" s="1"/>
  <c r="P52" i="11"/>
  <c r="Q52" i="11" s="1"/>
  <c r="S52" i="11" s="1"/>
  <c r="U52" i="11" s="1"/>
  <c r="AQ52" i="11" s="1"/>
  <c r="AU52" i="11" s="1"/>
  <c r="O53" i="11"/>
  <c r="P53" i="11" s="1"/>
  <c r="Q53" i="11" s="1"/>
  <c r="S53" i="11" s="1"/>
  <c r="U53" i="11" s="1"/>
  <c r="AQ53" i="11" s="1"/>
  <c r="AU53" i="11" s="1"/>
  <c r="AV53" i="11" s="1"/>
  <c r="I14" i="11" s="1"/>
  <c r="K14" i="11" s="1"/>
  <c r="P68" i="25"/>
  <c r="Q68" i="25" s="1"/>
  <c r="S68" i="25" s="1"/>
  <c r="U68" i="25" s="1"/>
  <c r="AB68" i="25" s="1"/>
  <c r="AF68" i="25" s="1"/>
  <c r="O69" i="25"/>
  <c r="P69" i="25" s="1"/>
  <c r="Q69" i="25" s="1"/>
  <c r="S69" i="25" s="1"/>
  <c r="U69" i="25" s="1"/>
  <c r="AB69" i="25" s="1"/>
  <c r="AF69" i="25" s="1"/>
  <c r="AG69" i="25" s="1"/>
  <c r="P68" i="18"/>
  <c r="Q68" i="18" s="1"/>
  <c r="S68" i="18" s="1"/>
  <c r="U68" i="18" s="1"/>
  <c r="AB68" i="18" s="1"/>
  <c r="AF68" i="18" s="1"/>
  <c r="O69" i="18"/>
  <c r="P69" i="18" s="1"/>
  <c r="Q69" i="18" s="1"/>
  <c r="S69" i="18" s="1"/>
  <c r="U69" i="18" s="1"/>
  <c r="AB69" i="18" s="1"/>
  <c r="AF69" i="18" s="1"/>
  <c r="AG69" i="18" s="1"/>
  <c r="P68" i="16"/>
  <c r="Q68" i="16" s="1"/>
  <c r="S68" i="16" s="1"/>
  <c r="U68" i="16" s="1"/>
  <c r="AB68" i="16" s="1"/>
  <c r="AF68" i="16" s="1"/>
  <c r="O69" i="16"/>
  <c r="P69" i="16" s="1"/>
  <c r="Q69" i="16" s="1"/>
  <c r="S69" i="16" s="1"/>
  <c r="U69" i="16" s="1"/>
  <c r="AB69" i="16" s="1"/>
  <c r="AF69" i="16" s="1"/>
  <c r="AG69" i="16" s="1"/>
  <c r="AX100" i="18"/>
  <c r="BA100" i="18"/>
  <c r="P68" i="12"/>
  <c r="Q68" i="12" s="1"/>
  <c r="S68" i="12" s="1"/>
  <c r="U68" i="12" s="1"/>
  <c r="AB68" i="12" s="1"/>
  <c r="AF68" i="12" s="1"/>
  <c r="P37" i="18"/>
  <c r="Q37" i="18" s="1"/>
  <c r="S37" i="18" s="1"/>
  <c r="U37" i="18" s="1"/>
  <c r="AQ37" i="18" s="1"/>
  <c r="AU37" i="18" s="1"/>
  <c r="O38" i="18"/>
  <c r="P38" i="18" s="1"/>
  <c r="Q38" i="18" s="1"/>
  <c r="S38" i="18" s="1"/>
  <c r="U38" i="18" s="1"/>
  <c r="AQ38" i="18" s="1"/>
  <c r="AU38" i="18" s="1"/>
  <c r="AV38" i="18" s="1"/>
  <c r="BA100" i="2"/>
  <c r="AX100" i="2"/>
  <c r="P100" i="3"/>
  <c r="Q100" i="3" s="1"/>
  <c r="S100" i="3" s="1"/>
  <c r="U100" i="3" s="1"/>
  <c r="AT100" i="3" s="1"/>
  <c r="O101" i="3"/>
  <c r="P101" i="3" s="1"/>
  <c r="Q101" i="3" s="1"/>
  <c r="S101" i="3" s="1"/>
  <c r="U101" i="3" s="1"/>
  <c r="AT101" i="3" s="1"/>
  <c r="BB101" i="4"/>
  <c r="P84" i="10"/>
  <c r="Q84" i="10" s="1"/>
  <c r="S84" i="10" s="1"/>
  <c r="U84" i="10" s="1"/>
  <c r="AT84" i="10" s="1"/>
  <c r="AX84" i="10" s="1"/>
  <c r="N52" i="1"/>
  <c r="P36" i="26"/>
  <c r="Q36" i="26" s="1"/>
  <c r="S36" i="26" s="1"/>
  <c r="U36" i="26" s="1"/>
  <c r="AQ36" i="26" s="1"/>
  <c r="AU36" i="26" s="1"/>
  <c r="P115" i="28"/>
  <c r="Q115" i="28" s="1"/>
  <c r="S115" i="28" s="1"/>
  <c r="U115" i="28" s="1"/>
  <c r="AT115" i="28" s="1"/>
  <c r="AX115" i="28" s="1"/>
  <c r="N37" i="22"/>
  <c r="P36" i="22"/>
  <c r="Q36" i="22" s="1"/>
  <c r="S36" i="22" s="1"/>
  <c r="U36" i="22" s="1"/>
  <c r="AQ36" i="22" s="1"/>
  <c r="AU36" i="22" s="1"/>
  <c r="O37" i="22"/>
  <c r="P100" i="27"/>
  <c r="Q100" i="27" s="1"/>
  <c r="S100" i="27" s="1"/>
  <c r="U100" i="27" s="1"/>
  <c r="AT100" i="27" s="1"/>
  <c r="O101" i="27"/>
  <c r="P101" i="27" s="1"/>
  <c r="Q101" i="27" s="1"/>
  <c r="S101" i="27" s="1"/>
  <c r="U101" i="27" s="1"/>
  <c r="AT101" i="27" s="1"/>
  <c r="AY101" i="6"/>
  <c r="I14" i="6" s="1"/>
  <c r="K14" i="6" s="1"/>
  <c r="P84" i="14"/>
  <c r="Q84" i="14" s="1"/>
  <c r="S84" i="14" s="1"/>
  <c r="U84" i="14" s="1"/>
  <c r="AT84" i="14" s="1"/>
  <c r="AX84" i="14" s="1"/>
  <c r="N37" i="7"/>
  <c r="O37" i="7" s="1"/>
  <c r="P51" i="29"/>
  <c r="Q51" i="29" s="1"/>
  <c r="S51" i="29" s="1"/>
  <c r="U51" i="29" s="1"/>
  <c r="AQ51" i="29" s="1"/>
  <c r="AU51" i="29" s="1"/>
  <c r="N52" i="29"/>
  <c r="O52" i="29" s="1"/>
  <c r="P84" i="28"/>
  <c r="Q84" i="28" s="1"/>
  <c r="S84" i="28" s="1"/>
  <c r="U84" i="28" s="1"/>
  <c r="AT84" i="28" s="1"/>
  <c r="AX84" i="28" s="1"/>
  <c r="O85" i="28"/>
  <c r="P85" i="28" s="1"/>
  <c r="Q85" i="28" s="1"/>
  <c r="S85" i="28" s="1"/>
  <c r="U85" i="28" s="1"/>
  <c r="AT85" i="28" s="1"/>
  <c r="AX85" i="28" s="1"/>
  <c r="AY85" i="28" s="1"/>
  <c r="P84" i="27"/>
  <c r="Q84" i="27" s="1"/>
  <c r="S84" i="27" s="1"/>
  <c r="U84" i="27" s="1"/>
  <c r="AT84" i="27" s="1"/>
  <c r="AX84" i="27" s="1"/>
  <c r="P52" i="9"/>
  <c r="Q52" i="9" s="1"/>
  <c r="S52" i="9" s="1"/>
  <c r="U52" i="9" s="1"/>
  <c r="AQ52" i="9" s="1"/>
  <c r="AU52" i="9" s="1"/>
  <c r="O53" i="9"/>
  <c r="P53" i="9" s="1"/>
  <c r="Q53" i="9" s="1"/>
  <c r="S53" i="9" s="1"/>
  <c r="U53" i="9" s="1"/>
  <c r="AQ53" i="9" s="1"/>
  <c r="AU53" i="9" s="1"/>
  <c r="AV53" i="9" s="1"/>
  <c r="P52" i="20"/>
  <c r="Q52" i="20" s="1"/>
  <c r="S52" i="20" s="1"/>
  <c r="U52" i="20" s="1"/>
  <c r="AQ52" i="20" s="1"/>
  <c r="AU52" i="20" s="1"/>
  <c r="O53" i="20"/>
  <c r="P53" i="20" s="1"/>
  <c r="Q53" i="20" s="1"/>
  <c r="S53" i="20" s="1"/>
  <c r="U53" i="20" s="1"/>
  <c r="AQ53" i="20" s="1"/>
  <c r="AU53" i="20" s="1"/>
  <c r="AV53" i="20" s="1"/>
  <c r="BA98" i="10"/>
  <c r="AX98" i="10"/>
  <c r="P52" i="4"/>
  <c r="Q52" i="4" s="1"/>
  <c r="S52" i="4" s="1"/>
  <c r="U52" i="4" s="1"/>
  <c r="AQ52" i="4" s="1"/>
  <c r="AU52" i="4" s="1"/>
  <c r="O53" i="4"/>
  <c r="P53" i="4" s="1"/>
  <c r="Q53" i="4" s="1"/>
  <c r="S53" i="4" s="1"/>
  <c r="U53" i="4" s="1"/>
  <c r="AQ53" i="4" s="1"/>
  <c r="AU53" i="4" s="1"/>
  <c r="AV53" i="4" s="1"/>
  <c r="N52" i="2"/>
  <c r="O84" i="5"/>
  <c r="P100" i="25"/>
  <c r="Q100" i="25" s="1"/>
  <c r="S100" i="25" s="1"/>
  <c r="U100" i="25" s="1"/>
  <c r="AT100" i="25" s="1"/>
  <c r="O101" i="25"/>
  <c r="P101" i="25" s="1"/>
  <c r="Q101" i="25" s="1"/>
  <c r="S101" i="25" s="1"/>
  <c r="U101" i="25" s="1"/>
  <c r="AT101" i="25" s="1"/>
  <c r="N52" i="3"/>
  <c r="O52" i="3" s="1"/>
  <c r="P37" i="31"/>
  <c r="Q37" i="31" s="1"/>
  <c r="S37" i="31" s="1"/>
  <c r="U37" i="31" s="1"/>
  <c r="AQ37" i="31" s="1"/>
  <c r="AU37" i="31" s="1"/>
  <c r="O67" i="8"/>
  <c r="P37" i="2"/>
  <c r="Q37" i="2" s="1"/>
  <c r="S37" i="2" s="1"/>
  <c r="U37" i="2" s="1"/>
  <c r="AQ37" i="2" s="1"/>
  <c r="AU37" i="2" s="1"/>
  <c r="O38" i="2"/>
  <c r="P38" i="2" s="1"/>
  <c r="Q38" i="2" s="1"/>
  <c r="S38" i="2" s="1"/>
  <c r="U38" i="2" s="1"/>
  <c r="AQ38" i="2" s="1"/>
  <c r="AU38" i="2" s="1"/>
  <c r="AV38" i="2" s="1"/>
  <c r="O84" i="4"/>
  <c r="O51" i="5"/>
  <c r="O85" i="23"/>
  <c r="P85" i="23" s="1"/>
  <c r="Q85" i="23" s="1"/>
  <c r="S85" i="23" s="1"/>
  <c r="U85" i="23" s="1"/>
  <c r="AT85" i="23" s="1"/>
  <c r="AX85" i="23" s="1"/>
  <c r="AY85" i="23" s="1"/>
  <c r="N37" i="29"/>
  <c r="O37" i="29" s="1"/>
  <c r="P52" i="8"/>
  <c r="Q52" i="8" s="1"/>
  <c r="S52" i="8" s="1"/>
  <c r="U52" i="8" s="1"/>
  <c r="AQ52" i="8" s="1"/>
  <c r="AU52" i="8" s="1"/>
  <c r="O53" i="8"/>
  <c r="P53" i="8" s="1"/>
  <c r="Q53" i="8" s="1"/>
  <c r="S53" i="8" s="1"/>
  <c r="U53" i="8" s="1"/>
  <c r="AQ53" i="8" s="1"/>
  <c r="AU53" i="8" s="1"/>
  <c r="AV53" i="8" s="1"/>
  <c r="P51" i="14"/>
  <c r="Q51" i="14" s="1"/>
  <c r="S51" i="14" s="1"/>
  <c r="U51" i="14" s="1"/>
  <c r="AQ51" i="14" s="1"/>
  <c r="AU51" i="14" s="1"/>
  <c r="P67" i="21"/>
  <c r="Q67" i="21" s="1"/>
  <c r="S67" i="21" s="1"/>
  <c r="U67" i="21" s="1"/>
  <c r="AB67" i="21" s="1"/>
  <c r="AF67" i="21" s="1"/>
  <c r="P68" i="30"/>
  <c r="Q68" i="30" s="1"/>
  <c r="S68" i="30" s="1"/>
  <c r="U68" i="30" s="1"/>
  <c r="AB68" i="30" s="1"/>
  <c r="AF68" i="30" s="1"/>
  <c r="O69" i="30"/>
  <c r="P69" i="30" s="1"/>
  <c r="Q69" i="30" s="1"/>
  <c r="S69" i="30" s="1"/>
  <c r="U69" i="30" s="1"/>
  <c r="AB69" i="30" s="1"/>
  <c r="AF69" i="30" s="1"/>
  <c r="AG69" i="30" s="1"/>
  <c r="O38" i="19"/>
  <c r="P38" i="19" s="1"/>
  <c r="Q38" i="19" s="1"/>
  <c r="S38" i="19" s="1"/>
  <c r="U38" i="19" s="1"/>
  <c r="AQ38" i="19" s="1"/>
  <c r="AU38" i="19" s="1"/>
  <c r="AV38" i="19" s="1"/>
  <c r="O85" i="19"/>
  <c r="P85" i="19" s="1"/>
  <c r="Q85" i="19" s="1"/>
  <c r="S85" i="19" s="1"/>
  <c r="U85" i="19" s="1"/>
  <c r="AT85" i="19" s="1"/>
  <c r="AX85" i="19" s="1"/>
  <c r="AY85" i="19" s="1"/>
  <c r="O69" i="14"/>
  <c r="P69" i="14" s="1"/>
  <c r="Q69" i="14" s="1"/>
  <c r="S69" i="14" s="1"/>
  <c r="U69" i="14" s="1"/>
  <c r="AB69" i="14" s="1"/>
  <c r="AF69" i="14" s="1"/>
  <c r="AG69" i="14" s="1"/>
  <c r="AX100" i="8"/>
  <c r="BA100" i="8"/>
  <c r="P68" i="22"/>
  <c r="Q68" i="22" s="1"/>
  <c r="S68" i="22" s="1"/>
  <c r="U68" i="22" s="1"/>
  <c r="AB68" i="22" s="1"/>
  <c r="AF68" i="22" s="1"/>
  <c r="O53" i="22"/>
  <c r="P53" i="22" s="1"/>
  <c r="Q53" i="22" s="1"/>
  <c r="S53" i="22" s="1"/>
  <c r="U53" i="22" s="1"/>
  <c r="AQ53" i="22" s="1"/>
  <c r="AU53" i="22" s="1"/>
  <c r="AV53" i="22" s="1"/>
  <c r="O101" i="1"/>
  <c r="P101" i="1" s="1"/>
  <c r="Q101" i="1" s="1"/>
  <c r="S101" i="1" s="1"/>
  <c r="U101" i="1" s="1"/>
  <c r="AT101" i="1" s="1"/>
  <c r="P100" i="30"/>
  <c r="Q100" i="30" s="1"/>
  <c r="S100" i="30" s="1"/>
  <c r="U100" i="30" s="1"/>
  <c r="AT100" i="30" s="1"/>
  <c r="O84" i="25"/>
  <c r="N100" i="16"/>
  <c r="O100" i="16" s="1"/>
  <c r="N52" i="30"/>
  <c r="O52" i="30" s="1"/>
  <c r="BA101" i="19"/>
  <c r="BB101" i="19" s="1"/>
  <c r="AX101" i="19"/>
  <c r="AY101" i="19" s="1"/>
  <c r="P67" i="27"/>
  <c r="Q67" i="27" s="1"/>
  <c r="S67" i="27" s="1"/>
  <c r="U67" i="27" s="1"/>
  <c r="AB67" i="27" s="1"/>
  <c r="AF67" i="27" s="1"/>
  <c r="N68" i="27"/>
  <c r="O68" i="27" s="1"/>
  <c r="BA101" i="12"/>
  <c r="BB101" i="12" s="1"/>
  <c r="AX101" i="12"/>
  <c r="AY101" i="12" s="1"/>
  <c r="P68" i="23"/>
  <c r="Q68" i="23" s="1"/>
  <c r="S68" i="23" s="1"/>
  <c r="U68" i="23" s="1"/>
  <c r="AB68" i="23" s="1"/>
  <c r="AF68" i="23" s="1"/>
  <c r="O69" i="23"/>
  <c r="P69" i="23" s="1"/>
  <c r="Q69" i="23" s="1"/>
  <c r="S69" i="23" s="1"/>
  <c r="U69" i="23" s="1"/>
  <c r="AB69" i="23" s="1"/>
  <c r="AF69" i="23" s="1"/>
  <c r="AG69" i="23" s="1"/>
  <c r="O69" i="24"/>
  <c r="P69" i="24" s="1"/>
  <c r="Q69" i="24" s="1"/>
  <c r="S69" i="24" s="1"/>
  <c r="U69" i="24" s="1"/>
  <c r="AB69" i="24" s="1"/>
  <c r="AF69" i="24" s="1"/>
  <c r="AG69" i="24" s="1"/>
  <c r="AX100" i="1"/>
  <c r="BA100" i="1"/>
  <c r="P100" i="28"/>
  <c r="Q100" i="28" s="1"/>
  <c r="S100" i="28" s="1"/>
  <c r="U100" i="28" s="1"/>
  <c r="AT100" i="28" s="1"/>
  <c r="AX99" i="16"/>
  <c r="BA99" i="16"/>
  <c r="P84" i="13"/>
  <c r="Q84" i="13" s="1"/>
  <c r="S84" i="13" s="1"/>
  <c r="U84" i="13" s="1"/>
  <c r="AT84" i="13" s="1"/>
  <c r="AX84" i="13" s="1"/>
  <c r="BA101" i="13"/>
  <c r="BB101" i="13" s="1"/>
  <c r="AX101" i="13"/>
  <c r="AY101" i="13" s="1"/>
  <c r="P68" i="20"/>
  <c r="Q68" i="20" s="1"/>
  <c r="S68" i="20" s="1"/>
  <c r="U68" i="20" s="1"/>
  <c r="AB68" i="20" s="1"/>
  <c r="AF68" i="20" s="1"/>
  <c r="O69" i="20"/>
  <c r="P69" i="20" s="1"/>
  <c r="Q69" i="20" s="1"/>
  <c r="S69" i="20" s="1"/>
  <c r="U69" i="20" s="1"/>
  <c r="AB69" i="20" s="1"/>
  <c r="AF69" i="20" s="1"/>
  <c r="AG69" i="20" s="1"/>
  <c r="P100" i="14"/>
  <c r="Q100" i="14" s="1"/>
  <c r="S100" i="14" s="1"/>
  <c r="U100" i="14" s="1"/>
  <c r="AT100" i="14" s="1"/>
  <c r="O101" i="14"/>
  <c r="P101" i="14" s="1"/>
  <c r="Q101" i="14" s="1"/>
  <c r="S101" i="14" s="1"/>
  <c r="U101" i="14" s="1"/>
  <c r="AT101" i="14" s="1"/>
  <c r="P66" i="19"/>
  <c r="Q66" i="19" s="1"/>
  <c r="S66" i="19" s="1"/>
  <c r="U66" i="19" s="1"/>
  <c r="AB66" i="19" s="1"/>
  <c r="AF66" i="19" s="1"/>
  <c r="O67" i="19"/>
  <c r="AX101" i="17"/>
  <c r="BA101" i="17"/>
  <c r="AX101" i="7"/>
  <c r="AY101" i="7" s="1"/>
  <c r="BA101" i="7"/>
  <c r="O51" i="23"/>
  <c r="O52" i="15"/>
  <c r="O101" i="8"/>
  <c r="P101" i="8" s="1"/>
  <c r="Q101" i="8" s="1"/>
  <c r="S101" i="8" s="1"/>
  <c r="U101" i="8" s="1"/>
  <c r="AT101" i="8" s="1"/>
  <c r="N37" i="4"/>
  <c r="O37" i="4" s="1"/>
  <c r="AX99" i="29"/>
  <c r="BA99" i="29"/>
  <c r="O52" i="2"/>
  <c r="O52" i="1"/>
  <c r="N52" i="24"/>
  <c r="O52" i="24" s="1"/>
  <c r="N68" i="17"/>
  <c r="O68" i="17" s="1"/>
  <c r="P100" i="31"/>
  <c r="Q100" i="31" s="1"/>
  <c r="S100" i="31" s="1"/>
  <c r="U100" i="31" s="1"/>
  <c r="AT100" i="31" s="1"/>
  <c r="O101" i="31"/>
  <c r="P101" i="31" s="1"/>
  <c r="Q101" i="31" s="1"/>
  <c r="S101" i="31" s="1"/>
  <c r="U101" i="31" s="1"/>
  <c r="AT101" i="31" s="1"/>
  <c r="P50" i="27"/>
  <c r="Q50" i="27" s="1"/>
  <c r="S50" i="27" s="1"/>
  <c r="U50" i="27" s="1"/>
  <c r="AQ50" i="27" s="1"/>
  <c r="AU50" i="27" s="1"/>
  <c r="O51" i="27"/>
  <c r="O99" i="10"/>
  <c r="N52" i="16"/>
  <c r="O52" i="16" s="1"/>
  <c r="P51" i="16"/>
  <c r="Q51" i="16" s="1"/>
  <c r="S51" i="16" s="1"/>
  <c r="U51" i="16" s="1"/>
  <c r="AQ51" i="16" s="1"/>
  <c r="AU51" i="16" s="1"/>
  <c r="P100" i="20"/>
  <c r="Q100" i="20" s="1"/>
  <c r="S100" i="20" s="1"/>
  <c r="U100" i="20" s="1"/>
  <c r="AT100" i="20" s="1"/>
  <c r="O101" i="20"/>
  <c r="P101" i="20" s="1"/>
  <c r="Q101" i="20" s="1"/>
  <c r="S101" i="20" s="1"/>
  <c r="U101" i="20" s="1"/>
  <c r="AT101" i="20" s="1"/>
  <c r="N84" i="25"/>
  <c r="O85" i="8"/>
  <c r="P85" i="8" s="1"/>
  <c r="Q85" i="8" s="1"/>
  <c r="S85" i="8" s="1"/>
  <c r="U85" i="8" s="1"/>
  <c r="AT85" i="8" s="1"/>
  <c r="AX85" i="8" s="1"/>
  <c r="AY85" i="8" s="1"/>
  <c r="O68" i="9"/>
  <c r="O85" i="24"/>
  <c r="P85" i="24" s="1"/>
  <c r="Q85" i="24" s="1"/>
  <c r="S85" i="24" s="1"/>
  <c r="U85" i="24" s="1"/>
  <c r="AT85" i="24" s="1"/>
  <c r="AX85" i="24" s="1"/>
  <c r="AY85" i="24" s="1"/>
  <c r="O101" i="18"/>
  <c r="P101" i="18" s="1"/>
  <c r="Q101" i="18" s="1"/>
  <c r="S101" i="18" s="1"/>
  <c r="U101" i="18" s="1"/>
  <c r="AT101" i="18" s="1"/>
  <c r="AX99" i="9"/>
  <c r="BA99" i="9"/>
  <c r="P84" i="15"/>
  <c r="Q84" i="15" s="1"/>
  <c r="S84" i="15" s="1"/>
  <c r="U84" i="15" s="1"/>
  <c r="AT84" i="15" s="1"/>
  <c r="AX84" i="15" s="1"/>
  <c r="O85" i="15"/>
  <c r="P85" i="15" s="1"/>
  <c r="Q85" i="15" s="1"/>
  <c r="S85" i="15" s="1"/>
  <c r="U85" i="15" s="1"/>
  <c r="AT85" i="15" s="1"/>
  <c r="AX85" i="15" s="1"/>
  <c r="AY85" i="15" s="1"/>
  <c r="P51" i="21"/>
  <c r="Q51" i="21" s="1"/>
  <c r="S51" i="21" s="1"/>
  <c r="U51" i="21" s="1"/>
  <c r="AQ51" i="21" s="1"/>
  <c r="AU51" i="21" s="1"/>
  <c r="O53" i="26"/>
  <c r="P53" i="26" s="1"/>
  <c r="Q53" i="26" s="1"/>
  <c r="S53" i="26" s="1"/>
  <c r="U53" i="26" s="1"/>
  <c r="AQ53" i="26" s="1"/>
  <c r="AU53" i="26" s="1"/>
  <c r="AV53" i="26" s="1"/>
  <c r="P52" i="31"/>
  <c r="Q52" i="31" s="1"/>
  <c r="S52" i="31" s="1"/>
  <c r="U52" i="31" s="1"/>
  <c r="AQ52" i="31" s="1"/>
  <c r="AU52" i="31" s="1"/>
  <c r="O53" i="31"/>
  <c r="P53" i="31" s="1"/>
  <c r="Q53" i="31" s="1"/>
  <c r="S53" i="31" s="1"/>
  <c r="U53" i="31" s="1"/>
  <c r="AQ53" i="31" s="1"/>
  <c r="AU53" i="31" s="1"/>
  <c r="AV53" i="31" s="1"/>
  <c r="N68" i="31"/>
  <c r="O68" i="31" s="1"/>
  <c r="O101" i="2"/>
  <c r="P101" i="2" s="1"/>
  <c r="Q101" i="2" s="1"/>
  <c r="S101" i="2" s="1"/>
  <c r="U101" i="2" s="1"/>
  <c r="AT101" i="2" s="1"/>
  <c r="BA100" i="17"/>
  <c r="AX100" i="17"/>
  <c r="AX100" i="7"/>
  <c r="BA100" i="7"/>
  <c r="AV38" i="8" l="1"/>
  <c r="AV38" i="3"/>
  <c r="P68" i="17"/>
  <c r="Q68" i="17" s="1"/>
  <c r="S68" i="17" s="1"/>
  <c r="U68" i="17" s="1"/>
  <c r="AB68" i="17" s="1"/>
  <c r="AF68" i="17" s="1"/>
  <c r="O69" i="17"/>
  <c r="P69" i="17" s="1"/>
  <c r="Q69" i="17" s="1"/>
  <c r="S69" i="17" s="1"/>
  <c r="U69" i="17" s="1"/>
  <c r="AB69" i="17" s="1"/>
  <c r="AF69" i="17" s="1"/>
  <c r="AG69" i="17" s="1"/>
  <c r="P52" i="24"/>
  <c r="Q52" i="24" s="1"/>
  <c r="S52" i="24" s="1"/>
  <c r="U52" i="24" s="1"/>
  <c r="AQ52" i="24" s="1"/>
  <c r="AU52" i="24" s="1"/>
  <c r="O53" i="24"/>
  <c r="P53" i="24" s="1"/>
  <c r="Q53" i="24" s="1"/>
  <c r="S53" i="24" s="1"/>
  <c r="U53" i="24" s="1"/>
  <c r="AQ53" i="24" s="1"/>
  <c r="AU53" i="24" s="1"/>
  <c r="AV53" i="24" s="1"/>
  <c r="I14" i="24" s="1"/>
  <c r="K14" i="24" s="1"/>
  <c r="P52" i="30"/>
  <c r="Q52" i="30" s="1"/>
  <c r="S52" i="30" s="1"/>
  <c r="U52" i="30" s="1"/>
  <c r="AQ52" i="30" s="1"/>
  <c r="AU52" i="30" s="1"/>
  <c r="O53" i="30"/>
  <c r="P53" i="30" s="1"/>
  <c r="Q53" i="30" s="1"/>
  <c r="S53" i="30" s="1"/>
  <c r="U53" i="30" s="1"/>
  <c r="AQ53" i="30" s="1"/>
  <c r="AU53" i="30" s="1"/>
  <c r="AV53" i="30" s="1"/>
  <c r="P52" i="29"/>
  <c r="Q52" i="29" s="1"/>
  <c r="S52" i="29" s="1"/>
  <c r="U52" i="29" s="1"/>
  <c r="AQ52" i="29" s="1"/>
  <c r="AU52" i="29" s="1"/>
  <c r="P100" i="16"/>
  <c r="Q100" i="16" s="1"/>
  <c r="S100" i="16" s="1"/>
  <c r="U100" i="16" s="1"/>
  <c r="AT100" i="16" s="1"/>
  <c r="O101" i="16"/>
  <c r="P101" i="16" s="1"/>
  <c r="Q101" i="16" s="1"/>
  <c r="S101" i="16" s="1"/>
  <c r="U101" i="16" s="1"/>
  <c r="AT101" i="16" s="1"/>
  <c r="P52" i="16"/>
  <c r="Q52" i="16" s="1"/>
  <c r="S52" i="16" s="1"/>
  <c r="U52" i="16" s="1"/>
  <c r="AQ52" i="16" s="1"/>
  <c r="AU52" i="16" s="1"/>
  <c r="O53" i="16"/>
  <c r="P53" i="16" s="1"/>
  <c r="Q53" i="16" s="1"/>
  <c r="S53" i="16" s="1"/>
  <c r="U53" i="16" s="1"/>
  <c r="AQ53" i="16" s="1"/>
  <c r="AU53" i="16" s="1"/>
  <c r="AV53" i="16" s="1"/>
  <c r="P37" i="7"/>
  <c r="Q37" i="7" s="1"/>
  <c r="S37" i="7" s="1"/>
  <c r="U37" i="7" s="1"/>
  <c r="AQ37" i="7" s="1"/>
  <c r="AU37" i="7" s="1"/>
  <c r="P37" i="4"/>
  <c r="Q37" i="4" s="1"/>
  <c r="S37" i="4" s="1"/>
  <c r="U37" i="4" s="1"/>
  <c r="AQ37" i="4" s="1"/>
  <c r="AU37" i="4" s="1"/>
  <c r="O38" i="4"/>
  <c r="P38" i="4" s="1"/>
  <c r="Q38" i="4" s="1"/>
  <c r="S38" i="4" s="1"/>
  <c r="U38" i="4" s="1"/>
  <c r="AQ38" i="4" s="1"/>
  <c r="AU38" i="4" s="1"/>
  <c r="AV38" i="4" s="1"/>
  <c r="P68" i="31"/>
  <c r="Q68" i="31" s="1"/>
  <c r="S68" i="31" s="1"/>
  <c r="U68" i="31" s="1"/>
  <c r="AB68" i="31" s="1"/>
  <c r="AF68" i="31" s="1"/>
  <c r="O69" i="31"/>
  <c r="P69" i="31" s="1"/>
  <c r="Q69" i="31" s="1"/>
  <c r="S69" i="31" s="1"/>
  <c r="U69" i="31" s="1"/>
  <c r="AB69" i="31" s="1"/>
  <c r="AF69" i="31" s="1"/>
  <c r="AG69" i="31" s="1"/>
  <c r="P68" i="27"/>
  <c r="Q68" i="27" s="1"/>
  <c r="S68" i="27" s="1"/>
  <c r="U68" i="27" s="1"/>
  <c r="AB68" i="27" s="1"/>
  <c r="AF68" i="27" s="1"/>
  <c r="BA101" i="3"/>
  <c r="BB101" i="3" s="1"/>
  <c r="AX101" i="3"/>
  <c r="BA101" i="15"/>
  <c r="AX101" i="15"/>
  <c r="O52" i="21"/>
  <c r="P99" i="10"/>
  <c r="Q99" i="10" s="1"/>
  <c r="S99" i="10" s="1"/>
  <c r="U99" i="10" s="1"/>
  <c r="AT99" i="10" s="1"/>
  <c r="N100" i="10"/>
  <c r="O100" i="10" s="1"/>
  <c r="AX101" i="8"/>
  <c r="AY101" i="8" s="1"/>
  <c r="BA101" i="8"/>
  <c r="BB101" i="8" s="1"/>
  <c r="BB101" i="17"/>
  <c r="BA100" i="14"/>
  <c r="AX100" i="14"/>
  <c r="O85" i="13"/>
  <c r="P85" i="13" s="1"/>
  <c r="Q85" i="13" s="1"/>
  <c r="S85" i="13" s="1"/>
  <c r="U85" i="13" s="1"/>
  <c r="AT85" i="13" s="1"/>
  <c r="AX85" i="13" s="1"/>
  <c r="AY85" i="13" s="1"/>
  <c r="I14" i="13" s="1"/>
  <c r="K14" i="13" s="1"/>
  <c r="BA101" i="1"/>
  <c r="BB101" i="1" s="1"/>
  <c r="AX101" i="1"/>
  <c r="AY101" i="1" s="1"/>
  <c r="N52" i="14"/>
  <c r="O52" i="14" s="1"/>
  <c r="O38" i="31"/>
  <c r="P38" i="31" s="1"/>
  <c r="Q38" i="31" s="1"/>
  <c r="S38" i="31" s="1"/>
  <c r="U38" i="31" s="1"/>
  <c r="AQ38" i="31" s="1"/>
  <c r="AU38" i="31" s="1"/>
  <c r="AV38" i="31" s="1"/>
  <c r="O85" i="14"/>
  <c r="P85" i="14" s="1"/>
  <c r="Q85" i="14" s="1"/>
  <c r="S85" i="14" s="1"/>
  <c r="U85" i="14" s="1"/>
  <c r="AT85" i="14" s="1"/>
  <c r="AX85" i="14" s="1"/>
  <c r="AY85" i="14" s="1"/>
  <c r="N37" i="26"/>
  <c r="AX100" i="3"/>
  <c r="BA100" i="3"/>
  <c r="BA100" i="15"/>
  <c r="AX100" i="15"/>
  <c r="BA100" i="28"/>
  <c r="AX100" i="28"/>
  <c r="P37" i="22"/>
  <c r="Q37" i="22" s="1"/>
  <c r="S37" i="22" s="1"/>
  <c r="U37" i="22" s="1"/>
  <c r="AQ37" i="22" s="1"/>
  <c r="AU37" i="22" s="1"/>
  <c r="BA101" i="18"/>
  <c r="BB101" i="18" s="1"/>
  <c r="I14" i="18" s="1"/>
  <c r="K14" i="18" s="1"/>
  <c r="AX101" i="18"/>
  <c r="AY101" i="18" s="1"/>
  <c r="P51" i="27"/>
  <c r="Q51" i="27" s="1"/>
  <c r="S51" i="27" s="1"/>
  <c r="U51" i="27" s="1"/>
  <c r="AQ51" i="27" s="1"/>
  <c r="AU51" i="27" s="1"/>
  <c r="P84" i="4"/>
  <c r="Q84" i="4" s="1"/>
  <c r="S84" i="4" s="1"/>
  <c r="U84" i="4" s="1"/>
  <c r="AT84" i="4" s="1"/>
  <c r="AX84" i="4" s="1"/>
  <c r="O85" i="4"/>
  <c r="P85" i="4" s="1"/>
  <c r="Q85" i="4" s="1"/>
  <c r="S85" i="4" s="1"/>
  <c r="U85" i="4" s="1"/>
  <c r="AT85" i="4" s="1"/>
  <c r="AX85" i="4" s="1"/>
  <c r="AY85" i="4" s="1"/>
  <c r="N52" i="5"/>
  <c r="O52" i="5" s="1"/>
  <c r="P51" i="5"/>
  <c r="Q51" i="5" s="1"/>
  <c r="S51" i="5" s="1"/>
  <c r="U51" i="5" s="1"/>
  <c r="AQ51" i="5" s="1"/>
  <c r="AU51" i="5" s="1"/>
  <c r="P67" i="8"/>
  <c r="Q67" i="8" s="1"/>
  <c r="S67" i="8" s="1"/>
  <c r="U67" i="8" s="1"/>
  <c r="AB67" i="8" s="1"/>
  <c r="AF67" i="8" s="1"/>
  <c r="P84" i="5"/>
  <c r="Q84" i="5" s="1"/>
  <c r="S84" i="5" s="1"/>
  <c r="U84" i="5" s="1"/>
  <c r="AT84" i="5" s="1"/>
  <c r="AX84" i="5" s="1"/>
  <c r="AX101" i="20"/>
  <c r="BA101" i="20"/>
  <c r="P52" i="1"/>
  <c r="Q52" i="1" s="1"/>
  <c r="S52" i="1" s="1"/>
  <c r="U52" i="1" s="1"/>
  <c r="AQ52" i="1" s="1"/>
  <c r="AU52" i="1" s="1"/>
  <c r="P52" i="15"/>
  <c r="Q52" i="15" s="1"/>
  <c r="S52" i="15" s="1"/>
  <c r="U52" i="15" s="1"/>
  <c r="AQ52" i="15" s="1"/>
  <c r="AU52" i="15" s="1"/>
  <c r="AY101" i="17"/>
  <c r="N52" i="21"/>
  <c r="BA100" i="20"/>
  <c r="AX100" i="20"/>
  <c r="P52" i="2"/>
  <c r="Q52" i="2" s="1"/>
  <c r="S52" i="2" s="1"/>
  <c r="U52" i="2" s="1"/>
  <c r="AQ52" i="2" s="1"/>
  <c r="AU52" i="2" s="1"/>
  <c r="P51" i="23"/>
  <c r="Q51" i="23" s="1"/>
  <c r="S51" i="23" s="1"/>
  <c r="U51" i="23" s="1"/>
  <c r="AQ51" i="23" s="1"/>
  <c r="AU51" i="23" s="1"/>
  <c r="N68" i="21"/>
  <c r="O68" i="21" s="1"/>
  <c r="P52" i="3"/>
  <c r="Q52" i="3" s="1"/>
  <c r="S52" i="3" s="1"/>
  <c r="U52" i="3" s="1"/>
  <c r="AQ52" i="3" s="1"/>
  <c r="AU52" i="3" s="1"/>
  <c r="O116" i="28"/>
  <c r="P116" i="28" s="1"/>
  <c r="Q116" i="28" s="1"/>
  <c r="S116" i="28" s="1"/>
  <c r="U116" i="28" s="1"/>
  <c r="AT116" i="28" s="1"/>
  <c r="AX116" i="28" s="1"/>
  <c r="AY116" i="28" s="1"/>
  <c r="O85" i="10"/>
  <c r="P85" i="10" s="1"/>
  <c r="Q85" i="10" s="1"/>
  <c r="S85" i="10" s="1"/>
  <c r="U85" i="10" s="1"/>
  <c r="AT85" i="10" s="1"/>
  <c r="AX85" i="10" s="1"/>
  <c r="AY85" i="10" s="1"/>
  <c r="O69" i="12"/>
  <c r="P69" i="12" s="1"/>
  <c r="Q69" i="12" s="1"/>
  <c r="S69" i="12" s="1"/>
  <c r="U69" i="12" s="1"/>
  <c r="AB69" i="12" s="1"/>
  <c r="AF69" i="12" s="1"/>
  <c r="AG69" i="12" s="1"/>
  <c r="I14" i="12" s="1"/>
  <c r="K14" i="12" s="1"/>
  <c r="AX101" i="14"/>
  <c r="AY101" i="14" s="1"/>
  <c r="BA101" i="14"/>
  <c r="BB101" i="14" s="1"/>
  <c r="AX100" i="30"/>
  <c r="BA100" i="30"/>
  <c r="P84" i="25"/>
  <c r="Q84" i="25" s="1"/>
  <c r="S84" i="25" s="1"/>
  <c r="U84" i="25" s="1"/>
  <c r="AT84" i="25" s="1"/>
  <c r="AX84" i="25" s="1"/>
  <c r="P37" i="29"/>
  <c r="Q37" i="29" s="1"/>
  <c r="S37" i="29" s="1"/>
  <c r="U37" i="29" s="1"/>
  <c r="AQ37" i="29" s="1"/>
  <c r="AU37" i="29" s="1"/>
  <c r="AX101" i="25"/>
  <c r="AY101" i="25" s="1"/>
  <c r="BA101" i="25"/>
  <c r="AX101" i="27"/>
  <c r="BA101" i="27"/>
  <c r="BB101" i="27" s="1"/>
  <c r="AX101" i="29"/>
  <c r="BA101" i="29"/>
  <c r="AX101" i="9"/>
  <c r="AY101" i="9" s="1"/>
  <c r="BA101" i="9"/>
  <c r="AX101" i="2"/>
  <c r="AY101" i="2" s="1"/>
  <c r="BA101" i="2"/>
  <c r="BB101" i="2" s="1"/>
  <c r="AX101" i="31"/>
  <c r="BA101" i="31"/>
  <c r="N68" i="19"/>
  <c r="P67" i="19"/>
  <c r="Q67" i="19" s="1"/>
  <c r="S67" i="19" s="1"/>
  <c r="U67" i="19" s="1"/>
  <c r="AB67" i="19" s="1"/>
  <c r="AF67" i="19" s="1"/>
  <c r="O68" i="19"/>
  <c r="P68" i="9"/>
  <c r="Q68" i="9" s="1"/>
  <c r="S68" i="9" s="1"/>
  <c r="U68" i="9" s="1"/>
  <c r="AB68" i="9" s="1"/>
  <c r="AF68" i="9" s="1"/>
  <c r="O69" i="9"/>
  <c r="P69" i="9" s="1"/>
  <c r="Q69" i="9" s="1"/>
  <c r="S69" i="9" s="1"/>
  <c r="U69" i="9" s="1"/>
  <c r="AB69" i="9" s="1"/>
  <c r="AF69" i="9" s="1"/>
  <c r="AG69" i="9" s="1"/>
  <c r="BA100" i="31"/>
  <c r="AX100" i="31"/>
  <c r="BB101" i="7"/>
  <c r="O101" i="28"/>
  <c r="P101" i="28" s="1"/>
  <c r="Q101" i="28" s="1"/>
  <c r="S101" i="28" s="1"/>
  <c r="U101" i="28" s="1"/>
  <c r="AT101" i="28" s="1"/>
  <c r="O101" i="30"/>
  <c r="P101" i="30" s="1"/>
  <c r="Q101" i="30" s="1"/>
  <c r="S101" i="30" s="1"/>
  <c r="U101" i="30" s="1"/>
  <c r="AT101" i="30" s="1"/>
  <c r="O69" i="22"/>
  <c r="P69" i="22" s="1"/>
  <c r="Q69" i="22" s="1"/>
  <c r="S69" i="22" s="1"/>
  <c r="U69" i="22" s="1"/>
  <c r="AB69" i="22" s="1"/>
  <c r="AF69" i="22" s="1"/>
  <c r="AG69" i="22" s="1"/>
  <c r="AX100" i="25"/>
  <c r="BA100" i="25"/>
  <c r="O85" i="27"/>
  <c r="P85" i="27" s="1"/>
  <c r="Q85" i="27" s="1"/>
  <c r="S85" i="27" s="1"/>
  <c r="U85" i="27" s="1"/>
  <c r="AT85" i="27" s="1"/>
  <c r="AX85" i="27" s="1"/>
  <c r="AY85" i="27" s="1"/>
  <c r="AX100" i="27"/>
  <c r="BA100" i="27"/>
  <c r="O37" i="26"/>
  <c r="AX100" i="29"/>
  <c r="BA100" i="29"/>
  <c r="AX100" i="9"/>
  <c r="BA100" i="9"/>
  <c r="P100" i="10" l="1"/>
  <c r="Q100" i="10" s="1"/>
  <c r="S100" i="10" s="1"/>
  <c r="U100" i="10" s="1"/>
  <c r="AT100" i="10" s="1"/>
  <c r="O101" i="10"/>
  <c r="P101" i="10" s="1"/>
  <c r="Q101" i="10" s="1"/>
  <c r="S101" i="10" s="1"/>
  <c r="U101" i="10" s="1"/>
  <c r="AT101" i="10" s="1"/>
  <c r="P52" i="14"/>
  <c r="Q52" i="14" s="1"/>
  <c r="S52" i="14" s="1"/>
  <c r="U52" i="14" s="1"/>
  <c r="AQ52" i="14" s="1"/>
  <c r="AU52" i="14" s="1"/>
  <c r="O53" i="14"/>
  <c r="P53" i="14" s="1"/>
  <c r="Q53" i="14" s="1"/>
  <c r="S53" i="14" s="1"/>
  <c r="U53" i="14" s="1"/>
  <c r="AQ53" i="14" s="1"/>
  <c r="AU53" i="14" s="1"/>
  <c r="AV53" i="14" s="1"/>
  <c r="I14" i="14" s="1"/>
  <c r="K14" i="14" s="1"/>
  <c r="P52" i="5"/>
  <c r="Q52" i="5" s="1"/>
  <c r="S52" i="5" s="1"/>
  <c r="U52" i="5" s="1"/>
  <c r="AQ52" i="5" s="1"/>
  <c r="AU52" i="5" s="1"/>
  <c r="O53" i="5"/>
  <c r="P53" i="5" s="1"/>
  <c r="Q53" i="5" s="1"/>
  <c r="S53" i="5" s="1"/>
  <c r="U53" i="5" s="1"/>
  <c r="AQ53" i="5" s="1"/>
  <c r="AU53" i="5" s="1"/>
  <c r="AV53" i="5" s="1"/>
  <c r="P68" i="19"/>
  <c r="Q68" i="19" s="1"/>
  <c r="S68" i="19" s="1"/>
  <c r="U68" i="19" s="1"/>
  <c r="AB68" i="19" s="1"/>
  <c r="AF68" i="19" s="1"/>
  <c r="O69" i="19"/>
  <c r="P69" i="19" s="1"/>
  <c r="Q69" i="19" s="1"/>
  <c r="S69" i="19" s="1"/>
  <c r="U69" i="19" s="1"/>
  <c r="AB69" i="19" s="1"/>
  <c r="AF69" i="19" s="1"/>
  <c r="AG69" i="19" s="1"/>
  <c r="I14" i="19" s="1"/>
  <c r="K14" i="19" s="1"/>
  <c r="I14" i="4"/>
  <c r="K14" i="4" s="1"/>
  <c r="AX101" i="16"/>
  <c r="BA101" i="16"/>
  <c r="BB101" i="9"/>
  <c r="I14" i="9" s="1"/>
  <c r="K14" i="9" s="1"/>
  <c r="AY101" i="27"/>
  <c r="O85" i="25"/>
  <c r="P85" i="25" s="1"/>
  <c r="Q85" i="25" s="1"/>
  <c r="S85" i="25" s="1"/>
  <c r="U85" i="25" s="1"/>
  <c r="AT85" i="25" s="1"/>
  <c r="AX85" i="25" s="1"/>
  <c r="AY85" i="25" s="1"/>
  <c r="I14" i="25" s="1"/>
  <c r="K14" i="25" s="1"/>
  <c r="P68" i="21"/>
  <c r="Q68" i="21" s="1"/>
  <c r="S68" i="21" s="1"/>
  <c r="U68" i="21" s="1"/>
  <c r="AB68" i="21" s="1"/>
  <c r="AF68" i="21" s="1"/>
  <c r="O53" i="1"/>
  <c r="P53" i="1" s="1"/>
  <c r="Q53" i="1" s="1"/>
  <c r="S53" i="1" s="1"/>
  <c r="U53" i="1" s="1"/>
  <c r="AQ53" i="1" s="1"/>
  <c r="AU53" i="1" s="1"/>
  <c r="AV53" i="1" s="1"/>
  <c r="I14" i="1" s="1"/>
  <c r="K14" i="1" s="1"/>
  <c r="O38" i="22"/>
  <c r="P38" i="22" s="1"/>
  <c r="Q38" i="22" s="1"/>
  <c r="S38" i="22" s="1"/>
  <c r="U38" i="22" s="1"/>
  <c r="AQ38" i="22" s="1"/>
  <c r="AU38" i="22" s="1"/>
  <c r="AV38" i="22" s="1"/>
  <c r="I14" i="22" s="1"/>
  <c r="K14" i="22" s="1"/>
  <c r="AX100" i="16"/>
  <c r="BA100" i="16"/>
  <c r="O69" i="27"/>
  <c r="P69" i="27" s="1"/>
  <c r="Q69" i="27" s="1"/>
  <c r="S69" i="27" s="1"/>
  <c r="U69" i="27" s="1"/>
  <c r="AB69" i="27" s="1"/>
  <c r="AF69" i="27" s="1"/>
  <c r="AG69" i="27" s="1"/>
  <c r="O38" i="7"/>
  <c r="P38" i="7" s="1"/>
  <c r="Q38" i="7" s="1"/>
  <c r="S38" i="7" s="1"/>
  <c r="U38" i="7" s="1"/>
  <c r="AQ38" i="7" s="1"/>
  <c r="AU38" i="7" s="1"/>
  <c r="AV38" i="7" s="1"/>
  <c r="I14" i="7" s="1"/>
  <c r="K14" i="7" s="1"/>
  <c r="O53" i="29"/>
  <c r="P53" i="29" s="1"/>
  <c r="Q53" i="29" s="1"/>
  <c r="S53" i="29" s="1"/>
  <c r="U53" i="29" s="1"/>
  <c r="AQ53" i="29" s="1"/>
  <c r="AU53" i="29" s="1"/>
  <c r="AV53" i="29" s="1"/>
  <c r="P52" i="21"/>
  <c r="Q52" i="21" s="1"/>
  <c r="S52" i="21" s="1"/>
  <c r="U52" i="21" s="1"/>
  <c r="AQ52" i="21" s="1"/>
  <c r="AU52" i="21" s="1"/>
  <c r="O53" i="21"/>
  <c r="P53" i="21" s="1"/>
  <c r="Q53" i="21" s="1"/>
  <c r="S53" i="21" s="1"/>
  <c r="U53" i="21" s="1"/>
  <c r="AQ53" i="21" s="1"/>
  <c r="AU53" i="21" s="1"/>
  <c r="AV53" i="21" s="1"/>
  <c r="BB101" i="29"/>
  <c r="BB101" i="20"/>
  <c r="N68" i="8"/>
  <c r="O68" i="8" s="1"/>
  <c r="AY101" i="15"/>
  <c r="I14" i="17"/>
  <c r="K14" i="17" s="1"/>
  <c r="AX101" i="28"/>
  <c r="AY101" i="28" s="1"/>
  <c r="I14" i="28" s="1"/>
  <c r="K14" i="28" s="1"/>
  <c r="BA101" i="28"/>
  <c r="BB101" i="28" s="1"/>
  <c r="P37" i="26"/>
  <c r="Q37" i="26" s="1"/>
  <c r="S37" i="26" s="1"/>
  <c r="U37" i="26" s="1"/>
  <c r="AQ37" i="26" s="1"/>
  <c r="AU37" i="26" s="1"/>
  <c r="O38" i="26"/>
  <c r="P38" i="26" s="1"/>
  <c r="Q38" i="26" s="1"/>
  <c r="S38" i="26" s="1"/>
  <c r="U38" i="26" s="1"/>
  <c r="AQ38" i="26" s="1"/>
  <c r="AU38" i="26" s="1"/>
  <c r="AV38" i="26" s="1"/>
  <c r="I14" i="26" s="1"/>
  <c r="K14" i="26" s="1"/>
  <c r="BB101" i="25"/>
  <c r="BB101" i="31"/>
  <c r="AY101" i="31"/>
  <c r="I14" i="31" s="1"/>
  <c r="K14" i="31" s="1"/>
  <c r="AY101" i="29"/>
  <c r="N52" i="23"/>
  <c r="O52" i="23" s="1"/>
  <c r="AY101" i="20"/>
  <c r="I14" i="20" s="1"/>
  <c r="K14" i="20" s="1"/>
  <c r="N52" i="27"/>
  <c r="O52" i="27" s="1"/>
  <c r="BB101" i="15"/>
  <c r="AX101" i="30"/>
  <c r="AY101" i="30" s="1"/>
  <c r="BA101" i="30"/>
  <c r="BB101" i="30" s="1"/>
  <c r="I14" i="30" s="1"/>
  <c r="K14" i="30" s="1"/>
  <c r="O38" i="29"/>
  <c r="P38" i="29" s="1"/>
  <c r="Q38" i="29" s="1"/>
  <c r="S38" i="29" s="1"/>
  <c r="U38" i="29" s="1"/>
  <c r="AQ38" i="29" s="1"/>
  <c r="AU38" i="29" s="1"/>
  <c r="AV38" i="29" s="1"/>
  <c r="I14" i="29" s="1"/>
  <c r="K14" i="29" s="1"/>
  <c r="O53" i="3"/>
  <c r="P53" i="3" s="1"/>
  <c r="Q53" i="3" s="1"/>
  <c r="S53" i="3" s="1"/>
  <c r="U53" i="3" s="1"/>
  <c r="AQ53" i="3" s="1"/>
  <c r="AU53" i="3" s="1"/>
  <c r="AV53" i="3" s="1"/>
  <c r="O53" i="2"/>
  <c r="P53" i="2" s="1"/>
  <c r="Q53" i="2" s="1"/>
  <c r="S53" i="2" s="1"/>
  <c r="U53" i="2" s="1"/>
  <c r="AQ53" i="2" s="1"/>
  <c r="AU53" i="2" s="1"/>
  <c r="AV53" i="2" s="1"/>
  <c r="I14" i="2" s="1"/>
  <c r="K14" i="2" s="1"/>
  <c r="O53" i="15"/>
  <c r="P53" i="15" s="1"/>
  <c r="Q53" i="15" s="1"/>
  <c r="S53" i="15" s="1"/>
  <c r="U53" i="15" s="1"/>
  <c r="AQ53" i="15" s="1"/>
  <c r="AU53" i="15" s="1"/>
  <c r="AV53" i="15" s="1"/>
  <c r="I14" i="15" s="1"/>
  <c r="K14" i="15" s="1"/>
  <c r="O85" i="5"/>
  <c r="P85" i="5" s="1"/>
  <c r="Q85" i="5" s="1"/>
  <c r="S85" i="5" s="1"/>
  <c r="U85" i="5" s="1"/>
  <c r="AT85" i="5" s="1"/>
  <c r="AX85" i="5" s="1"/>
  <c r="AY85" i="5" s="1"/>
  <c r="AX99" i="10"/>
  <c r="BA99" i="10"/>
  <c r="AY101" i="3"/>
  <c r="P68" i="8" l="1"/>
  <c r="Q68" i="8" s="1"/>
  <c r="S68" i="8" s="1"/>
  <c r="U68" i="8" s="1"/>
  <c r="AB68" i="8" s="1"/>
  <c r="AF68" i="8" s="1"/>
  <c r="O69" i="8"/>
  <c r="P69" i="8" s="1"/>
  <c r="Q69" i="8" s="1"/>
  <c r="S69" i="8" s="1"/>
  <c r="U69" i="8" s="1"/>
  <c r="AB69" i="8" s="1"/>
  <c r="AF69" i="8" s="1"/>
  <c r="AG69" i="8" s="1"/>
  <c r="I14" i="8" s="1"/>
  <c r="K14" i="8" s="1"/>
  <c r="I14" i="3"/>
  <c r="K14" i="3" s="1"/>
  <c r="P52" i="27"/>
  <c r="Q52" i="27" s="1"/>
  <c r="S52" i="27" s="1"/>
  <c r="U52" i="27" s="1"/>
  <c r="AQ52" i="27" s="1"/>
  <c r="AU52" i="27" s="1"/>
  <c r="O53" i="27"/>
  <c r="P53" i="27" s="1"/>
  <c r="Q53" i="27" s="1"/>
  <c r="S53" i="27" s="1"/>
  <c r="U53" i="27" s="1"/>
  <c r="AQ53" i="27" s="1"/>
  <c r="AU53" i="27" s="1"/>
  <c r="AV53" i="27" s="1"/>
  <c r="I14" i="27" s="1"/>
  <c r="K14" i="27" s="1"/>
  <c r="AX101" i="10"/>
  <c r="BA101" i="10"/>
  <c r="BB101" i="16"/>
  <c r="I14" i="5"/>
  <c r="K14" i="5" s="1"/>
  <c r="AX100" i="10"/>
  <c r="BA100" i="10"/>
  <c r="P52" i="23"/>
  <c r="Q52" i="23" s="1"/>
  <c r="S52" i="23" s="1"/>
  <c r="U52" i="23" s="1"/>
  <c r="AQ52" i="23" s="1"/>
  <c r="AU52" i="23" s="1"/>
  <c r="O53" i="23"/>
  <c r="P53" i="23" s="1"/>
  <c r="Q53" i="23" s="1"/>
  <c r="S53" i="23" s="1"/>
  <c r="U53" i="23" s="1"/>
  <c r="AQ53" i="23" s="1"/>
  <c r="AU53" i="23" s="1"/>
  <c r="AV53" i="23" s="1"/>
  <c r="I14" i="23" s="1"/>
  <c r="K14" i="23" s="1"/>
  <c r="O69" i="21"/>
  <c r="P69" i="21" s="1"/>
  <c r="Q69" i="21" s="1"/>
  <c r="S69" i="21" s="1"/>
  <c r="U69" i="21" s="1"/>
  <c r="AB69" i="21" s="1"/>
  <c r="AF69" i="21" s="1"/>
  <c r="AG69" i="21" s="1"/>
  <c r="I14" i="21" s="1"/>
  <c r="K14" i="21" s="1"/>
  <c r="AY101" i="16"/>
  <c r="I14" i="16" s="1"/>
  <c r="K14" i="16" s="1"/>
  <c r="AY101" i="10" l="1"/>
  <c r="BB101" i="10"/>
  <c r="I14" i="10" l="1"/>
  <c r="K14" i="10" s="1"/>
  <c r="H17" i="1" s="1"/>
</calcChain>
</file>

<file path=xl/sharedStrings.xml><?xml version="1.0" encoding="utf-8"?>
<sst xmlns="http://schemas.openxmlformats.org/spreadsheetml/2006/main" count="13234" uniqueCount="85">
  <si>
    <t>出栏量</t>
  </si>
  <si>
    <t>存栏量</t>
  </si>
  <si>
    <t>总头数</t>
  </si>
  <si>
    <t>VS(kg/头/年)</t>
  </si>
  <si>
    <t>羊</t>
  </si>
  <si>
    <t>猪</t>
  </si>
  <si>
    <t>马</t>
  </si>
  <si>
    <t>驴</t>
  </si>
  <si>
    <t>骡</t>
  </si>
  <si>
    <t>骆驼</t>
  </si>
  <si>
    <t>牛</t>
  </si>
  <si>
    <t>肉牛</t>
  </si>
  <si>
    <t>MCF</t>
  </si>
  <si>
    <t>AWMS</t>
  </si>
  <si>
    <t>奶牛</t>
  </si>
  <si>
    <t>役用牛</t>
  </si>
  <si>
    <t>山羊</t>
  </si>
  <si>
    <t>绵羊</t>
  </si>
  <si>
    <t>T1</t>
  </si>
  <si>
    <t>K</t>
  </si>
  <si>
    <t>Total CH4</t>
  </si>
  <si>
    <t>这次按温度计算的</t>
  </si>
  <si>
    <t>kg</t>
  </si>
  <si>
    <t>万吨</t>
  </si>
  <si>
    <t>T2</t>
  </si>
  <si>
    <t>上一次计算的</t>
  </si>
  <si>
    <t>Ea</t>
  </si>
  <si>
    <t>cal/mol</t>
  </si>
  <si>
    <t>R</t>
  </si>
  <si>
    <t>cal/K mol</t>
  </si>
  <si>
    <t>一年总甲烷量</t>
  </si>
  <si>
    <t>一个月的奶牛的甲烷量</t>
  </si>
  <si>
    <t>Minimum T2</t>
  </si>
  <si>
    <t>℃</t>
  </si>
  <si>
    <t>清单中数据</t>
  </si>
  <si>
    <t>Damping T2</t>
  </si>
  <si>
    <t>差距</t>
  </si>
  <si>
    <t>%</t>
  </si>
  <si>
    <t>B0</t>
  </si>
  <si>
    <t>m3/kg VS</t>
  </si>
  <si>
    <t>MDP</t>
  </si>
  <si>
    <t>unitless</t>
  </si>
  <si>
    <t>Emptying efficiency</t>
  </si>
  <si>
    <t>CH4 Density</t>
  </si>
  <si>
    <t>kg/m3</t>
  </si>
  <si>
    <t>liquid</t>
  </si>
  <si>
    <t>logoon</t>
  </si>
  <si>
    <t>solid</t>
  </si>
  <si>
    <t>dry</t>
  </si>
  <si>
    <t>daily</t>
  </si>
  <si>
    <t>digestion</t>
  </si>
  <si>
    <t>fuel</t>
  </si>
  <si>
    <t>PRP</t>
  </si>
  <si>
    <t>月份</t>
  </si>
  <si>
    <t>空气温度 ℃</t>
  </si>
  <si>
    <t>粪便温度 ℃</t>
  </si>
  <si>
    <t>一年清理</t>
  </si>
  <si>
    <t>粪便温度 K</t>
  </si>
  <si>
    <t>f</t>
  </si>
  <si>
    <t>VS排出</t>
  </si>
  <si>
    <t>VS loaded</t>
  </si>
  <si>
    <t>粪便清理</t>
  </si>
  <si>
    <t>VS清空</t>
  </si>
  <si>
    <t>VS可用</t>
  </si>
  <si>
    <t>VS消耗</t>
  </si>
  <si>
    <t>甲烷生产</t>
  </si>
  <si>
    <t>potential CH4</t>
  </si>
  <si>
    <t>mcf*awms总和</t>
  </si>
  <si>
    <t>VS</t>
  </si>
  <si>
    <t>N (万)</t>
  </si>
  <si>
    <t>CH4 (kg)</t>
  </si>
  <si>
    <t>VS excretion</t>
  </si>
  <si>
    <t>上一年12</t>
  </si>
  <si>
    <t>N</t>
  </si>
  <si>
    <t>VS% liquid storage</t>
  </si>
  <si>
    <t>Y</t>
  </si>
  <si>
    <t>MEF</t>
  </si>
  <si>
    <t>MEF总和</t>
  </si>
  <si>
    <t>pit&lt;1</t>
  </si>
  <si>
    <t>pit&gt;1</t>
  </si>
  <si>
    <t>驴/骡</t>
  </si>
  <si>
    <t>N (万) 驴</t>
  </si>
  <si>
    <t>CH4 (kg) 驴</t>
  </si>
  <si>
    <t>N 骡</t>
  </si>
  <si>
    <t>CH4 (kg) 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</si>
</sst>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00_ "/>
    <numFmt numFmtId="180" formatCode="0.0000_ "/>
    <numFmt numFmtId="181" formatCode="0.0000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4" borderId="1" xfId="0" applyFill="1" applyBorder="1" applyAlignment="1"/>
    <xf numFmtId="179" fontId="1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2"/>
  <sheetViews>
    <sheetView workbookViewId="0">
      <pane xSplit="4" topLeftCell="E1" activePane="topRight" state="frozen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7" width="14.1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2" width="8.5" style="1" customWidth="1"/>
    <col min="23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G1"/>
      <c r="H1"/>
      <c r="I1"/>
      <c r="J1"/>
      <c r="K1"/>
      <c r="L1"/>
      <c r="M1"/>
      <c r="N1"/>
      <c r="O1"/>
      <c r="P1"/>
      <c r="Q1"/>
      <c r="R1" s="22" t="s">
        <v>4</v>
      </c>
      <c r="S1" s="23"/>
      <c r="T1" s="23"/>
      <c r="U1" s="23"/>
      <c r="V1" s="23"/>
      <c r="W1" s="24"/>
      <c r="X1" s="25" t="s">
        <v>5</v>
      </c>
      <c r="Y1" s="26"/>
      <c r="Z1" s="27"/>
      <c r="AA1" s="25" t="s">
        <v>6</v>
      </c>
      <c r="AB1" s="26"/>
      <c r="AC1" s="27"/>
      <c r="AD1" s="25" t="s">
        <v>7</v>
      </c>
      <c r="AE1" s="26"/>
      <c r="AF1" s="27"/>
      <c r="AG1" s="25" t="s">
        <v>8</v>
      </c>
      <c r="AH1" s="26"/>
      <c r="AI1" s="27"/>
      <c r="AJ1" s="28" t="s">
        <v>9</v>
      </c>
      <c r="AK1" s="28"/>
      <c r="AL1" s="28"/>
      <c r="AM1" s="28"/>
      <c r="AN1" s="28"/>
      <c r="AO1" s="28"/>
    </row>
    <row r="2" spans="1:41" x14ac:dyDescent="0.15">
      <c r="A2" s="28" t="s">
        <v>10</v>
      </c>
      <c r="B2" s="3" t="s">
        <v>11</v>
      </c>
      <c r="C2" s="2"/>
      <c r="D2" s="2"/>
      <c r="E2" s="34">
        <v>25.92</v>
      </c>
      <c r="F2" s="2">
        <v>1166.8320000000001</v>
      </c>
      <c r="G2" s="28">
        <f>(F2+F3+F4)/3</f>
        <v>1338.1873333333333</v>
      </c>
      <c r="H2"/>
      <c r="I2"/>
      <c r="J2"/>
      <c r="K2"/>
      <c r="L2"/>
      <c r="M2"/>
      <c r="N2"/>
      <c r="O2"/>
      <c r="P2"/>
      <c r="Q2"/>
      <c r="R2" s="4" t="s">
        <v>12</v>
      </c>
      <c r="S2" s="4" t="s">
        <v>13</v>
      </c>
      <c r="T2" s="4"/>
      <c r="U2" s="4" t="s">
        <v>12</v>
      </c>
      <c r="V2" s="4" t="s">
        <v>13</v>
      </c>
      <c r="W2" s="4"/>
      <c r="X2" s="4" t="s">
        <v>12</v>
      </c>
      <c r="Y2" s="4" t="s">
        <v>13</v>
      </c>
      <c r="Z2" s="4"/>
      <c r="AA2" s="4" t="s">
        <v>12</v>
      </c>
      <c r="AB2" s="4" t="s">
        <v>13</v>
      </c>
      <c r="AC2" s="4"/>
      <c r="AD2" s="4" t="s">
        <v>12</v>
      </c>
      <c r="AE2" s="4" t="s">
        <v>13</v>
      </c>
      <c r="AF2" s="4"/>
      <c r="AG2" s="4" t="s">
        <v>12</v>
      </c>
      <c r="AH2" s="4" t="s">
        <v>13</v>
      </c>
      <c r="AI2" s="4"/>
      <c r="AJ2" s="4" t="s">
        <v>12</v>
      </c>
      <c r="AK2" s="4"/>
      <c r="AL2" s="4"/>
      <c r="AM2" s="4"/>
      <c r="AN2" s="4" t="s">
        <v>13</v>
      </c>
      <c r="AO2" s="4"/>
    </row>
    <row r="3" spans="1:41" x14ac:dyDescent="0.15">
      <c r="A3" s="28"/>
      <c r="B3" s="3" t="s">
        <v>14</v>
      </c>
      <c r="C3" s="2"/>
      <c r="D3" s="2"/>
      <c r="E3" s="35"/>
      <c r="F3" s="2">
        <v>1192.0899999999999</v>
      </c>
      <c r="G3" s="28"/>
      <c r="H3"/>
      <c r="I3"/>
      <c r="J3"/>
      <c r="K3"/>
      <c r="L3"/>
      <c r="M3"/>
      <c r="N3"/>
      <c r="O3"/>
      <c r="P3"/>
      <c r="Q3"/>
      <c r="R3" s="2"/>
      <c r="S3" s="2">
        <v>0</v>
      </c>
      <c r="T3" s="2"/>
      <c r="U3" s="2"/>
      <c r="V3" s="2">
        <v>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15">
      <c r="A4" s="28"/>
      <c r="B4" s="3" t="s">
        <v>15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 s="21"/>
      <c r="S4" s="21">
        <v>0</v>
      </c>
      <c r="T4" s="21"/>
      <c r="U4" s="21"/>
      <c r="V4" s="21">
        <v>0</v>
      </c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1" x14ac:dyDescent="0.15">
      <c r="A5" s="28" t="s">
        <v>4</v>
      </c>
      <c r="B5" s="3" t="s">
        <v>16</v>
      </c>
      <c r="C5" s="2"/>
      <c r="D5" s="2"/>
      <c r="E5" s="34">
        <v>116.746520547945</v>
      </c>
      <c r="F5" s="2">
        <v>93.914500000000004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 s="2"/>
      <c r="S5" s="2">
        <v>3</v>
      </c>
      <c r="T5" s="2"/>
      <c r="U5" s="2"/>
      <c r="V5" s="2"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15">
      <c r="A6" s="28"/>
      <c r="B6" s="3" t="s">
        <v>17</v>
      </c>
      <c r="C6" s="2"/>
      <c r="D6" s="2"/>
      <c r="E6" s="36"/>
      <c r="F6" s="2">
        <v>91.103999999999999</v>
      </c>
      <c r="G6" s="28"/>
      <c r="H6"/>
      <c r="I6"/>
      <c r="J6"/>
      <c r="K6"/>
      <c r="L6"/>
      <c r="M6"/>
      <c r="N6"/>
      <c r="O6"/>
      <c r="P6"/>
      <c r="Q6"/>
      <c r="R6" s="2"/>
      <c r="S6" s="2">
        <v>80</v>
      </c>
      <c r="T6" s="2"/>
      <c r="U6" s="2"/>
      <c r="V6" s="2">
        <v>50</v>
      </c>
      <c r="W6" s="2"/>
      <c r="X6" s="2"/>
      <c r="Y6" s="2"/>
      <c r="Z6" s="2"/>
      <c r="AA6" s="2"/>
      <c r="AB6" s="2">
        <v>50</v>
      </c>
      <c r="AC6" s="2"/>
      <c r="AD6" s="2"/>
      <c r="AE6" s="2">
        <v>50</v>
      </c>
      <c r="AF6" s="2"/>
      <c r="AG6" s="2"/>
      <c r="AH6" s="2">
        <v>50</v>
      </c>
      <c r="AI6" s="2"/>
      <c r="AJ6" s="2"/>
      <c r="AK6" s="2"/>
      <c r="AL6" s="2"/>
      <c r="AM6" s="2"/>
      <c r="AN6" s="2">
        <v>50</v>
      </c>
      <c r="AO6" s="2"/>
    </row>
    <row r="7" spans="1:41" x14ac:dyDescent="0.15">
      <c r="A7" s="28" t="s">
        <v>5</v>
      </c>
      <c r="B7" s="22"/>
      <c r="C7" s="2"/>
      <c r="D7" s="2"/>
      <c r="E7" s="5">
        <v>379.38410958904097</v>
      </c>
      <c r="F7" s="2">
        <v>134.75800000000001</v>
      </c>
      <c r="G7"/>
      <c r="H7"/>
      <c r="I7"/>
      <c r="J7"/>
      <c r="K7"/>
      <c r="L7"/>
      <c r="M7"/>
      <c r="N7"/>
      <c r="O7"/>
      <c r="P7"/>
      <c r="Q7"/>
      <c r="R7" s="2"/>
      <c r="S7" s="2">
        <v>0</v>
      </c>
      <c r="T7" s="2"/>
      <c r="U7" s="2"/>
      <c r="V7" s="2">
        <v>0</v>
      </c>
      <c r="W7" s="2"/>
      <c r="X7" s="2"/>
      <c r="Y7" s="2"/>
      <c r="Z7" s="2"/>
      <c r="AA7" s="2"/>
      <c r="AB7" s="2">
        <v>50</v>
      </c>
      <c r="AC7" s="2"/>
      <c r="AD7" s="2"/>
      <c r="AE7" s="2">
        <v>50</v>
      </c>
      <c r="AF7" s="2"/>
      <c r="AG7" s="2"/>
      <c r="AH7" s="2">
        <v>50</v>
      </c>
      <c r="AI7" s="2"/>
      <c r="AJ7" s="2"/>
      <c r="AK7" s="2"/>
      <c r="AL7" s="2"/>
      <c r="AM7" s="2"/>
      <c r="AN7" s="2">
        <v>50</v>
      </c>
      <c r="AO7" s="2"/>
    </row>
    <row r="8" spans="1:41" x14ac:dyDescent="0.15">
      <c r="A8" s="28" t="s">
        <v>6</v>
      </c>
      <c r="B8" s="22"/>
      <c r="C8" s="2"/>
      <c r="D8" s="2"/>
      <c r="E8" s="5">
        <v>0.19</v>
      </c>
      <c r="F8" s="2">
        <v>625.46400000000006</v>
      </c>
      <c r="G8"/>
      <c r="H8"/>
      <c r="I8"/>
      <c r="J8"/>
      <c r="K8"/>
      <c r="L8"/>
      <c r="M8"/>
      <c r="N8"/>
      <c r="O8"/>
      <c r="P8"/>
      <c r="Q8"/>
      <c r="R8" s="2"/>
      <c r="S8" s="2">
        <v>0</v>
      </c>
      <c r="T8" s="2"/>
      <c r="U8" s="2"/>
      <c r="V8" s="2"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15">
      <c r="A9" s="28" t="s">
        <v>7</v>
      </c>
      <c r="B9" s="22"/>
      <c r="C9" s="2"/>
      <c r="D9" s="2"/>
      <c r="E9" s="5">
        <v>0.33</v>
      </c>
      <c r="F9" s="2">
        <v>341.64</v>
      </c>
      <c r="G9"/>
      <c r="H9"/>
      <c r="I9"/>
      <c r="J9"/>
      <c r="K9"/>
      <c r="L9"/>
      <c r="M9"/>
      <c r="N9"/>
      <c r="O9"/>
      <c r="P9"/>
      <c r="Q9"/>
      <c r="R9" s="2"/>
      <c r="S9" s="2">
        <v>0</v>
      </c>
      <c r="T9" s="2"/>
      <c r="U9" s="2"/>
      <c r="V9" s="2"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15">
      <c r="A10" s="28" t="s">
        <v>8</v>
      </c>
      <c r="B10" s="22"/>
      <c r="C10" s="2"/>
      <c r="D10" s="2"/>
      <c r="E10" s="5">
        <v>7.0000000000000007E-2</v>
      </c>
      <c r="F10" s="2">
        <v>341.64</v>
      </c>
      <c r="G10"/>
      <c r="H10"/>
      <c r="I10"/>
      <c r="J10"/>
      <c r="K10"/>
      <c r="L10"/>
      <c r="M10"/>
      <c r="N10"/>
      <c r="O10"/>
      <c r="P10"/>
      <c r="Q10"/>
      <c r="R10" s="22"/>
      <c r="S10" s="24"/>
      <c r="T10" s="2"/>
      <c r="U10" s="22"/>
      <c r="V10" s="24"/>
      <c r="W10" s="2"/>
      <c r="X10" s="22"/>
      <c r="Y10" s="24"/>
      <c r="Z10" s="2"/>
      <c r="AA10" s="22"/>
      <c r="AB10" s="24"/>
      <c r="AC10" s="2"/>
      <c r="AD10" s="22"/>
      <c r="AE10" s="24"/>
      <c r="AF10" s="2"/>
      <c r="AG10" s="22"/>
      <c r="AH10" s="24"/>
      <c r="AI10" s="2"/>
      <c r="AJ10" s="22"/>
      <c r="AK10" s="23"/>
      <c r="AL10" s="23"/>
      <c r="AM10" s="23"/>
      <c r="AN10" s="24"/>
      <c r="AO10" s="2"/>
    </row>
    <row r="11" spans="1:41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  <c r="G11"/>
      <c r="H11"/>
      <c r="I11"/>
      <c r="J11"/>
      <c r="K11"/>
      <c r="L11"/>
      <c r="M11"/>
      <c r="N11"/>
      <c r="O11"/>
      <c r="P11"/>
      <c r="Q11"/>
    </row>
    <row r="14" spans="1:41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AV38+AV53+AG69+AY85+AY101+BB101</f>
        <v>11121151.396594126</v>
      </c>
      <c r="J14" s="6" t="s">
        <v>22</v>
      </c>
      <c r="K14" s="6">
        <f>I14/(10000*1000)</f>
        <v>1.1121151396594127</v>
      </c>
      <c r="L14" s="6" t="s">
        <v>23</v>
      </c>
    </row>
    <row r="15" spans="1:41" x14ac:dyDescent="0.15">
      <c r="A15" s="1" t="s">
        <v>24</v>
      </c>
      <c r="B15" s="1" t="s">
        <v>19</v>
      </c>
      <c r="G15" s="37"/>
      <c r="H15" s="6" t="s">
        <v>25</v>
      </c>
      <c r="I15" s="6">
        <v>7605456.9574621497</v>
      </c>
      <c r="J15" s="6" t="s">
        <v>22</v>
      </c>
      <c r="K15" s="6">
        <f>I15/(10000*1000)</f>
        <v>0.760545695746215</v>
      </c>
      <c r="L15" s="6" t="s">
        <v>23</v>
      </c>
    </row>
    <row r="16" spans="1:41" x14ac:dyDescent="0.15">
      <c r="A16" s="1" t="s">
        <v>26</v>
      </c>
      <c r="B16" s="1" t="s">
        <v>27</v>
      </c>
      <c r="C16" s="1">
        <v>19347</v>
      </c>
      <c r="K16" s="1">
        <v>1.1121151396594127</v>
      </c>
    </row>
    <row r="17" spans="1:47" x14ac:dyDescent="0.15">
      <c r="A17" s="1" t="s">
        <v>28</v>
      </c>
      <c r="B17" s="1" t="s">
        <v>29</v>
      </c>
      <c r="C17" s="1">
        <v>1.9870000000000001</v>
      </c>
      <c r="G17" s="20" t="s">
        <v>30</v>
      </c>
      <c r="H17" s="20">
        <f>K14+天津!K14+河北!K14+山西!K14+内蒙!K14+辽宁!K14+吉林!K14+黑龙江!K14+上海!K14+江苏!K14+浙江!K14+安徽!K14+福建!K14+江西!K14+山东!K14+河南!K14+湖北!K14+湖南!K14+广东!K14+广西!K14+海南!K14+重庆!K14+四川!K14+贵州!K14+云南!K14+西藏!K14+陕西!K14+甘肃!K14+青海!K14+宁夏!K14+新疆!K14</f>
        <v>272.55403325801802</v>
      </c>
      <c r="I17" s="20" t="s">
        <v>23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  <c r="G18" s="20" t="s">
        <v>34</v>
      </c>
      <c r="H18" s="20"/>
      <c r="I18" s="20" t="s">
        <v>23</v>
      </c>
    </row>
    <row r="19" spans="1:47" x14ac:dyDescent="0.15">
      <c r="A19" s="1" t="s">
        <v>35</v>
      </c>
      <c r="B19" s="1" t="s">
        <v>33</v>
      </c>
      <c r="C19" s="1">
        <v>3</v>
      </c>
      <c r="G19" s="2" t="s">
        <v>36</v>
      </c>
      <c r="H19" s="2"/>
      <c r="I19" s="2" t="s">
        <v>37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-5</v>
      </c>
      <c r="E27" s="7"/>
      <c r="F27" s="7"/>
      <c r="G27" s="1">
        <v>1</v>
      </c>
      <c r="H27" s="8">
        <f t="shared" ref="H27:H38" si="0">E28</f>
        <v>-5</v>
      </c>
      <c r="I27" s="8">
        <f t="shared" ref="I27:I38" si="1">H27+273.15</f>
        <v>268.14999999999998</v>
      </c>
      <c r="J27" s="8">
        <f>EXP(($C$16*(I27-$C$14))/($C$17*I27*$C$14))</f>
        <v>8.9648717348658306E-3</v>
      </c>
      <c r="K27" s="8">
        <f>$B$27/12</f>
        <v>111.51561111111111</v>
      </c>
      <c r="L27" s="8">
        <f>K27*$B$28/100</f>
        <v>1.1151561111111112</v>
      </c>
      <c r="M27" s="1" t="s">
        <v>73</v>
      </c>
      <c r="O27" s="8">
        <f>L27</f>
        <v>1.1151561111111112</v>
      </c>
      <c r="P27" s="8">
        <f t="shared" ref="P27:P38" si="2">O27*J27</f>
        <v>9.9972315004629008E-3</v>
      </c>
      <c r="Q27" s="13">
        <f>P27*$B$29</f>
        <v>1.2996400950601771E-3</v>
      </c>
      <c r="R27" s="8">
        <f>L27*$B$29</f>
        <v>0.14497029444444445</v>
      </c>
      <c r="S27" s="14">
        <f t="shared" ref="S27:S38" si="3">Q27/R27</f>
        <v>8.9648717348658306E-3</v>
      </c>
      <c r="T27" s="2">
        <v>0.01</v>
      </c>
      <c r="U27" s="15">
        <f>S27*T27</f>
        <v>8.9648717348658305E-5</v>
      </c>
      <c r="V27" s="14"/>
      <c r="W27" s="2"/>
      <c r="X27" s="15"/>
      <c r="Y27" s="2">
        <v>0.02</v>
      </c>
      <c r="Z27" s="2">
        <v>0.21</v>
      </c>
      <c r="AA27" s="2">
        <f>Y27*Z27</f>
        <v>4.1999999999999997E-3</v>
      </c>
      <c r="AB27" s="2">
        <v>0.01</v>
      </c>
      <c r="AC27" s="2">
        <v>0.28999999999999998</v>
      </c>
      <c r="AD27" s="2">
        <f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>AK27*AL27</f>
        <v>1.1000000000000001E-2</v>
      </c>
      <c r="AN27" s="2">
        <v>0.01</v>
      </c>
      <c r="AO27" s="2">
        <v>0.38</v>
      </c>
      <c r="AP27" s="2">
        <f>AO27*AN27</f>
        <v>3.8E-3</v>
      </c>
      <c r="AQ27" s="1">
        <f>(AP27+AM27+AD27+AA27+U27+X27+AG27+AJ27)</f>
        <v>2.1989648717348657E-2</v>
      </c>
      <c r="AR27" s="8">
        <f>$B$27/12</f>
        <v>111.51561111111111</v>
      </c>
      <c r="AS27" s="1">
        <f>$B$29</f>
        <v>0.13</v>
      </c>
      <c r="AT27" s="1">
        <f>$E$2/12</f>
        <v>2.16</v>
      </c>
      <c r="AU27" s="1">
        <f>AT27*10000*AS27*0.67*AR27*AQ27</f>
        <v>4613.4505130837106</v>
      </c>
    </row>
    <row r="28" spans="1:47" x14ac:dyDescent="0.15">
      <c r="A28" s="1" t="s">
        <v>74</v>
      </c>
      <c r="B28" s="1">
        <v>1</v>
      </c>
      <c r="C28" s="7">
        <v>1</v>
      </c>
      <c r="D28" s="9">
        <v>-4.3064170228064498</v>
      </c>
      <c r="E28" s="10">
        <f t="shared" ref="E28:E39" si="4">D27</f>
        <v>-5</v>
      </c>
      <c r="F28" s="7" t="s">
        <v>73</v>
      </c>
      <c r="G28" s="1">
        <v>2</v>
      </c>
      <c r="H28" s="8">
        <f t="shared" si="0"/>
        <v>-4.3064170228064498</v>
      </c>
      <c r="I28" s="8">
        <f t="shared" si="1"/>
        <v>268.84358297719353</v>
      </c>
      <c r="J28" s="8">
        <f t="shared" ref="J28:J38" si="5">EXP(($C$16*(I28-$C$14))/($C$17*I28*$C$14))</f>
        <v>9.8452746228947542E-3</v>
      </c>
      <c r="K28" s="8">
        <f t="shared" ref="K28:K38" si="6">$B$27/12</f>
        <v>111.51561111111111</v>
      </c>
      <c r="L28" s="8">
        <f t="shared" ref="L28:L38" si="7">K28*$B$28/100</f>
        <v>1.1151561111111112</v>
      </c>
      <c r="M28" s="1" t="s">
        <v>73</v>
      </c>
      <c r="O28" s="8">
        <f t="shared" ref="O28:O38" si="8">L28+O27-P27-N28</f>
        <v>2.2203149907217594</v>
      </c>
      <c r="P28" s="8">
        <f t="shared" si="2"/>
        <v>2.1859610832985741E-2</v>
      </c>
      <c r="Q28" s="13">
        <f t="shared" ref="Q28:Q38" si="9">P28*$B$29</f>
        <v>2.8417494082881465E-3</v>
      </c>
      <c r="R28" s="8">
        <f t="shared" ref="R28:R38" si="10">L28*$B$29</f>
        <v>0.14497029444444445</v>
      </c>
      <c r="S28" s="14">
        <f t="shared" si="3"/>
        <v>1.9602287621600729E-2</v>
      </c>
      <c r="T28" s="2">
        <v>0.01</v>
      </c>
      <c r="U28" s="15">
        <f t="shared" ref="U28:U38" si="11">S28*T28</f>
        <v>1.9602287621600729E-4</v>
      </c>
      <c r="V28" s="14"/>
      <c r="W28" s="2"/>
      <c r="X28" s="15"/>
      <c r="Y28" s="2">
        <v>0.02</v>
      </c>
      <c r="Z28" s="2">
        <v>0.21</v>
      </c>
      <c r="AA28" s="2">
        <f t="shared" ref="AA28:AA38" si="12">Y28*Z28</f>
        <v>4.1999999999999997E-3</v>
      </c>
      <c r="AB28" s="2">
        <v>0.01</v>
      </c>
      <c r="AC28" s="2">
        <v>0.28999999999999998</v>
      </c>
      <c r="AD28" s="2">
        <f t="shared" ref="AD28:AD38" si="13">AB28*AC28</f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ref="AM28:AM38" si="14">AK28*AL28</f>
        <v>1.1000000000000001E-2</v>
      </c>
      <c r="AN28" s="2">
        <v>0.01</v>
      </c>
      <c r="AO28" s="2">
        <v>0.38</v>
      </c>
      <c r="AP28" s="2">
        <f t="shared" ref="AP28:AP38" si="15">AO28*AN28</f>
        <v>3.8E-3</v>
      </c>
      <c r="AQ28" s="1">
        <f t="shared" ref="AQ28:AQ38" si="16">(AP28+AM28+AD28+AA28+U28+X28+AG28+AJ28)</f>
        <v>2.2096022876216006E-2</v>
      </c>
      <c r="AR28" s="8">
        <f t="shared" ref="AR28:AR38" si="17">$B$27/12</f>
        <v>111.51561111111111</v>
      </c>
      <c r="AS28" s="1">
        <f t="shared" ref="AS28:AS38" si="18">$B$29</f>
        <v>0.13</v>
      </c>
      <c r="AT28" s="1">
        <f t="shared" ref="AT28:AT38" si="19">$E$2/12</f>
        <v>2.16</v>
      </c>
      <c r="AU28" s="1">
        <f t="shared" ref="AU28:AU38" si="20">AT28*10000*AS28*0.67*AR28*AQ28</f>
        <v>4635.7679190647459</v>
      </c>
    </row>
    <row r="29" spans="1:47" x14ac:dyDescent="0.15">
      <c r="A29" s="1" t="s">
        <v>38</v>
      </c>
      <c r="B29" s="1">
        <v>0.13</v>
      </c>
      <c r="C29" s="7">
        <v>2</v>
      </c>
      <c r="D29" s="9">
        <v>-1.79845421539286</v>
      </c>
      <c r="E29" s="10">
        <f t="shared" si="4"/>
        <v>-4.3064170228064498</v>
      </c>
      <c r="F29" s="7" t="s">
        <v>73</v>
      </c>
      <c r="G29" s="1">
        <v>3</v>
      </c>
      <c r="H29" s="8">
        <f t="shared" si="0"/>
        <v>-1.79845421539286</v>
      </c>
      <c r="I29" s="8">
        <f t="shared" si="1"/>
        <v>271.35154578460714</v>
      </c>
      <c r="J29" s="8">
        <f t="shared" si="5"/>
        <v>1.3759500101130369E-2</v>
      </c>
      <c r="K29" s="8">
        <f t="shared" si="6"/>
        <v>111.51561111111111</v>
      </c>
      <c r="L29" s="8">
        <f t="shared" si="7"/>
        <v>1.1151561111111112</v>
      </c>
      <c r="M29" s="1" t="s">
        <v>73</v>
      </c>
      <c r="O29" s="8">
        <f t="shared" si="8"/>
        <v>3.3136114909998851</v>
      </c>
      <c r="P29" s="8">
        <f t="shared" si="2"/>
        <v>4.5593637645519672E-2</v>
      </c>
      <c r="Q29" s="13">
        <f t="shared" si="9"/>
        <v>5.9271728939175577E-3</v>
      </c>
      <c r="R29" s="8">
        <f t="shared" si="10"/>
        <v>0.14497029444444445</v>
      </c>
      <c r="S29" s="14">
        <f t="shared" si="3"/>
        <v>4.0885430471336803E-2</v>
      </c>
      <c r="T29" s="2">
        <v>0.01</v>
      </c>
      <c r="U29" s="15">
        <f t="shared" si="11"/>
        <v>4.0885430471336804E-4</v>
      </c>
      <c r="V29" s="14"/>
      <c r="W29" s="2"/>
      <c r="X29" s="15"/>
      <c r="Y29" s="2">
        <v>0.02</v>
      </c>
      <c r="Z29" s="2">
        <v>0.21</v>
      </c>
      <c r="AA29" s="2">
        <f t="shared" si="12"/>
        <v>4.1999999999999997E-3</v>
      </c>
      <c r="AB29" s="2">
        <v>0.01</v>
      </c>
      <c r="AC29" s="2">
        <v>0.28999999999999998</v>
      </c>
      <c r="AD29" s="2">
        <f t="shared" si="13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4"/>
        <v>1.1000000000000001E-2</v>
      </c>
      <c r="AN29" s="2">
        <v>0.01</v>
      </c>
      <c r="AO29" s="2">
        <v>0.38</v>
      </c>
      <c r="AP29" s="2">
        <f t="shared" si="15"/>
        <v>3.8E-3</v>
      </c>
      <c r="AQ29" s="1">
        <f t="shared" si="16"/>
        <v>2.2308854304713369E-2</v>
      </c>
      <c r="AR29" s="8">
        <f t="shared" si="17"/>
        <v>111.51561111111111</v>
      </c>
      <c r="AS29" s="1">
        <f t="shared" si="18"/>
        <v>0.13</v>
      </c>
      <c r="AT29" s="1">
        <f t="shared" si="19"/>
        <v>2.16</v>
      </c>
      <c r="AU29" s="1">
        <f t="shared" si="20"/>
        <v>4680.4201677487754</v>
      </c>
    </row>
    <row r="30" spans="1:47" x14ac:dyDescent="0.15">
      <c r="C30" s="7">
        <v>3</v>
      </c>
      <c r="D30" s="9">
        <v>5.4453064092580696</v>
      </c>
      <c r="E30" s="10">
        <f t="shared" si="4"/>
        <v>-1.79845421539286</v>
      </c>
      <c r="F30" s="7" t="s">
        <v>73</v>
      </c>
      <c r="G30" s="1">
        <v>4</v>
      </c>
      <c r="H30" s="8">
        <f t="shared" si="0"/>
        <v>5.4453064092580696</v>
      </c>
      <c r="I30" s="8">
        <f t="shared" si="1"/>
        <v>278.59530640925806</v>
      </c>
      <c r="J30" s="8">
        <f t="shared" si="5"/>
        <v>3.4977764663320983E-2</v>
      </c>
      <c r="K30" s="8">
        <f t="shared" si="6"/>
        <v>111.51561111111111</v>
      </c>
      <c r="L30" s="8">
        <f t="shared" si="7"/>
        <v>1.1151561111111112</v>
      </c>
      <c r="M30" s="1" t="s">
        <v>73</v>
      </c>
      <c r="O30" s="8">
        <f t="shared" si="8"/>
        <v>4.3831739644654766</v>
      </c>
      <c r="P30" s="8">
        <f t="shared" si="2"/>
        <v>0.15331362740746909</v>
      </c>
      <c r="Q30" s="13">
        <f t="shared" si="9"/>
        <v>1.9930771562970982E-2</v>
      </c>
      <c r="R30" s="8">
        <f t="shared" si="10"/>
        <v>0.14497029444444445</v>
      </c>
      <c r="S30" s="14">
        <f t="shared" si="3"/>
        <v>0.13748176231102888</v>
      </c>
      <c r="T30" s="2">
        <v>0.01</v>
      </c>
      <c r="U30" s="15">
        <f t="shared" si="11"/>
        <v>1.3748176231102888E-3</v>
      </c>
      <c r="V30" s="14"/>
      <c r="W30" s="2"/>
      <c r="X30" s="15"/>
      <c r="Y30" s="2">
        <v>0.02</v>
      </c>
      <c r="Z30" s="2">
        <v>0.21</v>
      </c>
      <c r="AA30" s="2">
        <f t="shared" si="12"/>
        <v>4.1999999999999997E-3</v>
      </c>
      <c r="AB30" s="2">
        <v>0.01</v>
      </c>
      <c r="AC30" s="2">
        <v>0.28999999999999998</v>
      </c>
      <c r="AD30" s="2">
        <f t="shared" si="13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4"/>
        <v>1.1000000000000001E-2</v>
      </c>
      <c r="AN30" s="2">
        <v>0.01</v>
      </c>
      <c r="AO30" s="2">
        <v>0.38</v>
      </c>
      <c r="AP30" s="2">
        <f t="shared" si="15"/>
        <v>3.8E-3</v>
      </c>
      <c r="AQ30" s="1">
        <f t="shared" si="16"/>
        <v>2.3274817623110289E-2</v>
      </c>
      <c r="AR30" s="8">
        <f t="shared" si="17"/>
        <v>111.51561111111111</v>
      </c>
      <c r="AS30" s="1">
        <f t="shared" si="18"/>
        <v>0.13</v>
      </c>
      <c r="AT30" s="1">
        <f t="shared" si="19"/>
        <v>2.16</v>
      </c>
      <c r="AU30" s="1">
        <f t="shared" si="20"/>
        <v>4883.0802476873168</v>
      </c>
    </row>
    <row r="31" spans="1:47" x14ac:dyDescent="0.15">
      <c r="C31" s="7">
        <v>4</v>
      </c>
      <c r="D31" s="9">
        <v>12.6908548827667</v>
      </c>
      <c r="E31" s="10">
        <f t="shared" si="4"/>
        <v>5.4453064092580696</v>
      </c>
      <c r="F31" s="7" t="s">
        <v>73</v>
      </c>
      <c r="G31" s="1">
        <v>5</v>
      </c>
      <c r="H31" s="8">
        <f t="shared" si="0"/>
        <v>12.6908548827667</v>
      </c>
      <c r="I31" s="8">
        <f t="shared" si="1"/>
        <v>285.84085488276668</v>
      </c>
      <c r="J31" s="8">
        <f t="shared" si="5"/>
        <v>8.4827619908710558E-2</v>
      </c>
      <c r="K31" s="8">
        <f t="shared" si="6"/>
        <v>111.51561111111111</v>
      </c>
      <c r="L31" s="8">
        <f t="shared" si="7"/>
        <v>1.1151561111111112</v>
      </c>
      <c r="M31" s="1" t="s">
        <v>75</v>
      </c>
      <c r="N31" s="8">
        <f>(O30-P30)*C22/100</f>
        <v>4.0183673202051073</v>
      </c>
      <c r="O31" s="8">
        <f t="shared" si="8"/>
        <v>1.3266491279640116</v>
      </c>
      <c r="P31" s="8">
        <f t="shared" si="2"/>
        <v>0.11253648797915349</v>
      </c>
      <c r="Q31" s="13">
        <f t="shared" si="9"/>
        <v>1.4629743437289953E-2</v>
      </c>
      <c r="R31" s="8">
        <f t="shared" si="10"/>
        <v>0.14497029444444445</v>
      </c>
      <c r="S31" s="14">
        <f t="shared" si="3"/>
        <v>0.10091545646198827</v>
      </c>
      <c r="T31" s="2">
        <v>0.01</v>
      </c>
      <c r="U31" s="15">
        <f t="shared" si="11"/>
        <v>1.0091545646198827E-3</v>
      </c>
      <c r="V31" s="14"/>
      <c r="W31" s="2"/>
      <c r="X31" s="15"/>
      <c r="Y31" s="2">
        <v>0.04</v>
      </c>
      <c r="Z31" s="2">
        <v>0.21</v>
      </c>
      <c r="AA31" s="2">
        <f t="shared" si="12"/>
        <v>8.3999999999999995E-3</v>
      </c>
      <c r="AB31" s="2">
        <v>1.4999999999999999E-2</v>
      </c>
      <c r="AC31" s="2">
        <v>0.28999999999999998</v>
      </c>
      <c r="AD31" s="2">
        <f t="shared" si="13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4"/>
        <v>1.1000000000000001E-2</v>
      </c>
      <c r="AN31" s="2">
        <v>1.4999999999999999E-2</v>
      </c>
      <c r="AO31" s="2">
        <v>0.38</v>
      </c>
      <c r="AP31" s="2">
        <f t="shared" si="15"/>
        <v>5.7000000000000002E-3</v>
      </c>
      <c r="AQ31" s="1">
        <f t="shared" si="16"/>
        <v>3.0459154564619881E-2</v>
      </c>
      <c r="AR31" s="8">
        <f t="shared" si="17"/>
        <v>111.51561111111111</v>
      </c>
      <c r="AS31" s="1">
        <f t="shared" si="18"/>
        <v>0.13</v>
      </c>
      <c r="AT31" s="1">
        <f t="shared" si="19"/>
        <v>2.16</v>
      </c>
      <c r="AU31" s="1">
        <f t="shared" si="20"/>
        <v>6390.3613950584604</v>
      </c>
    </row>
    <row r="32" spans="1:47" x14ac:dyDescent="0.15">
      <c r="C32" s="7">
        <v>5</v>
      </c>
      <c r="D32" s="9">
        <v>18.564124855032301</v>
      </c>
      <c r="E32" s="10">
        <f t="shared" si="4"/>
        <v>12.6908548827667</v>
      </c>
      <c r="F32" s="7" t="s">
        <v>75</v>
      </c>
      <c r="G32" s="1">
        <v>6</v>
      </c>
      <c r="H32" s="8">
        <f t="shared" si="0"/>
        <v>18.564124855032301</v>
      </c>
      <c r="I32" s="8">
        <f t="shared" si="1"/>
        <v>291.71412485503225</v>
      </c>
      <c r="J32" s="8">
        <f t="shared" si="5"/>
        <v>0.16841770495204683</v>
      </c>
      <c r="K32" s="8">
        <f t="shared" si="6"/>
        <v>111.51561111111111</v>
      </c>
      <c r="L32" s="8">
        <f t="shared" si="7"/>
        <v>1.1151561111111112</v>
      </c>
      <c r="M32" s="1" t="s">
        <v>73</v>
      </c>
      <c r="O32" s="8">
        <f t="shared" si="8"/>
        <v>2.3292687510959693</v>
      </c>
      <c r="P32" s="8">
        <f t="shared" si="2"/>
        <v>0.39229009727610359</v>
      </c>
      <c r="Q32" s="13">
        <f t="shared" si="9"/>
        <v>5.0997712645893471E-2</v>
      </c>
      <c r="R32" s="8">
        <f t="shared" si="10"/>
        <v>0.14497029444444445</v>
      </c>
      <c r="S32" s="14">
        <f t="shared" si="3"/>
        <v>0.35178043088983879</v>
      </c>
      <c r="T32" s="2">
        <v>0.01</v>
      </c>
      <c r="U32" s="15">
        <f t="shared" si="11"/>
        <v>3.517804308898388E-3</v>
      </c>
      <c r="V32" s="14"/>
      <c r="W32" s="2"/>
      <c r="X32" s="15"/>
      <c r="Y32" s="2">
        <v>0.04</v>
      </c>
      <c r="Z32" s="2">
        <v>0.21</v>
      </c>
      <c r="AA32" s="2">
        <f t="shared" si="12"/>
        <v>8.3999999999999995E-3</v>
      </c>
      <c r="AB32" s="2">
        <v>1.4999999999999999E-2</v>
      </c>
      <c r="AC32" s="2">
        <v>0.28999999999999998</v>
      </c>
      <c r="AD32" s="2">
        <f t="shared" si="13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4"/>
        <v>1.1000000000000001E-2</v>
      </c>
      <c r="AN32" s="2">
        <v>1.4999999999999999E-2</v>
      </c>
      <c r="AO32" s="2">
        <v>0.38</v>
      </c>
      <c r="AP32" s="2">
        <f t="shared" si="15"/>
        <v>5.7000000000000002E-3</v>
      </c>
      <c r="AQ32" s="1">
        <f t="shared" si="16"/>
        <v>3.2967804308898382E-2</v>
      </c>
      <c r="AR32" s="8">
        <f t="shared" si="17"/>
        <v>111.51561111111111</v>
      </c>
      <c r="AS32" s="1">
        <f t="shared" si="18"/>
        <v>0.13</v>
      </c>
      <c r="AT32" s="1">
        <f t="shared" si="19"/>
        <v>2.16</v>
      </c>
      <c r="AU32" s="1">
        <f t="shared" si="20"/>
        <v>6916.6786454453695</v>
      </c>
    </row>
    <row r="33" spans="1:48" x14ac:dyDescent="0.15">
      <c r="C33" s="7">
        <v>6</v>
      </c>
      <c r="D33" s="9">
        <v>21.6637282406667</v>
      </c>
      <c r="E33" s="10">
        <f t="shared" si="4"/>
        <v>18.564124855032301</v>
      </c>
      <c r="F33" s="7" t="s">
        <v>73</v>
      </c>
      <c r="G33" s="1">
        <v>7</v>
      </c>
      <c r="H33" s="8">
        <f t="shared" si="0"/>
        <v>21.6637282406667</v>
      </c>
      <c r="I33" s="8">
        <f t="shared" si="1"/>
        <v>294.81372824066671</v>
      </c>
      <c r="J33" s="8">
        <f t="shared" si="5"/>
        <v>0.23921774141740404</v>
      </c>
      <c r="K33" s="8">
        <f t="shared" si="6"/>
        <v>111.51561111111111</v>
      </c>
      <c r="L33" s="8">
        <f t="shared" si="7"/>
        <v>1.1151561111111112</v>
      </c>
      <c r="M33" s="1" t="s">
        <v>73</v>
      </c>
      <c r="O33" s="8">
        <f t="shared" si="8"/>
        <v>3.0521347649309769</v>
      </c>
      <c r="P33" s="8">
        <f t="shared" si="2"/>
        <v>0.73012478496832767</v>
      </c>
      <c r="Q33" s="13">
        <f t="shared" si="9"/>
        <v>9.4916222045882598E-2</v>
      </c>
      <c r="R33" s="8">
        <f t="shared" si="10"/>
        <v>0.14497029444444445</v>
      </c>
      <c r="S33" s="14">
        <f t="shared" si="3"/>
        <v>0.65472876639742505</v>
      </c>
      <c r="T33" s="2">
        <v>0.01</v>
      </c>
      <c r="U33" s="15">
        <f t="shared" si="11"/>
        <v>6.5472876639742503E-3</v>
      </c>
      <c r="V33" s="14"/>
      <c r="W33" s="2"/>
      <c r="X33" s="15"/>
      <c r="Y33" s="2">
        <v>0.04</v>
      </c>
      <c r="Z33" s="2">
        <v>0.21</v>
      </c>
      <c r="AA33" s="2">
        <f t="shared" si="12"/>
        <v>8.3999999999999995E-3</v>
      </c>
      <c r="AB33" s="2">
        <v>1.4999999999999999E-2</v>
      </c>
      <c r="AC33" s="2">
        <v>0.28999999999999998</v>
      </c>
      <c r="AD33" s="2">
        <f t="shared" si="13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4"/>
        <v>1.1000000000000001E-2</v>
      </c>
      <c r="AN33" s="2">
        <v>1.4999999999999999E-2</v>
      </c>
      <c r="AO33" s="2">
        <v>0.38</v>
      </c>
      <c r="AP33" s="2">
        <f t="shared" si="15"/>
        <v>5.7000000000000002E-3</v>
      </c>
      <c r="AQ33" s="1">
        <f t="shared" si="16"/>
        <v>3.5997287663974246E-2</v>
      </c>
      <c r="AR33" s="8">
        <f t="shared" si="17"/>
        <v>111.51561111111111</v>
      </c>
      <c r="AS33" s="1">
        <f t="shared" si="18"/>
        <v>0.13</v>
      </c>
      <c r="AT33" s="1">
        <f t="shared" si="19"/>
        <v>2.16</v>
      </c>
      <c r="AU33" s="1">
        <f t="shared" si="20"/>
        <v>7552.2673134820125</v>
      </c>
    </row>
    <row r="34" spans="1:48" x14ac:dyDescent="0.15">
      <c r="C34" s="7">
        <v>7</v>
      </c>
      <c r="D34" s="9">
        <v>23.912141775161299</v>
      </c>
      <c r="E34" s="10">
        <f t="shared" si="4"/>
        <v>21.6637282406667</v>
      </c>
      <c r="F34" s="7" t="s">
        <v>73</v>
      </c>
      <c r="G34" s="1">
        <v>8</v>
      </c>
      <c r="H34" s="8">
        <f t="shared" si="0"/>
        <v>23.912141775161299</v>
      </c>
      <c r="I34" s="8">
        <f t="shared" si="1"/>
        <v>297.06214177516125</v>
      </c>
      <c r="J34" s="8">
        <f t="shared" si="5"/>
        <v>0.30715404613468827</v>
      </c>
      <c r="K34" s="8">
        <f t="shared" si="6"/>
        <v>111.51561111111111</v>
      </c>
      <c r="L34" s="8">
        <f t="shared" si="7"/>
        <v>1.1151561111111112</v>
      </c>
      <c r="M34" s="1" t="s">
        <v>73</v>
      </c>
      <c r="O34" s="8">
        <f t="shared" si="8"/>
        <v>3.4371660910737605</v>
      </c>
      <c r="P34" s="8">
        <f t="shared" si="2"/>
        <v>1.055739472110256</v>
      </c>
      <c r="Q34" s="13">
        <f t="shared" si="9"/>
        <v>0.13724613137433328</v>
      </c>
      <c r="R34" s="8">
        <f t="shared" si="10"/>
        <v>0.14497029444444445</v>
      </c>
      <c r="S34" s="14">
        <f t="shared" si="3"/>
        <v>0.94671899440011675</v>
      </c>
      <c r="T34" s="2">
        <v>0.01</v>
      </c>
      <c r="U34" s="15">
        <f t="shared" si="11"/>
        <v>9.467189944001168E-3</v>
      </c>
      <c r="V34" s="14"/>
      <c r="W34" s="2"/>
      <c r="X34" s="15"/>
      <c r="Y34" s="2">
        <v>0.04</v>
      </c>
      <c r="Z34" s="2">
        <v>0.21</v>
      </c>
      <c r="AA34" s="2">
        <f t="shared" si="12"/>
        <v>8.3999999999999995E-3</v>
      </c>
      <c r="AB34" s="2">
        <v>1.4999999999999999E-2</v>
      </c>
      <c r="AC34" s="2">
        <v>0.28999999999999998</v>
      </c>
      <c r="AD34" s="2">
        <f t="shared" si="13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4"/>
        <v>1.1000000000000001E-2</v>
      </c>
      <c r="AN34" s="2">
        <v>1.4999999999999999E-2</v>
      </c>
      <c r="AO34" s="2">
        <v>0.38</v>
      </c>
      <c r="AP34" s="2">
        <f t="shared" si="15"/>
        <v>5.7000000000000002E-3</v>
      </c>
      <c r="AQ34" s="1">
        <f t="shared" si="16"/>
        <v>3.8917189944001167E-2</v>
      </c>
      <c r="AR34" s="8">
        <f t="shared" si="17"/>
        <v>111.51561111111111</v>
      </c>
      <c r="AS34" s="1">
        <f t="shared" si="18"/>
        <v>0.13</v>
      </c>
      <c r="AT34" s="1">
        <f t="shared" si="19"/>
        <v>2.16</v>
      </c>
      <c r="AU34" s="1">
        <f t="shared" si="20"/>
        <v>8164.8657612833522</v>
      </c>
    </row>
    <row r="35" spans="1:48" x14ac:dyDescent="0.15">
      <c r="C35" s="7">
        <v>8</v>
      </c>
      <c r="D35" s="9">
        <v>22.829755948064498</v>
      </c>
      <c r="E35" s="10">
        <f t="shared" si="4"/>
        <v>23.912141775161299</v>
      </c>
      <c r="F35" s="7" t="s">
        <v>73</v>
      </c>
      <c r="G35" s="1">
        <v>9</v>
      </c>
      <c r="H35" s="8">
        <f t="shared" si="0"/>
        <v>22.829755948064498</v>
      </c>
      <c r="I35" s="8">
        <f t="shared" si="1"/>
        <v>295.97975594806445</v>
      </c>
      <c r="J35" s="8">
        <f t="shared" si="5"/>
        <v>0.27245826913749288</v>
      </c>
      <c r="K35" s="8">
        <f t="shared" si="6"/>
        <v>111.51561111111111</v>
      </c>
      <c r="L35" s="8">
        <f t="shared" si="7"/>
        <v>1.1151561111111112</v>
      </c>
      <c r="M35" s="1" t="s">
        <v>73</v>
      </c>
      <c r="O35" s="8">
        <f t="shared" si="8"/>
        <v>3.496582730074616</v>
      </c>
      <c r="P35" s="8">
        <f t="shared" si="2"/>
        <v>0.9526728785321793</v>
      </c>
      <c r="Q35" s="13">
        <f t="shared" si="9"/>
        <v>0.12384747420918331</v>
      </c>
      <c r="R35" s="8">
        <f t="shared" si="10"/>
        <v>0.14497029444444445</v>
      </c>
      <c r="S35" s="14">
        <f t="shared" si="3"/>
        <v>0.85429552780996909</v>
      </c>
      <c r="T35" s="2">
        <v>0.01</v>
      </c>
      <c r="U35" s="15">
        <f t="shared" si="11"/>
        <v>8.5429552780996905E-3</v>
      </c>
      <c r="V35" s="14"/>
      <c r="W35" s="2"/>
      <c r="X35" s="15"/>
      <c r="Y35" s="2">
        <v>0.04</v>
      </c>
      <c r="Z35" s="2">
        <v>0.21</v>
      </c>
      <c r="AA35" s="2">
        <f t="shared" si="12"/>
        <v>8.3999999999999995E-3</v>
      </c>
      <c r="AB35" s="2">
        <v>1.4999999999999999E-2</v>
      </c>
      <c r="AC35" s="2">
        <v>0.28999999999999998</v>
      </c>
      <c r="AD35" s="2">
        <f t="shared" si="13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4"/>
        <v>1.1000000000000001E-2</v>
      </c>
      <c r="AN35" s="2">
        <v>1.4999999999999999E-2</v>
      </c>
      <c r="AO35" s="2">
        <v>0.38</v>
      </c>
      <c r="AP35" s="2">
        <f t="shared" si="15"/>
        <v>5.7000000000000002E-3</v>
      </c>
      <c r="AQ35" s="1">
        <f t="shared" si="16"/>
        <v>3.7992955278099691E-2</v>
      </c>
      <c r="AR35" s="8">
        <f t="shared" si="17"/>
        <v>111.51561111111111</v>
      </c>
      <c r="AS35" s="1">
        <f t="shared" si="18"/>
        <v>0.13</v>
      </c>
      <c r="AT35" s="1">
        <f t="shared" si="19"/>
        <v>2.16</v>
      </c>
      <c r="AU35" s="1">
        <f t="shared" si="20"/>
        <v>7970.9603947893011</v>
      </c>
    </row>
    <row r="36" spans="1:48" x14ac:dyDescent="0.15">
      <c r="C36" s="7">
        <v>9</v>
      </c>
      <c r="D36" s="9">
        <v>17.512918640666701</v>
      </c>
      <c r="E36" s="10">
        <f t="shared" si="4"/>
        <v>22.829755948064498</v>
      </c>
      <c r="F36" s="7" t="s">
        <v>73</v>
      </c>
      <c r="G36" s="1">
        <v>10</v>
      </c>
      <c r="H36" s="8">
        <f t="shared" si="0"/>
        <v>17.512918640666701</v>
      </c>
      <c r="I36" s="8">
        <f t="shared" si="1"/>
        <v>290.6629186406667</v>
      </c>
      <c r="J36" s="8">
        <f t="shared" si="5"/>
        <v>0.14926653346220306</v>
      </c>
      <c r="K36" s="8">
        <f t="shared" si="6"/>
        <v>111.51561111111111</v>
      </c>
      <c r="L36" s="8">
        <f t="shared" si="7"/>
        <v>1.1151561111111112</v>
      </c>
      <c r="M36" s="1" t="s">
        <v>73</v>
      </c>
      <c r="O36" s="8">
        <f t="shared" si="8"/>
        <v>3.659065962653548</v>
      </c>
      <c r="P36" s="8">
        <f t="shared" si="2"/>
        <v>0.54617609195483408</v>
      </c>
      <c r="Q36" s="13">
        <f t="shared" si="9"/>
        <v>7.1002891954128428E-2</v>
      </c>
      <c r="R36" s="8">
        <f t="shared" si="10"/>
        <v>0.14497029444444445</v>
      </c>
      <c r="S36" s="14">
        <f t="shared" si="3"/>
        <v>0.48977545521464172</v>
      </c>
      <c r="T36" s="2">
        <v>0.01</v>
      </c>
      <c r="U36" s="15">
        <f t="shared" si="11"/>
        <v>4.897754552146417E-3</v>
      </c>
      <c r="V36" s="14"/>
      <c r="W36" s="2"/>
      <c r="X36" s="15"/>
      <c r="Y36" s="2">
        <v>0.02</v>
      </c>
      <c r="Z36" s="2">
        <v>0.21</v>
      </c>
      <c r="AA36" s="2">
        <f t="shared" si="12"/>
        <v>4.1999999999999997E-3</v>
      </c>
      <c r="AB36" s="2">
        <v>0.01</v>
      </c>
      <c r="AC36" s="2">
        <v>0.28999999999999998</v>
      </c>
      <c r="AD36" s="2">
        <f t="shared" si="13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4"/>
        <v>1.1000000000000001E-2</v>
      </c>
      <c r="AN36" s="2">
        <v>0.01</v>
      </c>
      <c r="AO36" s="2">
        <v>0.38</v>
      </c>
      <c r="AP36" s="2">
        <f t="shared" si="15"/>
        <v>3.8E-3</v>
      </c>
      <c r="AQ36" s="1">
        <f t="shared" si="16"/>
        <v>2.6797754552146415E-2</v>
      </c>
      <c r="AR36" s="8">
        <f t="shared" si="17"/>
        <v>111.51561111111111</v>
      </c>
      <c r="AS36" s="1">
        <f t="shared" si="18"/>
        <v>0.13</v>
      </c>
      <c r="AT36" s="1">
        <f t="shared" si="19"/>
        <v>2.16</v>
      </c>
      <c r="AU36" s="1">
        <f t="shared" si="20"/>
        <v>5622.1959739881468</v>
      </c>
    </row>
    <row r="37" spans="1:48" x14ac:dyDescent="0.15">
      <c r="C37" s="7">
        <v>10</v>
      </c>
      <c r="D37" s="9">
        <v>11.106226158258099</v>
      </c>
      <c r="E37" s="10">
        <f t="shared" si="4"/>
        <v>17.512918640666701</v>
      </c>
      <c r="F37" s="7" t="s">
        <v>73</v>
      </c>
      <c r="G37" s="1">
        <v>11</v>
      </c>
      <c r="H37" s="8">
        <f t="shared" si="0"/>
        <v>11.106226158258099</v>
      </c>
      <c r="I37" s="8">
        <f t="shared" si="1"/>
        <v>284.25622615825807</v>
      </c>
      <c r="J37" s="8">
        <f t="shared" si="5"/>
        <v>7.0156480057919371E-2</v>
      </c>
      <c r="K37" s="8">
        <f t="shared" si="6"/>
        <v>111.51561111111111</v>
      </c>
      <c r="L37" s="8">
        <f t="shared" si="7"/>
        <v>1.1151561111111112</v>
      </c>
      <c r="M37" s="1" t="s">
        <v>75</v>
      </c>
      <c r="N37" s="8">
        <f>(O36-P36)*C22/100</f>
        <v>2.9572453771637783</v>
      </c>
      <c r="O37" s="8">
        <f t="shared" si="8"/>
        <v>1.2708006046460469</v>
      </c>
      <c r="P37" s="8">
        <f t="shared" si="2"/>
        <v>8.9154897277442274E-2</v>
      </c>
      <c r="Q37" s="13">
        <f t="shared" si="9"/>
        <v>1.1590136646067496E-2</v>
      </c>
      <c r="R37" s="8">
        <f t="shared" si="10"/>
        <v>0.14497029444444445</v>
      </c>
      <c r="S37" s="14">
        <f t="shared" si="3"/>
        <v>7.9948355561277218E-2</v>
      </c>
      <c r="T37" s="2">
        <v>0.01</v>
      </c>
      <c r="U37" s="15">
        <f t="shared" si="11"/>
        <v>7.9948355561277218E-4</v>
      </c>
      <c r="V37" s="14"/>
      <c r="W37" s="2"/>
      <c r="X37" s="15"/>
      <c r="Y37" s="2">
        <v>0.02</v>
      </c>
      <c r="Z37" s="2">
        <v>0.21</v>
      </c>
      <c r="AA37" s="2">
        <f t="shared" si="12"/>
        <v>4.1999999999999997E-3</v>
      </c>
      <c r="AB37" s="2">
        <v>0.01</v>
      </c>
      <c r="AC37" s="2">
        <v>0.28999999999999998</v>
      </c>
      <c r="AD37" s="2">
        <f t="shared" si="13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4"/>
        <v>1.1000000000000001E-2</v>
      </c>
      <c r="AN37" s="2">
        <v>0.01</v>
      </c>
      <c r="AO37" s="2">
        <v>0.38</v>
      </c>
      <c r="AP37" s="2">
        <f t="shared" si="15"/>
        <v>3.8E-3</v>
      </c>
      <c r="AQ37" s="1">
        <f t="shared" si="16"/>
        <v>2.2699483555612771E-2</v>
      </c>
      <c r="AR37" s="8">
        <f t="shared" si="17"/>
        <v>111.51561111111111</v>
      </c>
      <c r="AS37" s="1">
        <f t="shared" si="18"/>
        <v>0.13</v>
      </c>
      <c r="AT37" s="1">
        <f t="shared" si="19"/>
        <v>2.16</v>
      </c>
      <c r="AU37" s="1">
        <f t="shared" si="20"/>
        <v>4762.3745791698893</v>
      </c>
    </row>
    <row r="38" spans="1:48" x14ac:dyDescent="0.15">
      <c r="C38" s="7">
        <v>11</v>
      </c>
      <c r="D38" s="9">
        <v>0.19945197166666701</v>
      </c>
      <c r="E38" s="10">
        <f t="shared" si="4"/>
        <v>11.106226158258099</v>
      </c>
      <c r="F38" s="7" t="s">
        <v>75</v>
      </c>
      <c r="G38" s="1">
        <v>12</v>
      </c>
      <c r="H38" s="8">
        <f t="shared" si="0"/>
        <v>0.19945197166666701</v>
      </c>
      <c r="I38" s="8">
        <f t="shared" si="1"/>
        <v>273.34945197166667</v>
      </c>
      <c r="J38" s="8">
        <f t="shared" si="5"/>
        <v>1.7885574773596292E-2</v>
      </c>
      <c r="K38" s="8">
        <f t="shared" si="6"/>
        <v>111.51561111111111</v>
      </c>
      <c r="L38" s="8">
        <f t="shared" si="7"/>
        <v>1.1151561111111112</v>
      </c>
      <c r="M38" s="1" t="s">
        <v>73</v>
      </c>
      <c r="O38" s="8">
        <f t="shared" si="8"/>
        <v>2.2968018184797159</v>
      </c>
      <c r="P38" s="8">
        <f t="shared" si="2"/>
        <v>4.1079620664550898E-2</v>
      </c>
      <c r="Q38" s="13">
        <f t="shared" si="9"/>
        <v>5.3403506863916169E-3</v>
      </c>
      <c r="R38" s="8">
        <f t="shared" si="10"/>
        <v>0.14497029444444445</v>
      </c>
      <c r="S38" s="14">
        <f t="shared" si="3"/>
        <v>3.6837551491889581E-2</v>
      </c>
      <c r="T38" s="2">
        <v>0.01</v>
      </c>
      <c r="U38" s="15">
        <f t="shared" si="11"/>
        <v>3.6837551491889582E-4</v>
      </c>
      <c r="V38" s="14"/>
      <c r="W38" s="2"/>
      <c r="X38" s="15"/>
      <c r="Y38" s="2">
        <v>0.02</v>
      </c>
      <c r="Z38" s="2">
        <v>0.21</v>
      </c>
      <c r="AA38" s="2">
        <f t="shared" si="12"/>
        <v>4.1999999999999997E-3</v>
      </c>
      <c r="AB38" s="2">
        <v>0.01</v>
      </c>
      <c r="AC38" s="2">
        <v>0.28999999999999998</v>
      </c>
      <c r="AD38" s="2">
        <f t="shared" si="13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4"/>
        <v>1.1000000000000001E-2</v>
      </c>
      <c r="AN38" s="2">
        <v>0.01</v>
      </c>
      <c r="AO38" s="2">
        <v>0.38</v>
      </c>
      <c r="AP38" s="2">
        <f t="shared" si="15"/>
        <v>3.8E-3</v>
      </c>
      <c r="AQ38" s="1">
        <f t="shared" si="16"/>
        <v>2.2268375514918896E-2</v>
      </c>
      <c r="AR38" s="8">
        <f t="shared" si="17"/>
        <v>111.51561111111111</v>
      </c>
      <c r="AS38" s="1">
        <f t="shared" si="18"/>
        <v>0.13</v>
      </c>
      <c r="AT38" s="1">
        <f t="shared" si="19"/>
        <v>2.16</v>
      </c>
      <c r="AU38" s="1">
        <f t="shared" si="20"/>
        <v>4671.9276767614601</v>
      </c>
      <c r="AV38" s="1">
        <f>SUM(AU27:AU38)</f>
        <v>70864.350587562541</v>
      </c>
    </row>
    <row r="39" spans="1:48" x14ac:dyDescent="0.15">
      <c r="C39" s="7">
        <v>12</v>
      </c>
      <c r="D39" s="9">
        <v>-3.52923313796774</v>
      </c>
      <c r="E39" s="10">
        <f t="shared" si="4"/>
        <v>0.19945197166666701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-5</v>
      </c>
      <c r="E42" s="7"/>
      <c r="F42" s="7"/>
      <c r="G42" s="1">
        <v>1</v>
      </c>
      <c r="H42" s="8">
        <f t="shared" ref="H42:H53" si="21">E43</f>
        <v>-5</v>
      </c>
      <c r="I42" s="8">
        <f t="shared" ref="I42:I53" si="22">H42+273.15</f>
        <v>268.14999999999998</v>
      </c>
      <c r="J42" s="8">
        <f t="shared" ref="J42:J53" si="23">EXP(($C$16*(I42-$C$14))/($C$17*I42*$C$14))</f>
        <v>8.9648717348658306E-3</v>
      </c>
      <c r="K42" s="8">
        <f>$B$42/12</f>
        <v>7.7091041666666671</v>
      </c>
      <c r="L42" s="8">
        <f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4">O42*J42</f>
        <v>6.9111130044886403E-4</v>
      </c>
      <c r="Q42" s="13">
        <f>P42*$B$44</f>
        <v>8.9844469058352329E-5</v>
      </c>
      <c r="R42" s="8">
        <f>L42*$B$44</f>
        <v>1.0021835416666666E-2</v>
      </c>
      <c r="S42" s="14">
        <f t="shared" ref="S42:S53" si="25">Q42/R42</f>
        <v>8.9648717348658306E-3</v>
      </c>
      <c r="T42" s="2">
        <v>0.01</v>
      </c>
      <c r="U42" s="15">
        <f t="shared" ref="U42:U53" si="26">S42*T42</f>
        <v>8.9648717348658305E-5</v>
      </c>
      <c r="V42" s="14"/>
      <c r="W42" s="2"/>
      <c r="X42" s="15"/>
      <c r="Y42" s="2">
        <v>0.02</v>
      </c>
      <c r="Z42" s="2">
        <v>0.49</v>
      </c>
      <c r="AA42" s="2">
        <f t="shared" ref="AA42:AA53" si="27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28">AO42*AN42</f>
        <v>5.0000000000000001E-3</v>
      </c>
      <c r="AQ42" s="1">
        <f>(AP42+AM42+AD42+AA42+U42+X42+AG42+AJ42)</f>
        <v>1.488964871734866E-2</v>
      </c>
      <c r="AR42" s="8">
        <f>$B$42/12</f>
        <v>7.7091041666666671</v>
      </c>
      <c r="AS42" s="1">
        <f>$B$44</f>
        <v>0.13</v>
      </c>
      <c r="AT42" s="1">
        <f t="shared" ref="AT42:AT53" si="29">$E$5/12</f>
        <v>9.7288767123287503</v>
      </c>
      <c r="AU42" s="1">
        <f t="shared" ref="AU42:AU53" si="30">AT42*10000*AS42*0.67*AR42*AQ42</f>
        <v>972.67828570964593</v>
      </c>
    </row>
    <row r="43" spans="1:48" x14ac:dyDescent="0.15">
      <c r="A43" s="1" t="s">
        <v>74</v>
      </c>
      <c r="B43" s="1">
        <v>1</v>
      </c>
      <c r="C43" s="7">
        <v>1</v>
      </c>
      <c r="D43" s="9">
        <v>-4.3064170228064498</v>
      </c>
      <c r="E43" s="10">
        <f t="shared" ref="E43:E54" si="31">D42</f>
        <v>-5</v>
      </c>
      <c r="F43" s="7" t="s">
        <v>73</v>
      </c>
      <c r="G43" s="1">
        <v>2</v>
      </c>
      <c r="H43" s="8">
        <f t="shared" si="21"/>
        <v>-4.3064170228064498</v>
      </c>
      <c r="I43" s="8">
        <f t="shared" si="22"/>
        <v>268.84358297719353</v>
      </c>
      <c r="J43" s="8">
        <f t="shared" si="23"/>
        <v>9.8452746228947542E-3</v>
      </c>
      <c r="K43" s="8">
        <f t="shared" ref="K43:K53" si="32">$B$42/12</f>
        <v>7.7091041666666671</v>
      </c>
      <c r="L43" s="8">
        <f t="shared" ref="L43:L53" si="33">K43*$B$43/100</f>
        <v>7.7091041666666665E-2</v>
      </c>
      <c r="M43" s="1" t="s">
        <v>73</v>
      </c>
      <c r="O43" s="8">
        <f t="shared" ref="O43:O53" si="34">L43+O42-P42-N43</f>
        <v>0.15349097203288448</v>
      </c>
      <c r="P43" s="8">
        <f t="shared" si="24"/>
        <v>1.511160771798806E-3</v>
      </c>
      <c r="Q43" s="13">
        <f t="shared" ref="Q43:Q53" si="35">P43*$B$44</f>
        <v>1.9645090033384478E-4</v>
      </c>
      <c r="R43" s="8">
        <f t="shared" ref="R43:R53" si="36">L43*$B$44</f>
        <v>1.0021835416666666E-2</v>
      </c>
      <c r="S43" s="14">
        <f t="shared" si="25"/>
        <v>1.9602287621600729E-2</v>
      </c>
      <c r="T43" s="2">
        <v>0.01</v>
      </c>
      <c r="U43" s="15">
        <f t="shared" si="26"/>
        <v>1.9602287621600729E-4</v>
      </c>
      <c r="V43" s="14"/>
      <c r="W43" s="2"/>
      <c r="X43" s="15"/>
      <c r="Y43" s="2">
        <v>0.02</v>
      </c>
      <c r="Z43" s="2">
        <v>0.49</v>
      </c>
      <c r="AA43" s="2">
        <f t="shared" si="27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28"/>
        <v>5.0000000000000001E-3</v>
      </c>
      <c r="AQ43" s="1">
        <f t="shared" ref="AQ43:AQ53" si="37">(AP43+AM43+AD43+AA43+U43+X43+AG43+AJ43)</f>
        <v>1.4996022876216007E-2</v>
      </c>
      <c r="AR43" s="8">
        <f t="shared" ref="AR43:AR53" si="38">$B$42/12</f>
        <v>7.7091041666666671</v>
      </c>
      <c r="AS43" s="1">
        <f t="shared" ref="AS43:AS53" si="39">$B$44</f>
        <v>0.13</v>
      </c>
      <c r="AT43" s="1">
        <f t="shared" si="29"/>
        <v>9.7288767123287503</v>
      </c>
      <c r="AU43" s="1">
        <f t="shared" si="30"/>
        <v>979.62726324800394</v>
      </c>
    </row>
    <row r="44" spans="1:48" x14ac:dyDescent="0.15">
      <c r="A44" s="1" t="s">
        <v>38</v>
      </c>
      <c r="B44" s="1">
        <v>0.13</v>
      </c>
      <c r="C44" s="7">
        <v>2</v>
      </c>
      <c r="D44" s="9">
        <v>-1.79845421539286</v>
      </c>
      <c r="E44" s="10">
        <f t="shared" si="31"/>
        <v>-4.3064170228064498</v>
      </c>
      <c r="F44" s="7" t="s">
        <v>73</v>
      </c>
      <c r="G44" s="1">
        <v>3</v>
      </c>
      <c r="H44" s="8">
        <f t="shared" si="21"/>
        <v>-1.79845421539286</v>
      </c>
      <c r="I44" s="8">
        <f t="shared" si="22"/>
        <v>271.35154578460714</v>
      </c>
      <c r="J44" s="8">
        <f t="shared" si="23"/>
        <v>1.3759500101130369E-2</v>
      </c>
      <c r="K44" s="8">
        <f t="shared" si="32"/>
        <v>7.7091041666666671</v>
      </c>
      <c r="L44" s="8">
        <f t="shared" si="33"/>
        <v>7.7091041666666665E-2</v>
      </c>
      <c r="M44" s="1" t="s">
        <v>73</v>
      </c>
      <c r="O44" s="8">
        <f t="shared" si="34"/>
        <v>0.22907085292775234</v>
      </c>
      <c r="P44" s="8">
        <f t="shared" si="24"/>
        <v>3.1519004240254281E-3</v>
      </c>
      <c r="Q44" s="13">
        <f t="shared" si="35"/>
        <v>4.0974705512330568E-4</v>
      </c>
      <c r="R44" s="8">
        <f t="shared" si="36"/>
        <v>1.0021835416666666E-2</v>
      </c>
      <c r="S44" s="14">
        <f t="shared" si="25"/>
        <v>4.0885430471336803E-2</v>
      </c>
      <c r="T44" s="2">
        <v>0.01</v>
      </c>
      <c r="U44" s="15">
        <f t="shared" si="26"/>
        <v>4.0885430471336804E-4</v>
      </c>
      <c r="V44" s="14"/>
      <c r="W44" s="2"/>
      <c r="X44" s="15"/>
      <c r="Y44" s="2">
        <v>0.02</v>
      </c>
      <c r="Z44" s="2">
        <v>0.49</v>
      </c>
      <c r="AA44" s="2">
        <f t="shared" si="27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28"/>
        <v>5.0000000000000001E-3</v>
      </c>
      <c r="AQ44" s="1">
        <f t="shared" si="37"/>
        <v>1.5208854304713368E-2</v>
      </c>
      <c r="AR44" s="8">
        <f t="shared" si="38"/>
        <v>7.7091041666666671</v>
      </c>
      <c r="AS44" s="1">
        <f t="shared" si="39"/>
        <v>0.13</v>
      </c>
      <c r="AT44" s="1">
        <f t="shared" si="29"/>
        <v>9.7288767123287503</v>
      </c>
      <c r="AU44" s="1">
        <f t="shared" si="30"/>
        <v>993.53064760217899</v>
      </c>
    </row>
    <row r="45" spans="1:48" x14ac:dyDescent="0.15">
      <c r="C45" s="7">
        <v>3</v>
      </c>
      <c r="D45" s="9">
        <v>5.4453064092580696</v>
      </c>
      <c r="E45" s="10">
        <f t="shared" si="31"/>
        <v>-1.79845421539286</v>
      </c>
      <c r="F45" s="7" t="s">
        <v>73</v>
      </c>
      <c r="G45" s="1">
        <v>4</v>
      </c>
      <c r="H45" s="8">
        <f t="shared" si="21"/>
        <v>5.4453064092580696</v>
      </c>
      <c r="I45" s="8">
        <f t="shared" si="22"/>
        <v>278.59530640925806</v>
      </c>
      <c r="J45" s="8">
        <f t="shared" si="23"/>
        <v>3.4977764663320983E-2</v>
      </c>
      <c r="K45" s="8">
        <f t="shared" si="32"/>
        <v>7.7091041666666671</v>
      </c>
      <c r="L45" s="8">
        <f t="shared" si="33"/>
        <v>7.7091041666666665E-2</v>
      </c>
      <c r="M45" s="1" t="s">
        <v>73</v>
      </c>
      <c r="O45" s="8">
        <f t="shared" si="34"/>
        <v>0.30300999417039359</v>
      </c>
      <c r="P45" s="8">
        <f t="shared" si="24"/>
        <v>1.0598612266726291E-2</v>
      </c>
      <c r="Q45" s="13">
        <f t="shared" si="35"/>
        <v>1.3778195946744177E-3</v>
      </c>
      <c r="R45" s="8">
        <f t="shared" si="36"/>
        <v>1.0021835416666666E-2</v>
      </c>
      <c r="S45" s="14">
        <f t="shared" si="25"/>
        <v>0.13748176231102888</v>
      </c>
      <c r="T45" s="2">
        <v>0.01</v>
      </c>
      <c r="U45" s="15">
        <f t="shared" si="26"/>
        <v>1.3748176231102888E-3</v>
      </c>
      <c r="V45" s="14"/>
      <c r="W45" s="2"/>
      <c r="X45" s="15"/>
      <c r="Y45" s="2">
        <v>0.02</v>
      </c>
      <c r="Z45" s="2">
        <v>0.49</v>
      </c>
      <c r="AA45" s="2">
        <f t="shared" si="27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28"/>
        <v>5.0000000000000001E-3</v>
      </c>
      <c r="AQ45" s="1">
        <f t="shared" si="37"/>
        <v>1.617481762311029E-2</v>
      </c>
      <c r="AR45" s="8">
        <f t="shared" si="38"/>
        <v>7.7091041666666671</v>
      </c>
      <c r="AS45" s="1">
        <f t="shared" si="39"/>
        <v>0.13</v>
      </c>
      <c r="AT45" s="1">
        <f t="shared" si="29"/>
        <v>9.7288767123287503</v>
      </c>
      <c r="AU45" s="1">
        <f t="shared" si="30"/>
        <v>1056.6329787876002</v>
      </c>
    </row>
    <row r="46" spans="1:48" x14ac:dyDescent="0.15">
      <c r="C46" s="7">
        <v>4</v>
      </c>
      <c r="D46" s="9">
        <v>12.6908548827667</v>
      </c>
      <c r="E46" s="10">
        <f t="shared" si="31"/>
        <v>5.4453064092580696</v>
      </c>
      <c r="F46" s="7" t="s">
        <v>73</v>
      </c>
      <c r="G46" s="1">
        <v>5</v>
      </c>
      <c r="H46" s="8">
        <f t="shared" si="21"/>
        <v>12.6908548827667</v>
      </c>
      <c r="I46" s="8">
        <f t="shared" si="22"/>
        <v>285.84085488276668</v>
      </c>
      <c r="J46" s="8">
        <f t="shared" si="23"/>
        <v>8.4827619908710558E-2</v>
      </c>
      <c r="K46" s="8">
        <f t="shared" si="32"/>
        <v>7.7091041666666671</v>
      </c>
      <c r="L46" s="8">
        <f t="shared" si="33"/>
        <v>7.7091041666666665E-2</v>
      </c>
      <c r="M46" s="1" t="s">
        <v>75</v>
      </c>
      <c r="N46" s="8">
        <f>(O45-P45)*$C$22/100</f>
        <v>0.27779081280848389</v>
      </c>
      <c r="O46" s="8">
        <f t="shared" si="34"/>
        <v>9.1711610761850026E-2</v>
      </c>
      <c r="P46" s="8">
        <f t="shared" si="24"/>
        <v>7.779677658921823E-3</v>
      </c>
      <c r="Q46" s="13">
        <f t="shared" si="35"/>
        <v>1.011358095659837E-3</v>
      </c>
      <c r="R46" s="8">
        <f t="shared" si="36"/>
        <v>1.0021835416666666E-2</v>
      </c>
      <c r="S46" s="14">
        <f t="shared" si="25"/>
        <v>0.10091545646198827</v>
      </c>
      <c r="T46" s="2">
        <v>0.01</v>
      </c>
      <c r="U46" s="15">
        <f t="shared" si="26"/>
        <v>1.0091545646198827E-3</v>
      </c>
      <c r="V46" s="14"/>
      <c r="W46" s="2"/>
      <c r="X46" s="15"/>
      <c r="Y46" s="2">
        <v>0.04</v>
      </c>
      <c r="Z46" s="2">
        <v>0.49</v>
      </c>
      <c r="AA46" s="2">
        <f t="shared" si="27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28"/>
        <v>7.4999999999999997E-3</v>
      </c>
      <c r="AQ46" s="1">
        <f t="shared" si="37"/>
        <v>2.8109154564619883E-2</v>
      </c>
      <c r="AR46" s="8">
        <f t="shared" si="38"/>
        <v>7.7091041666666671</v>
      </c>
      <c r="AS46" s="1">
        <f t="shared" si="39"/>
        <v>0.13</v>
      </c>
      <c r="AT46" s="1">
        <f t="shared" si="29"/>
        <v>9.7288767123287503</v>
      </c>
      <c r="AU46" s="1">
        <f t="shared" si="30"/>
        <v>1836.2531442938209</v>
      </c>
    </row>
    <row r="47" spans="1:48" x14ac:dyDescent="0.15">
      <c r="C47" s="7">
        <v>5</v>
      </c>
      <c r="D47" s="9">
        <v>18.564124855032301</v>
      </c>
      <c r="E47" s="10">
        <f t="shared" si="31"/>
        <v>12.6908548827667</v>
      </c>
      <c r="F47" s="7" t="s">
        <v>75</v>
      </c>
      <c r="G47" s="1">
        <v>6</v>
      </c>
      <c r="H47" s="8">
        <f t="shared" si="21"/>
        <v>18.564124855032301</v>
      </c>
      <c r="I47" s="8">
        <f t="shared" si="22"/>
        <v>291.71412485503225</v>
      </c>
      <c r="J47" s="8">
        <f t="shared" si="23"/>
        <v>0.16841770495204683</v>
      </c>
      <c r="K47" s="8">
        <f t="shared" si="32"/>
        <v>7.7091041666666671</v>
      </c>
      <c r="L47" s="8">
        <f t="shared" si="33"/>
        <v>7.7091041666666665E-2</v>
      </c>
      <c r="M47" s="1" t="s">
        <v>73</v>
      </c>
      <c r="O47" s="8">
        <f t="shared" si="34"/>
        <v>0.16102297476959487</v>
      </c>
      <c r="P47" s="8">
        <f t="shared" si="24"/>
        <v>2.711911985524651E-2</v>
      </c>
      <c r="Q47" s="13">
        <f t="shared" si="35"/>
        <v>3.5254855811820466E-3</v>
      </c>
      <c r="R47" s="8">
        <f t="shared" si="36"/>
        <v>1.0021835416666666E-2</v>
      </c>
      <c r="S47" s="14">
        <f t="shared" si="25"/>
        <v>0.35178043088983874</v>
      </c>
      <c r="T47" s="2">
        <v>0.01</v>
      </c>
      <c r="U47" s="15">
        <f t="shared" si="26"/>
        <v>3.5178043088983876E-3</v>
      </c>
      <c r="V47" s="14"/>
      <c r="W47" s="2"/>
      <c r="X47" s="15"/>
      <c r="Y47" s="2">
        <v>0.04</v>
      </c>
      <c r="Z47" s="2">
        <v>0.49</v>
      </c>
      <c r="AA47" s="2">
        <f t="shared" si="27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28"/>
        <v>7.4999999999999997E-3</v>
      </c>
      <c r="AQ47" s="1">
        <f t="shared" si="37"/>
        <v>3.0617804308898388E-2</v>
      </c>
      <c r="AR47" s="8">
        <f t="shared" si="38"/>
        <v>7.7091041666666671</v>
      </c>
      <c r="AS47" s="1">
        <f t="shared" si="39"/>
        <v>0.13</v>
      </c>
      <c r="AT47" s="1">
        <f t="shared" si="29"/>
        <v>9.7288767123287503</v>
      </c>
      <c r="AU47" s="1">
        <f t="shared" si="30"/>
        <v>2000.1327078101629</v>
      </c>
    </row>
    <row r="48" spans="1:48" x14ac:dyDescent="0.15">
      <c r="C48" s="7">
        <v>6</v>
      </c>
      <c r="D48" s="9">
        <v>21.6637282406667</v>
      </c>
      <c r="E48" s="10">
        <f t="shared" si="31"/>
        <v>18.564124855032301</v>
      </c>
      <c r="F48" s="7" t="s">
        <v>73</v>
      </c>
      <c r="G48" s="1">
        <v>7</v>
      </c>
      <c r="H48" s="8">
        <f t="shared" si="21"/>
        <v>21.6637282406667</v>
      </c>
      <c r="I48" s="8">
        <f t="shared" si="22"/>
        <v>294.81372824066671</v>
      </c>
      <c r="J48" s="8">
        <f t="shared" si="23"/>
        <v>0.23921774141740404</v>
      </c>
      <c r="K48" s="8">
        <f t="shared" si="32"/>
        <v>7.7091041666666671</v>
      </c>
      <c r="L48" s="8">
        <f t="shared" si="33"/>
        <v>7.7091041666666665E-2</v>
      </c>
      <c r="M48" s="1" t="s">
        <v>73</v>
      </c>
      <c r="O48" s="8">
        <f t="shared" si="34"/>
        <v>0.21099489658101503</v>
      </c>
      <c r="P48" s="8">
        <f t="shared" si="24"/>
        <v>5.0473722610709162E-2</v>
      </c>
      <c r="Q48" s="13">
        <f t="shared" si="35"/>
        <v>6.5615839393921909E-3</v>
      </c>
      <c r="R48" s="8">
        <f t="shared" si="36"/>
        <v>1.0021835416666666E-2</v>
      </c>
      <c r="S48" s="14">
        <f t="shared" si="25"/>
        <v>0.65472876639742505</v>
      </c>
      <c r="T48" s="2">
        <v>0.01</v>
      </c>
      <c r="U48" s="15">
        <f t="shared" si="26"/>
        <v>6.5472876639742503E-3</v>
      </c>
      <c r="V48" s="14"/>
      <c r="W48" s="2"/>
      <c r="X48" s="15"/>
      <c r="Y48" s="2">
        <v>0.04</v>
      </c>
      <c r="Z48" s="2">
        <v>0.49</v>
      </c>
      <c r="AA48" s="2">
        <f t="shared" si="27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28"/>
        <v>7.4999999999999997E-3</v>
      </c>
      <c r="AQ48" s="1">
        <f t="shared" si="37"/>
        <v>3.3647287663974249E-2</v>
      </c>
      <c r="AR48" s="8">
        <f t="shared" si="38"/>
        <v>7.7091041666666671</v>
      </c>
      <c r="AS48" s="1">
        <f t="shared" si="39"/>
        <v>0.13</v>
      </c>
      <c r="AT48" s="1">
        <f t="shared" si="29"/>
        <v>9.7288767123287503</v>
      </c>
      <c r="AU48" s="1">
        <f t="shared" si="30"/>
        <v>2198.0361461208154</v>
      </c>
    </row>
    <row r="49" spans="1:48" x14ac:dyDescent="0.15">
      <c r="C49" s="7">
        <v>7</v>
      </c>
      <c r="D49" s="9">
        <v>23.912141775161299</v>
      </c>
      <c r="E49" s="10">
        <f t="shared" si="31"/>
        <v>21.6637282406667</v>
      </c>
      <c r="F49" s="7" t="s">
        <v>73</v>
      </c>
      <c r="G49" s="1">
        <v>8</v>
      </c>
      <c r="H49" s="8">
        <f t="shared" si="21"/>
        <v>23.912141775161299</v>
      </c>
      <c r="I49" s="8">
        <f t="shared" si="22"/>
        <v>297.06214177516125</v>
      </c>
      <c r="J49" s="8">
        <f t="shared" si="23"/>
        <v>0.30715404613468827</v>
      </c>
      <c r="K49" s="8">
        <f t="shared" si="32"/>
        <v>7.7091041666666671</v>
      </c>
      <c r="L49" s="8">
        <f t="shared" si="33"/>
        <v>7.7091041666666665E-2</v>
      </c>
      <c r="M49" s="1" t="s">
        <v>73</v>
      </c>
      <c r="O49" s="8">
        <f t="shared" si="34"/>
        <v>0.23761221563697255</v>
      </c>
      <c r="P49" s="8">
        <f t="shared" si="24"/>
        <v>7.2983553443924168E-2</v>
      </c>
      <c r="Q49" s="13">
        <f t="shared" si="35"/>
        <v>9.4878619477101415E-3</v>
      </c>
      <c r="R49" s="8">
        <f t="shared" si="36"/>
        <v>1.0021835416666666E-2</v>
      </c>
      <c r="S49" s="14">
        <f t="shared" si="25"/>
        <v>0.94671899440011675</v>
      </c>
      <c r="T49" s="2">
        <v>0.01</v>
      </c>
      <c r="U49" s="15">
        <f t="shared" si="26"/>
        <v>9.467189944001168E-3</v>
      </c>
      <c r="V49" s="14"/>
      <c r="W49" s="2"/>
      <c r="X49" s="15"/>
      <c r="Y49" s="2">
        <v>0.04</v>
      </c>
      <c r="Z49" s="2">
        <v>0.49</v>
      </c>
      <c r="AA49" s="2">
        <f t="shared" si="27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28"/>
        <v>7.4999999999999997E-3</v>
      </c>
      <c r="AQ49" s="1">
        <f t="shared" si="37"/>
        <v>3.6567189944001169E-2</v>
      </c>
      <c r="AR49" s="8">
        <f t="shared" si="38"/>
        <v>7.7091041666666671</v>
      </c>
      <c r="AS49" s="1">
        <f t="shared" si="39"/>
        <v>0.13</v>
      </c>
      <c r="AT49" s="1">
        <f t="shared" si="29"/>
        <v>9.7288767123287503</v>
      </c>
      <c r="AU49" s="1">
        <f t="shared" si="30"/>
        <v>2388.7811125126082</v>
      </c>
    </row>
    <row r="50" spans="1:48" x14ac:dyDescent="0.15">
      <c r="C50" s="7">
        <v>8</v>
      </c>
      <c r="D50" s="9">
        <v>22.829755948064498</v>
      </c>
      <c r="E50" s="10">
        <f t="shared" si="31"/>
        <v>23.912141775161299</v>
      </c>
      <c r="F50" s="7" t="s">
        <v>73</v>
      </c>
      <c r="G50" s="1">
        <v>9</v>
      </c>
      <c r="H50" s="8">
        <f t="shared" si="21"/>
        <v>22.829755948064498</v>
      </c>
      <c r="I50" s="8">
        <f t="shared" si="22"/>
        <v>295.97975594806445</v>
      </c>
      <c r="J50" s="8">
        <f t="shared" si="23"/>
        <v>0.27245826913749288</v>
      </c>
      <c r="K50" s="8">
        <f t="shared" si="32"/>
        <v>7.7091041666666671</v>
      </c>
      <c r="L50" s="8">
        <f t="shared" si="33"/>
        <v>7.7091041666666665E-2</v>
      </c>
      <c r="M50" s="1" t="s">
        <v>73</v>
      </c>
      <c r="O50" s="8">
        <f t="shared" si="34"/>
        <v>0.24171970385971508</v>
      </c>
      <c r="P50" s="8">
        <f t="shared" si="24"/>
        <v>6.5858532130045333E-2</v>
      </c>
      <c r="Q50" s="13">
        <f t="shared" si="35"/>
        <v>8.561609176905894E-3</v>
      </c>
      <c r="R50" s="8">
        <f t="shared" si="36"/>
        <v>1.0021835416666666E-2</v>
      </c>
      <c r="S50" s="14">
        <f t="shared" si="25"/>
        <v>0.85429552780996942</v>
      </c>
      <c r="T50" s="2">
        <v>0.01</v>
      </c>
      <c r="U50" s="15">
        <f t="shared" si="26"/>
        <v>8.542955278099694E-3</v>
      </c>
      <c r="V50" s="14"/>
      <c r="W50" s="2"/>
      <c r="X50" s="15"/>
      <c r="Y50" s="2">
        <v>0.04</v>
      </c>
      <c r="Z50" s="2">
        <v>0.49</v>
      </c>
      <c r="AA50" s="2">
        <f t="shared" si="27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28"/>
        <v>7.4999999999999997E-3</v>
      </c>
      <c r="AQ50" s="1">
        <f t="shared" si="37"/>
        <v>3.5642955278099693E-2</v>
      </c>
      <c r="AR50" s="8">
        <f t="shared" si="38"/>
        <v>7.7091041666666671</v>
      </c>
      <c r="AS50" s="1">
        <f t="shared" si="39"/>
        <v>0.13</v>
      </c>
      <c r="AT50" s="1">
        <f t="shared" si="29"/>
        <v>9.7288767123287503</v>
      </c>
      <c r="AU50" s="1">
        <f t="shared" si="30"/>
        <v>2328.4047391348381</v>
      </c>
    </row>
    <row r="51" spans="1:48" x14ac:dyDescent="0.15">
      <c r="C51" s="7">
        <v>9</v>
      </c>
      <c r="D51" s="9">
        <v>17.512918640666701</v>
      </c>
      <c r="E51" s="10">
        <f t="shared" si="31"/>
        <v>22.829755948064498</v>
      </c>
      <c r="F51" s="7" t="s">
        <v>73</v>
      </c>
      <c r="G51" s="1">
        <v>10</v>
      </c>
      <c r="H51" s="8">
        <f t="shared" si="21"/>
        <v>17.512918640666701</v>
      </c>
      <c r="I51" s="8">
        <f t="shared" si="22"/>
        <v>290.6629186406667</v>
      </c>
      <c r="J51" s="8">
        <f t="shared" si="23"/>
        <v>0.14926653346220306</v>
      </c>
      <c r="K51" s="8">
        <f t="shared" si="32"/>
        <v>7.7091041666666671</v>
      </c>
      <c r="L51" s="8">
        <f t="shared" si="33"/>
        <v>7.7091041666666665E-2</v>
      </c>
      <c r="M51" s="1" t="s">
        <v>73</v>
      </c>
      <c r="O51" s="8">
        <f t="shared" si="34"/>
        <v>0.25295221339633644</v>
      </c>
      <c r="P51" s="8">
        <f t="shared" si="24"/>
        <v>3.7757300025262584E-2</v>
      </c>
      <c r="Q51" s="13">
        <f t="shared" si="35"/>
        <v>4.9084490032841365E-3</v>
      </c>
      <c r="R51" s="8">
        <f t="shared" si="36"/>
        <v>1.0021835416666666E-2</v>
      </c>
      <c r="S51" s="14">
        <f t="shared" si="25"/>
        <v>0.48977545521464189</v>
      </c>
      <c r="T51" s="2">
        <v>0.01</v>
      </c>
      <c r="U51" s="15">
        <f t="shared" si="26"/>
        <v>4.8977545521464187E-3</v>
      </c>
      <c r="V51" s="14"/>
      <c r="W51" s="2"/>
      <c r="X51" s="15"/>
      <c r="Y51" s="2">
        <v>0.02</v>
      </c>
      <c r="Z51" s="2">
        <v>0.49</v>
      </c>
      <c r="AA51" s="2">
        <f t="shared" si="27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28"/>
        <v>5.0000000000000001E-3</v>
      </c>
      <c r="AQ51" s="1">
        <f t="shared" si="37"/>
        <v>1.969775455214642E-2</v>
      </c>
      <c r="AR51" s="8">
        <f t="shared" si="38"/>
        <v>7.7091041666666671</v>
      </c>
      <c r="AS51" s="1">
        <f t="shared" si="39"/>
        <v>0.13</v>
      </c>
      <c r="AT51" s="1">
        <f t="shared" si="29"/>
        <v>9.7288767123287503</v>
      </c>
      <c r="AU51" s="1">
        <f t="shared" si="30"/>
        <v>1286.7716689506174</v>
      </c>
    </row>
    <row r="52" spans="1:48" x14ac:dyDescent="0.15">
      <c r="C52" s="7">
        <v>10</v>
      </c>
      <c r="D52" s="9">
        <v>11.106226158258099</v>
      </c>
      <c r="E52" s="10">
        <f t="shared" si="31"/>
        <v>17.512918640666701</v>
      </c>
      <c r="F52" s="7" t="s">
        <v>73</v>
      </c>
      <c r="G52" s="1">
        <v>11</v>
      </c>
      <c r="H52" s="8">
        <f t="shared" si="21"/>
        <v>11.106226158258099</v>
      </c>
      <c r="I52" s="8">
        <f t="shared" si="22"/>
        <v>284.25622615825807</v>
      </c>
      <c r="J52" s="8">
        <f t="shared" si="23"/>
        <v>7.0156480057919371E-2</v>
      </c>
      <c r="K52" s="8">
        <f t="shared" si="32"/>
        <v>7.7091041666666671</v>
      </c>
      <c r="L52" s="8">
        <f t="shared" si="33"/>
        <v>7.7091041666666665E-2</v>
      </c>
      <c r="M52" s="1" t="s">
        <v>75</v>
      </c>
      <c r="N52" s="8">
        <f>(O51-P51)*$C$22/100</f>
        <v>0.20443516770252018</v>
      </c>
      <c r="O52" s="8">
        <f t="shared" si="34"/>
        <v>8.7850787335220393E-2</v>
      </c>
      <c r="P52" s="8">
        <f t="shared" si="24"/>
        <v>6.1633020097559051E-3</v>
      </c>
      <c r="Q52" s="13">
        <f t="shared" si="35"/>
        <v>8.0122926126826774E-4</v>
      </c>
      <c r="R52" s="8">
        <f t="shared" si="36"/>
        <v>1.0021835416666666E-2</v>
      </c>
      <c r="S52" s="14">
        <f t="shared" si="25"/>
        <v>7.9948355561277246E-2</v>
      </c>
      <c r="T52" s="2">
        <v>0.01</v>
      </c>
      <c r="U52" s="15">
        <f t="shared" si="26"/>
        <v>7.9948355561277251E-4</v>
      </c>
      <c r="V52" s="14"/>
      <c r="W52" s="2"/>
      <c r="X52" s="15"/>
      <c r="Y52" s="2">
        <v>0.02</v>
      </c>
      <c r="Z52" s="2">
        <v>0.49</v>
      </c>
      <c r="AA52" s="2">
        <f t="shared" si="27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28"/>
        <v>5.0000000000000001E-3</v>
      </c>
      <c r="AQ52" s="1">
        <f t="shared" si="37"/>
        <v>1.5599483555612774E-2</v>
      </c>
      <c r="AR52" s="8">
        <f t="shared" si="38"/>
        <v>7.7091041666666671</v>
      </c>
      <c r="AS52" s="1">
        <f t="shared" si="39"/>
        <v>0.13</v>
      </c>
      <c r="AT52" s="1">
        <f t="shared" si="29"/>
        <v>9.7288767123287503</v>
      </c>
      <c r="AU52" s="1">
        <f t="shared" si="30"/>
        <v>1019.0488177971662</v>
      </c>
    </row>
    <row r="53" spans="1:48" x14ac:dyDescent="0.15">
      <c r="C53" s="7">
        <v>11</v>
      </c>
      <c r="D53" s="9">
        <v>0.19945197166666701</v>
      </c>
      <c r="E53" s="10">
        <f t="shared" si="31"/>
        <v>11.106226158258099</v>
      </c>
      <c r="F53" s="7" t="s">
        <v>75</v>
      </c>
      <c r="G53" s="1">
        <v>12</v>
      </c>
      <c r="H53" s="8">
        <f t="shared" si="21"/>
        <v>0.19945197166666701</v>
      </c>
      <c r="I53" s="8">
        <f t="shared" si="22"/>
        <v>273.34945197166667</v>
      </c>
      <c r="J53" s="8">
        <f t="shared" si="23"/>
        <v>1.7885574773596292E-2</v>
      </c>
      <c r="K53" s="8">
        <f t="shared" si="32"/>
        <v>7.7091041666666671</v>
      </c>
      <c r="L53" s="8">
        <f t="shared" si="33"/>
        <v>7.7091041666666665E-2</v>
      </c>
      <c r="M53" s="1" t="s">
        <v>73</v>
      </c>
      <c r="O53" s="8">
        <f t="shared" si="34"/>
        <v>0.15877852699213116</v>
      </c>
      <c r="P53" s="8">
        <f t="shared" si="24"/>
        <v>2.8398452169592389E-3</v>
      </c>
      <c r="Q53" s="13">
        <f t="shared" si="35"/>
        <v>3.691798782047011E-4</v>
      </c>
      <c r="R53" s="8">
        <f t="shared" si="36"/>
        <v>1.0021835416666666E-2</v>
      </c>
      <c r="S53" s="14">
        <f t="shared" si="25"/>
        <v>3.6837551491889595E-2</v>
      </c>
      <c r="T53" s="2">
        <v>0.01</v>
      </c>
      <c r="U53" s="15">
        <f t="shared" si="26"/>
        <v>3.6837551491889593E-4</v>
      </c>
      <c r="V53" s="14"/>
      <c r="W53" s="2"/>
      <c r="X53" s="15"/>
      <c r="Y53" s="2">
        <v>0.02</v>
      </c>
      <c r="Z53" s="2">
        <v>0.49</v>
      </c>
      <c r="AA53" s="2">
        <f t="shared" si="27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28"/>
        <v>5.0000000000000001E-3</v>
      </c>
      <c r="AQ53" s="1">
        <f t="shared" si="37"/>
        <v>1.5168375514918897E-2</v>
      </c>
      <c r="AR53" s="8">
        <f t="shared" si="38"/>
        <v>7.7091041666666671</v>
      </c>
      <c r="AS53" s="1">
        <f t="shared" si="39"/>
        <v>0.13</v>
      </c>
      <c r="AT53" s="1">
        <f t="shared" si="29"/>
        <v>9.7288767123287503</v>
      </c>
      <c r="AU53" s="1">
        <f t="shared" si="30"/>
        <v>990.88633808136319</v>
      </c>
      <c r="AV53" s="1">
        <f>SUM(AU42:AU53)</f>
        <v>18050.783850048821</v>
      </c>
    </row>
    <row r="54" spans="1:48" x14ac:dyDescent="0.15">
      <c r="C54" s="7">
        <v>12</v>
      </c>
      <c r="D54" s="9">
        <v>-3.52923313796774</v>
      </c>
      <c r="E54" s="10">
        <f t="shared" si="31"/>
        <v>0.19945197166666701</v>
      </c>
      <c r="F54" s="7" t="s">
        <v>73</v>
      </c>
    </row>
    <row r="56" spans="1:4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v>134.75800000000001</v>
      </c>
      <c r="C58" s="7" t="s">
        <v>72</v>
      </c>
      <c r="D58" s="7">
        <v>-5</v>
      </c>
      <c r="E58" s="7"/>
      <c r="F58" s="7"/>
      <c r="G58" s="1">
        <v>1</v>
      </c>
      <c r="H58" s="8">
        <f t="shared" ref="H58:H69" si="40">E59</f>
        <v>-5</v>
      </c>
      <c r="I58" s="8">
        <f t="shared" ref="I58:I69" si="41">H58+273.15</f>
        <v>268.14999999999998</v>
      </c>
      <c r="J58" s="8">
        <f t="shared" ref="J58:J69" si="42">EXP(($C$16*(I58-$C$14))/($C$17*I58*$C$14))</f>
        <v>8.9648717348658306E-3</v>
      </c>
      <c r="K58" s="8">
        <f>$B$58/12</f>
        <v>11.229833333333334</v>
      </c>
      <c r="L58" s="8">
        <f>K58*$B$59/100</f>
        <v>3.0320550000000002</v>
      </c>
      <c r="M58" s="1" t="s">
        <v>73</v>
      </c>
      <c r="O58" s="8">
        <f>L58</f>
        <v>3.0320550000000002</v>
      </c>
      <c r="P58" s="8">
        <f t="shared" ref="P58:P69" si="43">O58*J58</f>
        <v>2.7181984168058618E-2</v>
      </c>
      <c r="Q58" s="13">
        <f>P58*$B$60</f>
        <v>7.882775408736999E-3</v>
      </c>
      <c r="R58" s="8">
        <f>L58*$B$60</f>
        <v>0.87929594999999994</v>
      </c>
      <c r="S58" s="14">
        <f t="shared" ref="S58:S69" si="44">Q58/R58</f>
        <v>8.9648717348658324E-3</v>
      </c>
      <c r="T58" s="2">
        <v>0.27</v>
      </c>
      <c r="U58" s="15">
        <f t="shared" ref="U58:U69" si="45">S58*T58</f>
        <v>2.420515368413775E-3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46">U58*0.67*AD58+(V58+W58+X58+Y58+Z58+AA58)/1000</f>
        <v>0.22687030613608281</v>
      </c>
      <c r="AC58" s="8">
        <f t="shared" ref="AC58:AC69" si="47">$B$58/12</f>
        <v>11.229833333333334</v>
      </c>
      <c r="AD58" s="1">
        <f t="shared" ref="AD58:AD69" si="48">$B$60</f>
        <v>0.28999999999999998</v>
      </c>
      <c r="AE58" s="16">
        <f t="shared" ref="AE58:AE69" si="49">$E$7/12</f>
        <v>31.615342465753415</v>
      </c>
      <c r="AF58" s="1">
        <f t="shared" ref="AF58:AF69" si="50">AE58*10000*AC58*AB58</f>
        <v>805469.05188898963</v>
      </c>
    </row>
    <row r="59" spans="1:48" x14ac:dyDescent="0.15">
      <c r="A59" s="1" t="s">
        <v>74</v>
      </c>
      <c r="B59" s="1">
        <v>27</v>
      </c>
      <c r="C59" s="7">
        <v>1</v>
      </c>
      <c r="D59" s="9">
        <v>-4.3064170228064498</v>
      </c>
      <c r="E59" s="10">
        <f t="shared" ref="E59:E70" si="51">D58</f>
        <v>-5</v>
      </c>
      <c r="F59" s="7" t="s">
        <v>73</v>
      </c>
      <c r="G59" s="1">
        <v>2</v>
      </c>
      <c r="H59" s="8">
        <f t="shared" si="40"/>
        <v>-4.3064170228064498</v>
      </c>
      <c r="I59" s="8">
        <f t="shared" si="41"/>
        <v>268.84358297719353</v>
      </c>
      <c r="J59" s="8">
        <f t="shared" si="42"/>
        <v>9.8452746228947542E-3</v>
      </c>
      <c r="K59" s="8">
        <f t="shared" ref="K59:K69" si="52">$B$58/12</f>
        <v>11.229833333333334</v>
      </c>
      <c r="L59" s="8">
        <f t="shared" ref="L59:L69" si="53">K59*$B$59/100</f>
        <v>3.0320550000000002</v>
      </c>
      <c r="M59" s="1" t="s">
        <v>73</v>
      </c>
      <c r="O59" s="8">
        <f t="shared" ref="O59:O69" si="54">L59+O58-P58-N59</f>
        <v>6.0369280158319416</v>
      </c>
      <c r="P59" s="8">
        <f t="shared" si="43"/>
        <v>5.9435214194512594E-2</v>
      </c>
      <c r="Q59" s="13">
        <f t="shared" ref="Q59:Q69" si="55">P59*$B$60</f>
        <v>1.7236212116408651E-2</v>
      </c>
      <c r="R59" s="8">
        <f t="shared" ref="R59:R69" si="56">L59*$B$60</f>
        <v>0.87929594999999994</v>
      </c>
      <c r="S59" s="14">
        <f t="shared" si="44"/>
        <v>1.9602287621600729E-2</v>
      </c>
      <c r="T59" s="2">
        <v>0.27</v>
      </c>
      <c r="U59" s="15">
        <f t="shared" si="45"/>
        <v>5.292617657832197E-3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46"/>
        <v>0.22742835561091682</v>
      </c>
      <c r="AC59" s="8">
        <f t="shared" si="47"/>
        <v>11.229833333333334</v>
      </c>
      <c r="AD59" s="1">
        <f t="shared" si="48"/>
        <v>0.28999999999999998</v>
      </c>
      <c r="AE59" s="16">
        <f t="shared" si="49"/>
        <v>31.615342465753415</v>
      </c>
      <c r="AF59" s="1">
        <f t="shared" si="50"/>
        <v>807450.32299077976</v>
      </c>
    </row>
    <row r="60" spans="1:48" x14ac:dyDescent="0.15">
      <c r="A60" s="1" t="s">
        <v>38</v>
      </c>
      <c r="B60" s="1">
        <v>0.28999999999999998</v>
      </c>
      <c r="C60" s="7">
        <v>2</v>
      </c>
      <c r="D60" s="9">
        <v>-1.79845421539286</v>
      </c>
      <c r="E60" s="10">
        <f t="shared" si="51"/>
        <v>-4.3064170228064498</v>
      </c>
      <c r="F60" s="7" t="s">
        <v>73</v>
      </c>
      <c r="G60" s="1">
        <v>3</v>
      </c>
      <c r="H60" s="8">
        <f t="shared" si="40"/>
        <v>-1.79845421539286</v>
      </c>
      <c r="I60" s="8">
        <f t="shared" si="41"/>
        <v>271.35154578460714</v>
      </c>
      <c r="J60" s="8">
        <f t="shared" si="42"/>
        <v>1.3759500101130369E-2</v>
      </c>
      <c r="K60" s="8">
        <f t="shared" si="52"/>
        <v>11.229833333333334</v>
      </c>
      <c r="L60" s="8">
        <f t="shared" si="53"/>
        <v>3.0320550000000002</v>
      </c>
      <c r="M60" s="1" t="s">
        <v>73</v>
      </c>
      <c r="O60" s="8">
        <f t="shared" si="54"/>
        <v>9.009547801637428</v>
      </c>
      <c r="P60" s="8">
        <f t="shared" si="43"/>
        <v>0.12396687388776909</v>
      </c>
      <c r="Q60" s="13">
        <f t="shared" si="55"/>
        <v>3.5950393427453035E-2</v>
      </c>
      <c r="R60" s="8">
        <f t="shared" si="56"/>
        <v>0.87929594999999994</v>
      </c>
      <c r="S60" s="14">
        <f t="shared" si="44"/>
        <v>4.0885430471336796E-2</v>
      </c>
      <c r="T60" s="2">
        <v>0.27</v>
      </c>
      <c r="U60" s="15">
        <f t="shared" si="45"/>
        <v>1.1039066227260936E-2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46"/>
        <v>0.22854489056795682</v>
      </c>
      <c r="AC60" s="8">
        <f t="shared" si="47"/>
        <v>11.229833333333334</v>
      </c>
      <c r="AD60" s="1">
        <f t="shared" si="48"/>
        <v>0.28999999999999998</v>
      </c>
      <c r="AE60" s="16">
        <f t="shared" si="49"/>
        <v>31.615342465753415</v>
      </c>
      <c r="AF60" s="1">
        <f t="shared" si="50"/>
        <v>811414.41317324946</v>
      </c>
    </row>
    <row r="61" spans="1:48" x14ac:dyDescent="0.15">
      <c r="C61" s="7">
        <v>3</v>
      </c>
      <c r="D61" s="9">
        <v>5.4453064092580696</v>
      </c>
      <c r="E61" s="10">
        <f t="shared" si="51"/>
        <v>-1.79845421539286</v>
      </c>
      <c r="F61" s="7" t="s">
        <v>73</v>
      </c>
      <c r="G61" s="1">
        <v>4</v>
      </c>
      <c r="H61" s="8">
        <f t="shared" si="40"/>
        <v>5.4453064092580696</v>
      </c>
      <c r="I61" s="8">
        <f t="shared" si="41"/>
        <v>278.59530640925806</v>
      </c>
      <c r="J61" s="8">
        <f t="shared" si="42"/>
        <v>3.4977764663320983E-2</v>
      </c>
      <c r="K61" s="8">
        <f t="shared" si="52"/>
        <v>11.229833333333334</v>
      </c>
      <c r="L61" s="8">
        <f t="shared" si="53"/>
        <v>3.0320550000000002</v>
      </c>
      <c r="M61" s="1" t="s">
        <v>73</v>
      </c>
      <c r="O61" s="8">
        <f t="shared" si="54"/>
        <v>11.917635927749659</v>
      </c>
      <c r="P61" s="8">
        <f t="shared" si="43"/>
        <v>0.41685226482396659</v>
      </c>
      <c r="Q61" s="13">
        <f t="shared" si="55"/>
        <v>0.1208871567989503</v>
      </c>
      <c r="R61" s="8">
        <f t="shared" si="56"/>
        <v>0.87929594999999994</v>
      </c>
      <c r="S61" s="14">
        <f t="shared" si="44"/>
        <v>0.13748176231102885</v>
      </c>
      <c r="T61" s="2">
        <v>0.27</v>
      </c>
      <c r="U61" s="15">
        <f t="shared" si="45"/>
        <v>3.7120075823977791E-2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46"/>
        <v>0.23361243073259891</v>
      </c>
      <c r="AC61" s="8">
        <f t="shared" si="47"/>
        <v>11.229833333333334</v>
      </c>
      <c r="AD61" s="1">
        <f t="shared" si="48"/>
        <v>0.28999999999999998</v>
      </c>
      <c r="AE61" s="16">
        <f t="shared" si="49"/>
        <v>31.615342465753415</v>
      </c>
      <c r="AF61" s="1">
        <f t="shared" si="50"/>
        <v>829405.95574813045</v>
      </c>
    </row>
    <row r="62" spans="1:48" x14ac:dyDescent="0.15">
      <c r="C62" s="7">
        <v>4</v>
      </c>
      <c r="D62" s="9">
        <v>12.6908548827667</v>
      </c>
      <c r="E62" s="10">
        <f t="shared" si="51"/>
        <v>5.4453064092580696</v>
      </c>
      <c r="F62" s="7" t="s">
        <v>73</v>
      </c>
      <c r="G62" s="1">
        <v>5</v>
      </c>
      <c r="H62" s="8">
        <f t="shared" si="40"/>
        <v>12.6908548827667</v>
      </c>
      <c r="I62" s="8">
        <f t="shared" si="41"/>
        <v>285.84085488276668</v>
      </c>
      <c r="J62" s="8">
        <f t="shared" si="42"/>
        <v>8.4827619908710558E-2</v>
      </c>
      <c r="K62" s="8">
        <f t="shared" si="52"/>
        <v>11.229833333333334</v>
      </c>
      <c r="L62" s="8">
        <f t="shared" si="53"/>
        <v>3.0320550000000002</v>
      </c>
      <c r="M62" s="1" t="s">
        <v>75</v>
      </c>
      <c r="N62" s="8">
        <f>(O61-P61)*$C$22/100</f>
        <v>10.925744479779409</v>
      </c>
      <c r="O62" s="8">
        <f t="shared" si="54"/>
        <v>3.6070941831462839</v>
      </c>
      <c r="P62" s="8">
        <f t="shared" si="43"/>
        <v>0.30598121434285375</v>
      </c>
      <c r="Q62" s="13">
        <f t="shared" si="55"/>
        <v>8.8734552159427577E-2</v>
      </c>
      <c r="R62" s="8">
        <f t="shared" si="56"/>
        <v>0.87929594999999994</v>
      </c>
      <c r="S62" s="14">
        <f t="shared" si="44"/>
        <v>0.10091545646198824</v>
      </c>
      <c r="T62" s="2">
        <v>0.27</v>
      </c>
      <c r="U62" s="15">
        <f t="shared" si="45"/>
        <v>2.7247173244736828E-2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46"/>
        <v>0.23169412576145237</v>
      </c>
      <c r="AC62" s="8">
        <f t="shared" si="47"/>
        <v>11.229833333333334</v>
      </c>
      <c r="AD62" s="1">
        <f t="shared" si="48"/>
        <v>0.28999999999999998</v>
      </c>
      <c r="AE62" s="16">
        <f t="shared" si="49"/>
        <v>31.615342465753415</v>
      </c>
      <c r="AF62" s="1">
        <f t="shared" si="50"/>
        <v>822595.30118227238</v>
      </c>
    </row>
    <row r="63" spans="1:48" x14ac:dyDescent="0.15">
      <c r="C63" s="7">
        <v>5</v>
      </c>
      <c r="D63" s="9">
        <v>18.564124855032301</v>
      </c>
      <c r="E63" s="10">
        <f t="shared" si="51"/>
        <v>12.6908548827667</v>
      </c>
      <c r="F63" s="7" t="s">
        <v>75</v>
      </c>
      <c r="G63" s="1">
        <v>6</v>
      </c>
      <c r="H63" s="8">
        <f t="shared" si="40"/>
        <v>18.564124855032301</v>
      </c>
      <c r="I63" s="8">
        <f t="shared" si="41"/>
        <v>291.71412485503225</v>
      </c>
      <c r="J63" s="8">
        <f t="shared" si="42"/>
        <v>0.16841770495204683</v>
      </c>
      <c r="K63" s="8">
        <f t="shared" si="52"/>
        <v>11.229833333333334</v>
      </c>
      <c r="L63" s="8">
        <f t="shared" si="53"/>
        <v>3.0320550000000002</v>
      </c>
      <c r="M63" s="1" t="s">
        <v>73</v>
      </c>
      <c r="O63" s="8">
        <f t="shared" si="54"/>
        <v>6.3331679688034299</v>
      </c>
      <c r="P63" s="8">
        <f t="shared" si="43"/>
        <v>1.0666176143816899</v>
      </c>
      <c r="Q63" s="13">
        <f t="shared" si="55"/>
        <v>0.30931910817069003</v>
      </c>
      <c r="R63" s="8">
        <f t="shared" si="56"/>
        <v>0.87929594999999994</v>
      </c>
      <c r="S63" s="14">
        <f t="shared" si="44"/>
        <v>0.35178043088983868</v>
      </c>
      <c r="T63" s="2">
        <v>0.27</v>
      </c>
      <c r="U63" s="15">
        <f t="shared" si="45"/>
        <v>9.4980716340256455E-2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46"/>
        <v>0.29365475318491185</v>
      </c>
      <c r="AC63" s="8">
        <f t="shared" si="47"/>
        <v>11.229833333333334</v>
      </c>
      <c r="AD63" s="1">
        <f t="shared" si="48"/>
        <v>0.28999999999999998</v>
      </c>
      <c r="AE63" s="16">
        <f t="shared" si="49"/>
        <v>31.615342465753415</v>
      </c>
      <c r="AF63" s="1">
        <f t="shared" si="50"/>
        <v>1042577.2312779857</v>
      </c>
    </row>
    <row r="64" spans="1:48" x14ac:dyDescent="0.15">
      <c r="C64" s="7">
        <v>6</v>
      </c>
      <c r="D64" s="9">
        <v>21.6637282406667</v>
      </c>
      <c r="E64" s="10">
        <f t="shared" si="51"/>
        <v>18.564124855032301</v>
      </c>
      <c r="F64" s="7" t="s">
        <v>73</v>
      </c>
      <c r="G64" s="1">
        <v>7</v>
      </c>
      <c r="H64" s="8">
        <f t="shared" si="40"/>
        <v>21.6637282406667</v>
      </c>
      <c r="I64" s="8">
        <f t="shared" si="41"/>
        <v>294.81372824066671</v>
      </c>
      <c r="J64" s="8">
        <f t="shared" si="42"/>
        <v>0.23921774141740404</v>
      </c>
      <c r="K64" s="8">
        <f t="shared" si="52"/>
        <v>11.229833333333334</v>
      </c>
      <c r="L64" s="8">
        <f t="shared" si="53"/>
        <v>3.0320550000000002</v>
      </c>
      <c r="M64" s="1" t="s">
        <v>73</v>
      </c>
      <c r="O64" s="8">
        <f t="shared" si="54"/>
        <v>8.2986053544217402</v>
      </c>
      <c r="P64" s="8">
        <f t="shared" si="43"/>
        <v>1.9851736297991445</v>
      </c>
      <c r="Q64" s="13">
        <f t="shared" si="55"/>
        <v>0.5757003526417519</v>
      </c>
      <c r="R64" s="8">
        <f t="shared" si="56"/>
        <v>0.87929594999999994</v>
      </c>
      <c r="S64" s="14">
        <f t="shared" si="44"/>
        <v>0.65472876639742505</v>
      </c>
      <c r="T64" s="2">
        <v>0.27</v>
      </c>
      <c r="U64" s="15">
        <f t="shared" si="45"/>
        <v>0.17677676692730476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46"/>
        <v>0.30954772581397533</v>
      </c>
      <c r="AC64" s="8">
        <f t="shared" si="47"/>
        <v>11.229833333333334</v>
      </c>
      <c r="AD64" s="1">
        <f t="shared" si="48"/>
        <v>0.28999999999999998</v>
      </c>
      <c r="AE64" s="16">
        <f t="shared" si="49"/>
        <v>31.615342465753415</v>
      </c>
      <c r="AF64" s="1">
        <f t="shared" si="50"/>
        <v>1099002.8508897072</v>
      </c>
    </row>
    <row r="65" spans="1:50" x14ac:dyDescent="0.15">
      <c r="C65" s="7">
        <v>7</v>
      </c>
      <c r="D65" s="9">
        <v>23.912141775161299</v>
      </c>
      <c r="E65" s="10">
        <f t="shared" si="51"/>
        <v>21.6637282406667</v>
      </c>
      <c r="F65" s="7" t="s">
        <v>73</v>
      </c>
      <c r="G65" s="1">
        <v>8</v>
      </c>
      <c r="H65" s="8">
        <f t="shared" si="40"/>
        <v>23.912141775161299</v>
      </c>
      <c r="I65" s="8">
        <f t="shared" si="41"/>
        <v>297.06214177516125</v>
      </c>
      <c r="J65" s="8">
        <f t="shared" si="42"/>
        <v>0.30715404613468827</v>
      </c>
      <c r="K65" s="8">
        <f t="shared" si="52"/>
        <v>11.229833333333334</v>
      </c>
      <c r="L65" s="8">
        <f t="shared" si="53"/>
        <v>3.0320550000000002</v>
      </c>
      <c r="M65" s="1" t="s">
        <v>73</v>
      </c>
      <c r="O65" s="8">
        <f t="shared" si="54"/>
        <v>9.3454867246225959</v>
      </c>
      <c r="P65" s="8">
        <f t="shared" si="43"/>
        <v>2.8705040605658456</v>
      </c>
      <c r="Q65" s="13">
        <f t="shared" si="55"/>
        <v>0.83244617756409522</v>
      </c>
      <c r="R65" s="8">
        <f t="shared" si="56"/>
        <v>0.87929594999999994</v>
      </c>
      <c r="S65" s="14">
        <f t="shared" si="44"/>
        <v>0.94671899440011664</v>
      </c>
      <c r="T65" s="2">
        <v>0.27</v>
      </c>
      <c r="U65" s="15">
        <f t="shared" si="45"/>
        <v>0.2556141284880315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46"/>
        <v>0.3248658251652245</v>
      </c>
      <c r="AC65" s="8">
        <f t="shared" si="47"/>
        <v>11.229833333333334</v>
      </c>
      <c r="AD65" s="1">
        <f t="shared" si="48"/>
        <v>0.28999999999999998</v>
      </c>
      <c r="AE65" s="16">
        <f t="shared" si="49"/>
        <v>31.615342465753415</v>
      </c>
      <c r="AF65" s="1">
        <f t="shared" si="50"/>
        <v>1153387.4690062413</v>
      </c>
    </row>
    <row r="66" spans="1:50" x14ac:dyDescent="0.15">
      <c r="C66" s="7">
        <v>8</v>
      </c>
      <c r="D66" s="9">
        <v>22.829755948064498</v>
      </c>
      <c r="E66" s="10">
        <f t="shared" si="51"/>
        <v>23.912141775161299</v>
      </c>
      <c r="F66" s="7" t="s">
        <v>73</v>
      </c>
      <c r="G66" s="1">
        <v>9</v>
      </c>
      <c r="H66" s="8">
        <f t="shared" si="40"/>
        <v>22.829755948064498</v>
      </c>
      <c r="I66" s="8">
        <f t="shared" si="41"/>
        <v>295.97975594806445</v>
      </c>
      <c r="J66" s="8">
        <f t="shared" si="42"/>
        <v>0.27245826913749288</v>
      </c>
      <c r="K66" s="8">
        <f t="shared" si="52"/>
        <v>11.229833333333334</v>
      </c>
      <c r="L66" s="8">
        <f t="shared" si="53"/>
        <v>3.0320550000000002</v>
      </c>
      <c r="M66" s="1" t="s">
        <v>73</v>
      </c>
      <c r="O66" s="8">
        <f t="shared" si="54"/>
        <v>9.5070376640567495</v>
      </c>
      <c r="P66" s="8">
        <f t="shared" si="43"/>
        <v>2.5902710265738556</v>
      </c>
      <c r="Q66" s="13">
        <f t="shared" si="55"/>
        <v>0.75117859770641804</v>
      </c>
      <c r="R66" s="8">
        <f t="shared" si="56"/>
        <v>0.87929594999999994</v>
      </c>
      <c r="S66" s="14">
        <f t="shared" si="44"/>
        <v>0.85429552780996898</v>
      </c>
      <c r="T66" s="2">
        <v>0.27</v>
      </c>
      <c r="U66" s="15">
        <f t="shared" si="45"/>
        <v>0.23065979250869165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46"/>
        <v>0.32001719768443881</v>
      </c>
      <c r="AC66" s="8">
        <f t="shared" si="47"/>
        <v>11.229833333333334</v>
      </c>
      <c r="AD66" s="1">
        <f t="shared" si="48"/>
        <v>0.28999999999999998</v>
      </c>
      <c r="AE66" s="16">
        <f t="shared" si="49"/>
        <v>31.615342465753415</v>
      </c>
      <c r="AF66" s="1">
        <f t="shared" si="50"/>
        <v>1136173.1431368664</v>
      </c>
    </row>
    <row r="67" spans="1:50" x14ac:dyDescent="0.15">
      <c r="C67" s="7">
        <v>9</v>
      </c>
      <c r="D67" s="9">
        <v>17.512918640666701</v>
      </c>
      <c r="E67" s="10">
        <f t="shared" si="51"/>
        <v>22.829755948064498</v>
      </c>
      <c r="F67" s="7" t="s">
        <v>73</v>
      </c>
      <c r="G67" s="1">
        <v>10</v>
      </c>
      <c r="H67" s="8">
        <f t="shared" si="40"/>
        <v>17.512918640666701</v>
      </c>
      <c r="I67" s="8">
        <f t="shared" si="41"/>
        <v>290.6629186406667</v>
      </c>
      <c r="J67" s="8">
        <f t="shared" si="42"/>
        <v>0.14926653346220306</v>
      </c>
      <c r="K67" s="8">
        <f t="shared" si="52"/>
        <v>11.229833333333334</v>
      </c>
      <c r="L67" s="8">
        <f t="shared" si="53"/>
        <v>3.0320550000000002</v>
      </c>
      <c r="M67" s="1" t="s">
        <v>73</v>
      </c>
      <c r="O67" s="8">
        <f t="shared" si="54"/>
        <v>9.9488216374828937</v>
      </c>
      <c r="P67" s="8">
        <f t="shared" si="43"/>
        <v>1.4850261178608302</v>
      </c>
      <c r="Q67" s="13">
        <f t="shared" si="55"/>
        <v>0.43065757417964073</v>
      </c>
      <c r="R67" s="8">
        <f t="shared" si="56"/>
        <v>0.87929594999999994</v>
      </c>
      <c r="S67" s="14">
        <f t="shared" si="44"/>
        <v>0.48977545521464161</v>
      </c>
      <c r="T67" s="2">
        <v>0.27</v>
      </c>
      <c r="U67" s="15">
        <f t="shared" si="45"/>
        <v>0.13223937290795323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46"/>
        <v>0.25209411015601535</v>
      </c>
      <c r="AC67" s="8">
        <f t="shared" si="47"/>
        <v>11.229833333333334</v>
      </c>
      <c r="AD67" s="1">
        <f t="shared" si="48"/>
        <v>0.28999999999999998</v>
      </c>
      <c r="AE67" s="16">
        <f t="shared" si="49"/>
        <v>31.615342465753415</v>
      </c>
      <c r="AF67" s="1">
        <f t="shared" si="50"/>
        <v>895022.39121750486</v>
      </c>
    </row>
    <row r="68" spans="1:50" x14ac:dyDescent="0.15">
      <c r="C68" s="7">
        <v>10</v>
      </c>
      <c r="D68" s="9">
        <v>11.106226158258099</v>
      </c>
      <c r="E68" s="10">
        <f t="shared" si="51"/>
        <v>17.512918640666701</v>
      </c>
      <c r="F68" s="7" t="s">
        <v>73</v>
      </c>
      <c r="G68" s="1">
        <v>11</v>
      </c>
      <c r="H68" s="8">
        <f t="shared" si="40"/>
        <v>11.106226158258099</v>
      </c>
      <c r="I68" s="8">
        <f t="shared" si="41"/>
        <v>284.25622615825807</v>
      </c>
      <c r="J68" s="8">
        <f t="shared" si="42"/>
        <v>7.0156480057919371E-2</v>
      </c>
      <c r="K68" s="8">
        <f t="shared" si="52"/>
        <v>11.229833333333334</v>
      </c>
      <c r="L68" s="8">
        <f t="shared" si="53"/>
        <v>3.0320550000000002</v>
      </c>
      <c r="M68" s="1" t="s">
        <v>75</v>
      </c>
      <c r="N68" s="8">
        <f>(O67-P67)*$C$22/100</f>
        <v>8.0406057436409597</v>
      </c>
      <c r="O68" s="8">
        <f t="shared" si="54"/>
        <v>3.4552447759811038</v>
      </c>
      <c r="P68" s="8">
        <f t="shared" si="43"/>
        <v>0.24240781122134838</v>
      </c>
      <c r="Q68" s="13">
        <f t="shared" si="55"/>
        <v>7.0298265254191028E-2</v>
      </c>
      <c r="R68" s="8">
        <f t="shared" si="56"/>
        <v>0.87929594999999994</v>
      </c>
      <c r="S68" s="14">
        <f t="shared" si="44"/>
        <v>7.9948355561277218E-2</v>
      </c>
      <c r="T68" s="2">
        <v>0.27</v>
      </c>
      <c r="U68" s="15">
        <f t="shared" si="45"/>
        <v>2.158605600154485E-2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46"/>
        <v>0.23059417068110019</v>
      </c>
      <c r="AC68" s="8">
        <f t="shared" si="47"/>
        <v>11.229833333333334</v>
      </c>
      <c r="AD68" s="1">
        <f t="shared" si="48"/>
        <v>0.28999999999999998</v>
      </c>
      <c r="AE68" s="16">
        <f t="shared" si="49"/>
        <v>31.615342465753415</v>
      </c>
      <c r="AF68" s="1">
        <f t="shared" si="50"/>
        <v>818690.07536942267</v>
      </c>
    </row>
    <row r="69" spans="1:50" x14ac:dyDescent="0.15">
      <c r="C69" s="7">
        <v>11</v>
      </c>
      <c r="D69" s="9">
        <v>0.19945197166666701</v>
      </c>
      <c r="E69" s="10">
        <f t="shared" si="51"/>
        <v>11.106226158258099</v>
      </c>
      <c r="F69" s="7" t="s">
        <v>75</v>
      </c>
      <c r="G69" s="1">
        <v>12</v>
      </c>
      <c r="H69" s="8">
        <f t="shared" si="40"/>
        <v>0.19945197166666701</v>
      </c>
      <c r="I69" s="8">
        <f t="shared" si="41"/>
        <v>273.34945197166667</v>
      </c>
      <c r="J69" s="8">
        <f t="shared" si="42"/>
        <v>1.7885574773596292E-2</v>
      </c>
      <c r="K69" s="8">
        <f t="shared" si="52"/>
        <v>11.229833333333334</v>
      </c>
      <c r="L69" s="8">
        <f t="shared" si="53"/>
        <v>3.0320550000000002</v>
      </c>
      <c r="M69" s="1" t="s">
        <v>73</v>
      </c>
      <c r="O69" s="8">
        <f t="shared" si="54"/>
        <v>6.2448919647597547</v>
      </c>
      <c r="P69" s="8">
        <f t="shared" si="43"/>
        <v>0.11169348218874126</v>
      </c>
      <c r="Q69" s="13">
        <f t="shared" si="55"/>
        <v>3.2391109834734963E-2</v>
      </c>
      <c r="R69" s="8">
        <f t="shared" si="56"/>
        <v>0.87929594999999994</v>
      </c>
      <c r="S69" s="14">
        <f t="shared" si="44"/>
        <v>3.6837551491889581E-2</v>
      </c>
      <c r="T69" s="2">
        <v>0.27</v>
      </c>
      <c r="U69" s="15">
        <f t="shared" si="45"/>
        <v>9.9461389028101879E-3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46"/>
        <v>0.22833253478881604</v>
      </c>
      <c r="AC69" s="8">
        <f t="shared" si="47"/>
        <v>11.229833333333334</v>
      </c>
      <c r="AD69" s="1">
        <f t="shared" si="48"/>
        <v>0.28999999999999998</v>
      </c>
      <c r="AE69" s="16">
        <f t="shared" si="49"/>
        <v>31.615342465753415</v>
      </c>
      <c r="AF69" s="1">
        <f t="shared" si="50"/>
        <v>810660.47577614873</v>
      </c>
      <c r="AG69" s="1">
        <f>SUM(AF58:AF69)</f>
        <v>11031848.681657301</v>
      </c>
    </row>
    <row r="70" spans="1:50" x14ac:dyDescent="0.15">
      <c r="C70" s="7">
        <v>12</v>
      </c>
      <c r="D70" s="9">
        <v>-3.52923313796774</v>
      </c>
      <c r="E70" s="10">
        <f t="shared" si="51"/>
        <v>0.19945197166666701</v>
      </c>
      <c r="F70" s="7" t="s">
        <v>73</v>
      </c>
    </row>
    <row r="72" spans="1:50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v>625.46400000000006</v>
      </c>
      <c r="C74" s="7" t="s">
        <v>72</v>
      </c>
      <c r="D74" s="7">
        <v>-5</v>
      </c>
      <c r="E74" s="7"/>
      <c r="F74" s="7"/>
      <c r="G74" s="1">
        <v>1</v>
      </c>
      <c r="H74" s="8">
        <f t="shared" ref="H74:H85" si="57">E75</f>
        <v>-5</v>
      </c>
      <c r="I74" s="8">
        <f t="shared" ref="I74:I85" si="58">H74+273.15</f>
        <v>268.14999999999998</v>
      </c>
      <c r="J74" s="8">
        <f t="shared" ref="J74:J85" si="59">EXP(($C$16*(I74-$C$14))/($C$17*I74*$C$14))</f>
        <v>8.9648717348658306E-3</v>
      </c>
      <c r="K74" s="8">
        <f>$B$74/12</f>
        <v>52.122000000000007</v>
      </c>
      <c r="L74" s="8">
        <f>K74*$B$75/100</f>
        <v>0.52122000000000002</v>
      </c>
      <c r="M74" s="1" t="s">
        <v>73</v>
      </c>
      <c r="O74" s="8">
        <f>L74</f>
        <v>0.52122000000000002</v>
      </c>
      <c r="P74" s="8">
        <f t="shared" ref="P74:P85" si="60">O74*J74</f>
        <v>4.672670445646768E-3</v>
      </c>
      <c r="Q74" s="13">
        <f>P74*$B$76</f>
        <v>1.2148943158681598E-3</v>
      </c>
      <c r="R74" s="8">
        <f>L74*$B$76</f>
        <v>0.1355172</v>
      </c>
      <c r="S74" s="14">
        <f t="shared" ref="S74:S85" si="61">Q74/R74</f>
        <v>8.9648717348658306E-3</v>
      </c>
      <c r="T74" s="2">
        <v>0.01</v>
      </c>
      <c r="U74" s="15">
        <f t="shared" ref="U74:U85" si="62">S74*T74</f>
        <v>8.9648717348658305E-5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3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4">AR74*AQ74</f>
        <v>5.0000000000000001E-3</v>
      </c>
      <c r="AT74" s="1">
        <f>(AS74+AM74+AD74+AA74+U74+X74+AG74+AJ74+AP74)</f>
        <v>5.5796487173486583E-3</v>
      </c>
      <c r="AU74" s="8">
        <f>$B$74/12</f>
        <v>52.122000000000007</v>
      </c>
      <c r="AV74" s="1">
        <f>$B$76</f>
        <v>0.26</v>
      </c>
      <c r="AW74" s="1">
        <f t="shared" ref="AW74:AW85" si="65">$E$8/12</f>
        <v>1.5833333333333335E-2</v>
      </c>
      <c r="AX74" s="1">
        <f t="shared" ref="AX74:AX85" si="66">AW74*10000*AV74*0.67*AU74*AT74</f>
        <v>8.0213678873750158</v>
      </c>
    </row>
    <row r="75" spans="1:50" x14ac:dyDescent="0.15">
      <c r="A75" s="1" t="s">
        <v>74</v>
      </c>
      <c r="B75" s="1">
        <v>1</v>
      </c>
      <c r="C75" s="7">
        <v>1</v>
      </c>
      <c r="D75" s="9">
        <v>-4.3064170228064498</v>
      </c>
      <c r="E75" s="10">
        <f t="shared" ref="E75:E86" si="67">D74</f>
        <v>-5</v>
      </c>
      <c r="F75" s="7" t="s">
        <v>73</v>
      </c>
      <c r="G75" s="1">
        <v>2</v>
      </c>
      <c r="H75" s="8">
        <f t="shared" si="57"/>
        <v>-4.3064170228064498</v>
      </c>
      <c r="I75" s="8">
        <f t="shared" si="58"/>
        <v>268.84358297719353</v>
      </c>
      <c r="J75" s="8">
        <f t="shared" si="59"/>
        <v>9.8452746228947542E-3</v>
      </c>
      <c r="K75" s="8">
        <f t="shared" ref="K75:K85" si="68">$B$74/12</f>
        <v>52.122000000000007</v>
      </c>
      <c r="L75" s="8">
        <f t="shared" ref="L75:L85" si="69">K75*$B$75/100</f>
        <v>0.52122000000000002</v>
      </c>
      <c r="M75" s="1" t="s">
        <v>73</v>
      </c>
      <c r="O75" s="8">
        <f t="shared" ref="O75:O85" si="70">L75+O74-P74-N75</f>
        <v>1.0377673295543532</v>
      </c>
      <c r="P75" s="8">
        <f t="shared" si="60"/>
        <v>1.0217104354130731E-2</v>
      </c>
      <c r="Q75" s="13">
        <f t="shared" ref="Q75:Q85" si="71">P75*$B$76</f>
        <v>2.6564471320739903E-3</v>
      </c>
      <c r="R75" s="8">
        <f t="shared" ref="R75:R85" si="72">L75*$B$76</f>
        <v>0.1355172</v>
      </c>
      <c r="S75" s="14">
        <f t="shared" si="61"/>
        <v>1.9602287621600729E-2</v>
      </c>
      <c r="T75" s="2">
        <v>0.01</v>
      </c>
      <c r="U75" s="15">
        <f t="shared" si="62"/>
        <v>1.9602287621600729E-4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3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4"/>
        <v>5.0000000000000001E-3</v>
      </c>
      <c r="AT75" s="1">
        <f t="shared" ref="AT75:AT85" si="73">(AS75+AM75+AD75+AA75+U75+X75+AG75+AJ75+AP75)</f>
        <v>5.6860228762160075E-3</v>
      </c>
      <c r="AU75" s="8">
        <f t="shared" ref="AU75:AU85" si="74">$B$74/12</f>
        <v>52.122000000000007</v>
      </c>
      <c r="AV75" s="1">
        <f t="shared" ref="AV75:AV85" si="75">$B$76</f>
        <v>0.26</v>
      </c>
      <c r="AW75" s="1">
        <f t="shared" si="65"/>
        <v>1.5833333333333335E-2</v>
      </c>
      <c r="AX75" s="1">
        <f t="shared" si="66"/>
        <v>8.1742926152941848</v>
      </c>
    </row>
    <row r="76" spans="1:50" x14ac:dyDescent="0.15">
      <c r="A76" s="1" t="s">
        <v>38</v>
      </c>
      <c r="B76" s="1">
        <v>0.26</v>
      </c>
      <c r="C76" s="7">
        <v>2</v>
      </c>
      <c r="D76" s="9">
        <v>-1.79845421539286</v>
      </c>
      <c r="E76" s="10">
        <f t="shared" si="67"/>
        <v>-4.3064170228064498</v>
      </c>
      <c r="F76" s="7" t="s">
        <v>73</v>
      </c>
      <c r="G76" s="1">
        <v>3</v>
      </c>
      <c r="H76" s="8">
        <f t="shared" si="57"/>
        <v>-1.79845421539286</v>
      </c>
      <c r="I76" s="8">
        <f t="shared" si="58"/>
        <v>271.35154578460714</v>
      </c>
      <c r="J76" s="8">
        <f t="shared" si="59"/>
        <v>1.3759500101130369E-2</v>
      </c>
      <c r="K76" s="8">
        <f t="shared" si="68"/>
        <v>52.122000000000007</v>
      </c>
      <c r="L76" s="8">
        <f t="shared" si="69"/>
        <v>0.52122000000000002</v>
      </c>
      <c r="M76" s="1" t="s">
        <v>73</v>
      </c>
      <c r="O76" s="8">
        <f t="shared" si="70"/>
        <v>1.5487702252002225</v>
      </c>
      <c r="P76" s="8">
        <f t="shared" si="60"/>
        <v>2.1310304070270163E-2</v>
      </c>
      <c r="Q76" s="13">
        <f t="shared" si="71"/>
        <v>5.5406790582702425E-3</v>
      </c>
      <c r="R76" s="8">
        <f t="shared" si="72"/>
        <v>0.1355172</v>
      </c>
      <c r="S76" s="14">
        <f t="shared" si="61"/>
        <v>4.0885430471336789E-2</v>
      </c>
      <c r="T76" s="2">
        <v>0.01</v>
      </c>
      <c r="U76" s="15">
        <f t="shared" si="62"/>
        <v>4.0885430471336793E-4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3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4"/>
        <v>5.0000000000000001E-3</v>
      </c>
      <c r="AT76" s="1">
        <f t="shared" si="73"/>
        <v>5.8988543047133676E-3</v>
      </c>
      <c r="AU76" s="8">
        <f t="shared" si="74"/>
        <v>52.122000000000007</v>
      </c>
      <c r="AV76" s="1">
        <f t="shared" si="75"/>
        <v>0.26</v>
      </c>
      <c r="AW76" s="1">
        <f t="shared" si="65"/>
        <v>1.5833333333333335E-2</v>
      </c>
      <c r="AX76" s="1">
        <f t="shared" si="66"/>
        <v>8.4802615521315037</v>
      </c>
    </row>
    <row r="77" spans="1:50" x14ac:dyDescent="0.15">
      <c r="C77" s="7">
        <v>3</v>
      </c>
      <c r="D77" s="9">
        <v>5.4453064092580696</v>
      </c>
      <c r="E77" s="10">
        <f t="shared" si="67"/>
        <v>-1.79845421539286</v>
      </c>
      <c r="F77" s="7" t="s">
        <v>73</v>
      </c>
      <c r="G77" s="1">
        <v>4</v>
      </c>
      <c r="H77" s="8">
        <f t="shared" si="57"/>
        <v>5.4453064092580696</v>
      </c>
      <c r="I77" s="8">
        <f t="shared" si="58"/>
        <v>278.59530640925806</v>
      </c>
      <c r="J77" s="8">
        <f t="shared" si="59"/>
        <v>3.4977764663320983E-2</v>
      </c>
      <c r="K77" s="8">
        <f t="shared" si="68"/>
        <v>52.122000000000007</v>
      </c>
      <c r="L77" s="8">
        <f t="shared" si="69"/>
        <v>0.52122000000000002</v>
      </c>
      <c r="M77" s="1" t="s">
        <v>73</v>
      </c>
      <c r="O77" s="8">
        <f t="shared" si="70"/>
        <v>2.0486799211299527</v>
      </c>
      <c r="P77" s="8">
        <f t="shared" si="60"/>
        <v>7.165824415175448E-2</v>
      </c>
      <c r="Q77" s="13">
        <f t="shared" si="71"/>
        <v>1.8631143479456165E-2</v>
      </c>
      <c r="R77" s="8">
        <f t="shared" si="72"/>
        <v>0.1355172</v>
      </c>
      <c r="S77" s="14">
        <f t="shared" si="61"/>
        <v>0.1374817623110289</v>
      </c>
      <c r="T77" s="2">
        <v>0.01</v>
      </c>
      <c r="U77" s="15">
        <f t="shared" si="62"/>
        <v>1.374817623110289E-3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3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4"/>
        <v>5.0000000000000001E-3</v>
      </c>
      <c r="AT77" s="1">
        <f t="shared" si="73"/>
        <v>6.8648176231102887E-3</v>
      </c>
      <c r="AU77" s="8">
        <f t="shared" si="74"/>
        <v>52.122000000000007</v>
      </c>
      <c r="AV77" s="1">
        <f t="shared" si="75"/>
        <v>0.26</v>
      </c>
      <c r="AW77" s="1">
        <f t="shared" si="65"/>
        <v>1.5833333333333335E-2</v>
      </c>
      <c r="AX77" s="1">
        <f t="shared" si="66"/>
        <v>9.8689416528123104</v>
      </c>
    </row>
    <row r="78" spans="1:50" x14ac:dyDescent="0.15">
      <c r="C78" s="7">
        <v>4</v>
      </c>
      <c r="D78" s="9">
        <v>12.6908548827667</v>
      </c>
      <c r="E78" s="10">
        <f t="shared" si="67"/>
        <v>5.4453064092580696</v>
      </c>
      <c r="F78" s="7" t="s">
        <v>73</v>
      </c>
      <c r="G78" s="1">
        <v>5</v>
      </c>
      <c r="H78" s="8">
        <f t="shared" si="57"/>
        <v>12.6908548827667</v>
      </c>
      <c r="I78" s="8">
        <f t="shared" si="58"/>
        <v>285.84085488276668</v>
      </c>
      <c r="J78" s="8">
        <f t="shared" si="59"/>
        <v>8.4827619908710558E-2</v>
      </c>
      <c r="K78" s="8">
        <f t="shared" si="68"/>
        <v>52.122000000000007</v>
      </c>
      <c r="L78" s="8">
        <f t="shared" si="69"/>
        <v>0.52122000000000002</v>
      </c>
      <c r="M78" s="1" t="s">
        <v>75</v>
      </c>
      <c r="N78" s="8">
        <f>(O77-P77)*$C$22/100</f>
        <v>1.8781705931292882</v>
      </c>
      <c r="O78" s="8">
        <f t="shared" si="70"/>
        <v>0.62007108384890985</v>
      </c>
      <c r="P78" s="8">
        <f t="shared" si="60"/>
        <v>5.2599154217117521E-2</v>
      </c>
      <c r="Q78" s="13">
        <f t="shared" si="71"/>
        <v>1.3675780096450556E-2</v>
      </c>
      <c r="R78" s="8">
        <f t="shared" si="72"/>
        <v>0.1355172</v>
      </c>
      <c r="S78" s="14">
        <f t="shared" si="61"/>
        <v>0.10091545646198827</v>
      </c>
      <c r="T78" s="2">
        <v>0.01</v>
      </c>
      <c r="U78" s="15">
        <f t="shared" si="62"/>
        <v>1.0091545646198827E-3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3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4"/>
        <v>7.4999999999999997E-3</v>
      </c>
      <c r="AT78" s="1">
        <f t="shared" si="73"/>
        <v>1.0959154564619881E-2</v>
      </c>
      <c r="AU78" s="8">
        <f t="shared" si="74"/>
        <v>52.122000000000007</v>
      </c>
      <c r="AV78" s="1">
        <f t="shared" si="75"/>
        <v>0.26</v>
      </c>
      <c r="AW78" s="1">
        <f t="shared" si="65"/>
        <v>1.5833333333333335E-2</v>
      </c>
      <c r="AX78" s="1">
        <f t="shared" si="66"/>
        <v>15.755008057065131</v>
      </c>
    </row>
    <row r="79" spans="1:50" x14ac:dyDescent="0.15">
      <c r="C79" s="7">
        <v>5</v>
      </c>
      <c r="D79" s="9">
        <v>18.564124855032301</v>
      </c>
      <c r="E79" s="10">
        <f t="shared" si="67"/>
        <v>12.6908548827667</v>
      </c>
      <c r="F79" s="7" t="s">
        <v>75</v>
      </c>
      <c r="G79" s="1">
        <v>6</v>
      </c>
      <c r="H79" s="8">
        <f t="shared" si="57"/>
        <v>18.564124855032301</v>
      </c>
      <c r="I79" s="8">
        <f t="shared" si="58"/>
        <v>291.71412485503225</v>
      </c>
      <c r="J79" s="8">
        <f t="shared" si="59"/>
        <v>0.16841770495204683</v>
      </c>
      <c r="K79" s="8">
        <f t="shared" si="68"/>
        <v>52.122000000000007</v>
      </c>
      <c r="L79" s="8">
        <f t="shared" si="69"/>
        <v>0.52122000000000002</v>
      </c>
      <c r="M79" s="1" t="s">
        <v>73</v>
      </c>
      <c r="O79" s="8">
        <f t="shared" si="70"/>
        <v>1.0886919296317923</v>
      </c>
      <c r="P79" s="8">
        <f t="shared" si="60"/>
        <v>0.18335499618840173</v>
      </c>
      <c r="Q79" s="13">
        <f t="shared" si="71"/>
        <v>4.7672299008984453E-2</v>
      </c>
      <c r="R79" s="8">
        <f t="shared" si="72"/>
        <v>0.1355172</v>
      </c>
      <c r="S79" s="14">
        <f t="shared" si="61"/>
        <v>0.35178043088983874</v>
      </c>
      <c r="T79" s="2">
        <v>0.01</v>
      </c>
      <c r="U79" s="15">
        <f t="shared" si="62"/>
        <v>3.5178043088983876E-3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3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4"/>
        <v>7.4999999999999997E-3</v>
      </c>
      <c r="AT79" s="1">
        <f t="shared" si="73"/>
        <v>1.3467804308898386E-2</v>
      </c>
      <c r="AU79" s="8">
        <f t="shared" si="74"/>
        <v>52.122000000000007</v>
      </c>
      <c r="AV79" s="1">
        <f t="shared" si="75"/>
        <v>0.26</v>
      </c>
      <c r="AW79" s="1">
        <f t="shared" si="65"/>
        <v>1.5833333333333335E-2</v>
      </c>
      <c r="AX79" s="1">
        <f t="shared" si="66"/>
        <v>19.361472105036437</v>
      </c>
    </row>
    <row r="80" spans="1:50" x14ac:dyDescent="0.15">
      <c r="C80" s="7">
        <v>6</v>
      </c>
      <c r="D80" s="9">
        <v>21.6637282406667</v>
      </c>
      <c r="E80" s="10">
        <f t="shared" si="67"/>
        <v>18.564124855032301</v>
      </c>
      <c r="F80" s="7" t="s">
        <v>73</v>
      </c>
      <c r="G80" s="1">
        <v>7</v>
      </c>
      <c r="H80" s="8">
        <f t="shared" si="57"/>
        <v>21.6637282406667</v>
      </c>
      <c r="I80" s="8">
        <f t="shared" si="58"/>
        <v>294.81372824066671</v>
      </c>
      <c r="J80" s="8">
        <f t="shared" si="59"/>
        <v>0.23921774141740404</v>
      </c>
      <c r="K80" s="8">
        <f t="shared" si="68"/>
        <v>52.122000000000007</v>
      </c>
      <c r="L80" s="8">
        <f t="shared" si="69"/>
        <v>0.52122000000000002</v>
      </c>
      <c r="M80" s="1" t="s">
        <v>73</v>
      </c>
      <c r="O80" s="8">
        <f t="shared" si="70"/>
        <v>1.4265569334433905</v>
      </c>
      <c r="P80" s="8">
        <f t="shared" si="60"/>
        <v>0.34125772762166584</v>
      </c>
      <c r="Q80" s="13">
        <f t="shared" si="71"/>
        <v>8.8727009181633121E-2</v>
      </c>
      <c r="R80" s="8">
        <f t="shared" si="72"/>
        <v>0.1355172</v>
      </c>
      <c r="S80" s="14">
        <f t="shared" si="61"/>
        <v>0.65472876639742494</v>
      </c>
      <c r="T80" s="2">
        <v>0.01</v>
      </c>
      <c r="U80" s="15">
        <f t="shared" si="62"/>
        <v>6.5472876639742494E-3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3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4"/>
        <v>7.4999999999999997E-3</v>
      </c>
      <c r="AT80" s="1">
        <f t="shared" si="73"/>
        <v>1.649728766397425E-2</v>
      </c>
      <c r="AU80" s="8">
        <f t="shared" si="74"/>
        <v>52.122000000000007</v>
      </c>
      <c r="AV80" s="1">
        <f t="shared" si="75"/>
        <v>0.26</v>
      </c>
      <c r="AW80" s="1">
        <f t="shared" si="65"/>
        <v>1.5833333333333335E-2</v>
      </c>
      <c r="AX80" s="1">
        <f t="shared" si="66"/>
        <v>23.716692609184918</v>
      </c>
    </row>
    <row r="81" spans="1:53" x14ac:dyDescent="0.15">
      <c r="C81" s="7">
        <v>7</v>
      </c>
      <c r="D81" s="9">
        <v>23.912141775161299</v>
      </c>
      <c r="E81" s="10">
        <f t="shared" si="67"/>
        <v>21.6637282406667</v>
      </c>
      <c r="F81" s="7" t="s">
        <v>73</v>
      </c>
      <c r="G81" s="1">
        <v>8</v>
      </c>
      <c r="H81" s="8">
        <f t="shared" si="57"/>
        <v>23.912141775161299</v>
      </c>
      <c r="I81" s="8">
        <f t="shared" si="58"/>
        <v>297.06214177516125</v>
      </c>
      <c r="J81" s="8">
        <f t="shared" si="59"/>
        <v>0.30715404613468827</v>
      </c>
      <c r="K81" s="8">
        <f t="shared" si="68"/>
        <v>52.122000000000007</v>
      </c>
      <c r="L81" s="8">
        <f t="shared" si="69"/>
        <v>0.52122000000000002</v>
      </c>
      <c r="M81" s="1" t="s">
        <v>73</v>
      </c>
      <c r="O81" s="8">
        <f t="shared" si="70"/>
        <v>1.6065192058217246</v>
      </c>
      <c r="P81" s="8">
        <f t="shared" si="60"/>
        <v>0.49344887426122874</v>
      </c>
      <c r="Q81" s="13">
        <f t="shared" si="71"/>
        <v>0.12829670730791948</v>
      </c>
      <c r="R81" s="8">
        <f t="shared" si="72"/>
        <v>0.1355172</v>
      </c>
      <c r="S81" s="14">
        <f t="shared" si="61"/>
        <v>0.94671899440011653</v>
      </c>
      <c r="T81" s="2">
        <v>0.01</v>
      </c>
      <c r="U81" s="15">
        <f t="shared" si="62"/>
        <v>9.4671899440011663E-3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3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4"/>
        <v>7.4999999999999997E-3</v>
      </c>
      <c r="AT81" s="1">
        <f t="shared" si="73"/>
        <v>1.9417189944001167E-2</v>
      </c>
      <c r="AU81" s="8">
        <f t="shared" si="74"/>
        <v>52.122000000000007</v>
      </c>
      <c r="AV81" s="1">
        <f t="shared" si="75"/>
        <v>0.26</v>
      </c>
      <c r="AW81" s="1">
        <f t="shared" si="65"/>
        <v>1.5833333333333335E-2</v>
      </c>
      <c r="AX81" s="1">
        <f t="shared" si="66"/>
        <v>27.914378085415134</v>
      </c>
    </row>
    <row r="82" spans="1:53" x14ac:dyDescent="0.15">
      <c r="C82" s="7">
        <v>8</v>
      </c>
      <c r="D82" s="9">
        <v>22.829755948064498</v>
      </c>
      <c r="E82" s="10">
        <f t="shared" si="67"/>
        <v>23.912141775161299</v>
      </c>
      <c r="F82" s="7" t="s">
        <v>73</v>
      </c>
      <c r="G82" s="1">
        <v>9</v>
      </c>
      <c r="H82" s="8">
        <f t="shared" si="57"/>
        <v>22.829755948064498</v>
      </c>
      <c r="I82" s="8">
        <f t="shared" si="58"/>
        <v>295.97975594806445</v>
      </c>
      <c r="J82" s="8">
        <f t="shared" si="59"/>
        <v>0.27245826913749288</v>
      </c>
      <c r="K82" s="8">
        <f t="shared" si="68"/>
        <v>52.122000000000007</v>
      </c>
      <c r="L82" s="8">
        <f t="shared" si="69"/>
        <v>0.52122000000000002</v>
      </c>
      <c r="M82" s="1" t="s">
        <v>73</v>
      </c>
      <c r="O82" s="8">
        <f t="shared" si="70"/>
        <v>1.634290331560496</v>
      </c>
      <c r="P82" s="8">
        <f t="shared" si="60"/>
        <v>0.4452759150051121</v>
      </c>
      <c r="Q82" s="13">
        <f t="shared" si="71"/>
        <v>0.11577173790132915</v>
      </c>
      <c r="R82" s="8">
        <f t="shared" si="72"/>
        <v>0.1355172</v>
      </c>
      <c r="S82" s="14">
        <f t="shared" si="61"/>
        <v>0.85429552780996909</v>
      </c>
      <c r="T82" s="2">
        <v>0.01</v>
      </c>
      <c r="U82" s="15">
        <f t="shared" si="62"/>
        <v>8.5429552780996905E-3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3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4"/>
        <v>7.4999999999999997E-3</v>
      </c>
      <c r="AT82" s="1">
        <f t="shared" si="73"/>
        <v>1.8492955278099691E-2</v>
      </c>
      <c r="AU82" s="8">
        <f t="shared" si="74"/>
        <v>52.122000000000007</v>
      </c>
      <c r="AV82" s="1">
        <f t="shared" si="75"/>
        <v>0.26</v>
      </c>
      <c r="AW82" s="1">
        <f t="shared" si="65"/>
        <v>1.5833333333333335E-2</v>
      </c>
      <c r="AX82" s="1">
        <f t="shared" si="66"/>
        <v>26.585687580866008</v>
      </c>
    </row>
    <row r="83" spans="1:53" x14ac:dyDescent="0.15">
      <c r="C83" s="7">
        <v>9</v>
      </c>
      <c r="D83" s="9">
        <v>17.512918640666701</v>
      </c>
      <c r="E83" s="10">
        <f t="shared" si="67"/>
        <v>22.829755948064498</v>
      </c>
      <c r="F83" s="7" t="s">
        <v>73</v>
      </c>
      <c r="G83" s="1">
        <v>10</v>
      </c>
      <c r="H83" s="8">
        <f t="shared" si="57"/>
        <v>17.512918640666701</v>
      </c>
      <c r="I83" s="8">
        <f t="shared" si="58"/>
        <v>290.6629186406667</v>
      </c>
      <c r="J83" s="8">
        <f t="shared" si="59"/>
        <v>0.14926653346220306</v>
      </c>
      <c r="K83" s="8">
        <f t="shared" si="68"/>
        <v>52.122000000000007</v>
      </c>
      <c r="L83" s="8">
        <f t="shared" si="69"/>
        <v>0.52122000000000002</v>
      </c>
      <c r="M83" s="1" t="s">
        <v>73</v>
      </c>
      <c r="O83" s="8">
        <f t="shared" si="70"/>
        <v>1.7102344165553838</v>
      </c>
      <c r="P83" s="8">
        <f t="shared" si="60"/>
        <v>0.25528076276697553</v>
      </c>
      <c r="Q83" s="13">
        <f t="shared" si="71"/>
        <v>6.6372998319413637E-2</v>
      </c>
      <c r="R83" s="8">
        <f t="shared" si="72"/>
        <v>0.1355172</v>
      </c>
      <c r="S83" s="14">
        <f t="shared" si="61"/>
        <v>0.48977545521464166</v>
      </c>
      <c r="T83" s="2">
        <v>0.01</v>
      </c>
      <c r="U83" s="15">
        <f t="shared" si="62"/>
        <v>4.897754552146417E-3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3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4"/>
        <v>5.0000000000000001E-3</v>
      </c>
      <c r="AT83" s="1">
        <f t="shared" si="73"/>
        <v>1.0387754552146418E-2</v>
      </c>
      <c r="AU83" s="8">
        <f t="shared" si="74"/>
        <v>52.122000000000007</v>
      </c>
      <c r="AV83" s="1">
        <f t="shared" si="75"/>
        <v>0.26</v>
      </c>
      <c r="AW83" s="1">
        <f t="shared" si="65"/>
        <v>1.5833333333333335E-2</v>
      </c>
      <c r="AX83" s="1">
        <f t="shared" si="66"/>
        <v>14.933556753751136</v>
      </c>
    </row>
    <row r="84" spans="1:53" x14ac:dyDescent="0.15">
      <c r="C84" s="7">
        <v>10</v>
      </c>
      <c r="D84" s="9">
        <v>11.106226158258099</v>
      </c>
      <c r="E84" s="10">
        <f t="shared" si="67"/>
        <v>17.512918640666701</v>
      </c>
      <c r="F84" s="7" t="s">
        <v>73</v>
      </c>
      <c r="G84" s="1">
        <v>11</v>
      </c>
      <c r="H84" s="8">
        <f t="shared" si="57"/>
        <v>11.106226158258099</v>
      </c>
      <c r="I84" s="8">
        <f t="shared" si="58"/>
        <v>284.25622615825807</v>
      </c>
      <c r="J84" s="8">
        <f t="shared" si="59"/>
        <v>7.0156480057919371E-2</v>
      </c>
      <c r="K84" s="8">
        <f t="shared" si="68"/>
        <v>52.122000000000007</v>
      </c>
      <c r="L84" s="8">
        <f t="shared" si="69"/>
        <v>0.52122000000000002</v>
      </c>
      <c r="M84" s="1" t="s">
        <v>75</v>
      </c>
      <c r="N84" s="8">
        <f>(O83-P83)*$C$22/100</f>
        <v>1.3822059710989878</v>
      </c>
      <c r="O84" s="8">
        <f t="shared" si="70"/>
        <v>0.59396768268942046</v>
      </c>
      <c r="P84" s="8">
        <f t="shared" si="60"/>
        <v>4.1670681885648909E-2</v>
      </c>
      <c r="Q84" s="13">
        <f t="shared" si="71"/>
        <v>1.0834377290268716E-2</v>
      </c>
      <c r="R84" s="8">
        <f t="shared" si="72"/>
        <v>0.1355172</v>
      </c>
      <c r="S84" s="14">
        <f t="shared" si="61"/>
        <v>7.9948355561277204E-2</v>
      </c>
      <c r="T84" s="2">
        <v>0.01</v>
      </c>
      <c r="U84" s="15">
        <f t="shared" si="62"/>
        <v>7.9948355561277207E-4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3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4"/>
        <v>5.0000000000000001E-3</v>
      </c>
      <c r="AT84" s="1">
        <f t="shared" si="73"/>
        <v>6.2894835556127722E-3</v>
      </c>
      <c r="AU84" s="8">
        <f t="shared" si="74"/>
        <v>52.122000000000007</v>
      </c>
      <c r="AV84" s="1">
        <f t="shared" si="75"/>
        <v>0.26</v>
      </c>
      <c r="AW84" s="1">
        <f t="shared" si="65"/>
        <v>1.5833333333333335E-2</v>
      </c>
      <c r="AX84" s="1">
        <f t="shared" si="66"/>
        <v>9.0418347062426747</v>
      </c>
    </row>
    <row r="85" spans="1:53" x14ac:dyDescent="0.15">
      <c r="C85" s="7">
        <v>11</v>
      </c>
      <c r="D85" s="9">
        <v>0.19945197166666701</v>
      </c>
      <c r="E85" s="10">
        <f t="shared" si="67"/>
        <v>11.106226158258099</v>
      </c>
      <c r="F85" s="7" t="s">
        <v>75</v>
      </c>
      <c r="G85" s="1">
        <v>12</v>
      </c>
      <c r="H85" s="8">
        <f t="shared" si="57"/>
        <v>0.19945197166666701</v>
      </c>
      <c r="I85" s="8">
        <f t="shared" si="58"/>
        <v>273.34945197166667</v>
      </c>
      <c r="J85" s="8">
        <f t="shared" si="59"/>
        <v>1.7885574773596292E-2</v>
      </c>
      <c r="K85" s="8">
        <f t="shared" si="68"/>
        <v>52.122000000000007</v>
      </c>
      <c r="L85" s="8">
        <f t="shared" si="69"/>
        <v>0.52122000000000002</v>
      </c>
      <c r="M85" s="1" t="s">
        <v>73</v>
      </c>
      <c r="O85" s="8">
        <f t="shared" si="70"/>
        <v>1.0735170008037715</v>
      </c>
      <c r="P85" s="8">
        <f t="shared" si="60"/>
        <v>1.9200468588602686E-2</v>
      </c>
      <c r="Q85" s="13">
        <f t="shared" si="71"/>
        <v>4.9921218330366982E-3</v>
      </c>
      <c r="R85" s="8">
        <f t="shared" si="72"/>
        <v>0.1355172</v>
      </c>
      <c r="S85" s="14">
        <f t="shared" si="61"/>
        <v>3.6837551491889574E-2</v>
      </c>
      <c r="T85" s="2">
        <v>0.01</v>
      </c>
      <c r="U85" s="15">
        <f t="shared" si="62"/>
        <v>3.6837551491889577E-4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3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4"/>
        <v>5.0000000000000001E-3</v>
      </c>
      <c r="AT85" s="1">
        <f t="shared" si="73"/>
        <v>5.8583755149188956E-3</v>
      </c>
      <c r="AU85" s="8">
        <f t="shared" si="74"/>
        <v>52.122000000000007</v>
      </c>
      <c r="AV85" s="1">
        <f t="shared" si="75"/>
        <v>0.26</v>
      </c>
      <c r="AW85" s="1">
        <f t="shared" si="65"/>
        <v>1.5833333333333335E-2</v>
      </c>
      <c r="AX85" s="1">
        <f t="shared" si="66"/>
        <v>8.4220687731546455</v>
      </c>
      <c r="AY85" s="1">
        <f>SUM(AX74:AX85)</f>
        <v>180.27556237832911</v>
      </c>
    </row>
    <row r="86" spans="1:53" x14ac:dyDescent="0.15">
      <c r="C86" s="7">
        <v>12</v>
      </c>
      <c r="D86" s="9">
        <v>-3.52923313796774</v>
      </c>
      <c r="E86" s="10">
        <f t="shared" si="67"/>
        <v>0.19945197166666701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v>341.64</v>
      </c>
      <c r="C90" s="7" t="s">
        <v>72</v>
      </c>
      <c r="D90" s="7">
        <v>-5</v>
      </c>
      <c r="E90" s="7"/>
      <c r="F90" s="7"/>
      <c r="G90" s="1">
        <v>1</v>
      </c>
      <c r="H90" s="8">
        <f t="shared" ref="H90:H101" si="76">E91</f>
        <v>-5</v>
      </c>
      <c r="I90" s="8">
        <f t="shared" ref="I90:I101" si="77">H90+273.15</f>
        <v>268.14999999999998</v>
      </c>
      <c r="J90" s="8">
        <f t="shared" ref="J90:J101" si="78">EXP(($C$16*(I90-$C$14))/($C$17*I90*$C$14))</f>
        <v>8.9648717348658306E-3</v>
      </c>
      <c r="K90" s="8">
        <f>$B$90/12</f>
        <v>28.47</v>
      </c>
      <c r="L90" s="8">
        <f>K90*$B$75/100</f>
        <v>0.28470000000000001</v>
      </c>
      <c r="M90" s="1" t="s">
        <v>73</v>
      </c>
      <c r="O90" s="8">
        <f>L90</f>
        <v>0.28470000000000001</v>
      </c>
      <c r="P90" s="8">
        <f t="shared" ref="P90:P101" si="79">O90*J90</f>
        <v>2.5522989829163019E-3</v>
      </c>
      <c r="Q90" s="13">
        <f t="shared" ref="Q90:Q101" si="80">P90*$B$76</f>
        <v>6.6359773555823849E-4</v>
      </c>
      <c r="R90" s="8">
        <f t="shared" ref="R90:R101" si="81">L90*$B$76</f>
        <v>7.4022000000000004E-2</v>
      </c>
      <c r="S90" s="14">
        <f t="shared" ref="S90:S101" si="82">Q90/R90</f>
        <v>8.9648717348658289E-3</v>
      </c>
      <c r="T90" s="2">
        <v>0.01</v>
      </c>
      <c r="U90" s="15">
        <f t="shared" ref="U90:U101" si="83">S90*T90</f>
        <v>8.9648717348658291E-5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4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5">AR90*AQ90</f>
        <v>5.0000000000000001E-3</v>
      </c>
      <c r="AT90" s="1">
        <f>(AS90+AM90+AD90+AA90+U90+X90+AG90+AJ90+AP90)</f>
        <v>5.5796487173486583E-3</v>
      </c>
      <c r="AU90" s="8">
        <f>$B$90/12</f>
        <v>28.47</v>
      </c>
      <c r="AV90" s="1">
        <f t="shared" ref="AV90:AV101" si="86">$B$76</f>
        <v>0.26</v>
      </c>
      <c r="AW90" s="1">
        <f t="shared" ref="AW90:AW101" si="87">$E$9/12</f>
        <v>2.75E-2</v>
      </c>
      <c r="AX90" s="1">
        <f>AW90*10000*AV90*0.67*AU90*AT90</f>
        <v>7.6098337542766057</v>
      </c>
      <c r="AZ90" s="1">
        <f t="shared" ref="AZ90:AZ101" si="88">$E$10/12</f>
        <v>5.8333333333333336E-3</v>
      </c>
      <c r="BA90" s="1">
        <f>AZ90*10000*AV90*0.67*AU90*AT90</f>
        <v>1.6142071599980681</v>
      </c>
    </row>
    <row r="91" spans="1:53" x14ac:dyDescent="0.15">
      <c r="A91" s="1" t="s">
        <v>74</v>
      </c>
      <c r="B91" s="1">
        <v>1</v>
      </c>
      <c r="C91" s="7">
        <v>1</v>
      </c>
      <c r="D91" s="9">
        <v>-4.3064170228064498</v>
      </c>
      <c r="E91" s="10">
        <f t="shared" ref="E91:E102" si="89">D90</f>
        <v>-5</v>
      </c>
      <c r="F91" s="7" t="s">
        <v>73</v>
      </c>
      <c r="G91" s="1">
        <v>2</v>
      </c>
      <c r="H91" s="8">
        <f t="shared" si="76"/>
        <v>-4.3064170228064498</v>
      </c>
      <c r="I91" s="8">
        <f t="shared" si="77"/>
        <v>268.84358297719353</v>
      </c>
      <c r="J91" s="8">
        <f t="shared" si="78"/>
        <v>9.8452746228947542E-3</v>
      </c>
      <c r="K91" s="8">
        <f t="shared" ref="K91:K101" si="90">$B$90/12</f>
        <v>28.47</v>
      </c>
      <c r="L91" s="8">
        <f t="shared" ref="L91:L101" si="91">K91*$B$75/100</f>
        <v>0.28470000000000001</v>
      </c>
      <c r="M91" s="1" t="s">
        <v>73</v>
      </c>
      <c r="O91" s="8">
        <f t="shared" ref="O91:O101" si="92">L91+O90-P90-N91</f>
        <v>0.5668477010170837</v>
      </c>
      <c r="P91" s="8">
        <f t="shared" si="79"/>
        <v>5.5807712858697272E-3</v>
      </c>
      <c r="Q91" s="13">
        <f t="shared" si="80"/>
        <v>1.4510005343261292E-3</v>
      </c>
      <c r="R91" s="8">
        <f t="shared" si="81"/>
        <v>7.4022000000000004E-2</v>
      </c>
      <c r="S91" s="14">
        <f t="shared" si="82"/>
        <v>1.9602287621600729E-2</v>
      </c>
      <c r="T91" s="2">
        <v>0.01</v>
      </c>
      <c r="U91" s="15">
        <f t="shared" si="83"/>
        <v>1.9602287621600729E-4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4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5"/>
        <v>5.0000000000000001E-3</v>
      </c>
      <c r="AT91" s="1">
        <f t="shared" ref="AT91:AT101" si="93">(AS91+AM91+AD91+AA91+U91+X91+AG91+AJ91+AP91)</f>
        <v>5.6860228762160075E-3</v>
      </c>
      <c r="AU91" s="8">
        <f t="shared" ref="AU91:AU101" si="94">$B$90/12</f>
        <v>28.47</v>
      </c>
      <c r="AV91" s="1">
        <f t="shared" si="86"/>
        <v>0.26</v>
      </c>
      <c r="AW91" s="1">
        <f t="shared" si="87"/>
        <v>2.75E-2</v>
      </c>
      <c r="AX91" s="1">
        <f t="shared" ref="AX91:AX101" si="95">AW91*10000*AV91*0.67*AU91*AT91</f>
        <v>7.7549127199495898</v>
      </c>
      <c r="AZ91" s="1">
        <f t="shared" si="88"/>
        <v>5.8333333333333336E-3</v>
      </c>
      <c r="BA91" s="1">
        <f t="shared" ref="BA91:BA101" si="96">AZ91*10000*AV91*0.67*AU91*AT91</f>
        <v>1.644981486049913</v>
      </c>
    </row>
    <row r="92" spans="1:53" x14ac:dyDescent="0.15">
      <c r="A92" s="1" t="s">
        <v>38</v>
      </c>
      <c r="B92" s="1">
        <v>0.26</v>
      </c>
      <c r="C92" s="7">
        <v>2</v>
      </c>
      <c r="D92" s="9">
        <v>-1.79845421539286</v>
      </c>
      <c r="E92" s="10">
        <f t="shared" si="89"/>
        <v>-4.3064170228064498</v>
      </c>
      <c r="F92" s="7" t="s">
        <v>73</v>
      </c>
      <c r="G92" s="1">
        <v>3</v>
      </c>
      <c r="H92" s="8">
        <f t="shared" si="76"/>
        <v>-1.79845421539286</v>
      </c>
      <c r="I92" s="8">
        <f t="shared" si="77"/>
        <v>271.35154578460714</v>
      </c>
      <c r="J92" s="8">
        <f t="shared" si="78"/>
        <v>1.3759500101130369E-2</v>
      </c>
      <c r="K92" s="8">
        <f t="shared" si="90"/>
        <v>28.47</v>
      </c>
      <c r="L92" s="8">
        <f t="shared" si="91"/>
        <v>0.28470000000000001</v>
      </c>
      <c r="M92" s="1" t="s">
        <v>73</v>
      </c>
      <c r="O92" s="8">
        <f t="shared" si="92"/>
        <v>0.84596692973121401</v>
      </c>
      <c r="P92" s="8">
        <f t="shared" si="79"/>
        <v>1.1640082055189587E-2</v>
      </c>
      <c r="Q92" s="13">
        <f t="shared" si="80"/>
        <v>3.0264213343492927E-3</v>
      </c>
      <c r="R92" s="8">
        <f t="shared" si="81"/>
        <v>7.4022000000000004E-2</v>
      </c>
      <c r="S92" s="14">
        <f t="shared" si="82"/>
        <v>4.0885430471336796E-2</v>
      </c>
      <c r="T92" s="2">
        <v>0.01</v>
      </c>
      <c r="U92" s="15">
        <f t="shared" si="83"/>
        <v>4.0885430471336798E-4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4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5"/>
        <v>5.0000000000000001E-3</v>
      </c>
      <c r="AT92" s="1">
        <f t="shared" si="93"/>
        <v>5.8988543047133685E-3</v>
      </c>
      <c r="AU92" s="8">
        <f t="shared" si="94"/>
        <v>28.47</v>
      </c>
      <c r="AV92" s="1">
        <f t="shared" si="86"/>
        <v>0.26</v>
      </c>
      <c r="AW92" s="1">
        <f t="shared" si="87"/>
        <v>2.75E-2</v>
      </c>
      <c r="AX92" s="1">
        <f t="shared" si="95"/>
        <v>8.0451840023538583</v>
      </c>
      <c r="AZ92" s="1">
        <f t="shared" si="88"/>
        <v>5.8333333333333336E-3</v>
      </c>
      <c r="BA92" s="1">
        <f t="shared" si="96"/>
        <v>1.7065541823174852</v>
      </c>
    </row>
    <row r="93" spans="1:53" x14ac:dyDescent="0.15">
      <c r="C93" s="7">
        <v>3</v>
      </c>
      <c r="D93" s="9">
        <v>5.4453064092580696</v>
      </c>
      <c r="E93" s="10">
        <f t="shared" si="89"/>
        <v>-1.79845421539286</v>
      </c>
      <c r="F93" s="7" t="s">
        <v>73</v>
      </c>
      <c r="G93" s="1">
        <v>4</v>
      </c>
      <c r="H93" s="8">
        <f t="shared" si="76"/>
        <v>5.4453064092580696</v>
      </c>
      <c r="I93" s="8">
        <f t="shared" si="77"/>
        <v>278.59530640925806</v>
      </c>
      <c r="J93" s="8">
        <f t="shared" si="78"/>
        <v>3.4977764663320983E-2</v>
      </c>
      <c r="K93" s="8">
        <f t="shared" si="90"/>
        <v>28.47</v>
      </c>
      <c r="L93" s="8">
        <f t="shared" si="91"/>
        <v>0.28470000000000001</v>
      </c>
      <c r="M93" s="1" t="s">
        <v>73</v>
      </c>
      <c r="O93" s="8">
        <f t="shared" si="92"/>
        <v>1.1190268476760243</v>
      </c>
      <c r="P93" s="8">
        <f t="shared" si="79"/>
        <v>3.9141057729949913E-2</v>
      </c>
      <c r="Q93" s="13">
        <f t="shared" si="80"/>
        <v>1.0176675009786978E-2</v>
      </c>
      <c r="R93" s="8">
        <f t="shared" si="81"/>
        <v>7.4022000000000004E-2</v>
      </c>
      <c r="S93" s="14">
        <f t="shared" si="82"/>
        <v>0.13748176231102885</v>
      </c>
      <c r="T93" s="2">
        <v>0.01</v>
      </c>
      <c r="U93" s="15">
        <f t="shared" si="83"/>
        <v>1.3748176231102886E-3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4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5"/>
        <v>5.0000000000000001E-3</v>
      </c>
      <c r="AT93" s="1">
        <f t="shared" si="93"/>
        <v>6.8648176231102887E-3</v>
      </c>
      <c r="AU93" s="8">
        <f t="shared" si="94"/>
        <v>28.47</v>
      </c>
      <c r="AV93" s="1">
        <f t="shared" si="86"/>
        <v>0.26</v>
      </c>
      <c r="AW93" s="1">
        <f t="shared" si="87"/>
        <v>2.75E-2</v>
      </c>
      <c r="AX93" s="1">
        <f t="shared" si="95"/>
        <v>9.3626182420532515</v>
      </c>
      <c r="AZ93" s="1">
        <f t="shared" si="88"/>
        <v>5.8333333333333336E-3</v>
      </c>
      <c r="BA93" s="1">
        <f t="shared" si="96"/>
        <v>1.986009930132508</v>
      </c>
    </row>
    <row r="94" spans="1:53" x14ac:dyDescent="0.15">
      <c r="C94" s="7">
        <v>4</v>
      </c>
      <c r="D94" s="9">
        <v>12.6908548827667</v>
      </c>
      <c r="E94" s="10">
        <f t="shared" si="89"/>
        <v>5.4453064092580696</v>
      </c>
      <c r="F94" s="7" t="s">
        <v>73</v>
      </c>
      <c r="G94" s="1">
        <v>5</v>
      </c>
      <c r="H94" s="8">
        <f t="shared" si="76"/>
        <v>12.6908548827667</v>
      </c>
      <c r="I94" s="8">
        <f t="shared" si="77"/>
        <v>285.84085488276668</v>
      </c>
      <c r="J94" s="8">
        <f t="shared" si="78"/>
        <v>8.4827619908710558E-2</v>
      </c>
      <c r="K94" s="8">
        <f t="shared" si="90"/>
        <v>28.47</v>
      </c>
      <c r="L94" s="8">
        <f t="shared" si="91"/>
        <v>0.28470000000000001</v>
      </c>
      <c r="M94" s="1" t="s">
        <v>75</v>
      </c>
      <c r="N94" s="8">
        <f>(O93-P93)*$C$22/100</f>
        <v>1.0258915004487705</v>
      </c>
      <c r="O94" s="8">
        <f t="shared" si="92"/>
        <v>0.33869428949730374</v>
      </c>
      <c r="P94" s="8">
        <f t="shared" si="79"/>
        <v>2.8730630454728061E-2</v>
      </c>
      <c r="Q94" s="13">
        <f t="shared" si="80"/>
        <v>7.469963918229296E-3</v>
      </c>
      <c r="R94" s="8">
        <f t="shared" si="81"/>
        <v>7.4022000000000004E-2</v>
      </c>
      <c r="S94" s="14">
        <f t="shared" si="82"/>
        <v>0.10091545646198827</v>
      </c>
      <c r="T94" s="2">
        <v>0.01</v>
      </c>
      <c r="U94" s="15">
        <f t="shared" si="83"/>
        <v>1.0091545646198827E-3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4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5"/>
        <v>7.4999999999999997E-3</v>
      </c>
      <c r="AT94" s="1">
        <f t="shared" si="93"/>
        <v>1.0959154564619881E-2</v>
      </c>
      <c r="AU94" s="8">
        <f t="shared" si="94"/>
        <v>28.47</v>
      </c>
      <c r="AV94" s="1">
        <f t="shared" si="86"/>
        <v>0.26</v>
      </c>
      <c r="AW94" s="1">
        <f t="shared" si="87"/>
        <v>2.75E-2</v>
      </c>
      <c r="AX94" s="1">
        <f t="shared" si="95"/>
        <v>14.946701584433745</v>
      </c>
      <c r="AZ94" s="1">
        <f t="shared" si="88"/>
        <v>5.8333333333333336E-3</v>
      </c>
      <c r="BA94" s="1">
        <f t="shared" si="96"/>
        <v>3.1705124573041279</v>
      </c>
    </row>
    <row r="95" spans="1:53" x14ac:dyDescent="0.15">
      <c r="C95" s="7">
        <v>5</v>
      </c>
      <c r="D95" s="9">
        <v>18.564124855032301</v>
      </c>
      <c r="E95" s="10">
        <f t="shared" si="89"/>
        <v>12.6908548827667</v>
      </c>
      <c r="F95" s="7" t="s">
        <v>75</v>
      </c>
      <c r="G95" s="1">
        <v>6</v>
      </c>
      <c r="H95" s="8">
        <f t="shared" si="76"/>
        <v>18.564124855032301</v>
      </c>
      <c r="I95" s="8">
        <f t="shared" si="77"/>
        <v>291.71412485503225</v>
      </c>
      <c r="J95" s="8">
        <f t="shared" si="78"/>
        <v>0.16841770495204683</v>
      </c>
      <c r="K95" s="8">
        <f t="shared" si="90"/>
        <v>28.47</v>
      </c>
      <c r="L95" s="8">
        <f t="shared" si="91"/>
        <v>0.28470000000000001</v>
      </c>
      <c r="M95" s="1" t="s">
        <v>73</v>
      </c>
      <c r="O95" s="8">
        <f t="shared" si="92"/>
        <v>0.59466365904257568</v>
      </c>
      <c r="P95" s="8">
        <f t="shared" si="79"/>
        <v>0.10015188867433708</v>
      </c>
      <c r="Q95" s="13">
        <f t="shared" si="80"/>
        <v>2.6039491055327643E-2</v>
      </c>
      <c r="R95" s="8">
        <f t="shared" si="81"/>
        <v>7.4022000000000004E-2</v>
      </c>
      <c r="S95" s="14">
        <f t="shared" si="82"/>
        <v>0.35178043088983874</v>
      </c>
      <c r="T95" s="2">
        <v>0.01</v>
      </c>
      <c r="U95" s="15">
        <f t="shared" si="83"/>
        <v>3.5178043088983876E-3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4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5"/>
        <v>7.4999999999999997E-3</v>
      </c>
      <c r="AT95" s="1">
        <f t="shared" si="93"/>
        <v>1.3467804308898386E-2</v>
      </c>
      <c r="AU95" s="8">
        <f t="shared" si="94"/>
        <v>28.47</v>
      </c>
      <c r="AV95" s="1">
        <f t="shared" si="86"/>
        <v>0.26</v>
      </c>
      <c r="AW95" s="1">
        <f t="shared" si="87"/>
        <v>2.75E-2</v>
      </c>
      <c r="AX95" s="1">
        <f t="shared" si="95"/>
        <v>18.368136959444115</v>
      </c>
      <c r="AZ95" s="1">
        <f t="shared" si="88"/>
        <v>5.8333333333333336E-3</v>
      </c>
      <c r="BA95" s="1">
        <f t="shared" si="96"/>
        <v>3.896271476245722</v>
      </c>
    </row>
    <row r="96" spans="1:53" x14ac:dyDescent="0.15">
      <c r="C96" s="7">
        <v>6</v>
      </c>
      <c r="D96" s="9">
        <v>21.6637282406667</v>
      </c>
      <c r="E96" s="10">
        <f t="shared" si="89"/>
        <v>18.564124855032301</v>
      </c>
      <c r="F96" s="7" t="s">
        <v>73</v>
      </c>
      <c r="G96" s="1">
        <v>7</v>
      </c>
      <c r="H96" s="8">
        <f t="shared" si="76"/>
        <v>21.6637282406667</v>
      </c>
      <c r="I96" s="8">
        <f t="shared" si="77"/>
        <v>294.81372824066671</v>
      </c>
      <c r="J96" s="8">
        <f t="shared" si="78"/>
        <v>0.23921774141740404</v>
      </c>
      <c r="K96" s="8">
        <f t="shared" si="90"/>
        <v>28.47</v>
      </c>
      <c r="L96" s="8">
        <f t="shared" si="91"/>
        <v>0.28470000000000001</v>
      </c>
      <c r="M96" s="1" t="s">
        <v>73</v>
      </c>
      <c r="O96" s="8">
        <f t="shared" si="92"/>
        <v>0.77921177036823863</v>
      </c>
      <c r="P96" s="8">
        <f t="shared" si="79"/>
        <v>0.18640127979334692</v>
      </c>
      <c r="Q96" s="13">
        <f t="shared" si="80"/>
        <v>4.8464332746270197E-2</v>
      </c>
      <c r="R96" s="8">
        <f t="shared" si="81"/>
        <v>7.4022000000000004E-2</v>
      </c>
      <c r="S96" s="14">
        <f t="shared" si="82"/>
        <v>0.65472876639742505</v>
      </c>
      <c r="T96" s="2">
        <v>0.01</v>
      </c>
      <c r="U96" s="15">
        <f t="shared" si="83"/>
        <v>6.5472876639742503E-3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4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5"/>
        <v>7.4999999999999997E-3</v>
      </c>
      <c r="AT96" s="1">
        <f t="shared" si="93"/>
        <v>1.649728766397425E-2</v>
      </c>
      <c r="AU96" s="8">
        <f t="shared" si="94"/>
        <v>28.47</v>
      </c>
      <c r="AV96" s="1">
        <f t="shared" si="86"/>
        <v>0.26</v>
      </c>
      <c r="AW96" s="1">
        <f t="shared" si="87"/>
        <v>2.75E-2</v>
      </c>
      <c r="AX96" s="1">
        <f t="shared" si="95"/>
        <v>22.499914041000284</v>
      </c>
      <c r="AZ96" s="1">
        <f t="shared" si="88"/>
        <v>5.8333333333333336E-3</v>
      </c>
      <c r="BA96" s="1">
        <f t="shared" si="96"/>
        <v>4.7727090390000608</v>
      </c>
    </row>
    <row r="97" spans="3:54" x14ac:dyDescent="0.15">
      <c r="C97" s="7">
        <v>7</v>
      </c>
      <c r="D97" s="9">
        <v>23.912141775161299</v>
      </c>
      <c r="E97" s="10">
        <f t="shared" si="89"/>
        <v>21.6637282406667</v>
      </c>
      <c r="F97" s="7" t="s">
        <v>73</v>
      </c>
      <c r="G97" s="1">
        <v>8</v>
      </c>
      <c r="H97" s="8">
        <f t="shared" si="76"/>
        <v>23.912141775161299</v>
      </c>
      <c r="I97" s="8">
        <f t="shared" si="77"/>
        <v>297.06214177516125</v>
      </c>
      <c r="J97" s="8">
        <f t="shared" si="78"/>
        <v>0.30715404613468827</v>
      </c>
      <c r="K97" s="8">
        <f t="shared" si="90"/>
        <v>28.47</v>
      </c>
      <c r="L97" s="8">
        <f t="shared" si="91"/>
        <v>0.28470000000000001</v>
      </c>
      <c r="M97" s="1" t="s">
        <v>73</v>
      </c>
      <c r="O97" s="8">
        <f t="shared" si="92"/>
        <v>0.87751049057489161</v>
      </c>
      <c r="P97" s="8">
        <f t="shared" si="79"/>
        <v>0.2695308977057132</v>
      </c>
      <c r="Q97" s="13">
        <f t="shared" si="80"/>
        <v>7.0078033403485437E-2</v>
      </c>
      <c r="R97" s="8">
        <f t="shared" si="81"/>
        <v>7.4022000000000004E-2</v>
      </c>
      <c r="S97" s="14">
        <f t="shared" si="82"/>
        <v>0.94671899440011664</v>
      </c>
      <c r="T97" s="2">
        <v>0.01</v>
      </c>
      <c r="U97" s="15">
        <f t="shared" si="83"/>
        <v>9.4671899440011663E-3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4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5"/>
        <v>7.4999999999999997E-3</v>
      </c>
      <c r="AT97" s="1">
        <f t="shared" si="93"/>
        <v>1.9417189944001167E-2</v>
      </c>
      <c r="AU97" s="8">
        <f t="shared" si="94"/>
        <v>28.47</v>
      </c>
      <c r="AV97" s="1">
        <f t="shared" si="86"/>
        <v>0.26</v>
      </c>
      <c r="AW97" s="1">
        <f t="shared" si="87"/>
        <v>2.75E-2</v>
      </c>
      <c r="AX97" s="1">
        <f t="shared" si="95"/>
        <v>26.482238387092192</v>
      </c>
      <c r="AZ97" s="1">
        <f t="shared" si="88"/>
        <v>5.8333333333333336E-3</v>
      </c>
      <c r="BA97" s="1">
        <f t="shared" si="96"/>
        <v>5.6174445063528893</v>
      </c>
    </row>
    <row r="98" spans="3:54" x14ac:dyDescent="0.15">
      <c r="C98" s="7">
        <v>8</v>
      </c>
      <c r="D98" s="9">
        <v>22.829755948064498</v>
      </c>
      <c r="E98" s="10">
        <f t="shared" si="89"/>
        <v>23.912141775161299</v>
      </c>
      <c r="F98" s="7" t="s">
        <v>73</v>
      </c>
      <c r="G98" s="1">
        <v>9</v>
      </c>
      <c r="H98" s="8">
        <f t="shared" si="76"/>
        <v>22.829755948064498</v>
      </c>
      <c r="I98" s="8">
        <f t="shared" si="77"/>
        <v>295.97975594806445</v>
      </c>
      <c r="J98" s="8">
        <f t="shared" si="78"/>
        <v>0.27245826913749288</v>
      </c>
      <c r="K98" s="8">
        <f t="shared" si="90"/>
        <v>28.47</v>
      </c>
      <c r="L98" s="8">
        <f t="shared" si="91"/>
        <v>0.28470000000000001</v>
      </c>
      <c r="M98" s="1" t="s">
        <v>73</v>
      </c>
      <c r="O98" s="8">
        <f t="shared" si="92"/>
        <v>0.89267959286917842</v>
      </c>
      <c r="P98" s="8">
        <f t="shared" si="79"/>
        <v>0.24321793676749817</v>
      </c>
      <c r="Q98" s="13">
        <f t="shared" si="80"/>
        <v>6.323666355954953E-2</v>
      </c>
      <c r="R98" s="8">
        <f t="shared" si="81"/>
        <v>7.4022000000000004E-2</v>
      </c>
      <c r="S98" s="14">
        <f t="shared" si="82"/>
        <v>0.85429552780996898</v>
      </c>
      <c r="T98" s="2">
        <v>0.01</v>
      </c>
      <c r="U98" s="15">
        <f t="shared" si="83"/>
        <v>8.5429552780996905E-3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4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5"/>
        <v>7.4999999999999997E-3</v>
      </c>
      <c r="AT98" s="1">
        <f t="shared" si="93"/>
        <v>1.8492955278099691E-2</v>
      </c>
      <c r="AU98" s="8">
        <f t="shared" si="94"/>
        <v>28.47</v>
      </c>
      <c r="AV98" s="1">
        <f t="shared" si="86"/>
        <v>0.26</v>
      </c>
      <c r="AW98" s="1">
        <f t="shared" si="87"/>
        <v>2.75E-2</v>
      </c>
      <c r="AX98" s="1">
        <f t="shared" si="95"/>
        <v>25.221715993347001</v>
      </c>
      <c r="AZ98" s="1">
        <f t="shared" si="88"/>
        <v>5.8333333333333336E-3</v>
      </c>
      <c r="BA98" s="1">
        <f t="shared" si="96"/>
        <v>5.3500609682857281</v>
      </c>
    </row>
    <row r="99" spans="3:54" x14ac:dyDescent="0.15">
      <c r="C99" s="7">
        <v>9</v>
      </c>
      <c r="D99" s="9">
        <v>17.512918640666701</v>
      </c>
      <c r="E99" s="10">
        <f t="shared" si="89"/>
        <v>22.829755948064498</v>
      </c>
      <c r="F99" s="7" t="s">
        <v>73</v>
      </c>
      <c r="G99" s="1">
        <v>10</v>
      </c>
      <c r="H99" s="8">
        <f t="shared" si="76"/>
        <v>17.512918640666701</v>
      </c>
      <c r="I99" s="8">
        <f t="shared" si="77"/>
        <v>290.6629186406667</v>
      </c>
      <c r="J99" s="8">
        <f t="shared" si="78"/>
        <v>0.14926653346220306</v>
      </c>
      <c r="K99" s="8">
        <f t="shared" si="90"/>
        <v>28.47</v>
      </c>
      <c r="L99" s="8">
        <f t="shared" si="91"/>
        <v>0.28470000000000001</v>
      </c>
      <c r="M99" s="1" t="s">
        <v>73</v>
      </c>
      <c r="O99" s="8">
        <f t="shared" si="92"/>
        <v>0.93416165610168023</v>
      </c>
      <c r="P99" s="8">
        <f t="shared" si="79"/>
        <v>0.13943907209960849</v>
      </c>
      <c r="Q99" s="13">
        <f t="shared" si="80"/>
        <v>3.6254158745898206E-2</v>
      </c>
      <c r="R99" s="8">
        <f t="shared" si="81"/>
        <v>7.4022000000000004E-2</v>
      </c>
      <c r="S99" s="14">
        <f t="shared" si="82"/>
        <v>0.48977545521464166</v>
      </c>
      <c r="T99" s="2">
        <v>0.01</v>
      </c>
      <c r="U99" s="15">
        <f t="shared" si="83"/>
        <v>4.897754552146417E-3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4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5"/>
        <v>5.0000000000000001E-3</v>
      </c>
      <c r="AT99" s="1">
        <f t="shared" si="93"/>
        <v>1.0387754552146418E-2</v>
      </c>
      <c r="AU99" s="8">
        <f t="shared" si="94"/>
        <v>28.47</v>
      </c>
      <c r="AV99" s="1">
        <f t="shared" si="86"/>
        <v>0.26</v>
      </c>
      <c r="AW99" s="1">
        <f t="shared" si="87"/>
        <v>2.75E-2</v>
      </c>
      <c r="AX99" s="1">
        <f t="shared" si="95"/>
        <v>14.167394620431747</v>
      </c>
      <c r="AZ99" s="1">
        <f t="shared" si="88"/>
        <v>5.8333333333333336E-3</v>
      </c>
      <c r="BA99" s="1">
        <f t="shared" si="96"/>
        <v>3.0052049194855224</v>
      </c>
    </row>
    <row r="100" spans="3:54" x14ac:dyDescent="0.15">
      <c r="C100" s="7">
        <v>10</v>
      </c>
      <c r="D100" s="9">
        <v>11.106226158258099</v>
      </c>
      <c r="E100" s="10">
        <f t="shared" si="89"/>
        <v>17.512918640666701</v>
      </c>
      <c r="F100" s="7" t="s">
        <v>73</v>
      </c>
      <c r="G100" s="1">
        <v>11</v>
      </c>
      <c r="H100" s="8">
        <f t="shared" si="76"/>
        <v>11.106226158258099</v>
      </c>
      <c r="I100" s="8">
        <f t="shared" si="77"/>
        <v>284.25622615825807</v>
      </c>
      <c r="J100" s="8">
        <f t="shared" si="78"/>
        <v>7.0156480057919371E-2</v>
      </c>
      <c r="K100" s="8">
        <f t="shared" si="90"/>
        <v>28.47</v>
      </c>
      <c r="L100" s="8">
        <f t="shared" si="91"/>
        <v>0.28470000000000001</v>
      </c>
      <c r="M100" s="1" t="s">
        <v>75</v>
      </c>
      <c r="N100" s="8">
        <f>(O99-P99)*$C$22/100</f>
        <v>0.75498645480196813</v>
      </c>
      <c r="O100" s="8">
        <f t="shared" si="92"/>
        <v>0.32443612920010356</v>
      </c>
      <c r="P100" s="8">
        <f t="shared" si="79"/>
        <v>2.2761296828295616E-2</v>
      </c>
      <c r="Q100" s="13">
        <f t="shared" si="80"/>
        <v>5.9179371753568608E-3</v>
      </c>
      <c r="R100" s="8">
        <f t="shared" si="81"/>
        <v>7.4022000000000004E-2</v>
      </c>
      <c r="S100" s="14">
        <f t="shared" si="82"/>
        <v>7.994835556127719E-2</v>
      </c>
      <c r="T100" s="2">
        <v>0.01</v>
      </c>
      <c r="U100" s="15">
        <f t="shared" si="83"/>
        <v>7.9948355561277197E-4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4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5"/>
        <v>5.0000000000000001E-3</v>
      </c>
      <c r="AT100" s="1">
        <f t="shared" si="93"/>
        <v>6.2894835556127722E-3</v>
      </c>
      <c r="AU100" s="8">
        <f t="shared" si="94"/>
        <v>28.47</v>
      </c>
      <c r="AV100" s="1">
        <f t="shared" si="86"/>
        <v>0.26</v>
      </c>
      <c r="AW100" s="1">
        <f t="shared" si="87"/>
        <v>2.75E-2</v>
      </c>
      <c r="AX100" s="1">
        <f t="shared" si="95"/>
        <v>8.5779457960595025</v>
      </c>
      <c r="AZ100" s="1">
        <f t="shared" si="88"/>
        <v>5.8333333333333336E-3</v>
      </c>
      <c r="BA100" s="1">
        <f t="shared" si="96"/>
        <v>1.8195642597701975</v>
      </c>
    </row>
    <row r="101" spans="3:54" x14ac:dyDescent="0.15">
      <c r="C101" s="7">
        <v>11</v>
      </c>
      <c r="D101" s="9">
        <v>0.19945197166666701</v>
      </c>
      <c r="E101" s="10">
        <f t="shared" si="89"/>
        <v>11.106226158258099</v>
      </c>
      <c r="F101" s="7" t="s">
        <v>75</v>
      </c>
      <c r="G101" s="1">
        <v>12</v>
      </c>
      <c r="H101" s="8">
        <f t="shared" si="76"/>
        <v>0.19945197166666701</v>
      </c>
      <c r="I101" s="8">
        <f t="shared" si="77"/>
        <v>273.34945197166667</v>
      </c>
      <c r="J101" s="8">
        <f t="shared" si="78"/>
        <v>1.7885574773596292E-2</v>
      </c>
      <c r="K101" s="8">
        <f t="shared" si="90"/>
        <v>28.47</v>
      </c>
      <c r="L101" s="8">
        <f t="shared" si="91"/>
        <v>0.28470000000000001</v>
      </c>
      <c r="M101" s="1" t="s">
        <v>73</v>
      </c>
      <c r="O101" s="8">
        <f t="shared" si="92"/>
        <v>0.58637483237180799</v>
      </c>
      <c r="P101" s="8">
        <f t="shared" si="79"/>
        <v>1.0487650909740964E-2</v>
      </c>
      <c r="Q101" s="13">
        <f t="shared" si="80"/>
        <v>2.726789236532651E-3</v>
      </c>
      <c r="R101" s="8">
        <f t="shared" si="81"/>
        <v>7.4022000000000004E-2</v>
      </c>
      <c r="S101" s="14">
        <f t="shared" si="82"/>
        <v>3.6837551491889581E-2</v>
      </c>
      <c r="T101" s="2">
        <v>0.01</v>
      </c>
      <c r="U101" s="15">
        <f t="shared" si="83"/>
        <v>3.6837551491889582E-4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4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5"/>
        <v>5.0000000000000001E-3</v>
      </c>
      <c r="AT101" s="1">
        <f t="shared" si="93"/>
        <v>5.8583755149188956E-3</v>
      </c>
      <c r="AU101" s="8">
        <f t="shared" si="94"/>
        <v>28.47</v>
      </c>
      <c r="AV101" s="1">
        <f t="shared" si="86"/>
        <v>0.26</v>
      </c>
      <c r="AW101" s="1">
        <f t="shared" si="87"/>
        <v>2.75E-2</v>
      </c>
      <c r="AX101" s="1">
        <f t="shared" si="95"/>
        <v>7.9899767883311412</v>
      </c>
      <c r="AY101" s="1">
        <f>SUM(AX90:AX101)</f>
        <v>171.02657288877302</v>
      </c>
      <c r="AZ101" s="1">
        <f t="shared" si="88"/>
        <v>5.8333333333333336E-3</v>
      </c>
      <c r="BA101" s="1">
        <f t="shared" si="96"/>
        <v>1.6948435611611512</v>
      </c>
      <c r="BB101" s="1">
        <f>SUM(BA90:BA101)</f>
        <v>36.278363946103376</v>
      </c>
    </row>
    <row r="102" spans="3:54" x14ac:dyDescent="0.15">
      <c r="C102" s="7">
        <v>12</v>
      </c>
      <c r="D102" s="9">
        <v>-3.52923313796774</v>
      </c>
      <c r="E102" s="10">
        <f t="shared" si="89"/>
        <v>0.19945197166666701</v>
      </c>
      <c r="F102" s="7" t="s">
        <v>73</v>
      </c>
    </row>
  </sheetData>
  <mergeCells count="65">
    <mergeCell ref="A89:B89"/>
    <mergeCell ref="A2:A4"/>
    <mergeCell ref="A5:A6"/>
    <mergeCell ref="E2:E4"/>
    <mergeCell ref="E5:E6"/>
    <mergeCell ref="AE88:AG88"/>
    <mergeCell ref="AH88:AJ88"/>
    <mergeCell ref="AK88:AM88"/>
    <mergeCell ref="AN88:AP88"/>
    <mergeCell ref="AQ88:AS88"/>
    <mergeCell ref="A73:B73"/>
    <mergeCell ref="S88:U88"/>
    <mergeCell ref="V88:X88"/>
    <mergeCell ref="Y88:AA88"/>
    <mergeCell ref="AB88:AD88"/>
    <mergeCell ref="AE72:AG72"/>
    <mergeCell ref="AH72:AJ72"/>
    <mergeCell ref="AK72:AM72"/>
    <mergeCell ref="AN72:AP72"/>
    <mergeCell ref="AQ72:AS72"/>
    <mergeCell ref="A57:B57"/>
    <mergeCell ref="S72:U72"/>
    <mergeCell ref="V72:X72"/>
    <mergeCell ref="Y72:AA72"/>
    <mergeCell ref="AB72:AD72"/>
    <mergeCell ref="AH40:AJ40"/>
    <mergeCell ref="AK40:AM40"/>
    <mergeCell ref="AN40:AP40"/>
    <mergeCell ref="A41:B41"/>
    <mergeCell ref="S56:U56"/>
    <mergeCell ref="S40:U40"/>
    <mergeCell ref="V40:X40"/>
    <mergeCell ref="Y40:AA40"/>
    <mergeCell ref="AB40:AD40"/>
    <mergeCell ref="AE40:AG40"/>
    <mergeCell ref="AE25:AG25"/>
    <mergeCell ref="AH25:AJ25"/>
    <mergeCell ref="AK25:AM25"/>
    <mergeCell ref="AN25:AP25"/>
    <mergeCell ref="A26:B26"/>
    <mergeCell ref="A11:B11"/>
    <mergeCell ref="S25:U25"/>
    <mergeCell ref="V25:X25"/>
    <mergeCell ref="Y25:AA25"/>
    <mergeCell ref="AB25:AD25"/>
    <mergeCell ref="G14:G15"/>
    <mergeCell ref="AJ1:AO1"/>
    <mergeCell ref="A7:B7"/>
    <mergeCell ref="A8:B8"/>
    <mergeCell ref="A9:B9"/>
    <mergeCell ref="A10:B10"/>
    <mergeCell ref="R10:S10"/>
    <mergeCell ref="U10:V10"/>
    <mergeCell ref="X10:Y10"/>
    <mergeCell ref="AA10:AB10"/>
    <mergeCell ref="AD10:AE10"/>
    <mergeCell ref="AG10:AH10"/>
    <mergeCell ref="AJ10:AN10"/>
    <mergeCell ref="G2:G4"/>
    <mergeCell ref="G5:G6"/>
    <mergeCell ref="R1:W1"/>
    <mergeCell ref="X1:Z1"/>
    <mergeCell ref="AA1:AC1"/>
    <mergeCell ref="AD1:AF1"/>
    <mergeCell ref="AG1:AI1"/>
  </mergeCells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48.1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940.20967983770299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3927.8324369275201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0.25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2.7240000000000002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0.76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(AV38+AV53+AY69+AY85+AY101+BB101+AG69)</f>
        <v>113149473.26758984</v>
      </c>
      <c r="J14" s="6" t="s">
        <v>22</v>
      </c>
      <c r="K14" s="6">
        <f>I14/(10000*1000)</f>
        <v>11.314947326758984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64629004.137463003</v>
      </c>
      <c r="J15" s="6" t="s">
        <v>22</v>
      </c>
      <c r="K15" s="6">
        <f>I15/(10000*1000)</f>
        <v>6.4629004137463006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11.314947326758984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5</v>
      </c>
      <c r="E27" s="7"/>
      <c r="F27" s="7"/>
      <c r="G27" s="1">
        <v>1</v>
      </c>
      <c r="H27" s="8">
        <f t="shared" ref="H27:H38" si="0">E28</f>
        <v>5</v>
      </c>
      <c r="I27" s="8">
        <f t="shared" ref="I27:I38" si="1">H27+273.15</f>
        <v>278.14999999999998</v>
      </c>
      <c r="J27" s="8">
        <f t="shared" ref="J27:J38" si="2">EXP(($C$16*(I27-$C$14))/($C$17*I27*$C$14))</f>
        <v>3.3074406338125473E-2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3.688312634933269E-2</v>
      </c>
      <c r="Q27" s="13">
        <f t="shared" ref="Q27:Q38" si="6">P27*$B$29</f>
        <v>4.4259751619199223E-3</v>
      </c>
      <c r="R27" s="8">
        <f t="shared" ref="R27:R38" si="7">L27*$B$29</f>
        <v>0.13381873333333336</v>
      </c>
      <c r="S27" s="14">
        <f t="shared" ref="S27:S38" si="8">Q27/R27</f>
        <v>3.3074406338125466E-2</v>
      </c>
      <c r="T27" s="2">
        <v>0.01</v>
      </c>
      <c r="U27" s="15">
        <f t="shared" ref="U27:U38" si="9">S27*T27</f>
        <v>3.3074406338125467E-4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2.9780744063381253E-2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4.0083333333333337</v>
      </c>
      <c r="AU27" s="1">
        <f t="shared" ref="AU27:AU38" si="17">AT27*10000*AS27*0.67*AR27*AQ27</f>
        <v>10702.644301159051</v>
      </c>
    </row>
    <row r="28" spans="1:47" x14ac:dyDescent="0.15">
      <c r="A28" s="1" t="s">
        <v>74</v>
      </c>
      <c r="B28" s="1">
        <v>1</v>
      </c>
      <c r="C28" s="7">
        <v>1</v>
      </c>
      <c r="D28" s="9">
        <v>3.9661463037096798</v>
      </c>
      <c r="E28" s="10">
        <f t="shared" ref="E28:E39" si="18">D27</f>
        <v>5</v>
      </c>
      <c r="F28" s="7" t="s">
        <v>73</v>
      </c>
      <c r="G28" s="1">
        <v>2</v>
      </c>
      <c r="H28" s="8">
        <f t="shared" si="0"/>
        <v>3.9661463037096798</v>
      </c>
      <c r="I28" s="8">
        <f t="shared" si="1"/>
        <v>277.11614630370968</v>
      </c>
      <c r="J28" s="8">
        <f t="shared" si="2"/>
        <v>2.902514532017857E-2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2.1934290958728897</v>
      </c>
      <c r="P28" s="8">
        <f t="shared" si="5"/>
        <v>6.3664598257218513E-2</v>
      </c>
      <c r="Q28" s="13">
        <f t="shared" si="6"/>
        <v>7.6397517908662217E-3</v>
      </c>
      <c r="R28" s="8">
        <f t="shared" si="7"/>
        <v>0.13381873333333336</v>
      </c>
      <c r="S28" s="14">
        <f t="shared" si="8"/>
        <v>5.7090301190014403E-2</v>
      </c>
      <c r="T28" s="2">
        <v>0.01</v>
      </c>
      <c r="U28" s="15">
        <f t="shared" si="9"/>
        <v>5.7090301190014406E-4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2.2470903011900144E-2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4.0083333333333337</v>
      </c>
      <c r="AU28" s="1">
        <f t="shared" si="17"/>
        <v>8075.6236832218729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5.2702185799285699</v>
      </c>
      <c r="E29" s="10">
        <f t="shared" si="18"/>
        <v>3.9661463037096798</v>
      </c>
      <c r="F29" s="7" t="s">
        <v>73</v>
      </c>
      <c r="G29" s="1">
        <v>3</v>
      </c>
      <c r="H29" s="8">
        <f t="shared" si="0"/>
        <v>5.2702185799285699</v>
      </c>
      <c r="I29" s="8">
        <f t="shared" si="1"/>
        <v>278.42021857992853</v>
      </c>
      <c r="J29" s="8">
        <f t="shared" si="2"/>
        <v>3.4217393935755132E-2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3.2449206087267823</v>
      </c>
      <c r="P29" s="8">
        <f t="shared" si="5"/>
        <v>0.11103272675905465</v>
      </c>
      <c r="Q29" s="13">
        <f t="shared" si="6"/>
        <v>1.3323927211086557E-2</v>
      </c>
      <c r="R29" s="8">
        <f t="shared" si="7"/>
        <v>0.13381873333333336</v>
      </c>
      <c r="S29" s="14">
        <f t="shared" si="8"/>
        <v>9.9566980490672863E-2</v>
      </c>
      <c r="T29" s="2">
        <v>0.01</v>
      </c>
      <c r="U29" s="15">
        <f t="shared" si="9"/>
        <v>9.9566980490672875E-4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2.2895669804906729E-2</v>
      </c>
      <c r="AR29" s="8">
        <f t="shared" si="15"/>
        <v>111.51561111111111</v>
      </c>
      <c r="AS29" s="1">
        <f t="shared" si="16"/>
        <v>0.12</v>
      </c>
      <c r="AT29" s="1">
        <f t="shared" si="20"/>
        <v>4.0083333333333337</v>
      </c>
      <c r="AU29" s="1">
        <f t="shared" si="17"/>
        <v>8228.2769509447407</v>
      </c>
    </row>
    <row r="30" spans="1:47" x14ac:dyDescent="0.15">
      <c r="C30" s="7">
        <v>3</v>
      </c>
      <c r="D30" s="9">
        <v>9.9256781322580601</v>
      </c>
      <c r="E30" s="10">
        <f t="shared" si="18"/>
        <v>5.2702185799285699</v>
      </c>
      <c r="F30" s="7" t="s">
        <v>73</v>
      </c>
      <c r="G30" s="1">
        <v>4</v>
      </c>
      <c r="H30" s="8">
        <f t="shared" si="0"/>
        <v>9.9256781322580601</v>
      </c>
      <c r="I30" s="8">
        <f t="shared" si="1"/>
        <v>283.07567813225802</v>
      </c>
      <c r="J30" s="8">
        <f t="shared" si="2"/>
        <v>6.0817403729160925E-2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4.2490439930788391</v>
      </c>
      <c r="P30" s="8">
        <f t="shared" si="5"/>
        <v>0.25841582399004182</v>
      </c>
      <c r="Q30" s="13">
        <f t="shared" si="6"/>
        <v>3.1009898878805016E-2</v>
      </c>
      <c r="R30" s="8">
        <f t="shared" si="7"/>
        <v>0.13381873333333336</v>
      </c>
      <c r="S30" s="14">
        <f t="shared" si="8"/>
        <v>0.23173062624618834</v>
      </c>
      <c r="T30" s="2">
        <v>0.01</v>
      </c>
      <c r="U30" s="15">
        <f t="shared" si="9"/>
        <v>2.3173062624618833E-3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2.4217306262461883E-2</v>
      </c>
      <c r="AR30" s="8">
        <f t="shared" si="15"/>
        <v>111.51561111111111</v>
      </c>
      <c r="AS30" s="1">
        <f t="shared" si="16"/>
        <v>0.12</v>
      </c>
      <c r="AT30" s="1">
        <f t="shared" si="20"/>
        <v>4.0083333333333337</v>
      </c>
      <c r="AU30" s="1">
        <f t="shared" si="17"/>
        <v>8703.2484583910427</v>
      </c>
    </row>
    <row r="31" spans="1:47" x14ac:dyDescent="0.15">
      <c r="C31" s="7">
        <v>4</v>
      </c>
      <c r="D31" s="9">
        <v>14.7407584389333</v>
      </c>
      <c r="E31" s="10">
        <f t="shared" si="18"/>
        <v>9.9256781322580601</v>
      </c>
      <c r="F31" s="7" t="s">
        <v>73</v>
      </c>
      <c r="G31" s="1">
        <v>5</v>
      </c>
      <c r="H31" s="8">
        <f t="shared" si="0"/>
        <v>14.7407584389333</v>
      </c>
      <c r="I31" s="8">
        <f t="shared" si="1"/>
        <v>287.89075843893329</v>
      </c>
      <c r="J31" s="8">
        <f t="shared" si="2"/>
        <v>0.10811212683856153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3.7910967606343577</v>
      </c>
      <c r="O31" s="8">
        <f t="shared" si="19"/>
        <v>1.3146875195655507</v>
      </c>
      <c r="P31" s="8">
        <f t="shared" si="5"/>
        <v>0.14213366386834467</v>
      </c>
      <c r="Q31" s="13">
        <f t="shared" si="6"/>
        <v>1.7056039664201359E-2</v>
      </c>
      <c r="R31" s="8">
        <f t="shared" si="7"/>
        <v>0.13381873333333336</v>
      </c>
      <c r="S31" s="14">
        <f t="shared" si="8"/>
        <v>0.12745629284739921</v>
      </c>
      <c r="T31" s="2">
        <v>0.01</v>
      </c>
      <c r="U31" s="15">
        <f t="shared" si="9"/>
        <v>1.2745629284739921E-3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3.0724562928473989E-2</v>
      </c>
      <c r="AR31" s="8">
        <f t="shared" si="15"/>
        <v>111.51561111111111</v>
      </c>
      <c r="AS31" s="1">
        <f t="shared" si="16"/>
        <v>0.12</v>
      </c>
      <c r="AT31" s="1">
        <f t="shared" si="20"/>
        <v>4.0083333333333337</v>
      </c>
      <c r="AU31" s="1">
        <f t="shared" si="17"/>
        <v>11041.835208421571</v>
      </c>
    </row>
    <row r="32" spans="1:47" x14ac:dyDescent="0.15">
      <c r="C32" s="7">
        <v>5</v>
      </c>
      <c r="D32" s="9">
        <v>20.4786637183871</v>
      </c>
      <c r="E32" s="10">
        <f t="shared" si="18"/>
        <v>14.7407584389333</v>
      </c>
      <c r="F32" s="7" t="s">
        <v>75</v>
      </c>
      <c r="G32" s="1">
        <v>6</v>
      </c>
      <c r="H32" s="8">
        <f t="shared" si="0"/>
        <v>20.4786637183871</v>
      </c>
      <c r="I32" s="8">
        <f t="shared" si="1"/>
        <v>293.62866371838709</v>
      </c>
      <c r="J32" s="8">
        <f t="shared" si="2"/>
        <v>0.20936515477742179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2.2877099668083174</v>
      </c>
      <c r="P32" s="8">
        <f t="shared" si="5"/>
        <v>0.47896675128667382</v>
      </c>
      <c r="Q32" s="13">
        <f t="shared" si="6"/>
        <v>5.7476010154400854E-2</v>
      </c>
      <c r="R32" s="8">
        <f t="shared" si="7"/>
        <v>0.13381873333333336</v>
      </c>
      <c r="S32" s="14">
        <f t="shared" si="8"/>
        <v>0.42950645789802855</v>
      </c>
      <c r="T32" s="2">
        <v>0.01</v>
      </c>
      <c r="U32" s="15">
        <f t="shared" si="9"/>
        <v>4.2950645789802859E-3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3.3745064578980286E-2</v>
      </c>
      <c r="AR32" s="8">
        <f t="shared" si="15"/>
        <v>111.51561111111111</v>
      </c>
      <c r="AS32" s="1">
        <f t="shared" si="16"/>
        <v>0.12</v>
      </c>
      <c r="AT32" s="1">
        <f t="shared" si="20"/>
        <v>4.0083333333333337</v>
      </c>
      <c r="AU32" s="1">
        <f t="shared" si="17"/>
        <v>12127.347199244621</v>
      </c>
    </row>
    <row r="33" spans="1:48" x14ac:dyDescent="0.15">
      <c r="C33" s="7">
        <v>6</v>
      </c>
      <c r="D33" s="9">
        <v>24.053008962333301</v>
      </c>
      <c r="E33" s="10">
        <f t="shared" si="18"/>
        <v>20.4786637183871</v>
      </c>
      <c r="F33" s="7" t="s">
        <v>73</v>
      </c>
      <c r="G33" s="1">
        <v>7</v>
      </c>
      <c r="H33" s="8">
        <f t="shared" si="0"/>
        <v>24.053008962333301</v>
      </c>
      <c r="I33" s="8">
        <f t="shared" si="1"/>
        <v>297.20300896233329</v>
      </c>
      <c r="J33" s="8">
        <f t="shared" si="2"/>
        <v>0.31196309505796704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2.9238993266327546</v>
      </c>
      <c r="P33" s="8">
        <f t="shared" si="5"/>
        <v>0.91214868357425982</v>
      </c>
      <c r="Q33" s="13">
        <f t="shared" si="6"/>
        <v>0.10945784202891118</v>
      </c>
      <c r="R33" s="8">
        <f t="shared" si="7"/>
        <v>0.13381873333333336</v>
      </c>
      <c r="S33" s="14">
        <f t="shared" si="8"/>
        <v>0.81795604623053142</v>
      </c>
      <c r="T33" s="2">
        <v>0.01</v>
      </c>
      <c r="U33" s="15">
        <f t="shared" si="9"/>
        <v>8.1795604623053145E-3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4.3079560462305315E-2</v>
      </c>
      <c r="AR33" s="8">
        <f t="shared" si="15"/>
        <v>111.51561111111111</v>
      </c>
      <c r="AS33" s="1">
        <f t="shared" si="16"/>
        <v>0.12</v>
      </c>
      <c r="AT33" s="1">
        <f t="shared" si="20"/>
        <v>4.0083333333333337</v>
      </c>
      <c r="AU33" s="1">
        <f t="shared" si="17"/>
        <v>15481.991024034214</v>
      </c>
    </row>
    <row r="34" spans="1:48" x14ac:dyDescent="0.15">
      <c r="C34" s="7">
        <v>7</v>
      </c>
      <c r="D34" s="9">
        <v>26.318568544838701</v>
      </c>
      <c r="E34" s="10">
        <f t="shared" si="18"/>
        <v>24.053008962333301</v>
      </c>
      <c r="F34" s="7" t="s">
        <v>73</v>
      </c>
      <c r="G34" s="1">
        <v>8</v>
      </c>
      <c r="H34" s="8">
        <f t="shared" si="0"/>
        <v>26.318568544838701</v>
      </c>
      <c r="I34" s="8">
        <f t="shared" si="1"/>
        <v>299.46856854483866</v>
      </c>
      <c r="J34" s="8">
        <f t="shared" si="2"/>
        <v>0.39970776251267215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3.1269067541696058</v>
      </c>
      <c r="P34" s="8">
        <f t="shared" si="5"/>
        <v>1.2498489022948953</v>
      </c>
      <c r="Q34" s="13">
        <f t="shared" si="6"/>
        <v>0.14998186827538743</v>
      </c>
      <c r="R34" s="8">
        <f t="shared" si="7"/>
        <v>0.13381873333333336</v>
      </c>
      <c r="S34" s="14">
        <f t="shared" si="8"/>
        <v>1.1207837986464331</v>
      </c>
      <c r="T34" s="2">
        <v>0.01</v>
      </c>
      <c r="U34" s="15">
        <f t="shared" si="9"/>
        <v>1.120783798646433E-2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4.6107837986464333E-2</v>
      </c>
      <c r="AR34" s="8">
        <f t="shared" si="15"/>
        <v>111.51561111111111</v>
      </c>
      <c r="AS34" s="1">
        <f t="shared" si="16"/>
        <v>0.12</v>
      </c>
      <c r="AT34" s="1">
        <f t="shared" si="20"/>
        <v>4.0083333333333337</v>
      </c>
      <c r="AU34" s="1">
        <f t="shared" si="17"/>
        <v>16570.297518905205</v>
      </c>
    </row>
    <row r="35" spans="1:48" x14ac:dyDescent="0.15">
      <c r="C35" s="7">
        <v>8</v>
      </c>
      <c r="D35" s="9">
        <v>26.6895548625806</v>
      </c>
      <c r="E35" s="10">
        <f t="shared" si="18"/>
        <v>26.318568544838701</v>
      </c>
      <c r="F35" s="7" t="s">
        <v>73</v>
      </c>
      <c r="G35" s="1">
        <v>9</v>
      </c>
      <c r="H35" s="8">
        <f t="shared" si="0"/>
        <v>26.6895548625806</v>
      </c>
      <c r="I35" s="8">
        <f t="shared" si="1"/>
        <v>299.8395548625806</v>
      </c>
      <c r="J35" s="8">
        <f t="shared" si="2"/>
        <v>0.41611520360511367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2.9922139629858218</v>
      </c>
      <c r="P35" s="8">
        <f t="shared" si="5"/>
        <v>1.2451057224379092</v>
      </c>
      <c r="Q35" s="13">
        <f t="shared" si="6"/>
        <v>0.14941268669254909</v>
      </c>
      <c r="R35" s="8">
        <f t="shared" si="7"/>
        <v>0.13381873333333336</v>
      </c>
      <c r="S35" s="14">
        <f t="shared" si="8"/>
        <v>1.1165304211957547</v>
      </c>
      <c r="T35" s="2">
        <v>0.01</v>
      </c>
      <c r="U35" s="15">
        <f t="shared" si="9"/>
        <v>1.1165304211957548E-2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4.606530421195755E-2</v>
      </c>
      <c r="AR35" s="8">
        <f t="shared" si="15"/>
        <v>111.51561111111111</v>
      </c>
      <c r="AS35" s="1">
        <f t="shared" si="16"/>
        <v>0.12</v>
      </c>
      <c r="AT35" s="1">
        <f t="shared" si="20"/>
        <v>4.0083333333333337</v>
      </c>
      <c r="AU35" s="1">
        <f t="shared" si="17"/>
        <v>16555.011673180095</v>
      </c>
    </row>
    <row r="36" spans="1:48" x14ac:dyDescent="0.15">
      <c r="C36" s="7">
        <v>9</v>
      </c>
      <c r="D36" s="9">
        <v>22.762612314666701</v>
      </c>
      <c r="E36" s="10">
        <f t="shared" si="18"/>
        <v>26.6895548625806</v>
      </c>
      <c r="F36" s="7" t="s">
        <v>73</v>
      </c>
      <c r="G36" s="1">
        <v>10</v>
      </c>
      <c r="H36" s="8">
        <f t="shared" si="0"/>
        <v>22.762612314666701</v>
      </c>
      <c r="I36" s="8">
        <f t="shared" si="1"/>
        <v>295.91261231466666</v>
      </c>
      <c r="J36" s="8">
        <f t="shared" si="2"/>
        <v>0.27043210209615121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2.8622643516590234</v>
      </c>
      <c r="P36" s="8">
        <f t="shared" si="5"/>
        <v>0.7740481653740271</v>
      </c>
      <c r="Q36" s="13">
        <f t="shared" si="6"/>
        <v>9.2885779844883248E-2</v>
      </c>
      <c r="R36" s="8">
        <f t="shared" si="7"/>
        <v>0.13381873333333336</v>
      </c>
      <c r="S36" s="14">
        <f t="shared" si="8"/>
        <v>0.69411641801683399</v>
      </c>
      <c r="T36" s="2">
        <v>0.01</v>
      </c>
      <c r="U36" s="15">
        <f t="shared" si="9"/>
        <v>6.94116418016834E-3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3.6391164180168335E-2</v>
      </c>
      <c r="AR36" s="8">
        <f t="shared" si="15"/>
        <v>111.51561111111111</v>
      </c>
      <c r="AS36" s="1">
        <f t="shared" si="16"/>
        <v>0.12</v>
      </c>
      <c r="AT36" s="1">
        <f t="shared" si="20"/>
        <v>4.0083333333333337</v>
      </c>
      <c r="AU36" s="1">
        <f t="shared" si="17"/>
        <v>13078.306072423933</v>
      </c>
    </row>
    <row r="37" spans="1:48" x14ac:dyDescent="0.15">
      <c r="C37" s="7">
        <v>10</v>
      </c>
      <c r="D37" s="9">
        <v>17.664387655161299</v>
      </c>
      <c r="E37" s="10">
        <f t="shared" si="18"/>
        <v>22.762612314666701</v>
      </c>
      <c r="F37" s="7" t="s">
        <v>73</v>
      </c>
      <c r="G37" s="1">
        <v>11</v>
      </c>
      <c r="H37" s="8">
        <f t="shared" si="0"/>
        <v>17.664387655161299</v>
      </c>
      <c r="I37" s="8">
        <f t="shared" si="1"/>
        <v>290.81438765516128</v>
      </c>
      <c r="J37" s="8">
        <f t="shared" si="2"/>
        <v>0.15189371863668297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1.9838053769707467</v>
      </c>
      <c r="O37" s="8">
        <f t="shared" si="19"/>
        <v>1.219566920425361</v>
      </c>
      <c r="P37" s="8">
        <f t="shared" si="5"/>
        <v>0.18524455466969569</v>
      </c>
      <c r="Q37" s="13">
        <f t="shared" si="6"/>
        <v>2.2229346560363482E-2</v>
      </c>
      <c r="R37" s="8">
        <f t="shared" si="7"/>
        <v>0.13381873333333336</v>
      </c>
      <c r="S37" s="14">
        <f t="shared" si="8"/>
        <v>0.16611535624830415</v>
      </c>
      <c r="T37" s="2">
        <v>0.01</v>
      </c>
      <c r="U37" s="15">
        <f t="shared" si="9"/>
        <v>1.6611535624830415E-3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3.1111153562483038E-2</v>
      </c>
      <c r="AR37" s="8">
        <f t="shared" si="15"/>
        <v>111.51561111111111</v>
      </c>
      <c r="AS37" s="1">
        <f t="shared" si="16"/>
        <v>0.12</v>
      </c>
      <c r="AT37" s="1">
        <f t="shared" si="20"/>
        <v>4.0083333333333337</v>
      </c>
      <c r="AU37" s="1">
        <f t="shared" si="17"/>
        <v>11180.768676207084</v>
      </c>
    </row>
    <row r="38" spans="1:48" x14ac:dyDescent="0.15">
      <c r="C38" s="7">
        <v>11</v>
      </c>
      <c r="D38" s="9">
        <v>10.8610328859333</v>
      </c>
      <c r="E38" s="10">
        <f t="shared" si="18"/>
        <v>17.664387655161299</v>
      </c>
      <c r="F38" s="7" t="s">
        <v>75</v>
      </c>
      <c r="G38" s="1">
        <v>12</v>
      </c>
      <c r="H38" s="8">
        <f t="shared" si="0"/>
        <v>10.8610328859333</v>
      </c>
      <c r="I38" s="8">
        <f t="shared" si="1"/>
        <v>284.01103288593328</v>
      </c>
      <c r="J38" s="8">
        <f t="shared" si="2"/>
        <v>6.8112195830841799E-2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2.1494784768667765</v>
      </c>
      <c r="P38" s="8">
        <f t="shared" si="5"/>
        <v>0.14640569895052943</v>
      </c>
      <c r="Q38" s="13">
        <f t="shared" si="6"/>
        <v>1.7568683874063531E-2</v>
      </c>
      <c r="R38" s="8">
        <f t="shared" si="7"/>
        <v>0.13381873333333336</v>
      </c>
      <c r="S38" s="14">
        <f t="shared" si="8"/>
        <v>0.13128717808366289</v>
      </c>
      <c r="T38" s="2">
        <v>0.01</v>
      </c>
      <c r="U38" s="15">
        <f t="shared" si="9"/>
        <v>1.3128717808366288E-3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2.3212871780836627E-2</v>
      </c>
      <c r="AR38" s="8">
        <f t="shared" si="15"/>
        <v>111.51561111111111</v>
      </c>
      <c r="AS38" s="1">
        <f t="shared" si="16"/>
        <v>0.12</v>
      </c>
      <c r="AT38" s="1">
        <f t="shared" si="20"/>
        <v>4.0083333333333337</v>
      </c>
      <c r="AU38" s="1">
        <f t="shared" si="17"/>
        <v>8342.273428426206</v>
      </c>
      <c r="AV38" s="1">
        <f>SUM(AU27:AU38)</f>
        <v>140087.62419455964</v>
      </c>
    </row>
    <row r="39" spans="1:48" x14ac:dyDescent="0.15">
      <c r="C39" s="7">
        <v>12</v>
      </c>
      <c r="D39" s="9">
        <v>5.1854182526128998</v>
      </c>
      <c r="E39" s="10">
        <f t="shared" si="18"/>
        <v>10.8610328859333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5</v>
      </c>
      <c r="E42" s="7"/>
      <c r="F42" s="7"/>
      <c r="G42" s="1">
        <v>1</v>
      </c>
      <c r="H42" s="8">
        <f t="shared" ref="H42:H53" si="21">E43</f>
        <v>5</v>
      </c>
      <c r="I42" s="8">
        <f t="shared" ref="I42:I53" si="22">H42+273.15</f>
        <v>278.14999999999998</v>
      </c>
      <c r="J42" s="8">
        <f t="shared" ref="J42:J53" si="23">EXP(($C$16*(I42-$C$14))/($C$17*I42*$C$14))</f>
        <v>3.3074406338125473E-2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2.549740437112695E-3</v>
      </c>
      <c r="Q42" s="13">
        <f t="shared" ref="Q42:Q53" si="27">P42*$B$44</f>
        <v>3.9520976775246771E-4</v>
      </c>
      <c r="R42" s="8">
        <f t="shared" ref="R42:R53" si="28">L42*$B$44</f>
        <v>1.1949111458333333E-2</v>
      </c>
      <c r="S42" s="14">
        <f t="shared" ref="S42:S53" si="29">Q42/R42</f>
        <v>3.3074406338125473E-2</v>
      </c>
      <c r="T42" s="2">
        <v>0.01</v>
      </c>
      <c r="U42" s="15">
        <f t="shared" ref="U42:U53" si="30">S42*T42</f>
        <v>3.3074406338125473E-4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2.7430744063381255E-2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>$E$5/12</f>
        <v>78.350806653141916</v>
      </c>
      <c r="AU42" s="1">
        <f t="shared" ref="AU42:AU53" si="36">AT42*10000*AS42*0.67*AR42*AQ42</f>
        <v>17206.457851234132</v>
      </c>
    </row>
    <row r="43" spans="1:48" x14ac:dyDescent="0.15">
      <c r="A43" s="1" t="s">
        <v>74</v>
      </c>
      <c r="B43" s="1">
        <v>1</v>
      </c>
      <c r="C43" s="7">
        <v>1</v>
      </c>
      <c r="D43" s="9">
        <v>3.9661463037096798</v>
      </c>
      <c r="E43" s="10">
        <f t="shared" ref="E43:E54" si="37">D42</f>
        <v>5</v>
      </c>
      <c r="F43" s="7" t="s">
        <v>73</v>
      </c>
      <c r="G43" s="1">
        <v>2</v>
      </c>
      <c r="H43" s="8">
        <f t="shared" si="21"/>
        <v>3.9661463037096798</v>
      </c>
      <c r="I43" s="8">
        <f t="shared" si="22"/>
        <v>277.11614630370968</v>
      </c>
      <c r="J43" s="8">
        <f t="shared" si="23"/>
        <v>2.902514532017857E-2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0.15163234289622063</v>
      </c>
      <c r="P43" s="8">
        <f t="shared" si="26"/>
        <v>4.4011507878019508E-3</v>
      </c>
      <c r="Q43" s="13">
        <f t="shared" si="27"/>
        <v>6.8217837210930233E-4</v>
      </c>
      <c r="R43" s="8">
        <f t="shared" si="28"/>
        <v>1.1949111458333333E-2</v>
      </c>
      <c r="S43" s="14">
        <f t="shared" si="29"/>
        <v>5.709030119001441E-2</v>
      </c>
      <c r="T43" s="2">
        <v>0.01</v>
      </c>
      <c r="U43" s="15">
        <f t="shared" si="30"/>
        <v>5.7090301190014417E-4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1.5370903011900144E-2</v>
      </c>
      <c r="AR43" s="8">
        <f t="shared" si="34"/>
        <v>7.7091041666666671</v>
      </c>
      <c r="AS43" s="1">
        <f t="shared" si="35"/>
        <v>0.155</v>
      </c>
      <c r="AT43" s="1">
        <f t="shared" ref="AT43:AT53" si="39">$E$5/12</f>
        <v>78.350806653141916</v>
      </c>
      <c r="AU43" s="1">
        <f t="shared" si="36"/>
        <v>9641.6923361088939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5.2702185799285699</v>
      </c>
      <c r="E44" s="10">
        <f t="shared" si="37"/>
        <v>3.9661463037096798</v>
      </c>
      <c r="F44" s="7" t="s">
        <v>73</v>
      </c>
      <c r="G44" s="1">
        <v>3</v>
      </c>
      <c r="H44" s="8">
        <f t="shared" si="21"/>
        <v>5.2702185799285699</v>
      </c>
      <c r="I44" s="8">
        <f t="shared" si="22"/>
        <v>278.42021857992853</v>
      </c>
      <c r="J44" s="8">
        <f t="shared" si="23"/>
        <v>3.4217393935755132E-2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0.22432223377508534</v>
      </c>
      <c r="P44" s="8">
        <f t="shared" si="26"/>
        <v>7.6757222416306498E-3</v>
      </c>
      <c r="Q44" s="13">
        <f t="shared" si="27"/>
        <v>1.1897369474527506E-3</v>
      </c>
      <c r="R44" s="8">
        <f t="shared" si="28"/>
        <v>1.1949111458333333E-2</v>
      </c>
      <c r="S44" s="14">
        <f t="shared" si="29"/>
        <v>9.9566980490672877E-2</v>
      </c>
      <c r="T44" s="2">
        <v>0.01</v>
      </c>
      <c r="U44" s="15">
        <f t="shared" si="30"/>
        <v>9.9566980490672875E-4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1.579566980490673E-2</v>
      </c>
      <c r="AR44" s="8">
        <f t="shared" si="34"/>
        <v>7.7091041666666671</v>
      </c>
      <c r="AS44" s="1">
        <f t="shared" si="35"/>
        <v>0.155</v>
      </c>
      <c r="AT44" s="1">
        <f t="shared" si="39"/>
        <v>78.350806653141916</v>
      </c>
      <c r="AU44" s="1">
        <f t="shared" si="36"/>
        <v>9908.1354155814824</v>
      </c>
    </row>
    <row r="45" spans="1:48" x14ac:dyDescent="0.15">
      <c r="C45" s="7">
        <v>3</v>
      </c>
      <c r="D45" s="9">
        <v>9.9256781322580601</v>
      </c>
      <c r="E45" s="10">
        <f t="shared" si="37"/>
        <v>5.2702185799285699</v>
      </c>
      <c r="F45" s="7" t="s">
        <v>73</v>
      </c>
      <c r="G45" s="1">
        <v>4</v>
      </c>
      <c r="H45" s="8">
        <f t="shared" si="21"/>
        <v>9.9256781322580601</v>
      </c>
      <c r="I45" s="8">
        <f t="shared" si="22"/>
        <v>283.07567813225802</v>
      </c>
      <c r="J45" s="8">
        <f t="shared" si="23"/>
        <v>6.0817403729160925E-2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0.29373755320012135</v>
      </c>
      <c r="P45" s="8">
        <f t="shared" si="26"/>
        <v>1.7864355363387666E-2</v>
      </c>
      <c r="Q45" s="13">
        <f t="shared" si="27"/>
        <v>2.7689750813250881E-3</v>
      </c>
      <c r="R45" s="8">
        <f t="shared" si="28"/>
        <v>1.1949111458333333E-2</v>
      </c>
      <c r="S45" s="14">
        <f t="shared" si="29"/>
        <v>0.23173062624618834</v>
      </c>
      <c r="T45" s="2">
        <v>0.01</v>
      </c>
      <c r="U45" s="15">
        <f t="shared" si="30"/>
        <v>2.3173062624618833E-3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1.7117306262461884E-2</v>
      </c>
      <c r="AR45" s="8">
        <f t="shared" si="34"/>
        <v>7.7091041666666671</v>
      </c>
      <c r="AS45" s="1">
        <f t="shared" si="35"/>
        <v>0.155</v>
      </c>
      <c r="AT45" s="1">
        <f t="shared" si="39"/>
        <v>78.350806653141916</v>
      </c>
      <c r="AU45" s="1">
        <f t="shared" si="36"/>
        <v>10737.157112879693</v>
      </c>
    </row>
    <row r="46" spans="1:48" x14ac:dyDescent="0.15">
      <c r="C46" s="7">
        <v>4</v>
      </c>
      <c r="D46" s="9">
        <v>14.7407584389333</v>
      </c>
      <c r="E46" s="10">
        <f t="shared" si="37"/>
        <v>9.9256781322580601</v>
      </c>
      <c r="F46" s="7" t="s">
        <v>73</v>
      </c>
      <c r="G46" s="1">
        <v>5</v>
      </c>
      <c r="H46" s="8">
        <f t="shared" si="21"/>
        <v>14.7407584389333</v>
      </c>
      <c r="I46" s="8">
        <f t="shared" si="22"/>
        <v>287.89075843893329</v>
      </c>
      <c r="J46" s="8">
        <f t="shared" si="23"/>
        <v>0.10811212683856153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0.26207953794489702</v>
      </c>
      <c r="O46" s="8">
        <f t="shared" si="38"/>
        <v>9.0884701558503311E-2</v>
      </c>
      <c r="P46" s="8">
        <f t="shared" si="26"/>
        <v>9.82573838257772E-3</v>
      </c>
      <c r="Q46" s="13">
        <f t="shared" si="27"/>
        <v>1.5229894492995466E-3</v>
      </c>
      <c r="R46" s="8">
        <f t="shared" si="28"/>
        <v>1.1949111458333333E-2</v>
      </c>
      <c r="S46" s="14">
        <f t="shared" si="29"/>
        <v>0.12745629284739921</v>
      </c>
      <c r="T46" s="2">
        <v>0.01</v>
      </c>
      <c r="U46" s="15">
        <f t="shared" si="30"/>
        <v>1.2745629284739921E-3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2.8374562928473991E-2</v>
      </c>
      <c r="AR46" s="8">
        <f t="shared" si="34"/>
        <v>7.7091041666666671</v>
      </c>
      <c r="AS46" s="1">
        <f t="shared" si="35"/>
        <v>0.155</v>
      </c>
      <c r="AT46" s="1">
        <f t="shared" si="39"/>
        <v>78.350806653141916</v>
      </c>
      <c r="AU46" s="1">
        <f t="shared" si="36"/>
        <v>17798.486251334922</v>
      </c>
    </row>
    <row r="47" spans="1:48" x14ac:dyDescent="0.15">
      <c r="C47" s="7">
        <v>5</v>
      </c>
      <c r="D47" s="9">
        <v>20.4786637183871</v>
      </c>
      <c r="E47" s="10">
        <f t="shared" si="37"/>
        <v>14.7407584389333</v>
      </c>
      <c r="F47" s="7" t="s">
        <v>75</v>
      </c>
      <c r="G47" s="1">
        <v>6</v>
      </c>
      <c r="H47" s="8">
        <f t="shared" si="21"/>
        <v>20.4786637183871</v>
      </c>
      <c r="I47" s="8">
        <f t="shared" si="22"/>
        <v>293.62866371838709</v>
      </c>
      <c r="J47" s="8">
        <f t="shared" si="23"/>
        <v>0.20936515477742179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0.15815000484259226</v>
      </c>
      <c r="P47" s="8">
        <f t="shared" si="26"/>
        <v>3.3111100241919336E-2</v>
      </c>
      <c r="Q47" s="13">
        <f t="shared" si="27"/>
        <v>5.1322205374974969E-3</v>
      </c>
      <c r="R47" s="8">
        <f t="shared" si="28"/>
        <v>1.1949111458333333E-2</v>
      </c>
      <c r="S47" s="14">
        <f t="shared" si="29"/>
        <v>0.4295064578980286</v>
      </c>
      <c r="T47" s="2">
        <v>0.01</v>
      </c>
      <c r="U47" s="15">
        <f t="shared" si="30"/>
        <v>4.2950645789802859E-3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3.1395064578980288E-2</v>
      </c>
      <c r="AR47" s="8">
        <f t="shared" si="34"/>
        <v>7.7091041666666671</v>
      </c>
      <c r="AS47" s="1">
        <f t="shared" si="35"/>
        <v>0.155</v>
      </c>
      <c r="AT47" s="1">
        <f t="shared" si="39"/>
        <v>78.350806653141916</v>
      </c>
      <c r="AU47" s="1">
        <f t="shared" si="36"/>
        <v>19693.153571292896</v>
      </c>
    </row>
    <row r="48" spans="1:48" x14ac:dyDescent="0.15">
      <c r="C48" s="7">
        <v>6</v>
      </c>
      <c r="D48" s="9">
        <v>24.053008962333301</v>
      </c>
      <c r="E48" s="10">
        <f t="shared" si="37"/>
        <v>20.4786637183871</v>
      </c>
      <c r="F48" s="7" t="s">
        <v>73</v>
      </c>
      <c r="G48" s="1">
        <v>7</v>
      </c>
      <c r="H48" s="8">
        <f t="shared" si="21"/>
        <v>24.053008962333301</v>
      </c>
      <c r="I48" s="8">
        <f t="shared" si="22"/>
        <v>297.20300896233329</v>
      </c>
      <c r="J48" s="8">
        <f t="shared" si="23"/>
        <v>0.31196309505796704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0.2021299462673396</v>
      </c>
      <c r="P48" s="8">
        <f t="shared" si="26"/>
        <v>6.305708364145983E-2</v>
      </c>
      <c r="Q48" s="13">
        <f t="shared" si="27"/>
        <v>9.7738479644262737E-3</v>
      </c>
      <c r="R48" s="8">
        <f t="shared" si="28"/>
        <v>1.1949111458333333E-2</v>
      </c>
      <c r="S48" s="14">
        <f t="shared" si="29"/>
        <v>0.81795604623053153</v>
      </c>
      <c r="T48" s="2">
        <v>0.01</v>
      </c>
      <c r="U48" s="15">
        <f t="shared" si="30"/>
        <v>8.1795604623053162E-3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4.2679560462305317E-2</v>
      </c>
      <c r="AR48" s="8">
        <f t="shared" si="34"/>
        <v>7.7091041666666671</v>
      </c>
      <c r="AS48" s="1">
        <f t="shared" si="35"/>
        <v>0.155</v>
      </c>
      <c r="AT48" s="1">
        <f t="shared" si="39"/>
        <v>78.350806653141916</v>
      </c>
      <c r="AU48" s="1">
        <f t="shared" si="36"/>
        <v>26771.569028788996</v>
      </c>
    </row>
    <row r="49" spans="1:79" x14ac:dyDescent="0.15">
      <c r="C49" s="7">
        <v>7</v>
      </c>
      <c r="D49" s="9">
        <v>26.318568544838701</v>
      </c>
      <c r="E49" s="10">
        <f t="shared" si="37"/>
        <v>24.053008962333301</v>
      </c>
      <c r="F49" s="7" t="s">
        <v>73</v>
      </c>
      <c r="G49" s="1">
        <v>8</v>
      </c>
      <c r="H49" s="8">
        <f t="shared" si="21"/>
        <v>26.318568544838701</v>
      </c>
      <c r="I49" s="8">
        <f t="shared" si="22"/>
        <v>299.46856854483866</v>
      </c>
      <c r="J49" s="8">
        <f t="shared" si="23"/>
        <v>0.39970776251267215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0.21616390429254645</v>
      </c>
      <c r="P49" s="8">
        <f t="shared" si="26"/>
        <v>8.6402390520777153E-2</v>
      </c>
      <c r="Q49" s="13">
        <f t="shared" si="27"/>
        <v>1.3392370530720458E-2</v>
      </c>
      <c r="R49" s="8">
        <f t="shared" si="28"/>
        <v>1.1949111458333333E-2</v>
      </c>
      <c r="S49" s="14">
        <f t="shared" si="29"/>
        <v>1.1207837986464335</v>
      </c>
      <c r="T49" s="2">
        <v>0.01</v>
      </c>
      <c r="U49" s="15">
        <f t="shared" si="30"/>
        <v>1.1207837986464336E-2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4.5707837986464342E-2</v>
      </c>
      <c r="AR49" s="8">
        <f t="shared" si="34"/>
        <v>7.7091041666666671</v>
      </c>
      <c r="AS49" s="1">
        <f t="shared" si="35"/>
        <v>0.155</v>
      </c>
      <c r="AT49" s="1">
        <f t="shared" si="39"/>
        <v>78.350806653141916</v>
      </c>
      <c r="AU49" s="1">
        <f t="shared" si="36"/>
        <v>28671.113913932699</v>
      </c>
    </row>
    <row r="50" spans="1:79" x14ac:dyDescent="0.15">
      <c r="C50" s="7">
        <v>8</v>
      </c>
      <c r="D50" s="9">
        <v>26.6895548625806</v>
      </c>
      <c r="E50" s="10">
        <f t="shared" si="37"/>
        <v>26.318568544838701</v>
      </c>
      <c r="F50" s="7" t="s">
        <v>73</v>
      </c>
      <c r="G50" s="1">
        <v>9</v>
      </c>
      <c r="H50" s="8">
        <f t="shared" si="21"/>
        <v>26.6895548625806</v>
      </c>
      <c r="I50" s="8">
        <f t="shared" si="22"/>
        <v>299.8395548625806</v>
      </c>
      <c r="J50" s="8">
        <f t="shared" si="23"/>
        <v>0.41611520360511367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0.20685255543843595</v>
      </c>
      <c r="P50" s="8">
        <f t="shared" si="26"/>
        <v>8.6074493222502838E-2</v>
      </c>
      <c r="Q50" s="13">
        <f t="shared" si="27"/>
        <v>1.3341546449487939E-2</v>
      </c>
      <c r="R50" s="8">
        <f t="shared" si="28"/>
        <v>1.1949111458333333E-2</v>
      </c>
      <c r="S50" s="14">
        <f t="shared" si="29"/>
        <v>1.116530421195755</v>
      </c>
      <c r="T50" s="2">
        <v>0.01</v>
      </c>
      <c r="U50" s="15">
        <f t="shared" si="30"/>
        <v>1.116530421195755E-2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4.5665304211957553E-2</v>
      </c>
      <c r="AR50" s="8">
        <f t="shared" si="34"/>
        <v>7.7091041666666671</v>
      </c>
      <c r="AS50" s="1">
        <f t="shared" si="35"/>
        <v>0.155</v>
      </c>
      <c r="AT50" s="1">
        <f t="shared" si="39"/>
        <v>78.350806653141916</v>
      </c>
      <c r="AU50" s="1">
        <f t="shared" si="36"/>
        <v>28644.43379192748</v>
      </c>
    </row>
    <row r="51" spans="1:79" x14ac:dyDescent="0.15">
      <c r="C51" s="7">
        <v>9</v>
      </c>
      <c r="D51" s="9">
        <v>22.762612314666701</v>
      </c>
      <c r="E51" s="10">
        <f t="shared" si="37"/>
        <v>26.6895548625806</v>
      </c>
      <c r="F51" s="7" t="s">
        <v>73</v>
      </c>
      <c r="G51" s="1">
        <v>10</v>
      </c>
      <c r="H51" s="8">
        <f t="shared" si="21"/>
        <v>22.762612314666701</v>
      </c>
      <c r="I51" s="8">
        <f t="shared" si="22"/>
        <v>295.91261231466666</v>
      </c>
      <c r="J51" s="8">
        <f t="shared" si="23"/>
        <v>0.27043210209615121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0.19786910388259982</v>
      </c>
      <c r="P51" s="8">
        <f t="shared" si="26"/>
        <v>5.3510157702853181E-2</v>
      </c>
      <c r="Q51" s="13">
        <f t="shared" si="27"/>
        <v>8.2940744439422426E-3</v>
      </c>
      <c r="R51" s="8">
        <f t="shared" si="28"/>
        <v>1.1949111458333333E-2</v>
      </c>
      <c r="S51" s="14">
        <f t="shared" si="29"/>
        <v>0.6941164180168341</v>
      </c>
      <c r="T51" s="2">
        <v>0.01</v>
      </c>
      <c r="U51" s="15">
        <f t="shared" si="30"/>
        <v>6.9411641801683409E-3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3.4041164180168337E-2</v>
      </c>
      <c r="AR51" s="8">
        <f t="shared" si="34"/>
        <v>7.7091041666666671</v>
      </c>
      <c r="AS51" s="1">
        <f t="shared" si="35"/>
        <v>0.155</v>
      </c>
      <c r="AT51" s="1">
        <f t="shared" si="39"/>
        <v>78.350806653141916</v>
      </c>
      <c r="AU51" s="1">
        <f t="shared" si="36"/>
        <v>21352.97005869143</v>
      </c>
    </row>
    <row r="52" spans="1:79" x14ac:dyDescent="0.15">
      <c r="C52" s="7">
        <v>10</v>
      </c>
      <c r="D52" s="9">
        <v>17.664387655161299</v>
      </c>
      <c r="E52" s="10">
        <f t="shared" si="37"/>
        <v>22.762612314666701</v>
      </c>
      <c r="F52" s="7" t="s">
        <v>73</v>
      </c>
      <c r="G52" s="1">
        <v>11</v>
      </c>
      <c r="H52" s="8">
        <f t="shared" si="21"/>
        <v>17.664387655161299</v>
      </c>
      <c r="I52" s="8">
        <f t="shared" si="22"/>
        <v>290.81438765516128</v>
      </c>
      <c r="J52" s="8">
        <f t="shared" si="23"/>
        <v>0.15189371863668297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0.13714099887075931</v>
      </c>
      <c r="O52" s="8">
        <f t="shared" si="38"/>
        <v>8.4308988975654031E-2</v>
      </c>
      <c r="P52" s="8">
        <f t="shared" si="26"/>
        <v>1.2806005850011199E-2</v>
      </c>
      <c r="Q52" s="13">
        <f t="shared" si="27"/>
        <v>1.984930906751736E-3</v>
      </c>
      <c r="R52" s="8">
        <f t="shared" si="28"/>
        <v>1.1949111458333333E-2</v>
      </c>
      <c r="S52" s="14">
        <f t="shared" si="29"/>
        <v>0.16611535624830426</v>
      </c>
      <c r="T52" s="2">
        <v>0.01</v>
      </c>
      <c r="U52" s="15">
        <f t="shared" si="30"/>
        <v>1.6611535624830426E-3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2.876115356248304E-2</v>
      </c>
      <c r="AR52" s="8">
        <f t="shared" si="34"/>
        <v>7.7091041666666671</v>
      </c>
      <c r="AS52" s="1">
        <f t="shared" si="35"/>
        <v>0.155</v>
      </c>
      <c r="AT52" s="1">
        <f t="shared" si="39"/>
        <v>78.350806653141916</v>
      </c>
      <c r="AU52" s="1">
        <f t="shared" si="36"/>
        <v>18040.982606314898</v>
      </c>
    </row>
    <row r="53" spans="1:79" x14ac:dyDescent="0.15">
      <c r="C53" s="7">
        <v>11</v>
      </c>
      <c r="D53" s="9">
        <v>10.8610328859333</v>
      </c>
      <c r="E53" s="10">
        <f t="shared" si="37"/>
        <v>17.664387655161299</v>
      </c>
      <c r="F53" s="7" t="s">
        <v>75</v>
      </c>
      <c r="G53" s="1">
        <v>12</v>
      </c>
      <c r="H53" s="8">
        <f t="shared" si="21"/>
        <v>10.8610328859333</v>
      </c>
      <c r="I53" s="8">
        <f t="shared" si="22"/>
        <v>284.01103288593328</v>
      </c>
      <c r="J53" s="8">
        <f t="shared" si="23"/>
        <v>6.8112195830841799E-2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0.14859402479230949</v>
      </c>
      <c r="P53" s="8">
        <f t="shared" si="26"/>
        <v>1.0121065315946745E-2</v>
      </c>
      <c r="Q53" s="13">
        <f t="shared" si="27"/>
        <v>1.5687651239717454E-3</v>
      </c>
      <c r="R53" s="8">
        <f t="shared" si="28"/>
        <v>1.1949111458333333E-2</v>
      </c>
      <c r="S53" s="14">
        <f t="shared" si="29"/>
        <v>0.13128717808366291</v>
      </c>
      <c r="T53" s="2">
        <v>0.01</v>
      </c>
      <c r="U53" s="15">
        <f t="shared" si="30"/>
        <v>1.3128717808366293E-3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1.6112871780836629E-2</v>
      </c>
      <c r="AR53" s="8">
        <f t="shared" si="34"/>
        <v>7.7091041666666671</v>
      </c>
      <c r="AS53" s="1">
        <f t="shared" si="35"/>
        <v>0.155</v>
      </c>
      <c r="AT53" s="1">
        <f t="shared" si="39"/>
        <v>78.350806653141916</v>
      </c>
      <c r="AU53" s="1">
        <f t="shared" si="36"/>
        <v>10107.106410190851</v>
      </c>
      <c r="AV53" s="1">
        <f>SUM(AU42:AU53)</f>
        <v>218573.25834827835</v>
      </c>
    </row>
    <row r="54" spans="1:79" x14ac:dyDescent="0.15">
      <c r="C54" s="7">
        <v>12</v>
      </c>
      <c r="D54" s="9">
        <v>5.1854182526128998</v>
      </c>
      <c r="E54" s="10">
        <f t="shared" si="37"/>
        <v>10.8610328859333</v>
      </c>
      <c r="F54" s="7" t="s">
        <v>73</v>
      </c>
    </row>
    <row r="56" spans="1:79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7">
        <v>5</v>
      </c>
      <c r="E58" s="7"/>
      <c r="F58" s="7"/>
      <c r="G58" s="1">
        <v>1</v>
      </c>
      <c r="H58" s="8">
        <f t="shared" ref="H58:H69" si="40">E59</f>
        <v>5</v>
      </c>
      <c r="I58" s="8">
        <f t="shared" ref="I58:I69" si="41">H58+273.15</f>
        <v>278.14999999999998</v>
      </c>
      <c r="J58" s="8">
        <f t="shared" ref="J58:J69" si="42">EXP(($C$16*(I58-$C$14))/($C$17*I58*$C$14))</f>
        <v>3.3074406338125473E-2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9.1374166274244148E-2</v>
      </c>
      <c r="Q58" s="13">
        <f t="shared" ref="Q58:Q69" si="46">P58*$B$60</f>
        <v>2.64985082195308E-2</v>
      </c>
      <c r="R58" s="8">
        <f t="shared" ref="R58:R69" si="47">L58*$B$60</f>
        <v>0.80117864999999977</v>
      </c>
      <c r="S58" s="14">
        <f t="shared" ref="S58:S69" si="48">Q58/R58</f>
        <v>3.3074406338125473E-2</v>
      </c>
      <c r="T58" s="2">
        <v>0.27</v>
      </c>
      <c r="U58" s="15">
        <f t="shared" ref="U58:U69" si="49">S58*T58</f>
        <v>8.9300897112938784E-3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0.22813511643090442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>$E$7/12</f>
        <v>327.31936974396001</v>
      </c>
      <c r="AF58" s="1">
        <f t="shared" ref="AF58:AF69" si="53">AE58*10000*AC58*AB58</f>
        <v>7640670.1663955124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9">
        <v>3.9661463037096798</v>
      </c>
      <c r="E59" s="10">
        <f t="shared" ref="E59:E70" si="54">D58</f>
        <v>5</v>
      </c>
      <c r="F59" s="7" t="s">
        <v>73</v>
      </c>
      <c r="G59" s="1">
        <v>2</v>
      </c>
      <c r="H59" s="8">
        <f t="shared" si="40"/>
        <v>3.9661463037096798</v>
      </c>
      <c r="I59" s="8">
        <f t="shared" si="41"/>
        <v>277.11614630370968</v>
      </c>
      <c r="J59" s="8">
        <f t="shared" si="42"/>
        <v>2.902514532017857E-2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5">L59+O58-P58-N59</f>
        <v>5.4339958337257546</v>
      </c>
      <c r="P59" s="8">
        <f t="shared" si="45"/>
        <v>0.15772251874313492</v>
      </c>
      <c r="Q59" s="13">
        <f t="shared" si="46"/>
        <v>4.5739530435509122E-2</v>
      </c>
      <c r="R59" s="8">
        <f t="shared" si="47"/>
        <v>0.80117864999999977</v>
      </c>
      <c r="S59" s="14">
        <f t="shared" si="48"/>
        <v>5.7090301190014403E-2</v>
      </c>
      <c r="T59" s="2">
        <v>0.27</v>
      </c>
      <c r="U59" s="15">
        <f t="shared" si="49"/>
        <v>1.5414381321303889E-2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0.22939501429072937</v>
      </c>
      <c r="AC59" s="8">
        <f t="shared" si="51"/>
        <v>10.232166666666666</v>
      </c>
      <c r="AD59" s="1">
        <f t="shared" si="52"/>
        <v>0.28999999999999998</v>
      </c>
      <c r="AE59" s="16">
        <f t="shared" ref="AE59:AE69" si="56">$E$7/12</f>
        <v>327.31936974396001</v>
      </c>
      <c r="AF59" s="1">
        <f t="shared" si="53"/>
        <v>7682866.4934707684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38</v>
      </c>
      <c r="B60" s="1">
        <f>H7</f>
        <v>0.28999999999999998</v>
      </c>
      <c r="C60" s="7">
        <v>2</v>
      </c>
      <c r="D60" s="9">
        <v>5.2702185799285699</v>
      </c>
      <c r="E60" s="10">
        <f t="shared" si="54"/>
        <v>3.9661463037096798</v>
      </c>
      <c r="F60" s="7" t="s">
        <v>73</v>
      </c>
      <c r="G60" s="1">
        <v>3</v>
      </c>
      <c r="H60" s="8">
        <f t="shared" si="40"/>
        <v>5.2702185799285699</v>
      </c>
      <c r="I60" s="8">
        <f t="shared" si="41"/>
        <v>278.42021857992853</v>
      </c>
      <c r="J60" s="8">
        <f t="shared" si="42"/>
        <v>3.4217393935755132E-2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5"/>
        <v>8.0389583149826187</v>
      </c>
      <c r="P60" s="8">
        <f t="shared" si="45"/>
        <v>0.27507220349687456</v>
      </c>
      <c r="Q60" s="13">
        <f t="shared" si="46"/>
        <v>7.9770939014093614E-2</v>
      </c>
      <c r="R60" s="8">
        <f t="shared" si="47"/>
        <v>0.80117864999999977</v>
      </c>
      <c r="S60" s="14">
        <f t="shared" si="48"/>
        <v>9.9566980490672877E-2</v>
      </c>
      <c r="T60" s="2">
        <v>0.27</v>
      </c>
      <c r="U60" s="15">
        <f t="shared" si="49"/>
        <v>2.6883084732481678E-2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0.2316233833635212</v>
      </c>
      <c r="AC60" s="8">
        <f t="shared" si="51"/>
        <v>10.232166666666666</v>
      </c>
      <c r="AD60" s="1">
        <f t="shared" si="52"/>
        <v>0.28999999999999998</v>
      </c>
      <c r="AE60" s="16">
        <f t="shared" si="56"/>
        <v>327.31936974396001</v>
      </c>
      <c r="AF60" s="1">
        <f t="shared" si="53"/>
        <v>7757498.7261606259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9">
        <v>9.9256781322580601</v>
      </c>
      <c r="E61" s="10">
        <f t="shared" si="54"/>
        <v>5.2702185799285699</v>
      </c>
      <c r="F61" s="7" t="s">
        <v>73</v>
      </c>
      <c r="G61" s="1">
        <v>4</v>
      </c>
      <c r="H61" s="8">
        <f t="shared" si="40"/>
        <v>9.9256781322580601</v>
      </c>
      <c r="I61" s="8">
        <f t="shared" si="41"/>
        <v>283.07567813225802</v>
      </c>
      <c r="J61" s="8">
        <f t="shared" si="42"/>
        <v>6.0817403729160925E-2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5"/>
        <v>10.526571111485744</v>
      </c>
      <c r="P61" s="8">
        <f t="shared" si="45"/>
        <v>0.64019872517095078</v>
      </c>
      <c r="Q61" s="13">
        <f t="shared" si="46"/>
        <v>0.18565763029957572</v>
      </c>
      <c r="R61" s="8">
        <f t="shared" si="47"/>
        <v>0.80117864999999977</v>
      </c>
      <c r="S61" s="14">
        <f t="shared" si="48"/>
        <v>0.23173062624618837</v>
      </c>
      <c r="T61" s="2">
        <v>0.27</v>
      </c>
      <c r="U61" s="15">
        <f t="shared" si="49"/>
        <v>6.2567269086470867E-2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0.23855682038350132</v>
      </c>
      <c r="AC61" s="8">
        <f t="shared" si="51"/>
        <v>10.232166666666666</v>
      </c>
      <c r="AD61" s="1">
        <f t="shared" si="52"/>
        <v>0.28999999999999998</v>
      </c>
      <c r="AE61" s="16">
        <f t="shared" si="56"/>
        <v>327.31936974396001</v>
      </c>
      <c r="AF61" s="1">
        <f t="shared" si="53"/>
        <v>7989712.4520347361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9">
        <v>14.7407584389333</v>
      </c>
      <c r="E62" s="10">
        <f t="shared" si="54"/>
        <v>9.9256781322580601</v>
      </c>
      <c r="F62" s="7" t="s">
        <v>73</v>
      </c>
      <c r="G62" s="1">
        <v>5</v>
      </c>
      <c r="H62" s="8">
        <f t="shared" si="40"/>
        <v>14.7407584389333</v>
      </c>
      <c r="I62" s="8">
        <f t="shared" si="41"/>
        <v>287.89075843893329</v>
      </c>
      <c r="J62" s="8">
        <f t="shared" si="42"/>
        <v>0.10811212683856153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9.3920537669990534</v>
      </c>
      <c r="O62" s="8">
        <f t="shared" si="55"/>
        <v>3.2570036193157392</v>
      </c>
      <c r="P62" s="8">
        <f t="shared" si="45"/>
        <v>0.35212158840511715</v>
      </c>
      <c r="Q62" s="13">
        <f t="shared" si="46"/>
        <v>0.10211526063748397</v>
      </c>
      <c r="R62" s="8">
        <f t="shared" si="47"/>
        <v>0.80117864999999977</v>
      </c>
      <c r="S62" s="14">
        <f t="shared" si="48"/>
        <v>0.12745629284739926</v>
      </c>
      <c r="T62" s="2">
        <v>0.27</v>
      </c>
      <c r="U62" s="15">
        <f t="shared" si="49"/>
        <v>3.4413199068797799E-2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0.2818864845790674</v>
      </c>
      <c r="AC62" s="8">
        <f t="shared" si="51"/>
        <v>10.232166666666666</v>
      </c>
      <c r="AD62" s="1">
        <f t="shared" si="52"/>
        <v>0.28999999999999998</v>
      </c>
      <c r="AE62" s="16">
        <f t="shared" si="56"/>
        <v>327.31936974396001</v>
      </c>
      <c r="AF62" s="1">
        <f t="shared" si="53"/>
        <v>9440903.6483680215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9">
        <v>20.4786637183871</v>
      </c>
      <c r="E63" s="10">
        <f t="shared" si="54"/>
        <v>14.7407584389333</v>
      </c>
      <c r="F63" s="7" t="s">
        <v>75</v>
      </c>
      <c r="G63" s="1">
        <v>6</v>
      </c>
      <c r="H63" s="8">
        <f t="shared" si="40"/>
        <v>20.4786637183871</v>
      </c>
      <c r="I63" s="8">
        <f t="shared" si="41"/>
        <v>293.62866371838709</v>
      </c>
      <c r="J63" s="8">
        <f t="shared" si="42"/>
        <v>0.20936515477742179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5"/>
        <v>5.6675670309106216</v>
      </c>
      <c r="P63" s="8">
        <f t="shared" si="45"/>
        <v>1.1865910486380151</v>
      </c>
      <c r="Q63" s="13">
        <f t="shared" si="46"/>
        <v>0.34411140410502439</v>
      </c>
      <c r="R63" s="8">
        <f t="shared" si="47"/>
        <v>0.80117864999999977</v>
      </c>
      <c r="S63" s="14">
        <f t="shared" si="48"/>
        <v>0.42950645789802872</v>
      </c>
      <c r="T63" s="2">
        <v>0.27</v>
      </c>
      <c r="U63" s="15">
        <f t="shared" si="49"/>
        <v>0.11596674363246776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0.2977323382877885</v>
      </c>
      <c r="AC63" s="8">
        <f t="shared" si="51"/>
        <v>10.232166666666666</v>
      </c>
      <c r="AD63" s="1">
        <f t="shared" si="52"/>
        <v>0.28999999999999998</v>
      </c>
      <c r="AE63" s="16">
        <f t="shared" si="56"/>
        <v>327.31936974396001</v>
      </c>
      <c r="AF63" s="1">
        <f t="shared" si="53"/>
        <v>9971610.816941794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9">
        <v>24.053008962333301</v>
      </c>
      <c r="E64" s="10">
        <f t="shared" si="54"/>
        <v>20.4786637183871</v>
      </c>
      <c r="F64" s="7" t="s">
        <v>73</v>
      </c>
      <c r="G64" s="1">
        <v>7</v>
      </c>
      <c r="H64" s="8">
        <f t="shared" si="40"/>
        <v>24.053008962333301</v>
      </c>
      <c r="I64" s="8">
        <f t="shared" si="41"/>
        <v>297.20300896233329</v>
      </c>
      <c r="J64" s="8">
        <f t="shared" si="42"/>
        <v>0.31196309505796704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5"/>
        <v>7.2436609822726057</v>
      </c>
      <c r="P64" s="8">
        <f t="shared" si="45"/>
        <v>2.259754899580396</v>
      </c>
      <c r="Q64" s="13">
        <f t="shared" si="46"/>
        <v>0.65532892087831485</v>
      </c>
      <c r="R64" s="8">
        <f t="shared" si="47"/>
        <v>0.80117864999999977</v>
      </c>
      <c r="S64" s="14">
        <f t="shared" si="48"/>
        <v>0.81795604623053175</v>
      </c>
      <c r="T64" s="2">
        <v>0.27</v>
      </c>
      <c r="U64" s="15">
        <f t="shared" si="49"/>
        <v>0.22084813248224358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0.33331079214129994</v>
      </c>
      <c r="AC64" s="8">
        <f t="shared" si="51"/>
        <v>10.232166666666666</v>
      </c>
      <c r="AD64" s="1">
        <f t="shared" si="52"/>
        <v>0.28999999999999998</v>
      </c>
      <c r="AE64" s="16">
        <f t="shared" si="56"/>
        <v>327.31936974396001</v>
      </c>
      <c r="AF64" s="1">
        <f t="shared" si="53"/>
        <v>11163199.534969507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9">
        <v>26.318568544838701</v>
      </c>
      <c r="E65" s="10">
        <f t="shared" si="54"/>
        <v>24.053008962333301</v>
      </c>
      <c r="F65" s="7" t="s">
        <v>73</v>
      </c>
      <c r="G65" s="1">
        <v>8</v>
      </c>
      <c r="H65" s="8">
        <f t="shared" si="40"/>
        <v>26.318568544838701</v>
      </c>
      <c r="I65" s="8">
        <f t="shared" si="41"/>
        <v>299.46856854483866</v>
      </c>
      <c r="J65" s="8">
        <f t="shared" si="42"/>
        <v>0.39970776251267215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5"/>
        <v>7.74659108269221</v>
      </c>
      <c r="P65" s="8">
        <f t="shared" si="45"/>
        <v>3.0963725887635216</v>
      </c>
      <c r="Q65" s="13">
        <f t="shared" si="46"/>
        <v>0.89794805074142126</v>
      </c>
      <c r="R65" s="8">
        <f t="shared" si="47"/>
        <v>0.80117864999999977</v>
      </c>
      <c r="S65" s="14">
        <f t="shared" si="48"/>
        <v>1.1207837986464335</v>
      </c>
      <c r="T65" s="2">
        <v>0.27</v>
      </c>
      <c r="U65" s="15">
        <f t="shared" si="49"/>
        <v>0.30261162563453708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0.34919743886079058</v>
      </c>
      <c r="AC65" s="8">
        <f t="shared" si="51"/>
        <v>10.232166666666666</v>
      </c>
      <c r="AD65" s="1">
        <f t="shared" si="52"/>
        <v>0.28999999999999998</v>
      </c>
      <c r="AE65" s="16">
        <f t="shared" si="56"/>
        <v>327.31936974396001</v>
      </c>
      <c r="AF65" s="1">
        <f t="shared" si="53"/>
        <v>11695272.937489461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9">
        <v>26.6895548625806</v>
      </c>
      <c r="E66" s="10">
        <f t="shared" si="54"/>
        <v>26.318568544838701</v>
      </c>
      <c r="F66" s="7" t="s">
        <v>73</v>
      </c>
      <c r="G66" s="1">
        <v>9</v>
      </c>
      <c r="H66" s="8">
        <f t="shared" si="40"/>
        <v>26.6895548625806</v>
      </c>
      <c r="I66" s="8">
        <f t="shared" si="41"/>
        <v>299.8395548625806</v>
      </c>
      <c r="J66" s="8">
        <f t="shared" si="42"/>
        <v>0.41611520360511367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5"/>
        <v>7.4129034939286882</v>
      </c>
      <c r="P66" s="8">
        <f t="shared" si="45"/>
        <v>3.0846218466811948</v>
      </c>
      <c r="Q66" s="13">
        <f t="shared" si="46"/>
        <v>0.89454033553754642</v>
      </c>
      <c r="R66" s="8">
        <f t="shared" si="47"/>
        <v>0.80117864999999977</v>
      </c>
      <c r="S66" s="14">
        <f t="shared" si="48"/>
        <v>1.1165304211957554</v>
      </c>
      <c r="T66" s="2">
        <v>0.27</v>
      </c>
      <c r="U66" s="15">
        <f t="shared" si="49"/>
        <v>0.30146321372285401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0.34897430242635052</v>
      </c>
      <c r="AC66" s="8">
        <f t="shared" si="51"/>
        <v>10.232166666666666</v>
      </c>
      <c r="AD66" s="1">
        <f t="shared" si="52"/>
        <v>0.28999999999999998</v>
      </c>
      <c r="AE66" s="16">
        <f t="shared" si="56"/>
        <v>327.31936974396001</v>
      </c>
      <c r="AF66" s="1">
        <f t="shared" si="53"/>
        <v>11687799.682497704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9">
        <v>22.762612314666701</v>
      </c>
      <c r="E67" s="10">
        <f t="shared" si="54"/>
        <v>26.6895548625806</v>
      </c>
      <c r="F67" s="7" t="s">
        <v>73</v>
      </c>
      <c r="G67" s="1">
        <v>10</v>
      </c>
      <c r="H67" s="8">
        <f t="shared" si="40"/>
        <v>22.762612314666701</v>
      </c>
      <c r="I67" s="8">
        <f t="shared" si="41"/>
        <v>295.91261231466666</v>
      </c>
      <c r="J67" s="8">
        <f t="shared" si="42"/>
        <v>0.27043210209615121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5"/>
        <v>7.0909666472474928</v>
      </c>
      <c r="P67" s="8">
        <f t="shared" si="45"/>
        <v>1.9176250163088371</v>
      </c>
      <c r="Q67" s="13">
        <f t="shared" si="46"/>
        <v>0.55611125472956269</v>
      </c>
      <c r="R67" s="8">
        <f t="shared" si="47"/>
        <v>0.80117864999999977</v>
      </c>
      <c r="S67" s="14">
        <f t="shared" si="48"/>
        <v>0.6941164180168341</v>
      </c>
      <c r="T67" s="2">
        <v>0.27</v>
      </c>
      <c r="U67" s="15">
        <f t="shared" si="49"/>
        <v>0.18741143286454523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0.31161404140558113</v>
      </c>
      <c r="AC67" s="8">
        <f t="shared" si="51"/>
        <v>10.232166666666666</v>
      </c>
      <c r="AD67" s="1">
        <f t="shared" si="52"/>
        <v>0.28999999999999998</v>
      </c>
      <c r="AE67" s="16">
        <f t="shared" si="56"/>
        <v>327.31936974396001</v>
      </c>
      <c r="AF67" s="1">
        <f t="shared" si="53"/>
        <v>10436534.922139784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9">
        <v>17.664387655161299</v>
      </c>
      <c r="E68" s="10">
        <f t="shared" si="54"/>
        <v>22.762612314666701</v>
      </c>
      <c r="F68" s="7" t="s">
        <v>73</v>
      </c>
      <c r="G68" s="1">
        <v>11</v>
      </c>
      <c r="H68" s="8">
        <f t="shared" si="40"/>
        <v>17.664387655161299</v>
      </c>
      <c r="I68" s="8">
        <f t="shared" si="41"/>
        <v>290.81438765516128</v>
      </c>
      <c r="J68" s="8">
        <f t="shared" si="42"/>
        <v>0.15189371863668297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4.914674549391723</v>
      </c>
      <c r="O68" s="8">
        <f t="shared" si="55"/>
        <v>3.0213520815469321</v>
      </c>
      <c r="P68" s="8">
        <f t="shared" si="45"/>
        <v>0.45892440297684611</v>
      </c>
      <c r="Q68" s="13">
        <f t="shared" si="46"/>
        <v>0.13308807686328536</v>
      </c>
      <c r="R68" s="8">
        <f t="shared" si="47"/>
        <v>0.80117864999999977</v>
      </c>
      <c r="S68" s="14">
        <f t="shared" si="48"/>
        <v>0.16611535624830417</v>
      </c>
      <c r="T68" s="2">
        <v>0.27</v>
      </c>
      <c r="U68" s="15">
        <f t="shared" si="49"/>
        <v>4.4851146187042133E-2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0.2839145777041423</v>
      </c>
      <c r="AC68" s="8">
        <f t="shared" si="51"/>
        <v>10.232166666666666</v>
      </c>
      <c r="AD68" s="1">
        <f t="shared" si="52"/>
        <v>0.28999999999999998</v>
      </c>
      <c r="AE68" s="16">
        <f t="shared" si="56"/>
        <v>327.31936974396001</v>
      </c>
      <c r="AF68" s="1">
        <f t="shared" si="53"/>
        <v>9508828.2663657293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9">
        <v>10.8610328859333</v>
      </c>
      <c r="E69" s="10">
        <f t="shared" si="54"/>
        <v>17.664387655161299</v>
      </c>
      <c r="F69" s="7" t="s">
        <v>75</v>
      </c>
      <c r="G69" s="1">
        <v>12</v>
      </c>
      <c r="H69" s="8">
        <f t="shared" si="40"/>
        <v>10.8610328859333</v>
      </c>
      <c r="I69" s="8">
        <f t="shared" si="41"/>
        <v>284.01103288593328</v>
      </c>
      <c r="J69" s="8">
        <f t="shared" si="42"/>
        <v>6.8112195830841799E-2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5"/>
        <v>5.3251126785700853</v>
      </c>
      <c r="P69" s="8">
        <f t="shared" si="45"/>
        <v>0.36270511758406415</v>
      </c>
      <c r="Q69" s="13">
        <f t="shared" si="46"/>
        <v>0.1051844840993786</v>
      </c>
      <c r="R69" s="8">
        <f t="shared" si="47"/>
        <v>0.80117864999999977</v>
      </c>
      <c r="S69" s="14">
        <f t="shared" si="48"/>
        <v>0.13128717808366289</v>
      </c>
      <c r="T69" s="2">
        <v>0.27</v>
      </c>
      <c r="U69" s="15">
        <f t="shared" si="49"/>
        <v>3.5447538082588985E-2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0.23328745664944706</v>
      </c>
      <c r="AC69" s="8">
        <f t="shared" si="51"/>
        <v>10.232166666666666</v>
      </c>
      <c r="AD69" s="1">
        <f t="shared" si="52"/>
        <v>0.28999999999999998</v>
      </c>
      <c r="AE69" s="16">
        <f t="shared" si="56"/>
        <v>327.31936974396001</v>
      </c>
      <c r="AF69" s="1">
        <f t="shared" si="53"/>
        <v>7813231.64141447</v>
      </c>
      <c r="AG69" s="1">
        <f>SUM(AF58:AF69)</f>
        <v>112788129.28824812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9">
        <v>5.1854182526128998</v>
      </c>
      <c r="E70" s="10">
        <f t="shared" si="54"/>
        <v>10.8610328859333</v>
      </c>
      <c r="F70" s="7" t="s">
        <v>73</v>
      </c>
    </row>
    <row r="72" spans="1:79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7">
        <v>5</v>
      </c>
      <c r="E74" s="7"/>
      <c r="F74" s="7"/>
      <c r="G74" s="1">
        <v>1</v>
      </c>
      <c r="H74" s="8">
        <f t="shared" ref="H74:H85" si="57">E75</f>
        <v>5</v>
      </c>
      <c r="I74" s="8">
        <f t="shared" ref="I74:I85" si="58">H74+273.15</f>
        <v>278.14999999999998</v>
      </c>
      <c r="J74" s="8">
        <f t="shared" ref="J74:J85" si="59">EXP(($C$16*(I74-$C$14))/($C$17*I74*$C$14))</f>
        <v>3.3074406338125473E-2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1.7239042071557759E-2</v>
      </c>
      <c r="Q74" s="13">
        <f t="shared" ref="Q74:Q85" si="63">P74*$B$76</f>
        <v>4.4821509386050173E-3</v>
      </c>
      <c r="R74" s="8">
        <f t="shared" ref="R74:R85" si="64">L74*$B$76</f>
        <v>0.1355172</v>
      </c>
      <c r="S74" s="14">
        <f t="shared" ref="S74:S85" si="65">Q74/R74</f>
        <v>3.3074406338125473E-2</v>
      </c>
      <c r="T74" s="2">
        <v>0.01</v>
      </c>
      <c r="U74" s="15">
        <f t="shared" ref="U74:U85" si="66">S74*T74</f>
        <v>3.3074406338125473E-4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1.0280744063381253E-2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2.0833333333333332E-2</v>
      </c>
      <c r="AX74" s="1">
        <f t="shared" ref="AX74:AX85" si="72">AW74*10000*AV74*0.67*AU74*AT74</f>
        <v>19.446996356013614</v>
      </c>
    </row>
    <row r="75" spans="1:79" x14ac:dyDescent="0.15">
      <c r="A75" s="1" t="s">
        <v>74</v>
      </c>
      <c r="B75" s="1">
        <v>1</v>
      </c>
      <c r="C75" s="7">
        <v>1</v>
      </c>
      <c r="D75" s="9">
        <v>3.9661463037096798</v>
      </c>
      <c r="E75" s="10">
        <f t="shared" ref="E75:E86" si="73">D74</f>
        <v>5</v>
      </c>
      <c r="F75" s="7" t="s">
        <v>73</v>
      </c>
      <c r="G75" s="1">
        <v>2</v>
      </c>
      <c r="H75" s="8">
        <f t="shared" si="57"/>
        <v>3.9661463037096798</v>
      </c>
      <c r="I75" s="8">
        <f t="shared" si="58"/>
        <v>277.11614630370968</v>
      </c>
      <c r="J75" s="8">
        <f t="shared" si="59"/>
        <v>2.902514532017857E-2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1.0252009579284422</v>
      </c>
      <c r="P75" s="8">
        <f t="shared" si="62"/>
        <v>2.9756606786259313E-2</v>
      </c>
      <c r="Q75" s="13">
        <f t="shared" si="63"/>
        <v>7.7367177644274213E-3</v>
      </c>
      <c r="R75" s="8">
        <f t="shared" si="64"/>
        <v>0.1355172</v>
      </c>
      <c r="S75" s="14">
        <f t="shared" si="65"/>
        <v>5.709030119001441E-2</v>
      </c>
      <c r="T75" s="2">
        <v>0.01</v>
      </c>
      <c r="U75" s="15">
        <f t="shared" si="66"/>
        <v>5.7090301190014417E-4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6.0609030119001444E-3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2.0833333333333332E-2</v>
      </c>
      <c r="AX75" s="1">
        <f t="shared" si="72"/>
        <v>11.464769287117996</v>
      </c>
    </row>
    <row r="76" spans="1:79" x14ac:dyDescent="0.15">
      <c r="A76" s="1" t="s">
        <v>38</v>
      </c>
      <c r="B76" s="1">
        <f>H8</f>
        <v>0.26</v>
      </c>
      <c r="C76" s="7">
        <v>2</v>
      </c>
      <c r="D76" s="9">
        <v>5.2702185799285699</v>
      </c>
      <c r="E76" s="10">
        <f t="shared" si="73"/>
        <v>3.9661463037096798</v>
      </c>
      <c r="F76" s="7" t="s">
        <v>73</v>
      </c>
      <c r="G76" s="1">
        <v>3</v>
      </c>
      <c r="H76" s="8">
        <f t="shared" si="57"/>
        <v>5.2702185799285699</v>
      </c>
      <c r="I76" s="8">
        <f t="shared" si="58"/>
        <v>278.42021857992853</v>
      </c>
      <c r="J76" s="8">
        <f t="shared" si="59"/>
        <v>3.4217393935755132E-2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1.5166643511421829</v>
      </c>
      <c r="P76" s="8">
        <f t="shared" si="62"/>
        <v>5.1896301571348523E-2</v>
      </c>
      <c r="Q76" s="13">
        <f t="shared" si="63"/>
        <v>1.3493038408550616E-2</v>
      </c>
      <c r="R76" s="8">
        <f t="shared" si="64"/>
        <v>0.1355172</v>
      </c>
      <c r="S76" s="14">
        <f t="shared" si="65"/>
        <v>9.9566980490672891E-2</v>
      </c>
      <c r="T76" s="2">
        <v>0.01</v>
      </c>
      <c r="U76" s="15">
        <f t="shared" si="66"/>
        <v>9.9566980490672897E-4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6.4856698049067293E-3</v>
      </c>
      <c r="AU76" s="8">
        <f t="shared" si="70"/>
        <v>52.122000000000007</v>
      </c>
      <c r="AV76" s="1">
        <f t="shared" si="71"/>
        <v>0.26</v>
      </c>
      <c r="AW76" s="1">
        <f t="shared" si="75"/>
        <v>2.0833333333333332E-2</v>
      </c>
      <c r="AX76" s="1">
        <f t="shared" si="72"/>
        <v>12.268255710360192</v>
      </c>
    </row>
    <row r="77" spans="1:79" x14ac:dyDescent="0.15">
      <c r="C77" s="7">
        <v>3</v>
      </c>
      <c r="D77" s="9">
        <v>9.9256781322580601</v>
      </c>
      <c r="E77" s="10">
        <f t="shared" si="73"/>
        <v>5.2702185799285699</v>
      </c>
      <c r="F77" s="7" t="s">
        <v>73</v>
      </c>
      <c r="G77" s="1">
        <v>4</v>
      </c>
      <c r="H77" s="8">
        <f t="shared" si="57"/>
        <v>9.9256781322580601</v>
      </c>
      <c r="I77" s="8">
        <f t="shared" si="58"/>
        <v>283.07567813225802</v>
      </c>
      <c r="J77" s="8">
        <f t="shared" si="59"/>
        <v>6.0817403729160925E-2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1.9859880495708344</v>
      </c>
      <c r="P77" s="8">
        <f t="shared" si="62"/>
        <v>0.1207826370120383</v>
      </c>
      <c r="Q77" s="13">
        <f t="shared" si="63"/>
        <v>3.1403485623129959E-2</v>
      </c>
      <c r="R77" s="8">
        <f t="shared" si="64"/>
        <v>0.1355172</v>
      </c>
      <c r="S77" s="14">
        <f t="shared" si="65"/>
        <v>0.23173062624618837</v>
      </c>
      <c r="T77" s="2">
        <v>0.01</v>
      </c>
      <c r="U77" s="15">
        <f t="shared" si="66"/>
        <v>2.3173062624618837E-3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7.8073062624618838E-3</v>
      </c>
      <c r="AU77" s="8">
        <f t="shared" si="70"/>
        <v>52.122000000000007</v>
      </c>
      <c r="AV77" s="1">
        <f t="shared" si="71"/>
        <v>0.26</v>
      </c>
      <c r="AW77" s="1">
        <f t="shared" si="75"/>
        <v>2.0833333333333332E-2</v>
      </c>
      <c r="AX77" s="1">
        <f t="shared" si="72"/>
        <v>14.768255634061891</v>
      </c>
    </row>
    <row r="78" spans="1:79" x14ac:dyDescent="0.15">
      <c r="C78" s="7">
        <v>4</v>
      </c>
      <c r="D78" s="9">
        <v>14.7407584389333</v>
      </c>
      <c r="E78" s="10">
        <f t="shared" si="73"/>
        <v>9.9256781322580601</v>
      </c>
      <c r="F78" s="7" t="s">
        <v>73</v>
      </c>
      <c r="G78" s="1">
        <v>5</v>
      </c>
      <c r="H78" s="8">
        <f t="shared" si="57"/>
        <v>14.7407584389333</v>
      </c>
      <c r="I78" s="8">
        <f t="shared" si="58"/>
        <v>287.89075843893329</v>
      </c>
      <c r="J78" s="8">
        <f t="shared" si="59"/>
        <v>0.10811212683856153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1.7719451419308561</v>
      </c>
      <c r="O78" s="8">
        <f t="shared" si="74"/>
        <v>0.61448027062793997</v>
      </c>
      <c r="P78" s="8">
        <f t="shared" si="62"/>
        <v>6.6432768957921454E-2</v>
      </c>
      <c r="Q78" s="13">
        <f t="shared" si="63"/>
        <v>1.7272519929059579E-2</v>
      </c>
      <c r="R78" s="8">
        <f t="shared" si="64"/>
        <v>0.1355172</v>
      </c>
      <c r="S78" s="14">
        <f t="shared" si="65"/>
        <v>0.12745629284739929</v>
      </c>
      <c r="T78" s="2">
        <v>0.01</v>
      </c>
      <c r="U78" s="15">
        <f t="shared" si="66"/>
        <v>1.2745629284739929E-3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1.1224562928473993E-2</v>
      </c>
      <c r="AU78" s="8">
        <f t="shared" si="70"/>
        <v>52.122000000000007</v>
      </c>
      <c r="AV78" s="1">
        <f t="shared" si="71"/>
        <v>0.26</v>
      </c>
      <c r="AW78" s="1">
        <f t="shared" si="75"/>
        <v>2.0833333333333332E-2</v>
      </c>
      <c r="AX78" s="1">
        <f t="shared" si="72"/>
        <v>21.232318694264567</v>
      </c>
    </row>
    <row r="79" spans="1:79" x14ac:dyDescent="0.15">
      <c r="C79" s="7">
        <v>5</v>
      </c>
      <c r="D79" s="9">
        <v>20.4786637183871</v>
      </c>
      <c r="E79" s="10">
        <f t="shared" si="73"/>
        <v>14.7407584389333</v>
      </c>
      <c r="F79" s="7" t="s">
        <v>75</v>
      </c>
      <c r="G79" s="1">
        <v>6</v>
      </c>
      <c r="H79" s="8">
        <f t="shared" si="57"/>
        <v>20.4786637183871</v>
      </c>
      <c r="I79" s="8">
        <f t="shared" si="58"/>
        <v>293.62866371838709</v>
      </c>
      <c r="J79" s="8">
        <f t="shared" si="59"/>
        <v>0.20936515477742179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1.0692675016700186</v>
      </c>
      <c r="P79" s="8">
        <f t="shared" si="62"/>
        <v>0.22386735598561056</v>
      </c>
      <c r="Q79" s="13">
        <f t="shared" si="63"/>
        <v>5.8205512556258748E-2</v>
      </c>
      <c r="R79" s="8">
        <f t="shared" si="64"/>
        <v>0.1355172</v>
      </c>
      <c r="S79" s="14">
        <f t="shared" si="65"/>
        <v>0.42950645789802877</v>
      </c>
      <c r="T79" s="2">
        <v>0.01</v>
      </c>
      <c r="U79" s="15">
        <f t="shared" si="66"/>
        <v>4.2950645789802877E-3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1.4245064578980289E-2</v>
      </c>
      <c r="AU79" s="8">
        <f t="shared" si="70"/>
        <v>52.122000000000007</v>
      </c>
      <c r="AV79" s="1">
        <f t="shared" si="71"/>
        <v>0.26</v>
      </c>
      <c r="AW79" s="1">
        <f t="shared" si="75"/>
        <v>2.0833333333333332E-2</v>
      </c>
      <c r="AX79" s="1">
        <f t="shared" si="72"/>
        <v>26.945882248477787</v>
      </c>
    </row>
    <row r="80" spans="1:79" x14ac:dyDescent="0.15">
      <c r="C80" s="7">
        <v>6</v>
      </c>
      <c r="D80" s="9">
        <v>24.053008962333301</v>
      </c>
      <c r="E80" s="10">
        <f t="shared" si="73"/>
        <v>20.4786637183871</v>
      </c>
      <c r="F80" s="7" t="s">
        <v>73</v>
      </c>
      <c r="G80" s="1">
        <v>7</v>
      </c>
      <c r="H80" s="8">
        <f t="shared" si="57"/>
        <v>24.053008962333301</v>
      </c>
      <c r="I80" s="8">
        <f t="shared" si="58"/>
        <v>297.20300896233329</v>
      </c>
      <c r="J80" s="8">
        <f t="shared" si="59"/>
        <v>0.31196309505796704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1.366620145684408</v>
      </c>
      <c r="P80" s="8">
        <f t="shared" si="62"/>
        <v>0.42633505041627773</v>
      </c>
      <c r="Q80" s="13">
        <f t="shared" si="63"/>
        <v>0.11084711310823221</v>
      </c>
      <c r="R80" s="8">
        <f t="shared" si="64"/>
        <v>0.1355172</v>
      </c>
      <c r="S80" s="14">
        <f t="shared" si="65"/>
        <v>0.81795604623053164</v>
      </c>
      <c r="T80" s="2">
        <v>0.01</v>
      </c>
      <c r="U80" s="15">
        <f t="shared" si="66"/>
        <v>8.1795604623053162E-3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2.3079560462305318E-2</v>
      </c>
      <c r="AU80" s="8">
        <f t="shared" si="70"/>
        <v>52.122000000000007</v>
      </c>
      <c r="AV80" s="1">
        <f t="shared" si="71"/>
        <v>0.26</v>
      </c>
      <c r="AW80" s="1">
        <f t="shared" si="75"/>
        <v>2.0833333333333332E-2</v>
      </c>
      <c r="AX80" s="1">
        <f t="shared" si="72"/>
        <v>43.657163863024081</v>
      </c>
    </row>
    <row r="81" spans="1:53" x14ac:dyDescent="0.15">
      <c r="C81" s="7">
        <v>7</v>
      </c>
      <c r="D81" s="9">
        <v>26.318568544838701</v>
      </c>
      <c r="E81" s="10">
        <f t="shared" si="73"/>
        <v>24.053008962333301</v>
      </c>
      <c r="F81" s="7" t="s">
        <v>73</v>
      </c>
      <c r="G81" s="1">
        <v>8</v>
      </c>
      <c r="H81" s="8">
        <f t="shared" si="57"/>
        <v>26.318568544838701</v>
      </c>
      <c r="I81" s="8">
        <f t="shared" si="58"/>
        <v>299.46856854483866</v>
      </c>
      <c r="J81" s="8">
        <f t="shared" si="59"/>
        <v>0.39970776251267215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1.4615050952681303</v>
      </c>
      <c r="P81" s="8">
        <f t="shared" si="62"/>
        <v>0.58417493153049416</v>
      </c>
      <c r="Q81" s="13">
        <f t="shared" si="63"/>
        <v>0.1518854821979285</v>
      </c>
      <c r="R81" s="8">
        <f t="shared" si="64"/>
        <v>0.1355172</v>
      </c>
      <c r="S81" s="14">
        <f t="shared" si="65"/>
        <v>1.1207837986464337</v>
      </c>
      <c r="T81" s="2">
        <v>0.01</v>
      </c>
      <c r="U81" s="15">
        <f t="shared" si="66"/>
        <v>1.1207837986464337E-2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2.6107837986464336E-2</v>
      </c>
      <c r="AU81" s="8">
        <f t="shared" si="70"/>
        <v>52.122000000000007</v>
      </c>
      <c r="AV81" s="1">
        <f t="shared" si="71"/>
        <v>0.26</v>
      </c>
      <c r="AW81" s="1">
        <f t="shared" si="75"/>
        <v>2.0833333333333332E-2</v>
      </c>
      <c r="AX81" s="1">
        <f t="shared" si="72"/>
        <v>49.38543621512752</v>
      </c>
    </row>
    <row r="82" spans="1:53" x14ac:dyDescent="0.15">
      <c r="C82" s="7">
        <v>8</v>
      </c>
      <c r="D82" s="9">
        <v>26.6895548625806</v>
      </c>
      <c r="E82" s="10">
        <f t="shared" si="73"/>
        <v>26.318568544838701</v>
      </c>
      <c r="F82" s="7" t="s">
        <v>73</v>
      </c>
      <c r="G82" s="1">
        <v>9</v>
      </c>
      <c r="H82" s="8">
        <f t="shared" si="57"/>
        <v>26.6895548625806</v>
      </c>
      <c r="I82" s="8">
        <f t="shared" si="58"/>
        <v>299.8395548625806</v>
      </c>
      <c r="J82" s="8">
        <f t="shared" si="59"/>
        <v>0.41611520360511367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1.3985501637376361</v>
      </c>
      <c r="P82" s="8">
        <f t="shared" si="62"/>
        <v>0.58195798613565153</v>
      </c>
      <c r="Q82" s="13">
        <f t="shared" si="63"/>
        <v>0.15130907639526942</v>
      </c>
      <c r="R82" s="8">
        <f t="shared" si="64"/>
        <v>0.1355172</v>
      </c>
      <c r="S82" s="14">
        <f t="shared" si="65"/>
        <v>1.1165304211957554</v>
      </c>
      <c r="T82" s="2">
        <v>0.01</v>
      </c>
      <c r="U82" s="15">
        <f t="shared" si="66"/>
        <v>1.1165304211957555E-2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2.6065304211957553E-2</v>
      </c>
      <c r="AU82" s="8">
        <f t="shared" si="70"/>
        <v>52.122000000000007</v>
      </c>
      <c r="AV82" s="1">
        <f t="shared" si="71"/>
        <v>0.26</v>
      </c>
      <c r="AW82" s="1">
        <f t="shared" si="75"/>
        <v>2.0833333333333332E-2</v>
      </c>
      <c r="AX82" s="1">
        <f t="shared" si="72"/>
        <v>49.304979571839688</v>
      </c>
    </row>
    <row r="83" spans="1:53" x14ac:dyDescent="0.15">
      <c r="C83" s="7">
        <v>9</v>
      </c>
      <c r="D83" s="9">
        <v>22.762612314666701</v>
      </c>
      <c r="E83" s="10">
        <f t="shared" si="73"/>
        <v>26.6895548625806</v>
      </c>
      <c r="F83" s="7" t="s">
        <v>73</v>
      </c>
      <c r="G83" s="1">
        <v>10</v>
      </c>
      <c r="H83" s="8">
        <f t="shared" si="57"/>
        <v>22.762612314666701</v>
      </c>
      <c r="I83" s="8">
        <f t="shared" si="58"/>
        <v>295.91261231466666</v>
      </c>
      <c r="J83" s="8">
        <f t="shared" si="59"/>
        <v>0.27043210209615121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1.3378121776019847</v>
      </c>
      <c r="P83" s="8">
        <f t="shared" si="62"/>
        <v>0.3617873593987343</v>
      </c>
      <c r="Q83" s="13">
        <f t="shared" si="63"/>
        <v>9.4064713443670928E-2</v>
      </c>
      <c r="R83" s="8">
        <f t="shared" si="64"/>
        <v>0.1355172</v>
      </c>
      <c r="S83" s="14">
        <f t="shared" si="65"/>
        <v>0.69411641801683421</v>
      </c>
      <c r="T83" s="2">
        <v>0.01</v>
      </c>
      <c r="U83" s="15">
        <f t="shared" si="66"/>
        <v>6.9411641801683426E-3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1.6891164180168342E-2</v>
      </c>
      <c r="AU83" s="8">
        <f t="shared" si="70"/>
        <v>52.122000000000007</v>
      </c>
      <c r="AV83" s="1">
        <f t="shared" si="71"/>
        <v>0.26</v>
      </c>
      <c r="AW83" s="1">
        <f t="shared" si="75"/>
        <v>2.0833333333333332E-2</v>
      </c>
      <c r="AX83" s="1">
        <f t="shared" si="72"/>
        <v>31.951229039012404</v>
      </c>
    </row>
    <row r="84" spans="1:53" x14ac:dyDescent="0.15">
      <c r="C84" s="7">
        <v>10</v>
      </c>
      <c r="D84" s="9">
        <v>17.664387655161299</v>
      </c>
      <c r="E84" s="10">
        <f t="shared" si="73"/>
        <v>22.762612314666701</v>
      </c>
      <c r="F84" s="7" t="s">
        <v>73</v>
      </c>
      <c r="G84" s="1">
        <v>11</v>
      </c>
      <c r="H84" s="8">
        <f t="shared" si="57"/>
        <v>17.664387655161299</v>
      </c>
      <c r="I84" s="8">
        <f t="shared" si="58"/>
        <v>290.81438765516128</v>
      </c>
      <c r="J84" s="8">
        <f t="shared" si="59"/>
        <v>0.15189371863668297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0.9272235772930878</v>
      </c>
      <c r="O84" s="8">
        <f t="shared" si="74"/>
        <v>0.57002124091016249</v>
      </c>
      <c r="P84" s="8">
        <f t="shared" si="62"/>
        <v>8.6582645983741102E-2</v>
      </c>
      <c r="Q84" s="13">
        <f t="shared" si="63"/>
        <v>2.2511487955772687E-2</v>
      </c>
      <c r="R84" s="8">
        <f t="shared" si="64"/>
        <v>0.1355172</v>
      </c>
      <c r="S84" s="14">
        <f t="shared" si="65"/>
        <v>0.16611535624830417</v>
      </c>
      <c r="T84" s="2">
        <v>0.01</v>
      </c>
      <c r="U84" s="15">
        <f t="shared" si="66"/>
        <v>1.6611535624830418E-3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9.6511535624830419E-3</v>
      </c>
      <c r="AU84" s="8">
        <f t="shared" si="70"/>
        <v>52.122000000000007</v>
      </c>
      <c r="AV84" s="1">
        <f t="shared" si="71"/>
        <v>0.26</v>
      </c>
      <c r="AW84" s="1">
        <f t="shared" si="75"/>
        <v>2.0833333333333332E-2</v>
      </c>
      <c r="AX84" s="1">
        <f t="shared" si="72"/>
        <v>18.256066584659937</v>
      </c>
    </row>
    <row r="85" spans="1:53" x14ac:dyDescent="0.15">
      <c r="C85" s="7">
        <v>11</v>
      </c>
      <c r="D85" s="9">
        <v>10.8610328859333</v>
      </c>
      <c r="E85" s="10">
        <f t="shared" si="73"/>
        <v>17.664387655161299</v>
      </c>
      <c r="F85" s="7" t="s">
        <v>75</v>
      </c>
      <c r="G85" s="1">
        <v>12</v>
      </c>
      <c r="H85" s="8">
        <f t="shared" si="57"/>
        <v>10.8610328859333</v>
      </c>
      <c r="I85" s="8">
        <f t="shared" si="58"/>
        <v>284.01103288593328</v>
      </c>
      <c r="J85" s="8">
        <f t="shared" si="59"/>
        <v>6.8112195830841799E-2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1.0046585949264215</v>
      </c>
      <c r="P85" s="8">
        <f t="shared" si="62"/>
        <v>6.8429502960766789E-2</v>
      </c>
      <c r="Q85" s="13">
        <f t="shared" si="63"/>
        <v>1.7791670769799366E-2</v>
      </c>
      <c r="R85" s="8">
        <f t="shared" si="64"/>
        <v>0.1355172</v>
      </c>
      <c r="S85" s="14">
        <f t="shared" si="65"/>
        <v>0.13128717808366291</v>
      </c>
      <c r="T85" s="2">
        <v>0.01</v>
      </c>
      <c r="U85" s="15">
        <f t="shared" si="66"/>
        <v>1.3128717808366293E-3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6.8028717808366291E-3</v>
      </c>
      <c r="AU85" s="8">
        <f t="shared" si="70"/>
        <v>52.122000000000007</v>
      </c>
      <c r="AV85" s="1">
        <f t="shared" si="71"/>
        <v>0.26</v>
      </c>
      <c r="AW85" s="1">
        <f t="shared" si="75"/>
        <v>2.0833333333333332E-2</v>
      </c>
      <c r="AX85" s="1">
        <f t="shared" si="72"/>
        <v>12.868273144117829</v>
      </c>
      <c r="AY85" s="1">
        <f>SUM(AX74:AX85)</f>
        <v>311.54962634807754</v>
      </c>
    </row>
    <row r="86" spans="1:53" x14ac:dyDescent="0.15">
      <c r="C86" s="7">
        <v>12</v>
      </c>
      <c r="D86" s="9">
        <v>5.1854182526128998</v>
      </c>
      <c r="E86" s="10">
        <f t="shared" si="73"/>
        <v>10.8610328859333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5</v>
      </c>
      <c r="E90" s="7"/>
      <c r="F90" s="7"/>
      <c r="G90" s="1">
        <v>1</v>
      </c>
      <c r="H90" s="8">
        <f t="shared" ref="H90:H101" si="76">E91</f>
        <v>5</v>
      </c>
      <c r="I90" s="8">
        <f t="shared" ref="I90:I101" si="77">H90+273.15</f>
        <v>278.14999999999998</v>
      </c>
      <c r="J90" s="8">
        <f t="shared" ref="J90:J101" si="78">EXP(($C$16*(I90-$C$14))/($C$17*I90*$C$14))</f>
        <v>3.3074406338125473E-2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9.4162834844643221E-3</v>
      </c>
      <c r="Q90" s="13">
        <f t="shared" ref="Q90:Q101" si="82">P90*$B$76</f>
        <v>2.4482337059607237E-3</v>
      </c>
      <c r="R90" s="8">
        <f t="shared" ref="R90:R101" si="83">L90*$B$76</f>
        <v>7.4022000000000004E-2</v>
      </c>
      <c r="S90" s="14">
        <f t="shared" ref="S90:S101" si="84">Q90/R90</f>
        <v>3.3074406338125473E-2</v>
      </c>
      <c r="T90" s="2">
        <v>0.01</v>
      </c>
      <c r="U90" s="15">
        <f t="shared" ref="U90:U101" si="85">S90*T90</f>
        <v>3.3074406338125473E-4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1.0280744063381253E-2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0.22700000000000001</v>
      </c>
      <c r="AX90" s="1">
        <f t="shared" ref="AX90:AX101" si="91">AW90*10000*AV90*0.67*AU90*AT90</f>
        <v>115.74067814439564</v>
      </c>
      <c r="AZ90" s="1">
        <f>$E$10/12</f>
        <v>6.3333333333333339E-2</v>
      </c>
      <c r="BA90" s="1">
        <f t="shared" ref="BA90:BA101" si="92">AZ90*10000*AV90*0.67*AU90*AT90</f>
        <v>32.291819159229334</v>
      </c>
    </row>
    <row r="91" spans="1:53" x14ac:dyDescent="0.15">
      <c r="A91" s="1" t="s">
        <v>74</v>
      </c>
      <c r="B91" s="1">
        <v>1</v>
      </c>
      <c r="C91" s="7">
        <v>1</v>
      </c>
      <c r="D91" s="9">
        <v>3.9661463037096798</v>
      </c>
      <c r="E91" s="10">
        <f t="shared" ref="E91:E102" si="93">D90</f>
        <v>5</v>
      </c>
      <c r="F91" s="7" t="s">
        <v>73</v>
      </c>
      <c r="G91" s="1">
        <v>2</v>
      </c>
      <c r="H91" s="8">
        <f t="shared" si="76"/>
        <v>3.9661463037096798</v>
      </c>
      <c r="I91" s="8">
        <f t="shared" si="77"/>
        <v>277.11614630370968</v>
      </c>
      <c r="J91" s="8">
        <f t="shared" si="78"/>
        <v>2.902514532017857E-2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0.55998371651553569</v>
      </c>
      <c r="P91" s="8">
        <f t="shared" si="81"/>
        <v>1.6253608748797103E-2</v>
      </c>
      <c r="Q91" s="13">
        <f t="shared" si="82"/>
        <v>4.2259382746872472E-3</v>
      </c>
      <c r="R91" s="8">
        <f t="shared" si="83"/>
        <v>7.4022000000000004E-2</v>
      </c>
      <c r="S91" s="14">
        <f t="shared" si="84"/>
        <v>5.7090301190014417E-2</v>
      </c>
      <c r="T91" s="2">
        <v>0.01</v>
      </c>
      <c r="U91" s="15">
        <f t="shared" si="85"/>
        <v>5.7090301190014417E-4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6.0609030119001444E-3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0.22700000000000001</v>
      </c>
      <c r="AX91" s="1">
        <f t="shared" si="91"/>
        <v>68.23368235217184</v>
      </c>
      <c r="AZ91" s="1">
        <f t="shared" ref="AZ91:AZ101" si="96">$E$10/12</f>
        <v>6.3333333333333339E-2</v>
      </c>
      <c r="BA91" s="1">
        <f t="shared" si="92"/>
        <v>19.037297572558959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5.2702185799285699</v>
      </c>
      <c r="E92" s="10">
        <f t="shared" si="93"/>
        <v>3.9661463037096798</v>
      </c>
      <c r="F92" s="7" t="s">
        <v>73</v>
      </c>
      <c r="G92" s="1">
        <v>3</v>
      </c>
      <c r="H92" s="8">
        <f t="shared" si="76"/>
        <v>5.2702185799285699</v>
      </c>
      <c r="I92" s="8">
        <f t="shared" si="77"/>
        <v>278.42021857992853</v>
      </c>
      <c r="J92" s="8">
        <f t="shared" si="78"/>
        <v>3.4217393935755132E-2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0.82843010776673853</v>
      </c>
      <c r="P92" s="8">
        <f t="shared" si="81"/>
        <v>2.834671934569457E-2</v>
      </c>
      <c r="Q92" s="13">
        <f t="shared" si="82"/>
        <v>7.3701470298805881E-3</v>
      </c>
      <c r="R92" s="8">
        <f t="shared" si="83"/>
        <v>7.4022000000000004E-2</v>
      </c>
      <c r="S92" s="14">
        <f t="shared" si="84"/>
        <v>9.9566980490672877E-2</v>
      </c>
      <c r="T92" s="2">
        <v>0.01</v>
      </c>
      <c r="U92" s="15">
        <f t="shared" si="85"/>
        <v>9.9566980490672875E-4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6.4856698049067284E-3</v>
      </c>
      <c r="AU92" s="8">
        <f t="shared" si="89"/>
        <v>28.47</v>
      </c>
      <c r="AV92" s="1">
        <f t="shared" si="90"/>
        <v>0.26</v>
      </c>
      <c r="AW92" s="1">
        <f t="shared" si="95"/>
        <v>0.22700000000000001</v>
      </c>
      <c r="AX92" s="1">
        <f t="shared" si="91"/>
        <v>73.015709447945383</v>
      </c>
      <c r="AZ92" s="1">
        <f t="shared" si="96"/>
        <v>6.3333333333333339E-2</v>
      </c>
      <c r="BA92" s="1">
        <f t="shared" si="92"/>
        <v>20.371490154345999</v>
      </c>
    </row>
    <row r="93" spans="1:53" x14ac:dyDescent="0.15">
      <c r="C93" s="7">
        <v>3</v>
      </c>
      <c r="D93" s="9">
        <v>9.9256781322580601</v>
      </c>
      <c r="E93" s="10">
        <f t="shared" si="93"/>
        <v>5.2702185799285699</v>
      </c>
      <c r="F93" s="7" t="s">
        <v>73</v>
      </c>
      <c r="G93" s="1">
        <v>4</v>
      </c>
      <c r="H93" s="8">
        <f t="shared" si="76"/>
        <v>9.9256781322580601</v>
      </c>
      <c r="I93" s="8">
        <f t="shared" si="77"/>
        <v>283.07567813225802</v>
      </c>
      <c r="J93" s="8">
        <f t="shared" si="78"/>
        <v>6.0817403729160925E-2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1.084783388421044</v>
      </c>
      <c r="P93" s="8">
        <f t="shared" si="81"/>
        <v>6.5973709292289823E-2</v>
      </c>
      <c r="Q93" s="13">
        <f t="shared" si="82"/>
        <v>1.7153164415995355E-2</v>
      </c>
      <c r="R93" s="8">
        <f t="shared" si="83"/>
        <v>7.4022000000000004E-2</v>
      </c>
      <c r="S93" s="14">
        <f t="shared" si="84"/>
        <v>0.23173062624618834</v>
      </c>
      <c r="T93" s="2">
        <v>0.01</v>
      </c>
      <c r="U93" s="15">
        <f t="shared" si="85"/>
        <v>2.3173062624618833E-3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7.8073062624618829E-3</v>
      </c>
      <c r="AU93" s="8">
        <f t="shared" si="89"/>
        <v>28.47</v>
      </c>
      <c r="AV93" s="1">
        <f t="shared" si="90"/>
        <v>0.26</v>
      </c>
      <c r="AW93" s="1">
        <f t="shared" si="95"/>
        <v>0.22700000000000001</v>
      </c>
      <c r="AX93" s="1">
        <f t="shared" si="91"/>
        <v>87.894700590487332</v>
      </c>
      <c r="AZ93" s="1">
        <f t="shared" si="96"/>
        <v>6.3333333333333339E-2</v>
      </c>
      <c r="BA93" s="1">
        <f t="shared" si="92"/>
        <v>24.52275053185403</v>
      </c>
    </row>
    <row r="94" spans="1:53" x14ac:dyDescent="0.15">
      <c r="C94" s="7">
        <v>4</v>
      </c>
      <c r="D94" s="9">
        <v>14.7407584389333</v>
      </c>
      <c r="E94" s="10">
        <f t="shared" si="93"/>
        <v>9.9256781322580601</v>
      </c>
      <c r="F94" s="7" t="s">
        <v>73</v>
      </c>
      <c r="G94" s="1">
        <v>5</v>
      </c>
      <c r="H94" s="8">
        <f t="shared" si="76"/>
        <v>14.7407584389333</v>
      </c>
      <c r="I94" s="8">
        <f t="shared" si="77"/>
        <v>287.89075843893329</v>
      </c>
      <c r="J94" s="8">
        <f t="shared" si="78"/>
        <v>0.10811212683856153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0.96786919517231651</v>
      </c>
      <c r="O94" s="8">
        <f t="shared" si="94"/>
        <v>0.33564048395643764</v>
      </c>
      <c r="P94" s="8">
        <f t="shared" si="81"/>
        <v>3.6286806573654559E-2</v>
      </c>
      <c r="Q94" s="13">
        <f t="shared" si="82"/>
        <v>9.434569709150185E-3</v>
      </c>
      <c r="R94" s="8">
        <f t="shared" si="83"/>
        <v>7.4022000000000004E-2</v>
      </c>
      <c r="S94" s="14">
        <f t="shared" si="84"/>
        <v>0.12745629284739921</v>
      </c>
      <c r="T94" s="2">
        <v>0.01</v>
      </c>
      <c r="U94" s="15">
        <f t="shared" si="85"/>
        <v>1.2745629284739921E-3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1.1224562928473993E-2</v>
      </c>
      <c r="AU94" s="8">
        <f t="shared" si="89"/>
        <v>28.47</v>
      </c>
      <c r="AV94" s="1">
        <f t="shared" si="90"/>
        <v>0.26</v>
      </c>
      <c r="AW94" s="1">
        <f t="shared" si="95"/>
        <v>0.22700000000000001</v>
      </c>
      <c r="AX94" s="1">
        <f t="shared" si="91"/>
        <v>126.36619657164653</v>
      </c>
      <c r="AZ94" s="1">
        <f t="shared" si="96"/>
        <v>6.3333333333333339E-2</v>
      </c>
      <c r="BA94" s="1">
        <f t="shared" si="92"/>
        <v>35.256354403249404</v>
      </c>
    </row>
    <row r="95" spans="1:53" x14ac:dyDescent="0.15">
      <c r="C95" s="7">
        <v>5</v>
      </c>
      <c r="D95" s="9">
        <v>20.4786637183871</v>
      </c>
      <c r="E95" s="10">
        <f t="shared" si="93"/>
        <v>14.7407584389333</v>
      </c>
      <c r="F95" s="7" t="s">
        <v>75</v>
      </c>
      <c r="G95" s="1">
        <v>6</v>
      </c>
      <c r="H95" s="8">
        <f t="shared" si="76"/>
        <v>20.4786637183871</v>
      </c>
      <c r="I95" s="8">
        <f t="shared" si="77"/>
        <v>293.62866371838709</v>
      </c>
      <c r="J95" s="8">
        <f t="shared" si="78"/>
        <v>0.20936515477742179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0.58405367738278313</v>
      </c>
      <c r="P95" s="8">
        <f t="shared" si="81"/>
        <v>0.12228048856356877</v>
      </c>
      <c r="Q95" s="13">
        <f t="shared" si="82"/>
        <v>3.1792927026527883E-2</v>
      </c>
      <c r="R95" s="8">
        <f t="shared" si="83"/>
        <v>7.4022000000000004E-2</v>
      </c>
      <c r="S95" s="14">
        <f t="shared" si="84"/>
        <v>0.42950645789802872</v>
      </c>
      <c r="T95" s="2">
        <v>0.01</v>
      </c>
      <c r="U95" s="15">
        <f t="shared" si="85"/>
        <v>4.2950645789802877E-3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1.4245064578980289E-2</v>
      </c>
      <c r="AU95" s="8">
        <f t="shared" si="89"/>
        <v>28.47</v>
      </c>
      <c r="AV95" s="1">
        <f t="shared" si="90"/>
        <v>0.26</v>
      </c>
      <c r="AW95" s="1">
        <f t="shared" si="95"/>
        <v>0.22700000000000001</v>
      </c>
      <c r="AX95" s="1">
        <f t="shared" si="91"/>
        <v>160.37102221564626</v>
      </c>
      <c r="AZ95" s="1">
        <f t="shared" si="96"/>
        <v>6.3333333333333339E-2</v>
      </c>
      <c r="BA95" s="1">
        <f t="shared" si="92"/>
        <v>44.743750691590009</v>
      </c>
    </row>
    <row r="96" spans="1:53" x14ac:dyDescent="0.15">
      <c r="C96" s="7">
        <v>6</v>
      </c>
      <c r="D96" s="9">
        <v>24.053008962333301</v>
      </c>
      <c r="E96" s="10">
        <f t="shared" si="93"/>
        <v>20.4786637183871</v>
      </c>
      <c r="F96" s="7" t="s">
        <v>73</v>
      </c>
      <c r="G96" s="1">
        <v>7</v>
      </c>
      <c r="H96" s="8">
        <f t="shared" si="76"/>
        <v>24.053008962333301</v>
      </c>
      <c r="I96" s="8">
        <f t="shared" si="77"/>
        <v>297.20300896233329</v>
      </c>
      <c r="J96" s="8">
        <f t="shared" si="78"/>
        <v>0.31196309505796704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0.74647318881921432</v>
      </c>
      <c r="P96" s="8">
        <f t="shared" si="81"/>
        <v>0.23287208636183235</v>
      </c>
      <c r="Q96" s="13">
        <f t="shared" si="82"/>
        <v>6.0546742454076409E-2</v>
      </c>
      <c r="R96" s="8">
        <f t="shared" si="83"/>
        <v>7.4022000000000004E-2</v>
      </c>
      <c r="S96" s="14">
        <f t="shared" si="84"/>
        <v>0.81795604623053153</v>
      </c>
      <c r="T96" s="2">
        <v>0.01</v>
      </c>
      <c r="U96" s="15">
        <f t="shared" si="85"/>
        <v>8.1795604623053162E-3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2.3079560462305318E-2</v>
      </c>
      <c r="AU96" s="8">
        <f t="shared" si="89"/>
        <v>28.47</v>
      </c>
      <c r="AV96" s="1">
        <f t="shared" si="90"/>
        <v>0.26</v>
      </c>
      <c r="AW96" s="1">
        <f t="shared" si="95"/>
        <v>0.22700000000000001</v>
      </c>
      <c r="AX96" s="1">
        <f t="shared" si="91"/>
        <v>259.82982970040484</v>
      </c>
      <c r="AZ96" s="1">
        <f t="shared" si="96"/>
        <v>6.3333333333333339E-2</v>
      </c>
      <c r="BA96" s="1">
        <f t="shared" si="92"/>
        <v>72.492904028013101</v>
      </c>
    </row>
    <row r="97" spans="3:54" x14ac:dyDescent="0.15">
      <c r="C97" s="7">
        <v>7</v>
      </c>
      <c r="D97" s="9">
        <v>26.318568544838701</v>
      </c>
      <c r="E97" s="10">
        <f t="shared" si="93"/>
        <v>24.053008962333301</v>
      </c>
      <c r="F97" s="7" t="s">
        <v>73</v>
      </c>
      <c r="G97" s="1">
        <v>8</v>
      </c>
      <c r="H97" s="8">
        <f t="shared" si="76"/>
        <v>26.318568544838701</v>
      </c>
      <c r="I97" s="8">
        <f t="shared" si="77"/>
        <v>299.46856854483866</v>
      </c>
      <c r="J97" s="8">
        <f t="shared" si="78"/>
        <v>0.39970776251267215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0.79830110245738206</v>
      </c>
      <c r="P97" s="8">
        <f t="shared" si="81"/>
        <v>0.31908714747463962</v>
      </c>
      <c r="Q97" s="13">
        <f t="shared" si="82"/>
        <v>8.2962658343406298E-2</v>
      </c>
      <c r="R97" s="8">
        <f t="shared" si="83"/>
        <v>7.4022000000000004E-2</v>
      </c>
      <c r="S97" s="14">
        <f t="shared" si="84"/>
        <v>1.1207837986464333</v>
      </c>
      <c r="T97" s="2">
        <v>0.01</v>
      </c>
      <c r="U97" s="15">
        <f t="shared" si="85"/>
        <v>1.1207837986464334E-2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2.6107837986464336E-2</v>
      </c>
      <c r="AU97" s="8">
        <f t="shared" si="89"/>
        <v>28.47</v>
      </c>
      <c r="AV97" s="1">
        <f t="shared" si="90"/>
        <v>0.26</v>
      </c>
      <c r="AW97" s="1">
        <f t="shared" si="95"/>
        <v>0.22700000000000001</v>
      </c>
      <c r="AX97" s="1">
        <f t="shared" si="91"/>
        <v>293.92219617648664</v>
      </c>
      <c r="AZ97" s="1">
        <f t="shared" si="96"/>
        <v>6.3333333333333339E-2</v>
      </c>
      <c r="BA97" s="1">
        <f t="shared" si="92"/>
        <v>82.004724337052082</v>
      </c>
    </row>
    <row r="98" spans="3:54" x14ac:dyDescent="0.15">
      <c r="C98" s="7">
        <v>8</v>
      </c>
      <c r="D98" s="9">
        <v>26.6895548625806</v>
      </c>
      <c r="E98" s="10">
        <f t="shared" si="93"/>
        <v>26.318568544838701</v>
      </c>
      <c r="F98" s="7" t="s">
        <v>73</v>
      </c>
      <c r="G98" s="1">
        <v>9</v>
      </c>
      <c r="H98" s="8">
        <f t="shared" si="76"/>
        <v>26.6895548625806</v>
      </c>
      <c r="I98" s="8">
        <f t="shared" si="77"/>
        <v>299.8395548625806</v>
      </c>
      <c r="J98" s="8">
        <f t="shared" si="78"/>
        <v>0.41611520360511367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0.76391395498274239</v>
      </c>
      <c r="P98" s="8">
        <f t="shared" si="81"/>
        <v>0.31787621091443147</v>
      </c>
      <c r="Q98" s="13">
        <f t="shared" si="82"/>
        <v>8.2647814837752187E-2</v>
      </c>
      <c r="R98" s="8">
        <f t="shared" si="83"/>
        <v>7.4022000000000004E-2</v>
      </c>
      <c r="S98" s="14">
        <f t="shared" si="84"/>
        <v>1.1165304211957552</v>
      </c>
      <c r="T98" s="2">
        <v>0.01</v>
      </c>
      <c r="U98" s="15">
        <f t="shared" si="85"/>
        <v>1.1165304211957551E-2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2.6065304211957553E-2</v>
      </c>
      <c r="AU98" s="8">
        <f t="shared" si="89"/>
        <v>28.47</v>
      </c>
      <c r="AV98" s="1">
        <f t="shared" si="90"/>
        <v>0.26</v>
      </c>
      <c r="AW98" s="1">
        <f t="shared" si="95"/>
        <v>0.22700000000000001</v>
      </c>
      <c r="AX98" s="1">
        <f t="shared" si="91"/>
        <v>293.44335068873733</v>
      </c>
      <c r="AZ98" s="1">
        <f t="shared" si="96"/>
        <v>6.3333333333333339E-2</v>
      </c>
      <c r="BA98" s="1">
        <f t="shared" si="92"/>
        <v>81.87112574281953</v>
      </c>
    </row>
    <row r="99" spans="3:54" x14ac:dyDescent="0.15">
      <c r="C99" s="7">
        <v>9</v>
      </c>
      <c r="D99" s="9">
        <v>22.762612314666701</v>
      </c>
      <c r="E99" s="10">
        <f t="shared" si="93"/>
        <v>26.6895548625806</v>
      </c>
      <c r="F99" s="7" t="s">
        <v>73</v>
      </c>
      <c r="G99" s="1">
        <v>10</v>
      </c>
      <c r="H99" s="8">
        <f t="shared" si="76"/>
        <v>22.762612314666701</v>
      </c>
      <c r="I99" s="8">
        <f t="shared" si="77"/>
        <v>295.91261231466666</v>
      </c>
      <c r="J99" s="8">
        <f t="shared" si="78"/>
        <v>0.27043210209615121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0.73073774406831093</v>
      </c>
      <c r="P99" s="8">
        <f t="shared" si="81"/>
        <v>0.19761494420939268</v>
      </c>
      <c r="Q99" s="13">
        <f t="shared" si="82"/>
        <v>5.1379885494442099E-2</v>
      </c>
      <c r="R99" s="8">
        <f t="shared" si="83"/>
        <v>7.4022000000000004E-2</v>
      </c>
      <c r="S99" s="14">
        <f t="shared" si="84"/>
        <v>0.6941164180168341</v>
      </c>
      <c r="T99" s="2">
        <v>0.01</v>
      </c>
      <c r="U99" s="15">
        <f t="shared" si="85"/>
        <v>6.9411641801683409E-3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1.6891164180168342E-2</v>
      </c>
      <c r="AU99" s="8">
        <f t="shared" si="89"/>
        <v>28.47</v>
      </c>
      <c r="AV99" s="1">
        <f t="shared" si="90"/>
        <v>0.26</v>
      </c>
      <c r="AW99" s="1">
        <f t="shared" si="95"/>
        <v>0.22700000000000001</v>
      </c>
      <c r="AX99" s="1">
        <f t="shared" si="91"/>
        <v>190.160827349497</v>
      </c>
      <c r="AZ99" s="1">
        <f t="shared" si="96"/>
        <v>6.3333333333333339E-2</v>
      </c>
      <c r="BA99" s="1">
        <f t="shared" si="92"/>
        <v>53.055150068141607</v>
      </c>
    </row>
    <row r="100" spans="3:54" x14ac:dyDescent="0.15">
      <c r="C100" s="7">
        <v>10</v>
      </c>
      <c r="D100" s="9">
        <v>17.664387655161299</v>
      </c>
      <c r="E100" s="10">
        <f t="shared" si="93"/>
        <v>22.762612314666701</v>
      </c>
      <c r="F100" s="7" t="s">
        <v>73</v>
      </c>
      <c r="G100" s="1">
        <v>11</v>
      </c>
      <c r="H100" s="8">
        <f t="shared" si="76"/>
        <v>17.664387655161299</v>
      </c>
      <c r="I100" s="8">
        <f t="shared" si="77"/>
        <v>290.81438765516128</v>
      </c>
      <c r="J100" s="8">
        <f t="shared" si="78"/>
        <v>0.15189371863668297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0.50646665986597239</v>
      </c>
      <c r="O100" s="8">
        <f t="shared" si="94"/>
        <v>0.31135613999294587</v>
      </c>
      <c r="P100" s="8">
        <f t="shared" si="81"/>
        <v>4.7293041923892193E-2</v>
      </c>
      <c r="Q100" s="13">
        <f t="shared" si="82"/>
        <v>1.2296190900211971E-2</v>
      </c>
      <c r="R100" s="8">
        <f t="shared" si="83"/>
        <v>7.4022000000000004E-2</v>
      </c>
      <c r="S100" s="14">
        <f t="shared" si="84"/>
        <v>0.16611535624830415</v>
      </c>
      <c r="T100" s="2">
        <v>0.01</v>
      </c>
      <c r="U100" s="15">
        <f t="shared" si="85"/>
        <v>1.6611535624830415E-3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9.6511535624830419E-3</v>
      </c>
      <c r="AU100" s="8">
        <f t="shared" si="89"/>
        <v>28.47</v>
      </c>
      <c r="AV100" s="1">
        <f t="shared" si="90"/>
        <v>0.26</v>
      </c>
      <c r="AW100" s="1">
        <f t="shared" si="95"/>
        <v>0.22700000000000001</v>
      </c>
      <c r="AX100" s="1">
        <f t="shared" si="91"/>
        <v>108.65274452033239</v>
      </c>
      <c r="AZ100" s="1">
        <f t="shared" si="96"/>
        <v>6.3333333333333339E-2</v>
      </c>
      <c r="BA100" s="1">
        <f t="shared" si="92"/>
        <v>30.314275269989952</v>
      </c>
    </row>
    <row r="101" spans="3:54" x14ac:dyDescent="0.15">
      <c r="C101" s="7">
        <v>11</v>
      </c>
      <c r="D101" s="9">
        <v>10.8610328859333</v>
      </c>
      <c r="E101" s="10">
        <f t="shared" si="93"/>
        <v>17.664387655161299</v>
      </c>
      <c r="F101" s="7" t="s">
        <v>75</v>
      </c>
      <c r="G101" s="1">
        <v>12</v>
      </c>
      <c r="H101" s="8">
        <f t="shared" si="76"/>
        <v>10.8610328859333</v>
      </c>
      <c r="I101" s="8">
        <f t="shared" si="77"/>
        <v>284.01103288593328</v>
      </c>
      <c r="J101" s="8">
        <f t="shared" si="78"/>
        <v>6.8112195830841799E-2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0.54876309806905366</v>
      </c>
      <c r="P101" s="8">
        <f t="shared" si="81"/>
        <v>3.7377459600418828E-2</v>
      </c>
      <c r="Q101" s="13">
        <f t="shared" si="82"/>
        <v>9.7181394961088959E-3</v>
      </c>
      <c r="R101" s="8">
        <f t="shared" si="83"/>
        <v>7.4022000000000004E-2</v>
      </c>
      <c r="S101" s="14">
        <f t="shared" si="84"/>
        <v>0.13128717808366291</v>
      </c>
      <c r="T101" s="2">
        <v>0.01</v>
      </c>
      <c r="U101" s="15">
        <f t="shared" si="85"/>
        <v>1.3128717808366293E-3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6.8028717808366291E-3</v>
      </c>
      <c r="AU101" s="8">
        <f t="shared" si="89"/>
        <v>28.47</v>
      </c>
      <c r="AV101" s="1">
        <f t="shared" si="90"/>
        <v>0.26</v>
      </c>
      <c r="AW101" s="1">
        <f t="shared" si="95"/>
        <v>0.22700000000000001</v>
      </c>
      <c r="AX101" s="1">
        <f t="shared" si="91"/>
        <v>76.586771189832021</v>
      </c>
      <c r="AY101" s="1">
        <f>SUM(AX90:AX101)</f>
        <v>1854.2177089475831</v>
      </c>
      <c r="AZ101" s="1">
        <f t="shared" si="96"/>
        <v>6.3333333333333339E-2</v>
      </c>
      <c r="BA101" s="1">
        <f t="shared" si="92"/>
        <v>21.367821624182213</v>
      </c>
      <c r="BB101" s="1">
        <f>SUM(BA90:BA101)</f>
        <v>517.32946358302615</v>
      </c>
    </row>
    <row r="102" spans="3:54" x14ac:dyDescent="0.15">
      <c r="C102" s="7">
        <v>12</v>
      </c>
      <c r="D102" s="9">
        <v>5.1854182526128998</v>
      </c>
      <c r="E102" s="10">
        <f t="shared" si="93"/>
        <v>10.8610328859333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A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 customWidth="1"/>
    <col min="32" max="32" width="23.125" style="1" customWidth="1"/>
    <col min="33" max="33" width="12.8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23.94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263.41865753424702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1273.2884471320299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(AV38+AV53+AY69+AY85+AY101+BB101+AG69)</f>
        <v>36821078.112323426</v>
      </c>
      <c r="J14" s="6" t="s">
        <v>22</v>
      </c>
      <c r="K14" s="6">
        <f>I14/(10000*1000)</f>
        <v>3.6821078112323424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34613352.604215302</v>
      </c>
      <c r="J15" s="6" t="s">
        <v>22</v>
      </c>
      <c r="K15" s="6">
        <f>I15/(10000*1000)</f>
        <v>3.4613352604215302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3.6821078112323424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8</v>
      </c>
      <c r="E27" s="7"/>
      <c r="F27" s="7"/>
      <c r="G27" s="1">
        <v>1</v>
      </c>
      <c r="H27" s="8">
        <f t="shared" ref="H27:H38" si="0">E28</f>
        <v>8</v>
      </c>
      <c r="I27" s="8">
        <f t="shared" ref="I27:I38" si="1">H27+273.15</f>
        <v>281.14999999999998</v>
      </c>
      <c r="J27" s="8">
        <f t="shared" ref="J27:J38" si="2">EXP(($C$16*(I27-$C$14))/($C$17*I27*$C$14))</f>
        <v>4.8052056162081642E-2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5.3585544080599672E-2</v>
      </c>
      <c r="Q27" s="13">
        <f t="shared" ref="Q27:Q38" si="6">P27*$B$29</f>
        <v>6.4302652896719601E-3</v>
      </c>
      <c r="R27" s="8">
        <f t="shared" ref="R27:R38" si="7">L27*$B$29</f>
        <v>0.13381873333333336</v>
      </c>
      <c r="S27" s="14">
        <f t="shared" ref="S27:S38" si="8">Q27/R27</f>
        <v>4.8052056162081636E-2</v>
      </c>
      <c r="T27" s="2">
        <v>0.01</v>
      </c>
      <c r="U27" s="15">
        <f t="shared" ref="U27:U38" si="9">S27*T27</f>
        <v>4.8052056162081638E-4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2.9930520561620814E-2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1.9950000000000001</v>
      </c>
      <c r="AU27" s="1">
        <f t="shared" ref="AU27:AU38" si="17">AT27*10000*AS27*0.67*AR27*AQ27</f>
        <v>5353.6365928439</v>
      </c>
    </row>
    <row r="28" spans="1:47" x14ac:dyDescent="0.15">
      <c r="A28" s="1" t="s">
        <v>74</v>
      </c>
      <c r="B28" s="1">
        <v>1</v>
      </c>
      <c r="C28" s="7">
        <v>1</v>
      </c>
      <c r="D28" s="9">
        <v>6.6719073867419398</v>
      </c>
      <c r="E28" s="10">
        <f t="shared" ref="E28:E39" si="18">D27</f>
        <v>8</v>
      </c>
      <c r="F28" s="7" t="s">
        <v>73</v>
      </c>
      <c r="G28" s="1">
        <v>2</v>
      </c>
      <c r="H28" s="8">
        <f t="shared" si="0"/>
        <v>6.6719073867419398</v>
      </c>
      <c r="I28" s="8">
        <f t="shared" si="1"/>
        <v>279.82190738674194</v>
      </c>
      <c r="J28" s="8">
        <f t="shared" si="2"/>
        <v>4.0768684774817279E-2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2.1767266781416228</v>
      </c>
      <c r="P28" s="8">
        <f t="shared" si="5"/>
        <v>8.8742283782090967E-2</v>
      </c>
      <c r="Q28" s="13">
        <f t="shared" si="6"/>
        <v>1.0649074053850915E-2</v>
      </c>
      <c r="R28" s="8">
        <f t="shared" si="7"/>
        <v>0.13381873333333336</v>
      </c>
      <c r="S28" s="14">
        <f t="shared" si="8"/>
        <v>7.9578350419180821E-2</v>
      </c>
      <c r="T28" s="2">
        <v>0.01</v>
      </c>
      <c r="U28" s="15">
        <f t="shared" si="9"/>
        <v>7.957835041918082E-4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2.2695783504191807E-2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1.9950000000000001</v>
      </c>
      <c r="AU28" s="1">
        <f t="shared" si="17"/>
        <v>4059.5677853697985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7.7979330991785698</v>
      </c>
      <c r="E29" s="10">
        <f t="shared" si="18"/>
        <v>6.6719073867419398</v>
      </c>
      <c r="F29" s="7" t="s">
        <v>73</v>
      </c>
      <c r="G29" s="1">
        <v>3</v>
      </c>
      <c r="H29" s="8">
        <f t="shared" si="0"/>
        <v>7.7979330991785698</v>
      </c>
      <c r="I29" s="8">
        <f t="shared" si="1"/>
        <v>280.94793309917856</v>
      </c>
      <c r="J29" s="8">
        <f t="shared" si="2"/>
        <v>4.6869936573903745E-2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3.203140505470643</v>
      </c>
      <c r="P29" s="8">
        <f t="shared" si="5"/>
        <v>0.15013099232871102</v>
      </c>
      <c r="Q29" s="13">
        <f t="shared" si="6"/>
        <v>1.8015719079445321E-2</v>
      </c>
      <c r="R29" s="8">
        <f t="shared" si="7"/>
        <v>0.13381873333333336</v>
      </c>
      <c r="S29" s="14">
        <f t="shared" si="8"/>
        <v>0.13462778066034589</v>
      </c>
      <c r="T29" s="2">
        <v>0.01</v>
      </c>
      <c r="U29" s="15">
        <f t="shared" si="9"/>
        <v>1.346277806603459E-3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2.3246277806603457E-2</v>
      </c>
      <c r="AR29" s="8">
        <f t="shared" si="15"/>
        <v>111.51561111111111</v>
      </c>
      <c r="AS29" s="1">
        <f t="shared" si="16"/>
        <v>0.12</v>
      </c>
      <c r="AT29" s="1">
        <f t="shared" si="20"/>
        <v>1.9950000000000001</v>
      </c>
      <c r="AU29" s="1">
        <f t="shared" si="17"/>
        <v>4158.0340461044061</v>
      </c>
    </row>
    <row r="30" spans="1:47" x14ac:dyDescent="0.15">
      <c r="C30" s="7">
        <v>3</v>
      </c>
      <c r="D30" s="9">
        <v>11.748694825129</v>
      </c>
      <c r="E30" s="10">
        <f t="shared" si="18"/>
        <v>7.7979330991785698</v>
      </c>
      <c r="F30" s="7" t="s">
        <v>73</v>
      </c>
      <c r="G30" s="1">
        <v>4</v>
      </c>
      <c r="H30" s="8">
        <f t="shared" si="0"/>
        <v>11.748694825129</v>
      </c>
      <c r="I30" s="8">
        <f t="shared" si="1"/>
        <v>284.89869482512898</v>
      </c>
      <c r="J30" s="8">
        <f t="shared" si="2"/>
        <v>7.5790474918962666E-2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4.168165624253044</v>
      </c>
      <c r="P30" s="8">
        <f t="shared" si="5"/>
        <v>0.31590725220303267</v>
      </c>
      <c r="Q30" s="13">
        <f t="shared" si="6"/>
        <v>3.7908870264363917E-2</v>
      </c>
      <c r="R30" s="8">
        <f t="shared" si="7"/>
        <v>0.13381873333333336</v>
      </c>
      <c r="S30" s="14">
        <f t="shared" si="8"/>
        <v>0.28328522711342291</v>
      </c>
      <c r="T30" s="2">
        <v>0.01</v>
      </c>
      <c r="U30" s="15">
        <f t="shared" si="9"/>
        <v>2.8328522711342291E-3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2.4732852271134229E-2</v>
      </c>
      <c r="AR30" s="8">
        <f t="shared" si="15"/>
        <v>111.51561111111111</v>
      </c>
      <c r="AS30" s="1">
        <f t="shared" si="16"/>
        <v>0.12</v>
      </c>
      <c r="AT30" s="1">
        <f t="shared" si="20"/>
        <v>1.9950000000000001</v>
      </c>
      <c r="AU30" s="1">
        <f t="shared" si="17"/>
        <v>4423.9358514176201</v>
      </c>
    </row>
    <row r="31" spans="1:47" x14ac:dyDescent="0.15">
      <c r="C31" s="7">
        <v>4</v>
      </c>
      <c r="D31" s="9">
        <v>17.0451743319333</v>
      </c>
      <c r="E31" s="10">
        <f t="shared" si="18"/>
        <v>11.748694825129</v>
      </c>
      <c r="F31" s="7" t="s">
        <v>73</v>
      </c>
      <c r="G31" s="1">
        <v>5</v>
      </c>
      <c r="H31" s="8">
        <f t="shared" si="0"/>
        <v>17.0451743319333</v>
      </c>
      <c r="I31" s="8">
        <f t="shared" si="1"/>
        <v>290.19517433193329</v>
      </c>
      <c r="J31" s="8">
        <f t="shared" si="2"/>
        <v>0.14142077307281845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3.6596454534475105</v>
      </c>
      <c r="O31" s="8">
        <f t="shared" si="19"/>
        <v>1.307769029713612</v>
      </c>
      <c r="P31" s="8">
        <f t="shared" si="5"/>
        <v>0.18494570718278869</v>
      </c>
      <c r="Q31" s="13">
        <f t="shared" si="6"/>
        <v>2.2193484861934641E-2</v>
      </c>
      <c r="R31" s="8">
        <f t="shared" si="7"/>
        <v>0.13381873333333336</v>
      </c>
      <c r="S31" s="14">
        <f t="shared" si="8"/>
        <v>0.16584736911723846</v>
      </c>
      <c r="T31" s="2">
        <v>0.01</v>
      </c>
      <c r="U31" s="15">
        <f t="shared" si="9"/>
        <v>1.6584736911723847E-3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3.1108473691172381E-2</v>
      </c>
      <c r="AR31" s="8">
        <f t="shared" si="15"/>
        <v>111.51561111111111</v>
      </c>
      <c r="AS31" s="1">
        <f t="shared" si="16"/>
        <v>0.12</v>
      </c>
      <c r="AT31" s="1">
        <f t="shared" si="20"/>
        <v>1.9950000000000001</v>
      </c>
      <c r="AU31" s="1">
        <f t="shared" si="17"/>
        <v>5564.3356672565487</v>
      </c>
    </row>
    <row r="32" spans="1:47" x14ac:dyDescent="0.15">
      <c r="C32" s="7">
        <v>5</v>
      </c>
      <c r="D32" s="9">
        <v>21.445601695483901</v>
      </c>
      <c r="E32" s="10">
        <f t="shared" si="18"/>
        <v>17.0451743319333</v>
      </c>
      <c r="F32" s="7" t="s">
        <v>75</v>
      </c>
      <c r="G32" s="1">
        <v>6</v>
      </c>
      <c r="H32" s="8">
        <f t="shared" si="0"/>
        <v>21.445601695483901</v>
      </c>
      <c r="I32" s="8">
        <f t="shared" si="1"/>
        <v>294.59560169548388</v>
      </c>
      <c r="J32" s="8">
        <f t="shared" si="2"/>
        <v>0.23343885169580447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2.2379794336419345</v>
      </c>
      <c r="P32" s="8">
        <f t="shared" si="5"/>
        <v>0.52243134910819999</v>
      </c>
      <c r="Q32" s="13">
        <f t="shared" si="6"/>
        <v>6.2691761892983991E-2</v>
      </c>
      <c r="R32" s="8">
        <f t="shared" si="7"/>
        <v>0.13381873333333336</v>
      </c>
      <c r="S32" s="14">
        <f t="shared" si="8"/>
        <v>0.46848270291740901</v>
      </c>
      <c r="T32" s="2">
        <v>0.01</v>
      </c>
      <c r="U32" s="15">
        <f t="shared" si="9"/>
        <v>4.6848270291740901E-3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3.4134827029174086E-2</v>
      </c>
      <c r="AR32" s="8">
        <f t="shared" si="15"/>
        <v>111.51561111111111</v>
      </c>
      <c r="AS32" s="1">
        <f t="shared" si="16"/>
        <v>0.12</v>
      </c>
      <c r="AT32" s="1">
        <f t="shared" si="20"/>
        <v>1.9950000000000001</v>
      </c>
      <c r="AU32" s="1">
        <f t="shared" si="17"/>
        <v>6105.6558871920697</v>
      </c>
    </row>
    <row r="33" spans="1:48" x14ac:dyDescent="0.15">
      <c r="C33" s="7">
        <v>6</v>
      </c>
      <c r="D33" s="9">
        <v>25.011780085333299</v>
      </c>
      <c r="E33" s="10">
        <f t="shared" si="18"/>
        <v>21.445601695483901</v>
      </c>
      <c r="F33" s="7" t="s">
        <v>73</v>
      </c>
      <c r="G33" s="1">
        <v>7</v>
      </c>
      <c r="H33" s="8">
        <f t="shared" si="0"/>
        <v>25.011780085333299</v>
      </c>
      <c r="I33" s="8">
        <f t="shared" si="1"/>
        <v>298.16178008533325</v>
      </c>
      <c r="J33" s="8">
        <f t="shared" si="2"/>
        <v>0.34662125905466251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2.830704195644846</v>
      </c>
      <c r="P33" s="8">
        <f t="shared" si="5"/>
        <v>0.98118225230573219</v>
      </c>
      <c r="Q33" s="13">
        <f t="shared" si="6"/>
        <v>0.11774187027668787</v>
      </c>
      <c r="R33" s="8">
        <f t="shared" si="7"/>
        <v>0.13381873333333336</v>
      </c>
      <c r="S33" s="14">
        <f t="shared" si="8"/>
        <v>0.87986089349239971</v>
      </c>
      <c r="T33" s="2">
        <v>0.01</v>
      </c>
      <c r="U33" s="15">
        <f t="shared" si="9"/>
        <v>8.798608934923997E-3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4.3698608934923999E-2</v>
      </c>
      <c r="AR33" s="8">
        <f t="shared" si="15"/>
        <v>111.51561111111111</v>
      </c>
      <c r="AS33" s="1">
        <f t="shared" si="16"/>
        <v>0.12</v>
      </c>
      <c r="AT33" s="1">
        <f t="shared" si="20"/>
        <v>1.9950000000000001</v>
      </c>
      <c r="AU33" s="1">
        <f t="shared" si="17"/>
        <v>7816.3181749123487</v>
      </c>
    </row>
    <row r="34" spans="1:48" x14ac:dyDescent="0.15">
      <c r="C34" s="7">
        <v>7</v>
      </c>
      <c r="D34" s="9">
        <v>25.9175266293548</v>
      </c>
      <c r="E34" s="10">
        <f t="shared" si="18"/>
        <v>25.011780085333299</v>
      </c>
      <c r="F34" s="7" t="s">
        <v>73</v>
      </c>
      <c r="G34" s="1">
        <v>8</v>
      </c>
      <c r="H34" s="8">
        <f t="shared" si="0"/>
        <v>25.9175266293548</v>
      </c>
      <c r="I34" s="8">
        <f t="shared" si="1"/>
        <v>299.0675266293548</v>
      </c>
      <c r="J34" s="8">
        <f t="shared" si="2"/>
        <v>0.38265501280259417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2.9646780544502249</v>
      </c>
      <c r="P34" s="8">
        <f t="shared" si="5"/>
        <v>1.1344489188812208</v>
      </c>
      <c r="Q34" s="13">
        <f t="shared" si="6"/>
        <v>0.1361338702657465</v>
      </c>
      <c r="R34" s="8">
        <f t="shared" si="7"/>
        <v>0.13381873333333336</v>
      </c>
      <c r="S34" s="14">
        <f t="shared" si="8"/>
        <v>1.017300544361351</v>
      </c>
      <c r="T34" s="2">
        <v>0.01</v>
      </c>
      <c r="U34" s="15">
        <f t="shared" si="9"/>
        <v>1.0173005443613509E-2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4.5073005443613506E-2</v>
      </c>
      <c r="AR34" s="8">
        <f t="shared" si="15"/>
        <v>111.51561111111111</v>
      </c>
      <c r="AS34" s="1">
        <f t="shared" si="16"/>
        <v>0.12</v>
      </c>
      <c r="AT34" s="1">
        <f t="shared" si="20"/>
        <v>1.9950000000000001</v>
      </c>
      <c r="AU34" s="1">
        <f t="shared" si="17"/>
        <v>8062.1548427661</v>
      </c>
    </row>
    <row r="35" spans="1:48" x14ac:dyDescent="0.15">
      <c r="C35" s="7">
        <v>8</v>
      </c>
      <c r="D35" s="9">
        <v>26.656749989032299</v>
      </c>
      <c r="E35" s="10">
        <f t="shared" si="18"/>
        <v>25.9175266293548</v>
      </c>
      <c r="F35" s="7" t="s">
        <v>73</v>
      </c>
      <c r="G35" s="1">
        <v>9</v>
      </c>
      <c r="H35" s="8">
        <f t="shared" si="0"/>
        <v>26.656749989032299</v>
      </c>
      <c r="I35" s="8">
        <f t="shared" si="1"/>
        <v>299.80674998903226</v>
      </c>
      <c r="J35" s="8">
        <f t="shared" si="2"/>
        <v>0.41463927265816497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2.9453852466801154</v>
      </c>
      <c r="P35" s="8">
        <f t="shared" si="5"/>
        <v>1.2212723963815328</v>
      </c>
      <c r="Q35" s="13">
        <f t="shared" si="6"/>
        <v>0.14655268756578393</v>
      </c>
      <c r="R35" s="8">
        <f t="shared" si="7"/>
        <v>0.13381873333333336</v>
      </c>
      <c r="S35" s="14">
        <f t="shared" si="8"/>
        <v>1.0951582331954313</v>
      </c>
      <c r="T35" s="2">
        <v>0.01</v>
      </c>
      <c r="U35" s="15">
        <f t="shared" si="9"/>
        <v>1.0951582331954313E-2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4.5851582331954313E-2</v>
      </c>
      <c r="AR35" s="8">
        <f t="shared" si="15"/>
        <v>111.51561111111111</v>
      </c>
      <c r="AS35" s="1">
        <f t="shared" si="16"/>
        <v>0.12</v>
      </c>
      <c r="AT35" s="1">
        <f t="shared" si="20"/>
        <v>1.9950000000000001</v>
      </c>
      <c r="AU35" s="1">
        <f t="shared" si="17"/>
        <v>8201.4179642070503</v>
      </c>
    </row>
    <row r="36" spans="1:48" x14ac:dyDescent="0.15">
      <c r="C36" s="7">
        <v>9</v>
      </c>
      <c r="D36" s="9">
        <v>23.0178579236667</v>
      </c>
      <c r="E36" s="10">
        <f t="shared" si="18"/>
        <v>26.656749989032299</v>
      </c>
      <c r="F36" s="7" t="s">
        <v>73</v>
      </c>
      <c r="G36" s="1">
        <v>10</v>
      </c>
      <c r="H36" s="8">
        <f t="shared" si="0"/>
        <v>23.0178579236667</v>
      </c>
      <c r="I36" s="8">
        <f t="shared" si="1"/>
        <v>296.1678579236667</v>
      </c>
      <c r="J36" s="8">
        <f t="shared" si="2"/>
        <v>0.27821073469425178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2.8392689614096938</v>
      </c>
      <c r="P36" s="8">
        <f t="shared" si="5"/>
        <v>0.78991510374837615</v>
      </c>
      <c r="Q36" s="13">
        <f t="shared" si="6"/>
        <v>9.4789812449805139E-2</v>
      </c>
      <c r="R36" s="8">
        <f t="shared" si="7"/>
        <v>0.13381873333333336</v>
      </c>
      <c r="S36" s="14">
        <f t="shared" si="8"/>
        <v>0.70834486389652318</v>
      </c>
      <c r="T36" s="2">
        <v>0.01</v>
      </c>
      <c r="U36" s="15">
        <f t="shared" si="9"/>
        <v>7.0834486389652323E-3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3.6533448638965231E-2</v>
      </c>
      <c r="AR36" s="8">
        <f t="shared" si="15"/>
        <v>111.51561111111111</v>
      </c>
      <c r="AS36" s="1">
        <f t="shared" si="16"/>
        <v>0.12</v>
      </c>
      <c r="AT36" s="1">
        <f t="shared" si="20"/>
        <v>1.9950000000000001</v>
      </c>
      <c r="AU36" s="1">
        <f t="shared" si="17"/>
        <v>6534.6944799598205</v>
      </c>
    </row>
    <row r="37" spans="1:48" x14ac:dyDescent="0.15">
      <c r="C37" s="7">
        <v>10</v>
      </c>
      <c r="D37" s="9">
        <v>19.0557405693548</v>
      </c>
      <c r="E37" s="10">
        <f t="shared" si="18"/>
        <v>23.0178579236667</v>
      </c>
      <c r="F37" s="7" t="s">
        <v>73</v>
      </c>
      <c r="G37" s="1">
        <v>11</v>
      </c>
      <c r="H37" s="8">
        <f t="shared" si="0"/>
        <v>19.0557405693548</v>
      </c>
      <c r="I37" s="8">
        <f t="shared" si="1"/>
        <v>292.20574056935476</v>
      </c>
      <c r="J37" s="8">
        <f t="shared" si="2"/>
        <v>0.17814594376706724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1.9468861647782516</v>
      </c>
      <c r="O37" s="8">
        <f t="shared" si="19"/>
        <v>1.2176238039941771</v>
      </c>
      <c r="P37" s="8">
        <f t="shared" si="5"/>
        <v>0.2169147417157892</v>
      </c>
      <c r="Q37" s="13">
        <f t="shared" si="6"/>
        <v>2.6029769005894703E-2</v>
      </c>
      <c r="R37" s="8">
        <f t="shared" si="7"/>
        <v>0.13381873333333336</v>
      </c>
      <c r="S37" s="14">
        <f t="shared" si="8"/>
        <v>0.19451513519453453</v>
      </c>
      <c r="T37" s="2">
        <v>0.01</v>
      </c>
      <c r="U37" s="15">
        <f t="shared" si="9"/>
        <v>1.9451513519453455E-3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3.1395151351945344E-2</v>
      </c>
      <c r="AR37" s="8">
        <f t="shared" si="15"/>
        <v>111.51561111111111</v>
      </c>
      <c r="AS37" s="1">
        <f t="shared" si="16"/>
        <v>0.12</v>
      </c>
      <c r="AT37" s="1">
        <f t="shared" si="20"/>
        <v>1.9950000000000001</v>
      </c>
      <c r="AU37" s="1">
        <f t="shared" si="17"/>
        <v>5615.613359266792</v>
      </c>
    </row>
    <row r="38" spans="1:48" x14ac:dyDescent="0.15">
      <c r="C38" s="7">
        <v>11</v>
      </c>
      <c r="D38" s="9">
        <v>14.0894157266</v>
      </c>
      <c r="E38" s="10">
        <f t="shared" si="18"/>
        <v>19.0557405693548</v>
      </c>
      <c r="F38" s="7" t="s">
        <v>75</v>
      </c>
      <c r="G38" s="1">
        <v>12</v>
      </c>
      <c r="H38" s="8">
        <f t="shared" si="0"/>
        <v>14.0894157266</v>
      </c>
      <c r="I38" s="8">
        <f t="shared" si="1"/>
        <v>287.23941572659999</v>
      </c>
      <c r="J38" s="8">
        <f t="shared" si="2"/>
        <v>0.10013069491466194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2.1158651733894991</v>
      </c>
      <c r="P38" s="8">
        <f t="shared" si="5"/>
        <v>0.2118630501572222</v>
      </c>
      <c r="Q38" s="13">
        <f t="shared" si="6"/>
        <v>2.5423566018866663E-2</v>
      </c>
      <c r="R38" s="8">
        <f t="shared" si="7"/>
        <v>0.13381873333333336</v>
      </c>
      <c r="S38" s="14">
        <f t="shared" si="8"/>
        <v>0.18998510436904445</v>
      </c>
      <c r="T38" s="2">
        <v>0.01</v>
      </c>
      <c r="U38" s="15">
        <f t="shared" si="9"/>
        <v>1.8998510436904446E-3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2.3799851043690444E-2</v>
      </c>
      <c r="AR38" s="8">
        <f t="shared" si="15"/>
        <v>111.51561111111111</v>
      </c>
      <c r="AS38" s="1">
        <f t="shared" si="16"/>
        <v>0.12</v>
      </c>
      <c r="AT38" s="1">
        <f t="shared" si="20"/>
        <v>1.9950000000000001</v>
      </c>
      <c r="AU38" s="1">
        <f t="shared" si="17"/>
        <v>4257.0510322201817</v>
      </c>
      <c r="AV38" s="1">
        <f>SUM(AU27:AU38)</f>
        <v>70152.41568351665</v>
      </c>
    </row>
    <row r="39" spans="1:48" x14ac:dyDescent="0.15">
      <c r="C39" s="7">
        <v>12</v>
      </c>
      <c r="D39" s="9">
        <v>8.1860146405806393</v>
      </c>
      <c r="E39" s="10">
        <f t="shared" si="18"/>
        <v>14.0894157266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8</v>
      </c>
      <c r="E42" s="7"/>
      <c r="F42" s="7"/>
      <c r="G42" s="1">
        <v>1</v>
      </c>
      <c r="H42" s="8">
        <f t="shared" ref="H42:H53" si="21">E43</f>
        <v>8</v>
      </c>
      <c r="I42" s="8">
        <f t="shared" ref="I42:I53" si="22">H42+273.15</f>
        <v>281.14999999999998</v>
      </c>
      <c r="J42" s="8">
        <f t="shared" ref="J42:J53" si="23">EXP(($C$16*(I42-$C$14))/($C$17*I42*$C$14))</f>
        <v>4.8052056162081642E-2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3.7043830637600427E-3</v>
      </c>
      <c r="Q42" s="13">
        <f t="shared" ref="Q42:Q53" si="27">P42*$B$44</f>
        <v>4.8156979828880555E-4</v>
      </c>
      <c r="R42" s="8">
        <f t="shared" ref="R42:R53" si="28">L42*$B$44</f>
        <v>1.0021835416666666E-2</v>
      </c>
      <c r="S42" s="14">
        <f t="shared" ref="S42:S53" si="29">Q42/R42</f>
        <v>4.8052056162081642E-2</v>
      </c>
      <c r="T42" s="2">
        <v>0.01</v>
      </c>
      <c r="U42" s="15">
        <f t="shared" ref="U42:U53" si="30">S42*T42</f>
        <v>4.8052056162081644E-4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2.7580520561620817E-2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>$E$5/12</f>
        <v>21.951554794520586</v>
      </c>
      <c r="AU42" s="1">
        <f t="shared" ref="AU42:AU53" si="36">AT42*10000*AS42*0.67*AR42*AQ42</f>
        <v>4065.273920667189</v>
      </c>
    </row>
    <row r="43" spans="1:48" x14ac:dyDescent="0.15">
      <c r="A43" s="1" t="s">
        <v>74</v>
      </c>
      <c r="B43" s="1">
        <v>1</v>
      </c>
      <c r="C43" s="7">
        <v>1</v>
      </c>
      <c r="D43" s="9">
        <v>6.6719073867419398</v>
      </c>
      <c r="E43" s="10">
        <f t="shared" ref="E43:E54" si="37">D42</f>
        <v>8</v>
      </c>
      <c r="F43" s="7" t="s">
        <v>73</v>
      </c>
      <c r="G43" s="1">
        <v>2</v>
      </c>
      <c r="H43" s="8">
        <f t="shared" si="21"/>
        <v>6.6719073867419398</v>
      </c>
      <c r="I43" s="8">
        <f t="shared" si="22"/>
        <v>279.82190738674194</v>
      </c>
      <c r="J43" s="8">
        <f t="shared" si="23"/>
        <v>4.0768684774817279E-2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0.1504777002695733</v>
      </c>
      <c r="P43" s="8">
        <f t="shared" si="26"/>
        <v>6.1347779279296707E-3</v>
      </c>
      <c r="Q43" s="13">
        <f t="shared" si="27"/>
        <v>7.9752113063085719E-4</v>
      </c>
      <c r="R43" s="8">
        <f t="shared" si="28"/>
        <v>1.0021835416666666E-2</v>
      </c>
      <c r="S43" s="14">
        <f t="shared" si="29"/>
        <v>7.9578350419180835E-2</v>
      </c>
      <c r="T43" s="2">
        <v>0.01</v>
      </c>
      <c r="U43" s="15">
        <f t="shared" si="30"/>
        <v>7.9578350419180841E-4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1.5595783504191808E-2</v>
      </c>
      <c r="AR43" s="8">
        <f t="shared" si="34"/>
        <v>7.7091041666666671</v>
      </c>
      <c r="AS43" s="1">
        <f t="shared" si="35"/>
        <v>0.13</v>
      </c>
      <c r="AT43" s="1">
        <f t="shared" ref="AT43:AT53" si="39">$E$5/12</f>
        <v>21.951554794520586</v>
      </c>
      <c r="AU43" s="1">
        <f t="shared" si="36"/>
        <v>2298.7648768380109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7.7979330991785698</v>
      </c>
      <c r="E44" s="10">
        <f t="shared" si="37"/>
        <v>6.6719073867419398</v>
      </c>
      <c r="F44" s="7" t="s">
        <v>73</v>
      </c>
      <c r="G44" s="1">
        <v>3</v>
      </c>
      <c r="H44" s="8">
        <f t="shared" si="21"/>
        <v>7.7979330991785698</v>
      </c>
      <c r="I44" s="8">
        <f t="shared" si="22"/>
        <v>280.94793309917856</v>
      </c>
      <c r="J44" s="8">
        <f t="shared" si="23"/>
        <v>4.6869936573903745E-2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0.22143396400831031</v>
      </c>
      <c r="P44" s="8">
        <f t="shared" si="26"/>
        <v>1.037859584837759E-2</v>
      </c>
      <c r="Q44" s="13">
        <f t="shared" si="27"/>
        <v>1.3492174602890868E-3</v>
      </c>
      <c r="R44" s="8">
        <f t="shared" si="28"/>
        <v>1.0021835416666666E-2</v>
      </c>
      <c r="S44" s="14">
        <f t="shared" si="29"/>
        <v>0.13462778066034595</v>
      </c>
      <c r="T44" s="2">
        <v>0.01</v>
      </c>
      <c r="U44" s="15">
        <f t="shared" si="30"/>
        <v>1.3462778066034595E-3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1.6146277806603462E-2</v>
      </c>
      <c r="AR44" s="8">
        <f t="shared" si="34"/>
        <v>7.7091041666666671</v>
      </c>
      <c r="AS44" s="1">
        <f t="shared" si="35"/>
        <v>0.13</v>
      </c>
      <c r="AT44" s="1">
        <f t="shared" si="39"/>
        <v>21.951554794520586</v>
      </c>
      <c r="AU44" s="1">
        <f t="shared" si="36"/>
        <v>2379.9058446478825</v>
      </c>
    </row>
    <row r="45" spans="1:48" x14ac:dyDescent="0.15">
      <c r="C45" s="7">
        <v>3</v>
      </c>
      <c r="D45" s="9">
        <v>11.748694825129</v>
      </c>
      <c r="E45" s="10">
        <f t="shared" si="37"/>
        <v>7.7979330991785698</v>
      </c>
      <c r="F45" s="7" t="s">
        <v>73</v>
      </c>
      <c r="G45" s="1">
        <v>4</v>
      </c>
      <c r="H45" s="8">
        <f t="shared" si="21"/>
        <v>11.748694825129</v>
      </c>
      <c r="I45" s="8">
        <f t="shared" si="22"/>
        <v>284.89869482512898</v>
      </c>
      <c r="J45" s="8">
        <f t="shared" si="23"/>
        <v>7.5790474918962666E-2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0.28814640982659939</v>
      </c>
      <c r="P45" s="8">
        <f t="shared" si="26"/>
        <v>2.183875324695202E-2</v>
      </c>
      <c r="Q45" s="13">
        <f t="shared" si="27"/>
        <v>2.8390379221037627E-3</v>
      </c>
      <c r="R45" s="8">
        <f t="shared" si="28"/>
        <v>1.0021835416666666E-2</v>
      </c>
      <c r="S45" s="14">
        <f t="shared" si="29"/>
        <v>0.28328522711342297</v>
      </c>
      <c r="T45" s="2">
        <v>0.01</v>
      </c>
      <c r="U45" s="15">
        <f t="shared" si="30"/>
        <v>2.8328522711342295E-3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1.7632852271134231E-2</v>
      </c>
      <c r="AR45" s="8">
        <f t="shared" si="34"/>
        <v>7.7091041666666671</v>
      </c>
      <c r="AS45" s="1">
        <f t="shared" si="35"/>
        <v>0.13</v>
      </c>
      <c r="AT45" s="1">
        <f t="shared" si="39"/>
        <v>21.951554794520586</v>
      </c>
      <c r="AU45" s="1">
        <f t="shared" si="36"/>
        <v>2599.0218105080849</v>
      </c>
    </row>
    <row r="46" spans="1:48" x14ac:dyDescent="0.15">
      <c r="C46" s="7">
        <v>4</v>
      </c>
      <c r="D46" s="9">
        <v>17.0451743319333</v>
      </c>
      <c r="E46" s="10">
        <f t="shared" si="37"/>
        <v>11.748694825129</v>
      </c>
      <c r="F46" s="7" t="s">
        <v>73</v>
      </c>
      <c r="G46" s="1">
        <v>5</v>
      </c>
      <c r="H46" s="8">
        <f t="shared" si="21"/>
        <v>17.0451743319333</v>
      </c>
      <c r="I46" s="8">
        <f t="shared" si="22"/>
        <v>290.19517433193329</v>
      </c>
      <c r="J46" s="8">
        <f t="shared" si="23"/>
        <v>0.14142077307281845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0.25299227375066502</v>
      </c>
      <c r="O46" s="8">
        <f t="shared" si="38"/>
        <v>9.0406424495649007E-2</v>
      </c>
      <c r="P46" s="8">
        <f t="shared" si="26"/>
        <v>1.2785346442924074E-2</v>
      </c>
      <c r="Q46" s="13">
        <f t="shared" si="27"/>
        <v>1.6620950375801297E-3</v>
      </c>
      <c r="R46" s="8">
        <f t="shared" si="28"/>
        <v>1.0021835416666666E-2</v>
      </c>
      <c r="S46" s="14">
        <f t="shared" si="29"/>
        <v>0.16584736911723844</v>
      </c>
      <c r="T46" s="2">
        <v>0.01</v>
      </c>
      <c r="U46" s="15">
        <f t="shared" si="30"/>
        <v>1.6584736911723845E-3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2.8758473691172383E-2</v>
      </c>
      <c r="AR46" s="8">
        <f t="shared" si="34"/>
        <v>7.7091041666666671</v>
      </c>
      <c r="AS46" s="1">
        <f t="shared" si="35"/>
        <v>0.13</v>
      </c>
      <c r="AT46" s="1">
        <f t="shared" si="39"/>
        <v>21.951554794520586</v>
      </c>
      <c r="AU46" s="1">
        <f t="shared" si="36"/>
        <v>4238.9001626605295</v>
      </c>
    </row>
    <row r="47" spans="1:48" x14ac:dyDescent="0.15">
      <c r="C47" s="7">
        <v>5</v>
      </c>
      <c r="D47" s="9">
        <v>21.445601695483901</v>
      </c>
      <c r="E47" s="10">
        <f t="shared" si="37"/>
        <v>17.0451743319333</v>
      </c>
      <c r="F47" s="7" t="s">
        <v>75</v>
      </c>
      <c r="G47" s="1">
        <v>6</v>
      </c>
      <c r="H47" s="8">
        <f t="shared" si="21"/>
        <v>21.445601695483901</v>
      </c>
      <c r="I47" s="8">
        <f t="shared" si="22"/>
        <v>294.59560169548388</v>
      </c>
      <c r="J47" s="8">
        <f t="shared" si="23"/>
        <v>0.23343885169580447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0.15471211971939161</v>
      </c>
      <c r="P47" s="8">
        <f t="shared" si="26"/>
        <v>3.6115819570718605E-2</v>
      </c>
      <c r="Q47" s="13">
        <f t="shared" si="27"/>
        <v>4.695056544193419E-3</v>
      </c>
      <c r="R47" s="8">
        <f t="shared" si="28"/>
        <v>1.0021835416666666E-2</v>
      </c>
      <c r="S47" s="14">
        <f t="shared" si="29"/>
        <v>0.46848270291740912</v>
      </c>
      <c r="T47" s="2">
        <v>0.01</v>
      </c>
      <c r="U47" s="15">
        <f t="shared" si="30"/>
        <v>4.684827029174091E-3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3.1784827029174088E-2</v>
      </c>
      <c r="AR47" s="8">
        <f t="shared" si="34"/>
        <v>7.7091041666666671</v>
      </c>
      <c r="AS47" s="1">
        <f t="shared" si="35"/>
        <v>0.13</v>
      </c>
      <c r="AT47" s="1">
        <f t="shared" si="39"/>
        <v>21.951554794520586</v>
      </c>
      <c r="AU47" s="1">
        <f t="shared" si="36"/>
        <v>4684.9742413645545</v>
      </c>
    </row>
    <row r="48" spans="1:48" x14ac:dyDescent="0.15">
      <c r="C48" s="7">
        <v>6</v>
      </c>
      <c r="D48" s="9">
        <v>25.011780085333299</v>
      </c>
      <c r="E48" s="10">
        <f t="shared" si="37"/>
        <v>21.445601695483901</v>
      </c>
      <c r="F48" s="7" t="s">
        <v>73</v>
      </c>
      <c r="G48" s="1">
        <v>7</v>
      </c>
      <c r="H48" s="8">
        <f t="shared" si="21"/>
        <v>25.011780085333299</v>
      </c>
      <c r="I48" s="8">
        <f t="shared" si="22"/>
        <v>298.16178008533325</v>
      </c>
      <c r="J48" s="8">
        <f t="shared" si="23"/>
        <v>0.34662125905466251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0.19568734181533967</v>
      </c>
      <c r="P48" s="8">
        <f t="shared" si="26"/>
        <v>6.7829392801093139E-2</v>
      </c>
      <c r="Q48" s="13">
        <f t="shared" si="27"/>
        <v>8.8178210641421083E-3</v>
      </c>
      <c r="R48" s="8">
        <f t="shared" si="28"/>
        <v>1.0021835416666666E-2</v>
      </c>
      <c r="S48" s="14">
        <f t="shared" si="29"/>
        <v>0.8798608934923996</v>
      </c>
      <c r="T48" s="2">
        <v>0.01</v>
      </c>
      <c r="U48" s="15">
        <f t="shared" si="30"/>
        <v>8.798608934923997E-3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4.3298608934924002E-2</v>
      </c>
      <c r="AR48" s="8">
        <f t="shared" si="34"/>
        <v>7.7091041666666671</v>
      </c>
      <c r="AS48" s="1">
        <f t="shared" si="35"/>
        <v>0.13</v>
      </c>
      <c r="AT48" s="1">
        <f t="shared" si="39"/>
        <v>21.951554794520586</v>
      </c>
      <c r="AU48" s="1">
        <f t="shared" si="36"/>
        <v>6382.066114780022</v>
      </c>
    </row>
    <row r="49" spans="1:79" x14ac:dyDescent="0.15">
      <c r="C49" s="7">
        <v>7</v>
      </c>
      <c r="D49" s="9">
        <v>25.9175266293548</v>
      </c>
      <c r="E49" s="10">
        <f t="shared" si="37"/>
        <v>25.011780085333299</v>
      </c>
      <c r="F49" s="7" t="s">
        <v>73</v>
      </c>
      <c r="G49" s="1">
        <v>8</v>
      </c>
      <c r="H49" s="8">
        <f t="shared" si="21"/>
        <v>25.9175266293548</v>
      </c>
      <c r="I49" s="8">
        <f t="shared" si="22"/>
        <v>299.0675266293548</v>
      </c>
      <c r="J49" s="8">
        <f t="shared" si="23"/>
        <v>0.38265501280259417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0.20494899068091321</v>
      </c>
      <c r="P49" s="8">
        <f t="shared" si="26"/>
        <v>7.8424758652883605E-2</v>
      </c>
      <c r="Q49" s="13">
        <f t="shared" si="27"/>
        <v>1.019521862487487E-2</v>
      </c>
      <c r="R49" s="8">
        <f t="shared" si="28"/>
        <v>1.0021835416666666E-2</v>
      </c>
      <c r="S49" s="14">
        <f t="shared" si="29"/>
        <v>1.0173005443613512</v>
      </c>
      <c r="T49" s="2">
        <v>0.01</v>
      </c>
      <c r="U49" s="15">
        <f t="shared" si="30"/>
        <v>1.0173005443613513E-2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4.4673005443613516E-2</v>
      </c>
      <c r="AR49" s="8">
        <f t="shared" si="34"/>
        <v>7.7091041666666671</v>
      </c>
      <c r="AS49" s="1">
        <f t="shared" si="35"/>
        <v>0.13</v>
      </c>
      <c r="AT49" s="1">
        <f t="shared" si="39"/>
        <v>21.951554794520586</v>
      </c>
      <c r="AU49" s="1">
        <f t="shared" si="36"/>
        <v>6584.6474355693917</v>
      </c>
    </row>
    <row r="50" spans="1:79" x14ac:dyDescent="0.15">
      <c r="C50" s="7">
        <v>8</v>
      </c>
      <c r="D50" s="9">
        <v>26.656749989032299</v>
      </c>
      <c r="E50" s="10">
        <f t="shared" si="37"/>
        <v>25.9175266293548</v>
      </c>
      <c r="F50" s="7" t="s">
        <v>73</v>
      </c>
      <c r="G50" s="1">
        <v>9</v>
      </c>
      <c r="H50" s="8">
        <f t="shared" si="21"/>
        <v>26.656749989032299</v>
      </c>
      <c r="I50" s="8">
        <f t="shared" si="22"/>
        <v>299.80674998903226</v>
      </c>
      <c r="J50" s="8">
        <f t="shared" si="23"/>
        <v>0.41463927265816497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0.20361527369469629</v>
      </c>
      <c r="P50" s="8">
        <f t="shared" si="26"/>
        <v>8.4426888986862056E-2</v>
      </c>
      <c r="Q50" s="13">
        <f t="shared" si="27"/>
        <v>1.0975495568292068E-2</v>
      </c>
      <c r="R50" s="8">
        <f t="shared" si="28"/>
        <v>1.0021835416666666E-2</v>
      </c>
      <c r="S50" s="14">
        <f t="shared" si="29"/>
        <v>1.0951582331954315</v>
      </c>
      <c r="T50" s="2">
        <v>0.01</v>
      </c>
      <c r="U50" s="15">
        <f t="shared" si="30"/>
        <v>1.0951582331954314E-2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4.5451582331954316E-2</v>
      </c>
      <c r="AR50" s="8">
        <f t="shared" si="34"/>
        <v>7.7091041666666671</v>
      </c>
      <c r="AS50" s="1">
        <f t="shared" si="35"/>
        <v>0.13</v>
      </c>
      <c r="AT50" s="1">
        <f t="shared" si="39"/>
        <v>21.951554794520586</v>
      </c>
      <c r="AU50" s="1">
        <f t="shared" si="36"/>
        <v>6699.4069924941605</v>
      </c>
    </row>
    <row r="51" spans="1:79" x14ac:dyDescent="0.15">
      <c r="C51" s="7">
        <v>9</v>
      </c>
      <c r="D51" s="9">
        <v>23.0178579236667</v>
      </c>
      <c r="E51" s="10">
        <f t="shared" si="37"/>
        <v>26.656749989032299</v>
      </c>
      <c r="F51" s="7" t="s">
        <v>73</v>
      </c>
      <c r="G51" s="1">
        <v>10</v>
      </c>
      <c r="H51" s="8">
        <f t="shared" si="21"/>
        <v>23.0178579236667</v>
      </c>
      <c r="I51" s="8">
        <f t="shared" si="22"/>
        <v>296.1678579236667</v>
      </c>
      <c r="J51" s="8">
        <f t="shared" si="23"/>
        <v>0.27821073469425178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0.19627942637450085</v>
      </c>
      <c r="P51" s="8">
        <f t="shared" si="26"/>
        <v>5.4607043417016186E-2</v>
      </c>
      <c r="Q51" s="13">
        <f t="shared" si="27"/>
        <v>7.0989156442121046E-3</v>
      </c>
      <c r="R51" s="8">
        <f t="shared" si="28"/>
        <v>1.0021835416666666E-2</v>
      </c>
      <c r="S51" s="14">
        <f t="shared" si="29"/>
        <v>0.70834486389652307</v>
      </c>
      <c r="T51" s="2">
        <v>0.01</v>
      </c>
      <c r="U51" s="15">
        <f t="shared" si="30"/>
        <v>7.0834486389652306E-3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3.4183448638965233E-2</v>
      </c>
      <c r="AR51" s="8">
        <f t="shared" si="34"/>
        <v>7.7091041666666671</v>
      </c>
      <c r="AS51" s="1">
        <f t="shared" si="35"/>
        <v>0.13</v>
      </c>
      <c r="AT51" s="1">
        <f t="shared" si="39"/>
        <v>21.951554794520586</v>
      </c>
      <c r="AU51" s="1">
        <f t="shared" si="36"/>
        <v>5038.5228212054153</v>
      </c>
    </row>
    <row r="52" spans="1:79" x14ac:dyDescent="0.15">
      <c r="C52" s="7">
        <v>10</v>
      </c>
      <c r="D52" s="9">
        <v>19.0557405693548</v>
      </c>
      <c r="E52" s="10">
        <f t="shared" si="37"/>
        <v>23.0178579236667</v>
      </c>
      <c r="F52" s="7" t="s">
        <v>73</v>
      </c>
      <c r="G52" s="1">
        <v>11</v>
      </c>
      <c r="H52" s="8">
        <f t="shared" si="21"/>
        <v>19.0557405693548</v>
      </c>
      <c r="I52" s="8">
        <f t="shared" si="22"/>
        <v>292.20574056935476</v>
      </c>
      <c r="J52" s="8">
        <f t="shared" si="23"/>
        <v>0.17814594376706724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0.13458876380961043</v>
      </c>
      <c r="O52" s="8">
        <f t="shared" si="38"/>
        <v>8.4174660814540864E-2</v>
      </c>
      <c r="P52" s="8">
        <f t="shared" si="26"/>
        <v>1.4995374392079156E-2</v>
      </c>
      <c r="Q52" s="13">
        <f t="shared" si="27"/>
        <v>1.9493986709702904E-3</v>
      </c>
      <c r="R52" s="8">
        <f t="shared" si="28"/>
        <v>1.0021835416666666E-2</v>
      </c>
      <c r="S52" s="14">
        <f t="shared" si="29"/>
        <v>0.19451513519453448</v>
      </c>
      <c r="T52" s="2">
        <v>0.01</v>
      </c>
      <c r="U52" s="15">
        <f t="shared" si="30"/>
        <v>1.9451513519453448E-3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2.9045151351945343E-2</v>
      </c>
      <c r="AR52" s="8">
        <f t="shared" si="34"/>
        <v>7.7091041666666671</v>
      </c>
      <c r="AS52" s="1">
        <f t="shared" si="35"/>
        <v>0.13</v>
      </c>
      <c r="AT52" s="1">
        <f t="shared" si="39"/>
        <v>21.951554794520586</v>
      </c>
      <c r="AU52" s="1">
        <f t="shared" si="36"/>
        <v>4281.1554643824238</v>
      </c>
    </row>
    <row r="53" spans="1:79" x14ac:dyDescent="0.15">
      <c r="C53" s="7">
        <v>11</v>
      </c>
      <c r="D53" s="9">
        <v>14.0894157266</v>
      </c>
      <c r="E53" s="10">
        <f t="shared" si="37"/>
        <v>19.0557405693548</v>
      </c>
      <c r="F53" s="7" t="s">
        <v>75</v>
      </c>
      <c r="G53" s="1">
        <v>12</v>
      </c>
      <c r="H53" s="8">
        <f t="shared" si="21"/>
        <v>14.0894157266</v>
      </c>
      <c r="I53" s="8">
        <f t="shared" si="22"/>
        <v>287.23941572659999</v>
      </c>
      <c r="J53" s="8">
        <f t="shared" si="23"/>
        <v>0.10013069491466194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0.14627032808912838</v>
      </c>
      <c r="P53" s="8">
        <f t="shared" si="26"/>
        <v>1.464614959696002E-2</v>
      </c>
      <c r="Q53" s="13">
        <f t="shared" si="27"/>
        <v>1.9039994476048028E-3</v>
      </c>
      <c r="R53" s="8">
        <f t="shared" si="28"/>
        <v>1.0021835416666666E-2</v>
      </c>
      <c r="S53" s="14">
        <f t="shared" si="29"/>
        <v>0.18998510436904448</v>
      </c>
      <c r="T53" s="2">
        <v>0.01</v>
      </c>
      <c r="U53" s="15">
        <f t="shared" si="30"/>
        <v>1.8998510436904449E-3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1.6699851043690445E-2</v>
      </c>
      <c r="AR53" s="8">
        <f t="shared" si="34"/>
        <v>7.7091041666666671</v>
      </c>
      <c r="AS53" s="1">
        <f t="shared" si="35"/>
        <v>0.13</v>
      </c>
      <c r="AT53" s="1">
        <f t="shared" si="39"/>
        <v>21.951554794520586</v>
      </c>
      <c r="AU53" s="1">
        <f t="shared" si="36"/>
        <v>2461.5006368448276</v>
      </c>
      <c r="AV53" s="1">
        <f>SUM(AU42:AU53)</f>
        <v>51714.140321962484</v>
      </c>
    </row>
    <row r="54" spans="1:79" x14ac:dyDescent="0.15">
      <c r="C54" s="7">
        <v>12</v>
      </c>
      <c r="D54" s="9">
        <v>8.1860146405806393</v>
      </c>
      <c r="E54" s="10">
        <f t="shared" si="37"/>
        <v>14.0894157266</v>
      </c>
      <c r="F54" s="7" t="s">
        <v>73</v>
      </c>
    </row>
    <row r="56" spans="1:79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7">
        <v>8</v>
      </c>
      <c r="E58" s="7"/>
      <c r="F58" s="7"/>
      <c r="G58" s="1">
        <v>1</v>
      </c>
      <c r="H58" s="8">
        <f t="shared" ref="H58:H69" si="40">E59</f>
        <v>8</v>
      </c>
      <c r="I58" s="8">
        <f t="shared" ref="I58:I69" si="41">H58+273.15</f>
        <v>281.14999999999998</v>
      </c>
      <c r="J58" s="8">
        <f t="shared" ref="J58:J69" si="42">EXP(($C$16*(I58-$C$14))/($C$17*I58*$C$14))</f>
        <v>4.8052056162081642E-2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0.1327526947781405</v>
      </c>
      <c r="Q58" s="13">
        <f t="shared" ref="Q58:Q69" si="46">P58*$B$60</f>
        <v>3.8498281485660743E-2</v>
      </c>
      <c r="R58" s="8">
        <f t="shared" ref="R58:R69" si="47">L58*$B$60</f>
        <v>0.80117864999999977</v>
      </c>
      <c r="S58" s="14">
        <f t="shared" ref="S58:S69" si="48">Q58/R58</f>
        <v>4.8052056162081642E-2</v>
      </c>
      <c r="T58" s="2">
        <v>0.27</v>
      </c>
      <c r="U58" s="15">
        <f t="shared" ref="U58:U69" si="49">S58*T58</f>
        <v>1.2974055163762044E-2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0.22892085891831898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>$E$7/12</f>
        <v>106.10737059433582</v>
      </c>
      <c r="AF58" s="1">
        <f t="shared" ref="AF58:AF69" si="53">AE58*10000*AC58*AB58</f>
        <v>2485412.7668131897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9">
        <v>6.6719073867419398</v>
      </c>
      <c r="E59" s="10">
        <f t="shared" ref="E59:E70" si="54">D58</f>
        <v>8</v>
      </c>
      <c r="F59" s="7" t="s">
        <v>73</v>
      </c>
      <c r="G59" s="1">
        <v>2</v>
      </c>
      <c r="H59" s="8">
        <f t="shared" si="40"/>
        <v>6.6719073867419398</v>
      </c>
      <c r="I59" s="8">
        <f t="shared" si="41"/>
        <v>279.82190738674194</v>
      </c>
      <c r="J59" s="8">
        <f t="shared" si="42"/>
        <v>4.0768684774817279E-2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5">L59+O58-P58-N59</f>
        <v>5.392617305221858</v>
      </c>
      <c r="P59" s="8">
        <f t="shared" si="45"/>
        <v>0.21984991502781454</v>
      </c>
      <c r="Q59" s="13">
        <f t="shared" si="46"/>
        <v>6.3756475358066209E-2</v>
      </c>
      <c r="R59" s="8">
        <f t="shared" si="47"/>
        <v>0.80117864999999977</v>
      </c>
      <c r="S59" s="14">
        <f t="shared" si="48"/>
        <v>7.9578350419180821E-2</v>
      </c>
      <c r="T59" s="2">
        <v>0.27</v>
      </c>
      <c r="U59" s="15">
        <f t="shared" si="49"/>
        <v>2.1486154613178824E-2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0.23057475984134065</v>
      </c>
      <c r="AC59" s="8">
        <f t="shared" si="51"/>
        <v>10.232166666666666</v>
      </c>
      <c r="AD59" s="1">
        <f t="shared" si="52"/>
        <v>0.28999999999999998</v>
      </c>
      <c r="AE59" s="16">
        <f t="shared" ref="AE59:AE69" si="56">$E$7/12</f>
        <v>106.10737059433582</v>
      </c>
      <c r="AF59" s="1">
        <f t="shared" si="53"/>
        <v>2503369.3064162009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38</v>
      </c>
      <c r="B60" s="1">
        <f>H7</f>
        <v>0.28999999999999998</v>
      </c>
      <c r="C60" s="7">
        <v>2</v>
      </c>
      <c r="D60" s="9">
        <v>7.7979330991785698</v>
      </c>
      <c r="E60" s="10">
        <f t="shared" si="54"/>
        <v>6.6719073867419398</v>
      </c>
      <c r="F60" s="7" t="s">
        <v>73</v>
      </c>
      <c r="G60" s="1">
        <v>3</v>
      </c>
      <c r="H60" s="8">
        <f t="shared" si="40"/>
        <v>7.7979330991785698</v>
      </c>
      <c r="I60" s="8">
        <f t="shared" si="41"/>
        <v>280.94793309917856</v>
      </c>
      <c r="J60" s="8">
        <f t="shared" si="42"/>
        <v>4.6869936573903745E-2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5"/>
        <v>7.935452390194043</v>
      </c>
      <c r="P60" s="8">
        <f t="shared" si="45"/>
        <v>0.37193415021362769</v>
      </c>
      <c r="Q60" s="13">
        <f t="shared" si="46"/>
        <v>0.10786090356195202</v>
      </c>
      <c r="R60" s="8">
        <f t="shared" si="47"/>
        <v>0.80117864999999977</v>
      </c>
      <c r="S60" s="14">
        <f t="shared" si="48"/>
        <v>0.13462778066034592</v>
      </c>
      <c r="T60" s="2">
        <v>0.27</v>
      </c>
      <c r="U60" s="15">
        <f t="shared" si="49"/>
        <v>3.6349500778293402E-2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0.23346270800122243</v>
      </c>
      <c r="AC60" s="8">
        <f t="shared" si="51"/>
        <v>10.232166666666666</v>
      </c>
      <c r="AD60" s="1">
        <f t="shared" si="52"/>
        <v>0.28999999999999998</v>
      </c>
      <c r="AE60" s="16">
        <f t="shared" si="56"/>
        <v>106.10737059433582</v>
      </c>
      <c r="AF60" s="1">
        <f t="shared" si="53"/>
        <v>2534723.9993016836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9">
        <v>11.748694825129</v>
      </c>
      <c r="E61" s="10">
        <f t="shared" si="54"/>
        <v>7.7979330991785698</v>
      </c>
      <c r="F61" s="7" t="s">
        <v>73</v>
      </c>
      <c r="G61" s="1">
        <v>4</v>
      </c>
      <c r="H61" s="8">
        <f t="shared" si="40"/>
        <v>11.748694825129</v>
      </c>
      <c r="I61" s="8">
        <f t="shared" si="41"/>
        <v>284.89869482512898</v>
      </c>
      <c r="J61" s="8">
        <f t="shared" si="42"/>
        <v>7.5790474918962666E-2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5"/>
        <v>10.326203239980414</v>
      </c>
      <c r="P61" s="8">
        <f t="shared" si="45"/>
        <v>0.78262784766784654</v>
      </c>
      <c r="Q61" s="13">
        <f t="shared" si="46"/>
        <v>0.22696207582367547</v>
      </c>
      <c r="R61" s="8">
        <f t="shared" si="47"/>
        <v>0.80117864999999977</v>
      </c>
      <c r="S61" s="14">
        <f t="shared" si="48"/>
        <v>0.28328522711342286</v>
      </c>
      <c r="T61" s="2">
        <v>0.27</v>
      </c>
      <c r="U61" s="15">
        <f t="shared" si="49"/>
        <v>7.6487011320624174E-2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0.24126142629959729</v>
      </c>
      <c r="AC61" s="8">
        <f t="shared" si="51"/>
        <v>10.232166666666666</v>
      </c>
      <c r="AD61" s="1">
        <f t="shared" si="52"/>
        <v>0.28999999999999998</v>
      </c>
      <c r="AE61" s="16">
        <f t="shared" si="56"/>
        <v>106.10737059433582</v>
      </c>
      <c r="AF61" s="1">
        <f t="shared" si="53"/>
        <v>2619395.3311984269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9">
        <v>17.0451743319333</v>
      </c>
      <c r="E62" s="10">
        <f t="shared" si="54"/>
        <v>11.748694825129</v>
      </c>
      <c r="F62" s="7" t="s">
        <v>73</v>
      </c>
      <c r="G62" s="1">
        <v>5</v>
      </c>
      <c r="H62" s="8">
        <f t="shared" si="40"/>
        <v>17.0451743319333</v>
      </c>
      <c r="I62" s="8">
        <f t="shared" si="41"/>
        <v>290.19517433193329</v>
      </c>
      <c r="J62" s="8">
        <f t="shared" si="42"/>
        <v>0.14142077307281845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9.0663966226969386</v>
      </c>
      <c r="O62" s="8">
        <f t="shared" si="55"/>
        <v>3.2398637696156278</v>
      </c>
      <c r="P62" s="8">
        <f t="shared" si="45"/>
        <v>0.45818403894965787</v>
      </c>
      <c r="Q62" s="13">
        <f t="shared" si="46"/>
        <v>0.13287337129540078</v>
      </c>
      <c r="R62" s="8">
        <f t="shared" si="47"/>
        <v>0.80117864999999977</v>
      </c>
      <c r="S62" s="14">
        <f t="shared" si="48"/>
        <v>0.16584736911723849</v>
      </c>
      <c r="T62" s="2">
        <v>0.27</v>
      </c>
      <c r="U62" s="15">
        <f t="shared" si="49"/>
        <v>4.4778789661654397E-2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0.28390051883125944</v>
      </c>
      <c r="AC62" s="8">
        <f t="shared" si="51"/>
        <v>10.232166666666666</v>
      </c>
      <c r="AD62" s="1">
        <f t="shared" si="52"/>
        <v>0.28999999999999998</v>
      </c>
      <c r="AE62" s="16">
        <f t="shared" si="56"/>
        <v>106.10737059433582</v>
      </c>
      <c r="AF62" s="1">
        <f t="shared" si="53"/>
        <v>3082331.4980653138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9">
        <v>21.445601695483901</v>
      </c>
      <c r="E63" s="10">
        <f t="shared" si="54"/>
        <v>17.0451743319333</v>
      </c>
      <c r="F63" s="7" t="s">
        <v>75</v>
      </c>
      <c r="G63" s="1">
        <v>6</v>
      </c>
      <c r="H63" s="8">
        <f t="shared" si="40"/>
        <v>21.445601695483901</v>
      </c>
      <c r="I63" s="8">
        <f t="shared" si="41"/>
        <v>294.59560169548388</v>
      </c>
      <c r="J63" s="8">
        <f t="shared" si="42"/>
        <v>0.23343885169580447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5"/>
        <v>5.5443647306659694</v>
      </c>
      <c r="P63" s="8">
        <f t="shared" si="45"/>
        <v>1.294270136109382</v>
      </c>
      <c r="Q63" s="13">
        <f t="shared" si="46"/>
        <v>0.37533833947172074</v>
      </c>
      <c r="R63" s="8">
        <f t="shared" si="47"/>
        <v>0.80117864999999977</v>
      </c>
      <c r="S63" s="14">
        <f t="shared" si="48"/>
        <v>0.46848270291740907</v>
      </c>
      <c r="T63" s="2">
        <v>0.27</v>
      </c>
      <c r="U63" s="15">
        <f t="shared" si="49"/>
        <v>0.12649032978770045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0.2997770710777502</v>
      </c>
      <c r="AC63" s="8">
        <f t="shared" si="51"/>
        <v>10.232166666666666</v>
      </c>
      <c r="AD63" s="1">
        <f t="shared" si="52"/>
        <v>0.28999999999999998</v>
      </c>
      <c r="AE63" s="16">
        <f t="shared" si="56"/>
        <v>106.10737059433582</v>
      </c>
      <c r="AF63" s="1">
        <f t="shared" si="53"/>
        <v>3254704.5436359858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9">
        <v>25.011780085333299</v>
      </c>
      <c r="E64" s="10">
        <f t="shared" si="54"/>
        <v>21.445601695483901</v>
      </c>
      <c r="F64" s="7" t="s">
        <v>73</v>
      </c>
      <c r="G64" s="1">
        <v>7</v>
      </c>
      <c r="H64" s="8">
        <f t="shared" si="40"/>
        <v>25.011780085333299</v>
      </c>
      <c r="I64" s="8">
        <f t="shared" si="41"/>
        <v>298.16178008533325</v>
      </c>
      <c r="J64" s="8">
        <f t="shared" si="42"/>
        <v>0.34662125905466251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5"/>
        <v>7.0127795945565872</v>
      </c>
      <c r="P64" s="8">
        <f t="shared" si="45"/>
        <v>2.43077849253805</v>
      </c>
      <c r="Q64" s="13">
        <f t="shared" si="46"/>
        <v>0.70492576283603448</v>
      </c>
      <c r="R64" s="8">
        <f t="shared" si="47"/>
        <v>0.80117864999999977</v>
      </c>
      <c r="S64" s="14">
        <f t="shared" si="48"/>
        <v>0.87986089349239982</v>
      </c>
      <c r="T64" s="2">
        <v>0.27</v>
      </c>
      <c r="U64" s="15">
        <f t="shared" si="49"/>
        <v>0.23756244124294798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0.33655838233350477</v>
      </c>
      <c r="AC64" s="8">
        <f t="shared" si="51"/>
        <v>10.232166666666666</v>
      </c>
      <c r="AD64" s="1">
        <f t="shared" si="52"/>
        <v>0.28999999999999998</v>
      </c>
      <c r="AE64" s="16">
        <f t="shared" si="56"/>
        <v>106.10737059433582</v>
      </c>
      <c r="AF64" s="1">
        <f t="shared" si="53"/>
        <v>3654042.2929662047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9">
        <v>25.9175266293548</v>
      </c>
      <c r="E65" s="10">
        <f t="shared" si="54"/>
        <v>25.011780085333299</v>
      </c>
      <c r="F65" s="7" t="s">
        <v>73</v>
      </c>
      <c r="G65" s="1">
        <v>8</v>
      </c>
      <c r="H65" s="8">
        <f t="shared" si="40"/>
        <v>25.9175266293548</v>
      </c>
      <c r="I65" s="8">
        <f t="shared" si="41"/>
        <v>299.0675266293548</v>
      </c>
      <c r="J65" s="8">
        <f t="shared" si="42"/>
        <v>0.38265501280259417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5"/>
        <v>7.344686102018537</v>
      </c>
      <c r="P65" s="8">
        <f t="shared" si="45"/>
        <v>2.8104809543989386</v>
      </c>
      <c r="Q65" s="13">
        <f t="shared" si="46"/>
        <v>0.81503947677569211</v>
      </c>
      <c r="R65" s="8">
        <f t="shared" si="47"/>
        <v>0.80117864999999977</v>
      </c>
      <c r="S65" s="14">
        <f t="shared" si="48"/>
        <v>1.017300544361351</v>
      </c>
      <c r="T65" s="2">
        <v>0.27</v>
      </c>
      <c r="U65" s="15">
        <f t="shared" si="49"/>
        <v>0.27467114697756478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0.34376860385774083</v>
      </c>
      <c r="AC65" s="8">
        <f t="shared" si="51"/>
        <v>10.232166666666666</v>
      </c>
      <c r="AD65" s="1">
        <f t="shared" si="52"/>
        <v>0.28999999999999998</v>
      </c>
      <c r="AE65" s="16">
        <f t="shared" si="56"/>
        <v>106.10737059433582</v>
      </c>
      <c r="AF65" s="1">
        <f t="shared" si="53"/>
        <v>3732324.2665380482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9">
        <v>26.656749989032299</v>
      </c>
      <c r="E66" s="10">
        <f t="shared" si="54"/>
        <v>25.9175266293548</v>
      </c>
      <c r="F66" s="7" t="s">
        <v>73</v>
      </c>
      <c r="G66" s="1">
        <v>9</v>
      </c>
      <c r="H66" s="8">
        <f t="shared" si="40"/>
        <v>26.656749989032299</v>
      </c>
      <c r="I66" s="8">
        <f t="shared" si="41"/>
        <v>299.80674998903226</v>
      </c>
      <c r="J66" s="8">
        <f t="shared" si="42"/>
        <v>0.41463927265816497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5"/>
        <v>7.2968901476195978</v>
      </c>
      <c r="P66" s="8">
        <f t="shared" si="45"/>
        <v>3.0255772234755201</v>
      </c>
      <c r="Q66" s="13">
        <f t="shared" si="46"/>
        <v>0.87741739480790071</v>
      </c>
      <c r="R66" s="8">
        <f t="shared" si="47"/>
        <v>0.80117864999999977</v>
      </c>
      <c r="S66" s="14">
        <f t="shared" si="48"/>
        <v>1.0951582331954315</v>
      </c>
      <c r="T66" s="2">
        <v>0.27</v>
      </c>
      <c r="U66" s="15">
        <f t="shared" si="49"/>
        <v>0.2956927229627665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0.34785309607166554</v>
      </c>
      <c r="AC66" s="8">
        <f t="shared" si="51"/>
        <v>10.232166666666666</v>
      </c>
      <c r="AD66" s="1">
        <f t="shared" si="52"/>
        <v>0.28999999999999998</v>
      </c>
      <c r="AE66" s="16">
        <f t="shared" si="56"/>
        <v>106.10737059433582</v>
      </c>
      <c r="AF66" s="1">
        <f t="shared" si="53"/>
        <v>3776669.937537211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9">
        <v>23.0178579236667</v>
      </c>
      <c r="E67" s="10">
        <f t="shared" si="54"/>
        <v>26.656749989032299</v>
      </c>
      <c r="F67" s="7" t="s">
        <v>73</v>
      </c>
      <c r="G67" s="1">
        <v>10</v>
      </c>
      <c r="H67" s="8">
        <f t="shared" si="40"/>
        <v>23.0178579236667</v>
      </c>
      <c r="I67" s="8">
        <f t="shared" si="41"/>
        <v>296.1678579236667</v>
      </c>
      <c r="J67" s="8">
        <f t="shared" si="42"/>
        <v>0.27821073469425178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5"/>
        <v>7.0339979241440771</v>
      </c>
      <c r="P67" s="8">
        <f t="shared" si="45"/>
        <v>1.9569337303139656</v>
      </c>
      <c r="Q67" s="13">
        <f t="shared" si="46"/>
        <v>0.56751078179104997</v>
      </c>
      <c r="R67" s="8">
        <f t="shared" si="47"/>
        <v>0.80117864999999977</v>
      </c>
      <c r="S67" s="14">
        <f t="shared" si="48"/>
        <v>0.70834486389652307</v>
      </c>
      <c r="T67" s="2">
        <v>0.27</v>
      </c>
      <c r="U67" s="15">
        <f t="shared" si="49"/>
        <v>0.19125311325206124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0.31236047990487548</v>
      </c>
      <c r="AC67" s="8">
        <f t="shared" si="51"/>
        <v>10.232166666666666</v>
      </c>
      <c r="AD67" s="1">
        <f t="shared" si="52"/>
        <v>0.28999999999999998</v>
      </c>
      <c r="AE67" s="16">
        <f t="shared" si="56"/>
        <v>106.10737059433582</v>
      </c>
      <c r="AF67" s="1">
        <f t="shared" si="53"/>
        <v>3391323.6577557968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9">
        <v>19.0557405693548</v>
      </c>
      <c r="E68" s="10">
        <f t="shared" si="54"/>
        <v>23.0178579236667</v>
      </c>
      <c r="F68" s="7" t="s">
        <v>73</v>
      </c>
      <c r="G68" s="1">
        <v>11</v>
      </c>
      <c r="H68" s="8">
        <f t="shared" si="40"/>
        <v>19.0557405693548</v>
      </c>
      <c r="I68" s="8">
        <f t="shared" si="41"/>
        <v>292.20574056935476</v>
      </c>
      <c r="J68" s="8">
        <f t="shared" si="42"/>
        <v>0.17814594376706724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4.8232109841386057</v>
      </c>
      <c r="O68" s="8">
        <f t="shared" si="55"/>
        <v>3.0165382096915048</v>
      </c>
      <c r="P68" s="8">
        <f t="shared" si="45"/>
        <v>0.53738404627491254</v>
      </c>
      <c r="Q68" s="13">
        <f t="shared" si="46"/>
        <v>0.15584137341972462</v>
      </c>
      <c r="R68" s="8">
        <f t="shared" si="47"/>
        <v>0.80117864999999977</v>
      </c>
      <c r="S68" s="14">
        <f t="shared" si="48"/>
        <v>0.19451513519453453</v>
      </c>
      <c r="T68" s="2">
        <v>0.27</v>
      </c>
      <c r="U68" s="15">
        <f t="shared" si="49"/>
        <v>5.2519086502524327E-2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0.28540445850744045</v>
      </c>
      <c r="AC68" s="8">
        <f t="shared" si="51"/>
        <v>10.232166666666666</v>
      </c>
      <c r="AD68" s="1">
        <f t="shared" si="52"/>
        <v>0.28999999999999998</v>
      </c>
      <c r="AE68" s="16">
        <f t="shared" si="56"/>
        <v>106.10737059433582</v>
      </c>
      <c r="AF68" s="1">
        <f t="shared" si="53"/>
        <v>3098659.8959638686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9">
        <v>14.0894157266</v>
      </c>
      <c r="E69" s="10">
        <f t="shared" si="54"/>
        <v>19.0557405693548</v>
      </c>
      <c r="F69" s="7" t="s">
        <v>75</v>
      </c>
      <c r="G69" s="1">
        <v>12</v>
      </c>
      <c r="H69" s="8">
        <f t="shared" si="40"/>
        <v>14.0894157266</v>
      </c>
      <c r="I69" s="8">
        <f t="shared" si="41"/>
        <v>287.23941572659999</v>
      </c>
      <c r="J69" s="8">
        <f t="shared" si="42"/>
        <v>0.10013069491466194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5"/>
        <v>5.241839163416592</v>
      </c>
      <c r="P69" s="8">
        <f t="shared" si="45"/>
        <v>0.5248689980637935</v>
      </c>
      <c r="Q69" s="13">
        <f t="shared" si="46"/>
        <v>0.15221200943850011</v>
      </c>
      <c r="R69" s="8">
        <f t="shared" si="47"/>
        <v>0.80117864999999977</v>
      </c>
      <c r="S69" s="14">
        <f t="shared" si="48"/>
        <v>0.18998510436904448</v>
      </c>
      <c r="T69" s="2">
        <v>0.27</v>
      </c>
      <c r="U69" s="15">
        <f t="shared" si="49"/>
        <v>5.1295978179642016E-2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0.23636680856030445</v>
      </c>
      <c r="AC69" s="8">
        <f t="shared" si="51"/>
        <v>10.232166666666666</v>
      </c>
      <c r="AD69" s="1">
        <f t="shared" si="52"/>
        <v>0.28999999999999998</v>
      </c>
      <c r="AE69" s="16">
        <f t="shared" si="56"/>
        <v>106.10737059433582</v>
      </c>
      <c r="AF69" s="1">
        <f t="shared" si="53"/>
        <v>2566254.0601260108</v>
      </c>
      <c r="AG69" s="1">
        <f>SUM(AF58:AF69)</f>
        <v>36699211.556317948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9">
        <v>8.1860146405806393</v>
      </c>
      <c r="E70" s="10">
        <f t="shared" si="54"/>
        <v>14.0894157266</v>
      </c>
      <c r="F70" s="7" t="s">
        <v>73</v>
      </c>
    </row>
    <row r="72" spans="1:79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7">
        <v>8</v>
      </c>
      <c r="E74" s="7"/>
      <c r="F74" s="7"/>
      <c r="G74" s="1">
        <v>1</v>
      </c>
      <c r="H74" s="8">
        <f t="shared" ref="H74:H85" si="57">E75</f>
        <v>8</v>
      </c>
      <c r="I74" s="8">
        <f t="shared" ref="I74:I85" si="58">H74+273.15</f>
        <v>281.14999999999998</v>
      </c>
      <c r="J74" s="8">
        <f t="shared" ref="J74:J85" si="59">EXP(($C$16*(I74-$C$14))/($C$17*I74*$C$14))</f>
        <v>4.8052056162081642E-2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2.5045692712800195E-2</v>
      </c>
      <c r="Q74" s="13">
        <f t="shared" ref="Q74:Q85" si="63">P74*$B$76</f>
        <v>6.5118801053280512E-3</v>
      </c>
      <c r="R74" s="8">
        <f t="shared" ref="R74:R85" si="64">L74*$B$76</f>
        <v>0.1355172</v>
      </c>
      <c r="S74" s="14">
        <f t="shared" ref="S74:S85" si="65">Q74/R74</f>
        <v>4.8052056162081649E-2</v>
      </c>
      <c r="T74" s="2">
        <v>0.01</v>
      </c>
      <c r="U74" s="15">
        <f t="shared" ref="U74:U85" si="66">S74*T74</f>
        <v>4.8052056162081649E-4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1.0430520561620815E-2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9" x14ac:dyDescent="0.15">
      <c r="A75" s="1" t="s">
        <v>74</v>
      </c>
      <c r="B75" s="1">
        <v>1</v>
      </c>
      <c r="C75" s="7">
        <v>1</v>
      </c>
      <c r="D75" s="9">
        <v>6.6719073867419398</v>
      </c>
      <c r="E75" s="10">
        <f t="shared" ref="E75:E86" si="74">D74</f>
        <v>8</v>
      </c>
      <c r="F75" s="7" t="s">
        <v>73</v>
      </c>
      <c r="G75" s="1">
        <v>2</v>
      </c>
      <c r="H75" s="8">
        <f t="shared" si="57"/>
        <v>6.6719073867419398</v>
      </c>
      <c r="I75" s="8">
        <f t="shared" si="58"/>
        <v>279.82190738674194</v>
      </c>
      <c r="J75" s="8">
        <f t="shared" si="59"/>
        <v>4.0768684774817279E-2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1.0173943072871998</v>
      </c>
      <c r="P75" s="8">
        <f t="shared" si="62"/>
        <v>4.1477827805485437E-2</v>
      </c>
      <c r="Q75" s="13">
        <f t="shared" si="63"/>
        <v>1.0784235229426214E-2</v>
      </c>
      <c r="R75" s="8">
        <f t="shared" si="64"/>
        <v>0.1355172</v>
      </c>
      <c r="S75" s="14">
        <f t="shared" si="65"/>
        <v>7.9578350419180835E-2</v>
      </c>
      <c r="T75" s="2">
        <v>0.01</v>
      </c>
      <c r="U75" s="15">
        <f t="shared" si="66"/>
        <v>7.9578350419180841E-4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6.2857835041918086E-3</v>
      </c>
      <c r="AU75" s="8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9" x14ac:dyDescent="0.15">
      <c r="A76" s="1" t="s">
        <v>38</v>
      </c>
      <c r="B76" s="1">
        <f>H8</f>
        <v>0.26</v>
      </c>
      <c r="C76" s="7">
        <v>2</v>
      </c>
      <c r="D76" s="9">
        <v>7.7979330991785698</v>
      </c>
      <c r="E76" s="10">
        <f t="shared" si="74"/>
        <v>6.6719073867419398</v>
      </c>
      <c r="F76" s="7" t="s">
        <v>73</v>
      </c>
      <c r="G76" s="1">
        <v>3</v>
      </c>
      <c r="H76" s="8">
        <f t="shared" si="57"/>
        <v>7.7979330991785698</v>
      </c>
      <c r="I76" s="8">
        <f t="shared" si="58"/>
        <v>280.94793309917856</v>
      </c>
      <c r="J76" s="8">
        <f t="shared" si="59"/>
        <v>4.6869936573903745E-2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1.4971364794817144</v>
      </c>
      <c r="P76" s="8">
        <f t="shared" si="62"/>
        <v>7.0170691835785504E-2</v>
      </c>
      <c r="Q76" s="13">
        <f t="shared" si="63"/>
        <v>1.8244379877304231E-2</v>
      </c>
      <c r="R76" s="8">
        <f t="shared" si="64"/>
        <v>0.1355172</v>
      </c>
      <c r="S76" s="14">
        <f t="shared" si="65"/>
        <v>0.13462778066034592</v>
      </c>
      <c r="T76" s="2">
        <v>0.01</v>
      </c>
      <c r="U76" s="15">
        <f t="shared" si="66"/>
        <v>1.3462778066034593E-3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6.8362778066034594E-3</v>
      </c>
      <c r="AU76" s="8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9" x14ac:dyDescent="0.15">
      <c r="C77" s="7">
        <v>3</v>
      </c>
      <c r="D77" s="9">
        <v>11.748694825129</v>
      </c>
      <c r="E77" s="10">
        <f t="shared" si="74"/>
        <v>7.7979330991785698</v>
      </c>
      <c r="F77" s="7" t="s">
        <v>73</v>
      </c>
      <c r="G77" s="1">
        <v>4</v>
      </c>
      <c r="H77" s="8">
        <f t="shared" si="57"/>
        <v>11.748694825129</v>
      </c>
      <c r="I77" s="8">
        <f t="shared" si="58"/>
        <v>284.89869482512898</v>
      </c>
      <c r="J77" s="8">
        <f t="shared" si="59"/>
        <v>7.5790474918962666E-2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1.948185787645929</v>
      </c>
      <c r="P77" s="8">
        <f t="shared" si="62"/>
        <v>0.14765392607605832</v>
      </c>
      <c r="Q77" s="13">
        <f t="shared" si="63"/>
        <v>3.8390020779775165E-2</v>
      </c>
      <c r="R77" s="8">
        <f t="shared" si="64"/>
        <v>0.1355172</v>
      </c>
      <c r="S77" s="14">
        <f t="shared" si="65"/>
        <v>0.28328522711342297</v>
      </c>
      <c r="T77" s="2">
        <v>0.01</v>
      </c>
      <c r="U77" s="15">
        <f t="shared" si="66"/>
        <v>2.8328522711342295E-3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8.3228522711342283E-3</v>
      </c>
      <c r="AU77" s="8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9" x14ac:dyDescent="0.15">
      <c r="C78" s="7">
        <v>4</v>
      </c>
      <c r="D78" s="9">
        <v>17.0451743319333</v>
      </c>
      <c r="E78" s="10">
        <f t="shared" si="74"/>
        <v>11.748694825129</v>
      </c>
      <c r="F78" s="7" t="s">
        <v>73</v>
      </c>
      <c r="G78" s="1">
        <v>5</v>
      </c>
      <c r="H78" s="8">
        <f t="shared" si="57"/>
        <v>17.0451743319333</v>
      </c>
      <c r="I78" s="8">
        <f t="shared" si="58"/>
        <v>290.19517433193329</v>
      </c>
      <c r="J78" s="8">
        <f t="shared" si="59"/>
        <v>0.14142077307281845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1.7105052684913773</v>
      </c>
      <c r="O78" s="8">
        <f t="shared" si="75"/>
        <v>0.61124659307849316</v>
      </c>
      <c r="P78" s="8">
        <f t="shared" si="62"/>
        <v>8.6442965731286986E-2</v>
      </c>
      <c r="Q78" s="13">
        <f t="shared" si="63"/>
        <v>2.2475171090134617E-2</v>
      </c>
      <c r="R78" s="8">
        <f t="shared" si="64"/>
        <v>0.1355172</v>
      </c>
      <c r="S78" s="14">
        <f t="shared" si="65"/>
        <v>0.16584736911723838</v>
      </c>
      <c r="T78" s="2">
        <v>0.01</v>
      </c>
      <c r="U78" s="15">
        <f t="shared" si="66"/>
        <v>1.6584736911723838E-3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1.1608473691172384E-2</v>
      </c>
      <c r="AU78" s="8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9" x14ac:dyDescent="0.15">
      <c r="C79" s="7">
        <v>5</v>
      </c>
      <c r="D79" s="9">
        <v>21.445601695483901</v>
      </c>
      <c r="E79" s="10">
        <f t="shared" si="74"/>
        <v>17.0451743319333</v>
      </c>
      <c r="F79" s="7" t="s">
        <v>75</v>
      </c>
      <c r="G79" s="1">
        <v>6</v>
      </c>
      <c r="H79" s="8">
        <f t="shared" si="57"/>
        <v>21.445601695483901</v>
      </c>
      <c r="I79" s="8">
        <f t="shared" si="58"/>
        <v>294.59560169548388</v>
      </c>
      <c r="J79" s="8">
        <f t="shared" si="59"/>
        <v>0.23343885169580447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1.0460236273472061</v>
      </c>
      <c r="P79" s="8">
        <f t="shared" si="62"/>
        <v>0.2441825544146119</v>
      </c>
      <c r="Q79" s="13">
        <f t="shared" si="63"/>
        <v>6.34874641477991E-2</v>
      </c>
      <c r="R79" s="8">
        <f t="shared" si="64"/>
        <v>0.1355172</v>
      </c>
      <c r="S79" s="14">
        <f t="shared" si="65"/>
        <v>0.46848270291740901</v>
      </c>
      <c r="T79" s="2">
        <v>0.01</v>
      </c>
      <c r="U79" s="15">
        <f t="shared" si="66"/>
        <v>4.6848270291740901E-3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1.463482702917409E-2</v>
      </c>
      <c r="AU79" s="8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9" x14ac:dyDescent="0.15">
      <c r="C80" s="7">
        <v>6</v>
      </c>
      <c r="D80" s="9">
        <v>25.011780085333299</v>
      </c>
      <c r="E80" s="10">
        <f t="shared" si="74"/>
        <v>21.445601695483901</v>
      </c>
      <c r="F80" s="7" t="s">
        <v>73</v>
      </c>
      <c r="G80" s="1">
        <v>7</v>
      </c>
      <c r="H80" s="8">
        <f t="shared" si="57"/>
        <v>25.011780085333299</v>
      </c>
      <c r="I80" s="8">
        <f t="shared" si="58"/>
        <v>298.16178008533325</v>
      </c>
      <c r="J80" s="8">
        <f t="shared" si="59"/>
        <v>0.34662125905466251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1.3230610729325942</v>
      </c>
      <c r="P80" s="8">
        <f t="shared" si="62"/>
        <v>0.45860109490610845</v>
      </c>
      <c r="Q80" s="13">
        <f t="shared" si="63"/>
        <v>0.11923628467558821</v>
      </c>
      <c r="R80" s="8">
        <f t="shared" si="64"/>
        <v>0.1355172</v>
      </c>
      <c r="S80" s="14">
        <f t="shared" si="65"/>
        <v>0.87986089349239949</v>
      </c>
      <c r="T80" s="2">
        <v>0.01</v>
      </c>
      <c r="U80" s="15">
        <f t="shared" si="66"/>
        <v>8.7986089349239953E-3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2.3698608934923995E-2</v>
      </c>
      <c r="AU80" s="8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9">
        <v>25.9175266293548</v>
      </c>
      <c r="E81" s="10">
        <f t="shared" si="74"/>
        <v>25.011780085333299</v>
      </c>
      <c r="F81" s="7" t="s">
        <v>73</v>
      </c>
      <c r="G81" s="1">
        <v>8</v>
      </c>
      <c r="H81" s="8">
        <f t="shared" si="57"/>
        <v>25.9175266293548</v>
      </c>
      <c r="I81" s="8">
        <f t="shared" si="58"/>
        <v>299.0675266293548</v>
      </c>
      <c r="J81" s="8">
        <f t="shared" si="59"/>
        <v>0.38265501280259417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1.3856799780264857</v>
      </c>
      <c r="P81" s="8">
        <f t="shared" si="62"/>
        <v>0.53023738973202328</v>
      </c>
      <c r="Q81" s="13">
        <f t="shared" si="63"/>
        <v>0.13786172133032606</v>
      </c>
      <c r="R81" s="8">
        <f t="shared" si="64"/>
        <v>0.1355172</v>
      </c>
      <c r="S81" s="14">
        <f t="shared" si="65"/>
        <v>1.017300544361351</v>
      </c>
      <c r="T81" s="2">
        <v>0.01</v>
      </c>
      <c r="U81" s="15">
        <f t="shared" si="66"/>
        <v>1.0173005443613509E-2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2.5073005443613509E-2</v>
      </c>
      <c r="AU81" s="8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9">
        <v>26.656749989032299</v>
      </c>
      <c r="E82" s="10">
        <f t="shared" si="74"/>
        <v>25.9175266293548</v>
      </c>
      <c r="F82" s="7" t="s">
        <v>73</v>
      </c>
      <c r="G82" s="1">
        <v>9</v>
      </c>
      <c r="H82" s="8">
        <f t="shared" si="57"/>
        <v>26.656749989032299</v>
      </c>
      <c r="I82" s="8">
        <f t="shared" si="58"/>
        <v>299.80674998903226</v>
      </c>
      <c r="J82" s="8">
        <f t="shared" si="59"/>
        <v>0.41463927265816497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1.3766625882944625</v>
      </c>
      <c r="P82" s="8">
        <f t="shared" si="62"/>
        <v>0.57081837430612281</v>
      </c>
      <c r="Q82" s="13">
        <f t="shared" si="63"/>
        <v>0.14841277731959193</v>
      </c>
      <c r="R82" s="8">
        <f t="shared" si="64"/>
        <v>0.1355172</v>
      </c>
      <c r="S82" s="14">
        <f t="shared" si="65"/>
        <v>1.0951582331954315</v>
      </c>
      <c r="T82" s="2">
        <v>0.01</v>
      </c>
      <c r="U82" s="15">
        <f t="shared" si="66"/>
        <v>1.0951582331954314E-2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2.5851582331954316E-2</v>
      </c>
      <c r="AU82" s="8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9">
        <v>23.0178579236667</v>
      </c>
      <c r="E83" s="10">
        <f t="shared" si="74"/>
        <v>26.656749989032299</v>
      </c>
      <c r="F83" s="7" t="s">
        <v>73</v>
      </c>
      <c r="G83" s="1">
        <v>10</v>
      </c>
      <c r="H83" s="8">
        <f t="shared" si="57"/>
        <v>23.0178579236667</v>
      </c>
      <c r="I83" s="8">
        <f t="shared" si="58"/>
        <v>296.1678579236667</v>
      </c>
      <c r="J83" s="8">
        <f t="shared" si="59"/>
        <v>0.27821073469425178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1.3270642139883397</v>
      </c>
      <c r="P83" s="8">
        <f t="shared" si="62"/>
        <v>0.36920350996014578</v>
      </c>
      <c r="Q83" s="13">
        <f t="shared" si="63"/>
        <v>9.5992912589637908E-2</v>
      </c>
      <c r="R83" s="8">
        <f t="shared" si="64"/>
        <v>0.1355172</v>
      </c>
      <c r="S83" s="14">
        <f t="shared" si="65"/>
        <v>0.70834486389652318</v>
      </c>
      <c r="T83" s="2">
        <v>0.01</v>
      </c>
      <c r="U83" s="15">
        <f t="shared" si="66"/>
        <v>7.0834486389652323E-3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1.7033448638965231E-2</v>
      </c>
      <c r="AU83" s="8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9">
        <v>19.0557405693548</v>
      </c>
      <c r="E84" s="10">
        <f t="shared" si="74"/>
        <v>23.0178579236667</v>
      </c>
      <c r="F84" s="7" t="s">
        <v>73</v>
      </c>
      <c r="G84" s="1">
        <v>11</v>
      </c>
      <c r="H84" s="8">
        <f t="shared" si="57"/>
        <v>19.0557405693548</v>
      </c>
      <c r="I84" s="8">
        <f t="shared" si="58"/>
        <v>292.20574056935476</v>
      </c>
      <c r="J84" s="8">
        <f t="shared" si="59"/>
        <v>0.17814594376706724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0.90996766882678415</v>
      </c>
      <c r="O84" s="8">
        <f t="shared" si="75"/>
        <v>0.56911303520140977</v>
      </c>
      <c r="P84" s="8">
        <f t="shared" si="62"/>
        <v>0.1013851787660953</v>
      </c>
      <c r="Q84" s="13">
        <f t="shared" si="63"/>
        <v>2.636014647918478E-2</v>
      </c>
      <c r="R84" s="8">
        <f t="shared" si="64"/>
        <v>0.1355172</v>
      </c>
      <c r="S84" s="14">
        <f t="shared" si="65"/>
        <v>0.19451513519453456</v>
      </c>
      <c r="T84" s="2">
        <v>0.01</v>
      </c>
      <c r="U84" s="15">
        <f t="shared" si="66"/>
        <v>1.9451513519453457E-3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1.1895151351945344E-2</v>
      </c>
      <c r="AU84" s="8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9">
        <v>14.0894157266</v>
      </c>
      <c r="E85" s="10">
        <f t="shared" si="74"/>
        <v>19.0557405693548</v>
      </c>
      <c r="F85" s="7" t="s">
        <v>75</v>
      </c>
      <c r="G85" s="1">
        <v>12</v>
      </c>
      <c r="H85" s="8">
        <f t="shared" si="57"/>
        <v>14.0894157266</v>
      </c>
      <c r="I85" s="8">
        <f t="shared" si="58"/>
        <v>287.23941572659999</v>
      </c>
      <c r="J85" s="8">
        <f t="shared" si="59"/>
        <v>0.10013069491466194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0.98894785643531447</v>
      </c>
      <c r="P85" s="8">
        <f t="shared" si="62"/>
        <v>9.9024036099233367E-2</v>
      </c>
      <c r="Q85" s="13">
        <f t="shared" si="63"/>
        <v>2.5746249385800675E-2</v>
      </c>
      <c r="R85" s="8">
        <f t="shared" si="64"/>
        <v>0.1355172</v>
      </c>
      <c r="S85" s="14">
        <f t="shared" si="65"/>
        <v>0.18998510436904448</v>
      </c>
      <c r="T85" s="2">
        <v>0.01</v>
      </c>
      <c r="U85" s="15">
        <f t="shared" si="66"/>
        <v>1.8998510436904449E-3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7.3898510436904447E-3</v>
      </c>
      <c r="AU85" s="8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9">
        <v>8.1860146405806393</v>
      </c>
      <c r="E86" s="10">
        <f t="shared" si="74"/>
        <v>14.0894157266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8</v>
      </c>
      <c r="E90" s="7"/>
      <c r="F90" s="7"/>
      <c r="G90" s="1">
        <v>1</v>
      </c>
      <c r="H90" s="8">
        <f t="shared" ref="H90:H101" si="76">E91</f>
        <v>8</v>
      </c>
      <c r="I90" s="8">
        <f t="shared" ref="I90:I101" si="77">H90+273.15</f>
        <v>281.14999999999998</v>
      </c>
      <c r="J90" s="8">
        <f t="shared" ref="J90:J101" si="78">EXP(($C$16*(I90-$C$14))/($C$17*I90*$C$14))</f>
        <v>4.8052056162081642E-2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1.3680420389344644E-2</v>
      </c>
      <c r="Q90" s="13">
        <f t="shared" ref="Q90:Q101" si="82">P90*$B$76</f>
        <v>3.5569093012296077E-3</v>
      </c>
      <c r="R90" s="8">
        <f t="shared" ref="R90:R101" si="83">L90*$B$76</f>
        <v>7.4022000000000004E-2</v>
      </c>
      <c r="S90" s="14">
        <f t="shared" ref="S90:S101" si="84">Q90/R90</f>
        <v>4.8052056162081642E-2</v>
      </c>
      <c r="T90" s="2">
        <v>0.01</v>
      </c>
      <c r="U90" s="15">
        <f t="shared" ref="U90:U101" si="85">S90*T90</f>
        <v>4.8052056162081644E-4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1.0430520561620815E-2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6.6719073867419398</v>
      </c>
      <c r="E91" s="10">
        <f t="shared" ref="E91:E102" si="95">D90</f>
        <v>8</v>
      </c>
      <c r="F91" s="7" t="s">
        <v>73</v>
      </c>
      <c r="G91" s="1">
        <v>2</v>
      </c>
      <c r="H91" s="8">
        <f t="shared" si="76"/>
        <v>6.6719073867419398</v>
      </c>
      <c r="I91" s="8">
        <f t="shared" si="77"/>
        <v>279.82190738674194</v>
      </c>
      <c r="J91" s="8">
        <f t="shared" si="78"/>
        <v>4.0768684774817279E-2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0.55571957961065532</v>
      </c>
      <c r="P91" s="8">
        <f t="shared" si="81"/>
        <v>2.2655956364340781E-2</v>
      </c>
      <c r="Q91" s="13">
        <f t="shared" si="82"/>
        <v>5.8905486547286036E-3</v>
      </c>
      <c r="R91" s="8">
        <f t="shared" si="83"/>
        <v>7.4022000000000004E-2</v>
      </c>
      <c r="S91" s="14">
        <f t="shared" si="84"/>
        <v>7.9578350419180821E-2</v>
      </c>
      <c r="T91" s="2">
        <v>0.01</v>
      </c>
      <c r="U91" s="15">
        <f t="shared" si="85"/>
        <v>7.957835041918082E-4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6.2857835041918086E-3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7.7979330991785698</v>
      </c>
      <c r="E92" s="10">
        <f t="shared" si="95"/>
        <v>6.6719073867419398</v>
      </c>
      <c r="F92" s="7" t="s">
        <v>73</v>
      </c>
      <c r="G92" s="1">
        <v>3</v>
      </c>
      <c r="H92" s="8">
        <f t="shared" si="76"/>
        <v>7.7979330991785698</v>
      </c>
      <c r="I92" s="8">
        <f t="shared" si="77"/>
        <v>280.94793309917856</v>
      </c>
      <c r="J92" s="8">
        <f t="shared" si="78"/>
        <v>4.6869936573903745E-2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0.81776362324631446</v>
      </c>
      <c r="P92" s="8">
        <f t="shared" si="81"/>
        <v>3.8328529154000479E-2</v>
      </c>
      <c r="Q92" s="13">
        <f t="shared" si="82"/>
        <v>9.9654175800401243E-3</v>
      </c>
      <c r="R92" s="8">
        <f t="shared" si="83"/>
        <v>7.4022000000000004E-2</v>
      </c>
      <c r="S92" s="14">
        <f t="shared" si="84"/>
        <v>0.13462778066034589</v>
      </c>
      <c r="T92" s="2">
        <v>0.01</v>
      </c>
      <c r="U92" s="15">
        <f t="shared" si="85"/>
        <v>1.346277806603459E-3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6.8362778066034594E-3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11.748694825129</v>
      </c>
      <c r="E93" s="10">
        <f t="shared" si="95"/>
        <v>7.7979330991785698</v>
      </c>
      <c r="F93" s="7" t="s">
        <v>73</v>
      </c>
      <c r="G93" s="1">
        <v>4</v>
      </c>
      <c r="H93" s="8">
        <f t="shared" si="76"/>
        <v>11.748694825129</v>
      </c>
      <c r="I93" s="8">
        <f t="shared" si="77"/>
        <v>284.89869482512898</v>
      </c>
      <c r="J93" s="8">
        <f t="shared" si="78"/>
        <v>7.5790474918962666E-2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1.064135094092314</v>
      </c>
      <c r="P93" s="8">
        <f t="shared" si="81"/>
        <v>8.06513041591915E-2</v>
      </c>
      <c r="Q93" s="13">
        <f t="shared" si="82"/>
        <v>2.0969339081389791E-2</v>
      </c>
      <c r="R93" s="8">
        <f t="shared" si="83"/>
        <v>7.4022000000000004E-2</v>
      </c>
      <c r="S93" s="14">
        <f t="shared" si="84"/>
        <v>0.28328522711342291</v>
      </c>
      <c r="T93" s="2">
        <v>0.01</v>
      </c>
      <c r="U93" s="15">
        <f t="shared" si="85"/>
        <v>2.8328522711342291E-3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8.3228522711342283E-3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17.0451743319333</v>
      </c>
      <c r="E94" s="10">
        <f t="shared" si="95"/>
        <v>11.748694825129</v>
      </c>
      <c r="F94" s="7" t="s">
        <v>73</v>
      </c>
      <c r="G94" s="1">
        <v>5</v>
      </c>
      <c r="H94" s="8">
        <f t="shared" si="76"/>
        <v>17.0451743319333</v>
      </c>
      <c r="I94" s="8">
        <f t="shared" si="77"/>
        <v>290.19517433193329</v>
      </c>
      <c r="J94" s="8">
        <f t="shared" si="78"/>
        <v>0.14142077307281845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0.93430960043646638</v>
      </c>
      <c r="O94" s="8">
        <f t="shared" si="96"/>
        <v>0.33387418949665615</v>
      </c>
      <c r="P94" s="8">
        <f t="shared" si="81"/>
        <v>4.7216745987677791E-2</v>
      </c>
      <c r="Q94" s="13">
        <f t="shared" si="82"/>
        <v>1.2276353956796226E-2</v>
      </c>
      <c r="R94" s="8">
        <f t="shared" si="83"/>
        <v>7.4022000000000004E-2</v>
      </c>
      <c r="S94" s="14">
        <f t="shared" si="84"/>
        <v>0.16584736911723846</v>
      </c>
      <c r="T94" s="2">
        <v>0.01</v>
      </c>
      <c r="U94" s="15">
        <f t="shared" si="85"/>
        <v>1.6584736911723847E-3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1.1608473691172384E-2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21.445601695483901</v>
      </c>
      <c r="E95" s="10">
        <f t="shared" si="95"/>
        <v>17.0451743319333</v>
      </c>
      <c r="F95" s="7" t="s">
        <v>75</v>
      </c>
      <c r="G95" s="1">
        <v>6</v>
      </c>
      <c r="H95" s="8">
        <f t="shared" si="76"/>
        <v>21.445601695483901</v>
      </c>
      <c r="I95" s="8">
        <f t="shared" si="77"/>
        <v>294.59560169548388</v>
      </c>
      <c r="J95" s="8">
        <f t="shared" si="78"/>
        <v>0.23343885169580447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0.57135744350897832</v>
      </c>
      <c r="P95" s="8">
        <f t="shared" si="81"/>
        <v>0.13337702552058636</v>
      </c>
      <c r="Q95" s="13">
        <f t="shared" si="82"/>
        <v>3.4678026635352452E-2</v>
      </c>
      <c r="R95" s="8">
        <f t="shared" si="83"/>
        <v>7.4022000000000004E-2</v>
      </c>
      <c r="S95" s="14">
        <f t="shared" si="84"/>
        <v>0.46848270291740901</v>
      </c>
      <c r="T95" s="2">
        <v>0.01</v>
      </c>
      <c r="U95" s="15">
        <f t="shared" si="85"/>
        <v>4.6848270291740901E-3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1.463482702917409E-2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25.011780085333299</v>
      </c>
      <c r="E96" s="10">
        <f t="shared" si="95"/>
        <v>21.445601695483901</v>
      </c>
      <c r="F96" s="7" t="s">
        <v>73</v>
      </c>
      <c r="G96" s="1">
        <v>7</v>
      </c>
      <c r="H96" s="8">
        <f t="shared" si="76"/>
        <v>25.011780085333299</v>
      </c>
      <c r="I96" s="8">
        <f t="shared" si="77"/>
        <v>298.16178008533325</v>
      </c>
      <c r="J96" s="8">
        <f t="shared" si="78"/>
        <v>0.34662125905466251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0.72268041798839189</v>
      </c>
      <c r="P96" s="8">
        <f t="shared" si="81"/>
        <v>0.25049639637728616</v>
      </c>
      <c r="Q96" s="13">
        <f t="shared" si="82"/>
        <v>6.5129063058094405E-2</v>
      </c>
      <c r="R96" s="8">
        <f t="shared" si="83"/>
        <v>7.4022000000000004E-2</v>
      </c>
      <c r="S96" s="14">
        <f t="shared" si="84"/>
        <v>0.8798608934923996</v>
      </c>
      <c r="T96" s="2">
        <v>0.01</v>
      </c>
      <c r="U96" s="15">
        <f t="shared" si="85"/>
        <v>8.798608934923997E-3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2.3698608934923995E-2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25.9175266293548</v>
      </c>
      <c r="E97" s="10">
        <f t="shared" si="95"/>
        <v>25.011780085333299</v>
      </c>
      <c r="F97" s="7" t="s">
        <v>73</v>
      </c>
      <c r="G97" s="1">
        <v>8</v>
      </c>
      <c r="H97" s="8">
        <f t="shared" si="76"/>
        <v>25.9175266293548</v>
      </c>
      <c r="I97" s="8">
        <f t="shared" si="77"/>
        <v>299.0675266293548</v>
      </c>
      <c r="J97" s="8">
        <f t="shared" si="78"/>
        <v>0.38265501280259417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0.75688402161110568</v>
      </c>
      <c r="P97" s="8">
        <f t="shared" si="81"/>
        <v>0.28962546497967662</v>
      </c>
      <c r="Q97" s="13">
        <f t="shared" si="82"/>
        <v>7.5302620894715927E-2</v>
      </c>
      <c r="R97" s="8">
        <f t="shared" si="83"/>
        <v>7.4022000000000004E-2</v>
      </c>
      <c r="S97" s="14">
        <f t="shared" si="84"/>
        <v>1.017300544361351</v>
      </c>
      <c r="T97" s="2">
        <v>0.01</v>
      </c>
      <c r="U97" s="15">
        <f t="shared" si="85"/>
        <v>1.0173005443613509E-2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2.5073005443613509E-2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26.656749989032299</v>
      </c>
      <c r="E98" s="10">
        <f t="shared" si="95"/>
        <v>25.9175266293548</v>
      </c>
      <c r="F98" s="7" t="s">
        <v>73</v>
      </c>
      <c r="G98" s="1">
        <v>9</v>
      </c>
      <c r="H98" s="8">
        <f t="shared" si="76"/>
        <v>26.656749989032299</v>
      </c>
      <c r="I98" s="8">
        <f t="shared" si="77"/>
        <v>299.80674998903226</v>
      </c>
      <c r="J98" s="8">
        <f t="shared" si="78"/>
        <v>0.41463927265816497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0.75195855663142908</v>
      </c>
      <c r="P98" s="8">
        <f t="shared" si="81"/>
        <v>0.3117915489907393</v>
      </c>
      <c r="Q98" s="13">
        <f t="shared" si="82"/>
        <v>8.1065802737592216E-2</v>
      </c>
      <c r="R98" s="8">
        <f t="shared" si="83"/>
        <v>7.4022000000000004E-2</v>
      </c>
      <c r="S98" s="14">
        <f t="shared" si="84"/>
        <v>1.0951582331954313</v>
      </c>
      <c r="T98" s="2">
        <v>0.01</v>
      </c>
      <c r="U98" s="15">
        <f t="shared" si="85"/>
        <v>1.0951582331954313E-2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2.5851582331954316E-2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23.0178579236667</v>
      </c>
      <c r="E99" s="10">
        <f t="shared" si="95"/>
        <v>26.656749989032299</v>
      </c>
      <c r="F99" s="7" t="s">
        <v>73</v>
      </c>
      <c r="G99" s="1">
        <v>10</v>
      </c>
      <c r="H99" s="8">
        <f t="shared" si="76"/>
        <v>23.0178579236667</v>
      </c>
      <c r="I99" s="8">
        <f t="shared" si="77"/>
        <v>296.1678579236667</v>
      </c>
      <c r="J99" s="8">
        <f t="shared" si="78"/>
        <v>0.27821073469425178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0.72486700764068979</v>
      </c>
      <c r="P99" s="8">
        <f t="shared" si="81"/>
        <v>0.20166578275134012</v>
      </c>
      <c r="Q99" s="13">
        <f t="shared" si="82"/>
        <v>5.2433103515348432E-2</v>
      </c>
      <c r="R99" s="8">
        <f t="shared" si="83"/>
        <v>7.4022000000000004E-2</v>
      </c>
      <c r="S99" s="14">
        <f t="shared" si="84"/>
        <v>0.70834486389652307</v>
      </c>
      <c r="T99" s="2">
        <v>0.01</v>
      </c>
      <c r="U99" s="15">
        <f t="shared" si="85"/>
        <v>7.0834486389652306E-3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1.7033448638965231E-2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19.0557405693548</v>
      </c>
      <c r="E100" s="10">
        <f t="shared" si="95"/>
        <v>23.0178579236667</v>
      </c>
      <c r="F100" s="7" t="s">
        <v>73</v>
      </c>
      <c r="G100" s="1">
        <v>11</v>
      </c>
      <c r="H100" s="8">
        <f t="shared" si="76"/>
        <v>19.0557405693548</v>
      </c>
      <c r="I100" s="8">
        <f t="shared" si="77"/>
        <v>292.20574056935476</v>
      </c>
      <c r="J100" s="8">
        <f t="shared" si="78"/>
        <v>0.17814594376706724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0.49704116364488216</v>
      </c>
      <c r="O100" s="8">
        <f t="shared" si="96"/>
        <v>0.31086006124446741</v>
      </c>
      <c r="P100" s="8">
        <f t="shared" si="81"/>
        <v>5.5378458989883972E-2</v>
      </c>
      <c r="Q100" s="13">
        <f t="shared" si="82"/>
        <v>1.4398399337369833E-2</v>
      </c>
      <c r="R100" s="8">
        <f t="shared" si="83"/>
        <v>7.4022000000000004E-2</v>
      </c>
      <c r="S100" s="14">
        <f t="shared" si="84"/>
        <v>0.19451513519453448</v>
      </c>
      <c r="T100" s="2">
        <v>0.01</v>
      </c>
      <c r="U100" s="15">
        <f t="shared" si="85"/>
        <v>1.9451513519453448E-3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1.1895151351945344E-2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14.0894157266</v>
      </c>
      <c r="E101" s="10">
        <f t="shared" si="95"/>
        <v>19.0557405693548</v>
      </c>
      <c r="F101" s="7" t="s">
        <v>75</v>
      </c>
      <c r="G101" s="1">
        <v>12</v>
      </c>
      <c r="H101" s="8">
        <f t="shared" si="76"/>
        <v>14.0894157266</v>
      </c>
      <c r="I101" s="8">
        <f t="shared" si="77"/>
        <v>287.23941572659999</v>
      </c>
      <c r="J101" s="8">
        <f t="shared" si="78"/>
        <v>0.10013069491466194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0.54018160225458334</v>
      </c>
      <c r="P101" s="8">
        <f t="shared" si="81"/>
        <v>5.4088759213866945E-2</v>
      </c>
      <c r="Q101" s="13">
        <f t="shared" si="82"/>
        <v>1.4063077395605406E-2</v>
      </c>
      <c r="R101" s="8">
        <f t="shared" si="83"/>
        <v>7.4022000000000004E-2</v>
      </c>
      <c r="S101" s="14">
        <f t="shared" si="84"/>
        <v>0.18998510436904442</v>
      </c>
      <c r="T101" s="2">
        <v>0.01</v>
      </c>
      <c r="U101" s="15">
        <f t="shared" si="85"/>
        <v>1.8998510436904442E-3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7.3898510436904439E-3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8.1860146405806393</v>
      </c>
      <c r="E102" s="10">
        <f t="shared" si="95"/>
        <v>14.0894157266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A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135.3184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1314.4149382676101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3541.4398336112999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0.09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0.22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0.04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(AV38+AV53+AY69+AY85+AY101+BB101+AG69)</f>
        <v>102453881.21410787</v>
      </c>
      <c r="J14" s="6" t="s">
        <v>22</v>
      </c>
      <c r="K14" s="6">
        <f>I14/(10000*1000)</f>
        <v>10.245388121410787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64215497.279968299</v>
      </c>
      <c r="J15" s="6" t="s">
        <v>22</v>
      </c>
      <c r="K15" s="6">
        <f>I15/(10000*1000)</f>
        <v>6.4215497279968297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10.245388121410787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5</v>
      </c>
      <c r="E27" s="7"/>
      <c r="F27" s="7"/>
      <c r="G27" s="1">
        <v>1</v>
      </c>
      <c r="H27" s="8">
        <f t="shared" ref="H27:H38" si="0">E28</f>
        <v>5</v>
      </c>
      <c r="I27" s="8">
        <f t="shared" ref="I27:I38" si="1">H27+273.15</f>
        <v>278.14999999999998</v>
      </c>
      <c r="J27" s="8">
        <f t="shared" ref="J27:J38" si="2">EXP(($C$16*(I27-$C$14))/($C$17*I27*$C$14))</f>
        <v>3.3074406338125473E-2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3.5989115958678063E-2</v>
      </c>
      <c r="Q27" s="13">
        <f t="shared" ref="Q27:Q38" si="6">P27*$B$29</f>
        <v>4.3186939150413675E-3</v>
      </c>
      <c r="R27" s="8">
        <f t="shared" ref="R27:R38" si="7">L27*$B$29</f>
        <v>0.1305751</v>
      </c>
      <c r="S27" s="14">
        <f t="shared" ref="S27:S38" si="8">Q27/R27</f>
        <v>3.3074406338125473E-2</v>
      </c>
      <c r="T27" s="2">
        <v>0.01</v>
      </c>
      <c r="U27" s="15">
        <f t="shared" ref="U27:U38" si="9">S27*T27</f>
        <v>3.3074406338125473E-4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2.9780744063381253E-2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11.276533333333333</v>
      </c>
      <c r="AU27" s="1">
        <f t="shared" ref="AU27:AU38" si="17">AT27*10000*AS27*0.67*AR27*AQ27</f>
        <v>29379.630000960911</v>
      </c>
    </row>
    <row r="28" spans="1:47" x14ac:dyDescent="0.15">
      <c r="A28" s="1" t="s">
        <v>74</v>
      </c>
      <c r="B28" s="1">
        <v>1</v>
      </c>
      <c r="C28" s="7">
        <v>1</v>
      </c>
      <c r="D28" s="9">
        <v>4.5317825176451603</v>
      </c>
      <c r="E28" s="10">
        <f t="shared" ref="E28:E39" si="18">D27</f>
        <v>5</v>
      </c>
      <c r="F28" s="7" t="s">
        <v>73</v>
      </c>
      <c r="G28" s="1">
        <v>2</v>
      </c>
      <c r="H28" s="8">
        <f t="shared" si="0"/>
        <v>4.5317825176451603</v>
      </c>
      <c r="I28" s="8">
        <f t="shared" si="1"/>
        <v>277.68178251764516</v>
      </c>
      <c r="J28" s="8">
        <f t="shared" si="2"/>
        <v>3.1178683274752643E-2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2.1402625507079889</v>
      </c>
      <c r="P28" s="8">
        <f t="shared" si="5"/>
        <v>6.6730568193338599E-2</v>
      </c>
      <c r="Q28" s="13">
        <f t="shared" si="6"/>
        <v>8.0076681832006308E-3</v>
      </c>
      <c r="R28" s="8">
        <f t="shared" si="7"/>
        <v>0.1305751</v>
      </c>
      <c r="S28" s="14">
        <f t="shared" si="8"/>
        <v>6.1326150109788397E-2</v>
      </c>
      <c r="T28" s="2">
        <v>0.01</v>
      </c>
      <c r="U28" s="15">
        <f t="shared" si="9"/>
        <v>6.1326150109788393E-4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2.2513261501097882E-2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11.276533333333333</v>
      </c>
      <c r="AU28" s="1">
        <f t="shared" si="17"/>
        <v>22210.032483051262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6.0027808911428604</v>
      </c>
      <c r="E29" s="10">
        <f t="shared" si="18"/>
        <v>4.5317825176451603</v>
      </c>
      <c r="F29" s="7" t="s">
        <v>73</v>
      </c>
      <c r="G29" s="1">
        <v>3</v>
      </c>
      <c r="H29" s="8">
        <f t="shared" si="0"/>
        <v>6.0027808911428604</v>
      </c>
      <c r="I29" s="8">
        <f t="shared" si="1"/>
        <v>279.15278089114281</v>
      </c>
      <c r="J29" s="8">
        <f t="shared" si="2"/>
        <v>3.7506253362087558E-2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3.1616578158479833</v>
      </c>
      <c r="P29" s="8">
        <f t="shared" si="5"/>
        <v>0.11858193908541884</v>
      </c>
      <c r="Q29" s="13">
        <f t="shared" si="6"/>
        <v>1.4229832690250259E-2</v>
      </c>
      <c r="R29" s="8">
        <f t="shared" si="7"/>
        <v>0.1305751</v>
      </c>
      <c r="S29" s="14">
        <f t="shared" si="8"/>
        <v>0.10897814889860516</v>
      </c>
      <c r="T29" s="2">
        <v>0.01</v>
      </c>
      <c r="U29" s="15">
        <f t="shared" si="9"/>
        <v>1.0897814889860517E-3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2.298978148898605E-2</v>
      </c>
      <c r="AR29" s="8">
        <f t="shared" si="15"/>
        <v>108.81258333333334</v>
      </c>
      <c r="AS29" s="1">
        <f t="shared" si="16"/>
        <v>0.12</v>
      </c>
      <c r="AT29" s="1">
        <f t="shared" si="20"/>
        <v>11.276533333333333</v>
      </c>
      <c r="AU29" s="1">
        <f t="shared" si="17"/>
        <v>22680.134267695095</v>
      </c>
    </row>
    <row r="30" spans="1:47" x14ac:dyDescent="0.15">
      <c r="C30" s="7">
        <v>3</v>
      </c>
      <c r="D30" s="9">
        <v>10.8489941644194</v>
      </c>
      <c r="E30" s="10">
        <f t="shared" si="18"/>
        <v>6.0027808911428604</v>
      </c>
      <c r="F30" s="7" t="s">
        <v>73</v>
      </c>
      <c r="G30" s="1">
        <v>4</v>
      </c>
      <c r="H30" s="8">
        <f t="shared" si="0"/>
        <v>10.8489941644194</v>
      </c>
      <c r="I30" s="8">
        <f t="shared" si="1"/>
        <v>283.9989941644194</v>
      </c>
      <c r="J30" s="8">
        <f t="shared" si="2"/>
        <v>6.8013282809605516E-2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4.1312017100958975</v>
      </c>
      <c r="P30" s="8">
        <f t="shared" si="5"/>
        <v>0.28097659025227822</v>
      </c>
      <c r="Q30" s="13">
        <f t="shared" si="6"/>
        <v>3.3717190830273386E-2</v>
      </c>
      <c r="R30" s="8">
        <f t="shared" si="7"/>
        <v>0.1305751</v>
      </c>
      <c r="S30" s="14">
        <f t="shared" si="8"/>
        <v>0.2582206778342378</v>
      </c>
      <c r="T30" s="2">
        <v>0.01</v>
      </c>
      <c r="U30" s="15">
        <f t="shared" si="9"/>
        <v>2.582206778342378E-3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2.4482206778342376E-2</v>
      </c>
      <c r="AR30" s="8">
        <f t="shared" si="15"/>
        <v>108.81258333333334</v>
      </c>
      <c r="AS30" s="1">
        <f t="shared" si="16"/>
        <v>0.12</v>
      </c>
      <c r="AT30" s="1">
        <f t="shared" si="20"/>
        <v>11.276533333333333</v>
      </c>
      <c r="AU30" s="1">
        <f t="shared" si="17"/>
        <v>24152.458220113749</v>
      </c>
    </row>
    <row r="31" spans="1:47" x14ac:dyDescent="0.15">
      <c r="C31" s="7">
        <v>4</v>
      </c>
      <c r="D31" s="9">
        <v>15.649250580366701</v>
      </c>
      <c r="E31" s="10">
        <f t="shared" si="18"/>
        <v>10.8489941644194</v>
      </c>
      <c r="F31" s="7" t="s">
        <v>73</v>
      </c>
      <c r="G31" s="1">
        <v>5</v>
      </c>
      <c r="H31" s="8">
        <f t="shared" si="0"/>
        <v>15.649250580366701</v>
      </c>
      <c r="I31" s="8">
        <f t="shared" si="1"/>
        <v>288.79925058036667</v>
      </c>
      <c r="J31" s="8">
        <f t="shared" si="2"/>
        <v>0.12024867908777699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3.6577138638514386</v>
      </c>
      <c r="O31" s="8">
        <f t="shared" si="19"/>
        <v>1.2806370893255146</v>
      </c>
      <c r="P31" s="8">
        <f t="shared" si="5"/>
        <v>0.15399491838220861</v>
      </c>
      <c r="Q31" s="13">
        <f t="shared" si="6"/>
        <v>1.8479390205865032E-2</v>
      </c>
      <c r="R31" s="8">
        <f t="shared" si="7"/>
        <v>0.1305751</v>
      </c>
      <c r="S31" s="14">
        <f t="shared" si="8"/>
        <v>0.14152307910057149</v>
      </c>
      <c r="T31" s="2">
        <v>0.01</v>
      </c>
      <c r="U31" s="15">
        <f t="shared" si="9"/>
        <v>1.4152307910057149E-3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3.0865230791005713E-2</v>
      </c>
      <c r="AR31" s="8">
        <f t="shared" si="15"/>
        <v>108.81258333333334</v>
      </c>
      <c r="AS31" s="1">
        <f t="shared" si="16"/>
        <v>0.12</v>
      </c>
      <c r="AT31" s="1">
        <f t="shared" si="20"/>
        <v>11.276533333333333</v>
      </c>
      <c r="AU31" s="1">
        <f t="shared" si="17"/>
        <v>30449.509878063687</v>
      </c>
    </row>
    <row r="32" spans="1:47" x14ac:dyDescent="0.15">
      <c r="C32" s="7">
        <v>5</v>
      </c>
      <c r="D32" s="9">
        <v>21.603458576774202</v>
      </c>
      <c r="E32" s="10">
        <f t="shared" si="18"/>
        <v>15.649250580366701</v>
      </c>
      <c r="F32" s="7" t="s">
        <v>75</v>
      </c>
      <c r="G32" s="1">
        <v>6</v>
      </c>
      <c r="H32" s="8">
        <f t="shared" si="0"/>
        <v>21.603458576774202</v>
      </c>
      <c r="I32" s="8">
        <f t="shared" si="1"/>
        <v>294.75345857677416</v>
      </c>
      <c r="J32" s="8">
        <f t="shared" si="2"/>
        <v>0.23760770500053624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2.2147680042766398</v>
      </c>
      <c r="P32" s="8">
        <f t="shared" si="5"/>
        <v>0.52624594260479018</v>
      </c>
      <c r="Q32" s="13">
        <f t="shared" si="6"/>
        <v>6.3149513112574815E-2</v>
      </c>
      <c r="R32" s="8">
        <f t="shared" si="7"/>
        <v>0.1305751</v>
      </c>
      <c r="S32" s="14">
        <f t="shared" si="8"/>
        <v>0.48362599846812154</v>
      </c>
      <c r="T32" s="2">
        <v>0.01</v>
      </c>
      <c r="U32" s="15">
        <f t="shared" si="9"/>
        <v>4.8362599846812158E-3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3.4286259984681211E-2</v>
      </c>
      <c r="AR32" s="8">
        <f t="shared" si="15"/>
        <v>108.81258333333334</v>
      </c>
      <c r="AS32" s="1">
        <f t="shared" si="16"/>
        <v>0.12</v>
      </c>
      <c r="AT32" s="1">
        <f t="shared" si="20"/>
        <v>11.276533333333333</v>
      </c>
      <c r="AU32" s="1">
        <f t="shared" si="17"/>
        <v>33824.461548806466</v>
      </c>
    </row>
    <row r="33" spans="1:48" x14ac:dyDescent="0.15">
      <c r="C33" s="7">
        <v>6</v>
      </c>
      <c r="D33" s="9">
        <v>24.4682252773333</v>
      </c>
      <c r="E33" s="10">
        <f t="shared" si="18"/>
        <v>21.603458576774202</v>
      </c>
      <c r="F33" s="7" t="s">
        <v>73</v>
      </c>
      <c r="G33" s="1">
        <v>7</v>
      </c>
      <c r="H33" s="8">
        <f t="shared" si="0"/>
        <v>24.4682252773333</v>
      </c>
      <c r="I33" s="8">
        <f t="shared" si="1"/>
        <v>297.61822527733329</v>
      </c>
      <c r="J33" s="8">
        <f t="shared" si="2"/>
        <v>0.32655269895804279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2.7766478950051834</v>
      </c>
      <c r="P33" s="8">
        <f t="shared" si="5"/>
        <v>0.9067218641701108</v>
      </c>
      <c r="Q33" s="13">
        <f t="shared" si="6"/>
        <v>0.10880662370041329</v>
      </c>
      <c r="R33" s="8">
        <f t="shared" si="7"/>
        <v>0.1305751</v>
      </c>
      <c r="S33" s="14">
        <f t="shared" si="8"/>
        <v>0.83328769191379737</v>
      </c>
      <c r="T33" s="2">
        <v>0.01</v>
      </c>
      <c r="U33" s="15">
        <f t="shared" si="9"/>
        <v>8.3328769191379735E-3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4.3232876919137977E-2</v>
      </c>
      <c r="AR33" s="8">
        <f t="shared" si="15"/>
        <v>108.81258333333334</v>
      </c>
      <c r="AS33" s="1">
        <f t="shared" si="16"/>
        <v>0.12</v>
      </c>
      <c r="AT33" s="1">
        <f t="shared" si="20"/>
        <v>11.276533333333333</v>
      </c>
      <c r="AU33" s="1">
        <f t="shared" si="17"/>
        <v>42650.577334740519</v>
      </c>
    </row>
    <row r="34" spans="1:48" x14ac:dyDescent="0.15">
      <c r="C34" s="7">
        <v>7</v>
      </c>
      <c r="D34" s="9">
        <v>26.285428309032302</v>
      </c>
      <c r="E34" s="10">
        <f t="shared" si="18"/>
        <v>24.4682252773333</v>
      </c>
      <c r="F34" s="7" t="s">
        <v>73</v>
      </c>
      <c r="G34" s="1">
        <v>8</v>
      </c>
      <c r="H34" s="8">
        <f t="shared" si="0"/>
        <v>26.285428309032302</v>
      </c>
      <c r="I34" s="8">
        <f t="shared" si="1"/>
        <v>299.43542830903226</v>
      </c>
      <c r="J34" s="8">
        <f t="shared" si="2"/>
        <v>0.39827201408474466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2.9580518641684064</v>
      </c>
      <c r="P34" s="8">
        <f t="shared" si="5"/>
        <v>1.1781092737094847</v>
      </c>
      <c r="Q34" s="13">
        <f t="shared" si="6"/>
        <v>0.14137311284513815</v>
      </c>
      <c r="R34" s="8">
        <f t="shared" si="7"/>
        <v>0.1305751</v>
      </c>
      <c r="S34" s="14">
        <f t="shared" si="8"/>
        <v>1.0826958037569043</v>
      </c>
      <c r="T34" s="2">
        <v>0.01</v>
      </c>
      <c r="U34" s="15">
        <f t="shared" si="9"/>
        <v>1.0826958037569043E-2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4.5726958037569043E-2</v>
      </c>
      <c r="AR34" s="8">
        <f t="shared" si="15"/>
        <v>108.81258333333334</v>
      </c>
      <c r="AS34" s="1">
        <f t="shared" si="16"/>
        <v>0.12</v>
      </c>
      <c r="AT34" s="1">
        <f t="shared" si="20"/>
        <v>11.276533333333333</v>
      </c>
      <c r="AU34" s="1">
        <f t="shared" si="17"/>
        <v>45111.065907354372</v>
      </c>
    </row>
    <row r="35" spans="1:48" x14ac:dyDescent="0.15">
      <c r="C35" s="7">
        <v>8</v>
      </c>
      <c r="D35" s="9">
        <v>26.6011333848387</v>
      </c>
      <c r="E35" s="10">
        <f t="shared" si="18"/>
        <v>26.285428309032302</v>
      </c>
      <c r="F35" s="7" t="s">
        <v>73</v>
      </c>
      <c r="G35" s="1">
        <v>9</v>
      </c>
      <c r="H35" s="8">
        <f t="shared" si="0"/>
        <v>26.6011333848387</v>
      </c>
      <c r="I35" s="8">
        <f t="shared" si="1"/>
        <v>299.75113338483868</v>
      </c>
      <c r="J35" s="8">
        <f t="shared" si="2"/>
        <v>0.41214823330844425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2.8680684237922556</v>
      </c>
      <c r="P35" s="8">
        <f t="shared" si="5"/>
        <v>1.1820693338737125</v>
      </c>
      <c r="Q35" s="13">
        <f t="shared" si="6"/>
        <v>0.14184832006484549</v>
      </c>
      <c r="R35" s="8">
        <f t="shared" si="7"/>
        <v>0.1305751</v>
      </c>
      <c r="S35" s="14">
        <f t="shared" si="8"/>
        <v>1.0863351440270426</v>
      </c>
      <c r="T35" s="2">
        <v>0.01</v>
      </c>
      <c r="U35" s="15">
        <f t="shared" si="9"/>
        <v>1.0863351440270426E-2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4.5763351440270425E-2</v>
      </c>
      <c r="AR35" s="8">
        <f t="shared" si="15"/>
        <v>108.81258333333334</v>
      </c>
      <c r="AS35" s="1">
        <f t="shared" si="16"/>
        <v>0.12</v>
      </c>
      <c r="AT35" s="1">
        <f t="shared" si="20"/>
        <v>11.276533333333333</v>
      </c>
      <c r="AU35" s="1">
        <f t="shared" si="17"/>
        <v>45146.969130711281</v>
      </c>
    </row>
    <row r="36" spans="1:48" x14ac:dyDescent="0.15">
      <c r="C36" s="7">
        <v>9</v>
      </c>
      <c r="D36" s="9">
        <v>22.751825147000002</v>
      </c>
      <c r="E36" s="10">
        <f t="shared" si="18"/>
        <v>26.6011333848387</v>
      </c>
      <c r="F36" s="7" t="s">
        <v>73</v>
      </c>
      <c r="G36" s="1">
        <v>10</v>
      </c>
      <c r="H36" s="8">
        <f t="shared" si="0"/>
        <v>22.751825147000002</v>
      </c>
      <c r="I36" s="8">
        <f t="shared" si="1"/>
        <v>295.90182514699995</v>
      </c>
      <c r="J36" s="8">
        <f t="shared" si="2"/>
        <v>0.27010790444159122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2.7741249232518768</v>
      </c>
      <c r="P36" s="8">
        <f t="shared" si="5"/>
        <v>0.74931306967875455</v>
      </c>
      <c r="Q36" s="13">
        <f t="shared" si="6"/>
        <v>8.9917568361450539E-2</v>
      </c>
      <c r="R36" s="8">
        <f t="shared" si="7"/>
        <v>0.1305751</v>
      </c>
      <c r="S36" s="14">
        <f t="shared" si="8"/>
        <v>0.68862722189338199</v>
      </c>
      <c r="T36" s="2">
        <v>0.01</v>
      </c>
      <c r="U36" s="15">
        <f t="shared" si="9"/>
        <v>6.8862722189338204E-3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3.6336272218933818E-2</v>
      </c>
      <c r="AR36" s="8">
        <f t="shared" si="15"/>
        <v>108.81258333333334</v>
      </c>
      <c r="AS36" s="1">
        <f t="shared" si="16"/>
        <v>0.12</v>
      </c>
      <c r="AT36" s="1">
        <f t="shared" si="20"/>
        <v>11.276533333333333</v>
      </c>
      <c r="AU36" s="1">
        <f t="shared" si="17"/>
        <v>35846.862359598919</v>
      </c>
    </row>
    <row r="37" spans="1:48" x14ac:dyDescent="0.15">
      <c r="C37" s="7">
        <v>10</v>
      </c>
      <c r="D37" s="9">
        <v>17.764259579032299</v>
      </c>
      <c r="E37" s="10">
        <f t="shared" si="18"/>
        <v>22.751825147000002</v>
      </c>
      <c r="F37" s="7" t="s">
        <v>73</v>
      </c>
      <c r="G37" s="1">
        <v>11</v>
      </c>
      <c r="H37" s="8">
        <f t="shared" si="0"/>
        <v>17.764259579032299</v>
      </c>
      <c r="I37" s="8">
        <f t="shared" si="1"/>
        <v>290.91425957903226</v>
      </c>
      <c r="J37" s="8">
        <f t="shared" si="2"/>
        <v>0.15364968591478495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1.9235712608944662</v>
      </c>
      <c r="O37" s="8">
        <f t="shared" si="19"/>
        <v>1.1893664260119892</v>
      </c>
      <c r="P37" s="8">
        <f t="shared" si="5"/>
        <v>0.18274577779433246</v>
      </c>
      <c r="Q37" s="13">
        <f t="shared" si="6"/>
        <v>2.1929493335319895E-2</v>
      </c>
      <c r="R37" s="8">
        <f t="shared" si="7"/>
        <v>0.1305751</v>
      </c>
      <c r="S37" s="14">
        <f t="shared" si="8"/>
        <v>0.16794544545874285</v>
      </c>
      <c r="T37" s="2">
        <v>0.01</v>
      </c>
      <c r="U37" s="15">
        <f t="shared" si="9"/>
        <v>1.6794544545874286E-3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3.1129454454587424E-2</v>
      </c>
      <c r="AR37" s="8">
        <f t="shared" si="15"/>
        <v>108.81258333333334</v>
      </c>
      <c r="AS37" s="1">
        <f t="shared" si="16"/>
        <v>0.12</v>
      </c>
      <c r="AT37" s="1">
        <f t="shared" si="20"/>
        <v>11.276533333333333</v>
      </c>
      <c r="AU37" s="1">
        <f t="shared" si="17"/>
        <v>30710.174737780009</v>
      </c>
    </row>
    <row r="38" spans="1:48" x14ac:dyDescent="0.15">
      <c r="C38" s="7">
        <v>11</v>
      </c>
      <c r="D38" s="9">
        <v>10.240371986633299</v>
      </c>
      <c r="E38" s="10">
        <f t="shared" si="18"/>
        <v>17.764259579032299</v>
      </c>
      <c r="F38" s="7" t="s">
        <v>75</v>
      </c>
      <c r="G38" s="1">
        <v>12</v>
      </c>
      <c r="H38" s="8">
        <f t="shared" si="0"/>
        <v>10.240371986633299</v>
      </c>
      <c r="I38" s="8">
        <f t="shared" si="1"/>
        <v>283.39037198663328</v>
      </c>
      <c r="J38" s="8">
        <f t="shared" si="2"/>
        <v>6.3185311495767546E-2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2.09474648155099</v>
      </c>
      <c r="P38" s="8">
        <f t="shared" si="5"/>
        <v>0.13235720894146238</v>
      </c>
      <c r="Q38" s="13">
        <f t="shared" si="6"/>
        <v>1.5882865072975486E-2</v>
      </c>
      <c r="R38" s="8">
        <f t="shared" si="7"/>
        <v>0.1305751</v>
      </c>
      <c r="S38" s="14">
        <f t="shared" si="8"/>
        <v>0.12163777835877963</v>
      </c>
      <c r="T38" s="2">
        <v>0.01</v>
      </c>
      <c r="U38" s="15">
        <f t="shared" si="9"/>
        <v>1.2163777835877963E-3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2.3116377783587796E-2</v>
      </c>
      <c r="AR38" s="8">
        <f t="shared" si="15"/>
        <v>108.81258333333334</v>
      </c>
      <c r="AS38" s="1">
        <f t="shared" si="16"/>
        <v>0.12</v>
      </c>
      <c r="AT38" s="1">
        <f t="shared" si="20"/>
        <v>11.276533333333333</v>
      </c>
      <c r="AU38" s="1">
        <f t="shared" si="17"/>
        <v>22805.025448619792</v>
      </c>
      <c r="AV38" s="1">
        <f>SUM(AU27:AU38)</f>
        <v>384966.90131749609</v>
      </c>
    </row>
    <row r="39" spans="1:48" x14ac:dyDescent="0.15">
      <c r="C39" s="7">
        <v>12</v>
      </c>
      <c r="D39" s="9">
        <v>5.39310437816129</v>
      </c>
      <c r="E39" s="10">
        <f t="shared" si="18"/>
        <v>10.240371986633299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5</v>
      </c>
      <c r="E42" s="7"/>
      <c r="F42" s="7"/>
      <c r="G42" s="1">
        <v>1</v>
      </c>
      <c r="H42" s="8">
        <f t="shared" ref="H42:H53" si="21">E43</f>
        <v>5</v>
      </c>
      <c r="I42" s="8">
        <f t="shared" ref="I42:I53" si="22">H42+273.15</f>
        <v>278.14999999999998</v>
      </c>
      <c r="J42" s="8">
        <f t="shared" ref="J42:J53" si="23">EXP(($C$16*(I42-$C$14))/($C$17*I42*$C$14))</f>
        <v>3.3074406338125473E-2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2.549740437112695E-3</v>
      </c>
      <c r="Q42" s="13">
        <f t="shared" ref="Q42:Q53" si="27">P42*$B$44</f>
        <v>3.9520976775246771E-4</v>
      </c>
      <c r="R42" s="8">
        <f t="shared" ref="R42:R53" si="28">L42*$B$44</f>
        <v>1.1949111458333333E-2</v>
      </c>
      <c r="S42" s="14">
        <f t="shared" ref="S42:S53" si="29">Q42/R42</f>
        <v>3.3074406338125473E-2</v>
      </c>
      <c r="T42" s="2">
        <v>0.01</v>
      </c>
      <c r="U42" s="15">
        <f t="shared" ref="U42:U53" si="30">S42*T42</f>
        <v>3.3074406338125473E-4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2.7430744063381255E-2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109.5345781889675</v>
      </c>
      <c r="AU42" s="1">
        <f t="shared" ref="AU42:AU53" si="37">AT42*10000*AS42*0.67*AR42*AQ42</f>
        <v>24054.661124354883</v>
      </c>
    </row>
    <row r="43" spans="1:48" x14ac:dyDescent="0.15">
      <c r="A43" s="1" t="s">
        <v>74</v>
      </c>
      <c r="B43" s="1">
        <v>1</v>
      </c>
      <c r="C43" s="7">
        <v>1</v>
      </c>
      <c r="D43" s="9">
        <v>4.5317825176451603</v>
      </c>
      <c r="E43" s="10">
        <f t="shared" ref="E43:E54" si="38">D42</f>
        <v>5</v>
      </c>
      <c r="F43" s="7" t="s">
        <v>73</v>
      </c>
      <c r="G43" s="1">
        <v>2</v>
      </c>
      <c r="H43" s="8">
        <f t="shared" si="21"/>
        <v>4.5317825176451603</v>
      </c>
      <c r="I43" s="8">
        <f t="shared" si="22"/>
        <v>277.68178251764516</v>
      </c>
      <c r="J43" s="8">
        <f t="shared" si="23"/>
        <v>3.1178683274752643E-2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0.15163234289622063</v>
      </c>
      <c r="P43" s="8">
        <f t="shared" si="26"/>
        <v>4.7276967933699522E-3</v>
      </c>
      <c r="Q43" s="13">
        <f t="shared" si="27"/>
        <v>7.3279300297234256E-4</v>
      </c>
      <c r="R43" s="8">
        <f t="shared" si="28"/>
        <v>1.1949111458333333E-2</v>
      </c>
      <c r="S43" s="14">
        <f t="shared" si="29"/>
        <v>6.1326150109788397E-2</v>
      </c>
      <c r="T43" s="2">
        <v>0.01</v>
      </c>
      <c r="U43" s="15">
        <f t="shared" si="30"/>
        <v>6.1326150109788393E-4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1.5413261501097885E-2</v>
      </c>
      <c r="AR43" s="8">
        <f t="shared" si="34"/>
        <v>7.7091041666666671</v>
      </c>
      <c r="AS43" s="1">
        <f t="shared" si="35"/>
        <v>0.155</v>
      </c>
      <c r="AT43" s="1">
        <f t="shared" si="36"/>
        <v>109.5345781889675</v>
      </c>
      <c r="AU43" s="1">
        <f t="shared" si="37"/>
        <v>13516.249554634691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6.0027808911428604</v>
      </c>
      <c r="E44" s="10">
        <f t="shared" si="38"/>
        <v>4.5317825176451603</v>
      </c>
      <c r="F44" s="7" t="s">
        <v>73</v>
      </c>
      <c r="G44" s="1">
        <v>3</v>
      </c>
      <c r="H44" s="8">
        <f t="shared" si="21"/>
        <v>6.0027808911428604</v>
      </c>
      <c r="I44" s="8">
        <f t="shared" si="22"/>
        <v>279.15278089114281</v>
      </c>
      <c r="J44" s="8">
        <f t="shared" si="23"/>
        <v>3.7506253362087558E-2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0.22399568776951734</v>
      </c>
      <c r="P44" s="8">
        <f t="shared" si="26"/>
        <v>8.4012390174985751E-3</v>
      </c>
      <c r="Q44" s="13">
        <f t="shared" si="27"/>
        <v>1.3021920477122792E-3</v>
      </c>
      <c r="R44" s="8">
        <f t="shared" si="28"/>
        <v>1.1949111458333333E-2</v>
      </c>
      <c r="S44" s="14">
        <f t="shared" si="29"/>
        <v>0.10897814889860517</v>
      </c>
      <c r="T44" s="2">
        <v>0.01</v>
      </c>
      <c r="U44" s="15">
        <f t="shared" si="30"/>
        <v>1.0897814889860517E-3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1.5889781488986052E-2</v>
      </c>
      <c r="AR44" s="8">
        <f t="shared" si="34"/>
        <v>7.7091041666666671</v>
      </c>
      <c r="AS44" s="1">
        <f t="shared" si="35"/>
        <v>0.155</v>
      </c>
      <c r="AT44" s="1">
        <f t="shared" si="36"/>
        <v>109.5345781889675</v>
      </c>
      <c r="AU44" s="1">
        <f t="shared" si="37"/>
        <v>13934.121078686183</v>
      </c>
    </row>
    <row r="45" spans="1:48" x14ac:dyDescent="0.15">
      <c r="C45" s="7">
        <v>3</v>
      </c>
      <c r="D45" s="9">
        <v>10.8489941644194</v>
      </c>
      <c r="E45" s="10">
        <f t="shared" si="38"/>
        <v>6.0027808911428604</v>
      </c>
      <c r="F45" s="7" t="s">
        <v>73</v>
      </c>
      <c r="G45" s="1">
        <v>4</v>
      </c>
      <c r="H45" s="8">
        <f t="shared" si="21"/>
        <v>10.8489941644194</v>
      </c>
      <c r="I45" s="8">
        <f t="shared" si="22"/>
        <v>283.9989941644194</v>
      </c>
      <c r="J45" s="8">
        <f t="shared" si="23"/>
        <v>6.8013282809605516E-2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0.29268549041868541</v>
      </c>
      <c r="P45" s="8">
        <f t="shared" si="26"/>
        <v>1.9906501034114135E-2</v>
      </c>
      <c r="Q45" s="13">
        <f t="shared" si="27"/>
        <v>3.0855076602876908E-3</v>
      </c>
      <c r="R45" s="8">
        <f t="shared" si="28"/>
        <v>1.1949111458333333E-2</v>
      </c>
      <c r="S45" s="14">
        <f t="shared" si="29"/>
        <v>0.2582206778342378</v>
      </c>
      <c r="T45" s="2">
        <v>0.01</v>
      </c>
      <c r="U45" s="15">
        <f t="shared" si="30"/>
        <v>2.582206778342378E-3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1.7382206778342377E-2</v>
      </c>
      <c r="AR45" s="8">
        <f t="shared" si="34"/>
        <v>7.7091041666666671</v>
      </c>
      <c r="AS45" s="1">
        <f t="shared" si="35"/>
        <v>0.155</v>
      </c>
      <c r="AT45" s="1">
        <f t="shared" si="36"/>
        <v>109.5345781889675</v>
      </c>
      <c r="AU45" s="1">
        <f t="shared" si="37"/>
        <v>15242.863725474544</v>
      </c>
    </row>
    <row r="46" spans="1:48" x14ac:dyDescent="0.15">
      <c r="C46" s="7">
        <v>4</v>
      </c>
      <c r="D46" s="9">
        <v>15.649250580366701</v>
      </c>
      <c r="E46" s="10">
        <f t="shared" si="38"/>
        <v>10.8489941644194</v>
      </c>
      <c r="F46" s="7" t="s">
        <v>73</v>
      </c>
      <c r="G46" s="1">
        <v>5</v>
      </c>
      <c r="H46" s="8">
        <f t="shared" si="21"/>
        <v>15.649250580366701</v>
      </c>
      <c r="I46" s="8">
        <f t="shared" si="22"/>
        <v>288.79925058036667</v>
      </c>
      <c r="J46" s="8">
        <f t="shared" si="23"/>
        <v>0.12024867908777699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0.25914003991534273</v>
      </c>
      <c r="O46" s="8">
        <f t="shared" si="39"/>
        <v>9.0729991135895249E-2</v>
      </c>
      <c r="P46" s="8">
        <f t="shared" si="26"/>
        <v>1.0910161587737119E-2</v>
      </c>
      <c r="Q46" s="13">
        <f t="shared" si="27"/>
        <v>1.6910750460992535E-3</v>
      </c>
      <c r="R46" s="8">
        <f t="shared" si="28"/>
        <v>1.1949111458333333E-2</v>
      </c>
      <c r="S46" s="14">
        <f t="shared" si="29"/>
        <v>0.14152307910057149</v>
      </c>
      <c r="T46" s="2">
        <v>0.01</v>
      </c>
      <c r="U46" s="15">
        <f t="shared" si="30"/>
        <v>1.4152307910057149E-3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2.8515230791005715E-2</v>
      </c>
      <c r="AR46" s="8">
        <f t="shared" si="34"/>
        <v>7.7091041666666671</v>
      </c>
      <c r="AS46" s="1">
        <f t="shared" si="35"/>
        <v>0.155</v>
      </c>
      <c r="AT46" s="1">
        <f t="shared" si="36"/>
        <v>109.5345781889675</v>
      </c>
      <c r="AU46" s="1">
        <f t="shared" si="37"/>
        <v>25005.672903932958</v>
      </c>
    </row>
    <row r="47" spans="1:48" x14ac:dyDescent="0.15">
      <c r="C47" s="7">
        <v>5</v>
      </c>
      <c r="D47" s="9">
        <v>21.603458576774202</v>
      </c>
      <c r="E47" s="10">
        <f t="shared" si="38"/>
        <v>15.649250580366701</v>
      </c>
      <c r="F47" s="7" t="s">
        <v>75</v>
      </c>
      <c r="G47" s="1">
        <v>6</v>
      </c>
      <c r="H47" s="8">
        <f t="shared" si="21"/>
        <v>21.603458576774202</v>
      </c>
      <c r="I47" s="8">
        <f t="shared" si="22"/>
        <v>294.75345857677416</v>
      </c>
      <c r="J47" s="8">
        <f t="shared" si="23"/>
        <v>0.23760770500053624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0.1569108712148248</v>
      </c>
      <c r="P47" s="8">
        <f t="shared" si="26"/>
        <v>3.7283231998989225E-2</v>
      </c>
      <c r="Q47" s="13">
        <f t="shared" si="27"/>
        <v>5.7789009598433298E-3</v>
      </c>
      <c r="R47" s="8">
        <f t="shared" si="28"/>
        <v>1.1949111458333333E-2</v>
      </c>
      <c r="S47" s="14">
        <f t="shared" si="29"/>
        <v>0.48362599846812149</v>
      </c>
      <c r="T47" s="2">
        <v>0.01</v>
      </c>
      <c r="U47" s="15">
        <f t="shared" si="30"/>
        <v>4.8362599846812149E-3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3.1936259984681213E-2</v>
      </c>
      <c r="AR47" s="8">
        <f t="shared" si="34"/>
        <v>7.7091041666666671</v>
      </c>
      <c r="AS47" s="1">
        <f t="shared" si="35"/>
        <v>0.155</v>
      </c>
      <c r="AT47" s="1">
        <f t="shared" si="36"/>
        <v>109.5345781889675</v>
      </c>
      <c r="AU47" s="1">
        <f t="shared" si="37"/>
        <v>28005.653427984609</v>
      </c>
    </row>
    <row r="48" spans="1:48" x14ac:dyDescent="0.15">
      <c r="C48" s="7">
        <v>6</v>
      </c>
      <c r="D48" s="9">
        <v>24.4682252773333</v>
      </c>
      <c r="E48" s="10">
        <f t="shared" si="38"/>
        <v>21.603458576774202</v>
      </c>
      <c r="F48" s="7" t="s">
        <v>73</v>
      </c>
      <c r="G48" s="1">
        <v>7</v>
      </c>
      <c r="H48" s="8">
        <f t="shared" si="21"/>
        <v>24.4682252773333</v>
      </c>
      <c r="I48" s="8">
        <f t="shared" si="22"/>
        <v>297.61822527733329</v>
      </c>
      <c r="J48" s="8">
        <f t="shared" si="23"/>
        <v>0.32655269895804279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0.19671868088250224</v>
      </c>
      <c r="P48" s="8">
        <f t="shared" si="26"/>
        <v>6.4239016177647046E-2</v>
      </c>
      <c r="Q48" s="13">
        <f t="shared" si="27"/>
        <v>9.9570475075352917E-3</v>
      </c>
      <c r="R48" s="8">
        <f t="shared" si="28"/>
        <v>1.1949111458333333E-2</v>
      </c>
      <c r="S48" s="14">
        <f t="shared" si="29"/>
        <v>0.83328769191379726</v>
      </c>
      <c r="T48" s="2">
        <v>0.01</v>
      </c>
      <c r="U48" s="15">
        <f t="shared" si="30"/>
        <v>8.3328769191379735E-3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4.283287691913798E-2</v>
      </c>
      <c r="AR48" s="8">
        <f t="shared" si="34"/>
        <v>7.7091041666666671</v>
      </c>
      <c r="AS48" s="1">
        <f t="shared" si="35"/>
        <v>0.155</v>
      </c>
      <c r="AT48" s="1">
        <f t="shared" si="36"/>
        <v>109.5345781889675</v>
      </c>
      <c r="AU48" s="1">
        <f t="shared" si="37"/>
        <v>37561.151709570586</v>
      </c>
    </row>
    <row r="49" spans="1:79" x14ac:dyDescent="0.15">
      <c r="C49" s="7">
        <v>7</v>
      </c>
      <c r="D49" s="9">
        <v>26.285428309032302</v>
      </c>
      <c r="E49" s="10">
        <f t="shared" si="38"/>
        <v>24.4682252773333</v>
      </c>
      <c r="F49" s="7" t="s">
        <v>73</v>
      </c>
      <c r="G49" s="1">
        <v>8</v>
      </c>
      <c r="H49" s="8">
        <f t="shared" si="21"/>
        <v>26.285428309032302</v>
      </c>
      <c r="I49" s="8">
        <f t="shared" si="22"/>
        <v>299.43542830903226</v>
      </c>
      <c r="J49" s="8">
        <f t="shared" si="23"/>
        <v>0.39827201408474466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0.20957070637152186</v>
      </c>
      <c r="P49" s="8">
        <f t="shared" si="26"/>
        <v>8.3466147319748649E-2</v>
      </c>
      <c r="Q49" s="13">
        <f t="shared" si="27"/>
        <v>1.293725283456104E-2</v>
      </c>
      <c r="R49" s="8">
        <f t="shared" si="28"/>
        <v>1.1949111458333333E-2</v>
      </c>
      <c r="S49" s="14">
        <f t="shared" si="29"/>
        <v>1.0826958037569041</v>
      </c>
      <c r="T49" s="2">
        <v>0.01</v>
      </c>
      <c r="U49" s="15">
        <f t="shared" si="30"/>
        <v>1.0826958037569041E-2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4.5326958037569046E-2</v>
      </c>
      <c r="AR49" s="8">
        <f t="shared" si="34"/>
        <v>7.7091041666666671</v>
      </c>
      <c r="AS49" s="1">
        <f t="shared" si="35"/>
        <v>0.155</v>
      </c>
      <c r="AT49" s="1">
        <f t="shared" si="36"/>
        <v>109.5345781889675</v>
      </c>
      <c r="AU49" s="1">
        <f t="shared" si="37"/>
        <v>39748.26978343285</v>
      </c>
    </row>
    <row r="50" spans="1:79" x14ac:dyDescent="0.15">
      <c r="C50" s="7">
        <v>8</v>
      </c>
      <c r="D50" s="9">
        <v>26.6011333848387</v>
      </c>
      <c r="E50" s="10">
        <f t="shared" si="38"/>
        <v>26.285428309032302</v>
      </c>
      <c r="F50" s="7" t="s">
        <v>73</v>
      </c>
      <c r="G50" s="1">
        <v>9</v>
      </c>
      <c r="H50" s="8">
        <f t="shared" si="21"/>
        <v>26.6011333848387</v>
      </c>
      <c r="I50" s="8">
        <f t="shared" si="22"/>
        <v>299.75113338483868</v>
      </c>
      <c r="J50" s="8">
        <f t="shared" si="23"/>
        <v>0.41214823330844425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0.20319560071843989</v>
      </c>
      <c r="P50" s="8">
        <f t="shared" si="26"/>
        <v>8.3746707852153046E-2</v>
      </c>
      <c r="Q50" s="13">
        <f t="shared" si="27"/>
        <v>1.2980739717083722E-2</v>
      </c>
      <c r="R50" s="8">
        <f t="shared" si="28"/>
        <v>1.1949111458333333E-2</v>
      </c>
      <c r="S50" s="14">
        <f t="shared" si="29"/>
        <v>1.0863351440270421</v>
      </c>
      <c r="T50" s="2">
        <v>0.01</v>
      </c>
      <c r="U50" s="15">
        <f t="shared" si="30"/>
        <v>1.0863351440270421E-2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4.5363351440270427E-2</v>
      </c>
      <c r="AR50" s="8">
        <f t="shared" si="34"/>
        <v>7.7091041666666671</v>
      </c>
      <c r="AS50" s="1">
        <f t="shared" si="35"/>
        <v>0.155</v>
      </c>
      <c r="AT50" s="1">
        <f t="shared" si="36"/>
        <v>109.5345781889675</v>
      </c>
      <c r="AU50" s="1">
        <f t="shared" si="37"/>
        <v>39780.184009569821</v>
      </c>
    </row>
    <row r="51" spans="1:79" x14ac:dyDescent="0.15">
      <c r="C51" s="7">
        <v>9</v>
      </c>
      <c r="D51" s="9">
        <v>22.751825147000002</v>
      </c>
      <c r="E51" s="10">
        <f t="shared" si="38"/>
        <v>26.6011333848387</v>
      </c>
      <c r="F51" s="7" t="s">
        <v>73</v>
      </c>
      <c r="G51" s="1">
        <v>10</v>
      </c>
      <c r="H51" s="8">
        <f t="shared" si="21"/>
        <v>22.751825147000002</v>
      </c>
      <c r="I51" s="8">
        <f t="shared" si="22"/>
        <v>295.90182514699995</v>
      </c>
      <c r="J51" s="8">
        <f t="shared" si="23"/>
        <v>0.27010790444159122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0.19653993453295354</v>
      </c>
      <c r="P51" s="8">
        <f t="shared" si="26"/>
        <v>5.3086989855783612E-2</v>
      </c>
      <c r="Q51" s="13">
        <f t="shared" si="27"/>
        <v>8.2284834276464599E-3</v>
      </c>
      <c r="R51" s="8">
        <f t="shared" si="28"/>
        <v>1.1949111458333333E-2</v>
      </c>
      <c r="S51" s="14">
        <f t="shared" si="29"/>
        <v>0.68862722189338188</v>
      </c>
      <c r="T51" s="2">
        <v>0.01</v>
      </c>
      <c r="U51" s="15">
        <f t="shared" si="30"/>
        <v>6.8862722189338187E-3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3.398627221893382E-2</v>
      </c>
      <c r="AR51" s="8">
        <f t="shared" si="34"/>
        <v>7.7091041666666671</v>
      </c>
      <c r="AS51" s="1">
        <f t="shared" si="35"/>
        <v>0.155</v>
      </c>
      <c r="AT51" s="1">
        <f t="shared" si="36"/>
        <v>109.5345781889675</v>
      </c>
      <c r="AU51" s="1">
        <f t="shared" si="37"/>
        <v>29803.357109728982</v>
      </c>
    </row>
    <row r="52" spans="1:79" x14ac:dyDescent="0.15">
      <c r="C52" s="7">
        <v>10</v>
      </c>
      <c r="D52" s="9">
        <v>17.764259579032299</v>
      </c>
      <c r="E52" s="10">
        <f t="shared" si="38"/>
        <v>22.751825147000002</v>
      </c>
      <c r="F52" s="7" t="s">
        <v>73</v>
      </c>
      <c r="G52" s="1">
        <v>11</v>
      </c>
      <c r="H52" s="8">
        <f t="shared" si="21"/>
        <v>17.764259579032299</v>
      </c>
      <c r="I52" s="8">
        <f t="shared" si="22"/>
        <v>290.91425957903226</v>
      </c>
      <c r="J52" s="8">
        <f t="shared" si="23"/>
        <v>0.15364968591478495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0.13628029744331144</v>
      </c>
      <c r="O52" s="8">
        <f t="shared" si="39"/>
        <v>8.426368890052513E-2</v>
      </c>
      <c r="P52" s="8">
        <f t="shared" si="26"/>
        <v>1.2947089333586837E-2</v>
      </c>
      <c r="Q52" s="13">
        <f t="shared" si="27"/>
        <v>2.0067988467059599E-3</v>
      </c>
      <c r="R52" s="8">
        <f t="shared" si="28"/>
        <v>1.1949111458333333E-2</v>
      </c>
      <c r="S52" s="14">
        <f t="shared" si="29"/>
        <v>0.16794544545874285</v>
      </c>
      <c r="T52" s="2">
        <v>0.01</v>
      </c>
      <c r="U52" s="15">
        <f t="shared" si="30"/>
        <v>1.6794544545874286E-3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2.8779454454587426E-2</v>
      </c>
      <c r="AR52" s="8">
        <f t="shared" si="34"/>
        <v>7.7091041666666671</v>
      </c>
      <c r="AS52" s="1">
        <f t="shared" si="35"/>
        <v>0.155</v>
      </c>
      <c r="AT52" s="1">
        <f t="shared" si="36"/>
        <v>109.5345781889675</v>
      </c>
      <c r="AU52" s="1">
        <f t="shared" si="37"/>
        <v>25237.376815201569</v>
      </c>
    </row>
    <row r="53" spans="1:79" x14ac:dyDescent="0.15">
      <c r="C53" s="7">
        <v>11</v>
      </c>
      <c r="D53" s="9">
        <v>10.240371986633299</v>
      </c>
      <c r="E53" s="10">
        <f t="shared" si="38"/>
        <v>17.764259579032299</v>
      </c>
      <c r="F53" s="7" t="s">
        <v>75</v>
      </c>
      <c r="G53" s="1">
        <v>12</v>
      </c>
      <c r="H53" s="8">
        <f t="shared" si="21"/>
        <v>10.240371986633299</v>
      </c>
      <c r="I53" s="8">
        <f t="shared" si="22"/>
        <v>283.39037198663328</v>
      </c>
      <c r="J53" s="8">
        <f t="shared" si="23"/>
        <v>6.3185311495767546E-2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0.14840764123360495</v>
      </c>
      <c r="P53" s="8">
        <f t="shared" si="26"/>
        <v>9.377183039697444E-3</v>
      </c>
      <c r="Q53" s="13">
        <f t="shared" si="27"/>
        <v>1.4534633711531038E-3</v>
      </c>
      <c r="R53" s="8">
        <f t="shared" si="28"/>
        <v>1.1949111458333333E-2</v>
      </c>
      <c r="S53" s="14">
        <f t="shared" si="29"/>
        <v>0.12163777835877961</v>
      </c>
      <c r="T53" s="2">
        <v>0.01</v>
      </c>
      <c r="U53" s="15">
        <f t="shared" si="30"/>
        <v>1.216377783587796E-3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1.6016377783587797E-2</v>
      </c>
      <c r="AR53" s="8">
        <f t="shared" si="34"/>
        <v>7.7091041666666671</v>
      </c>
      <c r="AS53" s="1">
        <f t="shared" si="35"/>
        <v>0.155</v>
      </c>
      <c r="AT53" s="1">
        <f t="shared" si="36"/>
        <v>109.5345781889675</v>
      </c>
      <c r="AU53" s="1">
        <f t="shared" si="37"/>
        <v>14045.136330740874</v>
      </c>
      <c r="AV53" s="1">
        <f>SUM(AU42:AU53)</f>
        <v>305934.69757331256</v>
      </c>
    </row>
    <row r="54" spans="1:79" x14ac:dyDescent="0.15">
      <c r="C54" s="7">
        <v>12</v>
      </c>
      <c r="D54" s="9">
        <v>5.39310437816129</v>
      </c>
      <c r="E54" s="10">
        <f t="shared" si="38"/>
        <v>10.240371986633299</v>
      </c>
      <c r="F54" s="7" t="s">
        <v>73</v>
      </c>
    </row>
    <row r="56" spans="1:79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7">
        <v>5</v>
      </c>
      <c r="E58" s="7"/>
      <c r="F58" s="7"/>
      <c r="G58" s="1">
        <v>1</v>
      </c>
      <c r="H58" s="8">
        <f t="shared" ref="H58:H69" si="40">E59</f>
        <v>5</v>
      </c>
      <c r="I58" s="8">
        <f t="shared" ref="I58:I69" si="41">H58+273.15</f>
        <v>278.14999999999998</v>
      </c>
      <c r="J58" s="8">
        <f t="shared" ref="J58:J69" si="42">EXP(($C$16*(I58-$C$14))/($C$17*I58*$C$14))</f>
        <v>3.3074406338125473E-2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9.1374166274244148E-2</v>
      </c>
      <c r="Q58" s="13">
        <f t="shared" ref="Q58:Q69" si="46">P58*$B$60</f>
        <v>2.64985082195308E-2</v>
      </c>
      <c r="R58" s="8">
        <f t="shared" ref="R58:R69" si="47">L58*$B$60</f>
        <v>0.80117864999999977</v>
      </c>
      <c r="S58" s="14">
        <f t="shared" ref="S58:S69" si="48">Q58/R58</f>
        <v>3.3074406338125473E-2</v>
      </c>
      <c r="T58" s="2">
        <v>0.27</v>
      </c>
      <c r="U58" s="15">
        <f t="shared" ref="U58:U69" si="49">S58*T58</f>
        <v>8.9300897112938784E-3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0.22813511643090442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295.119986134275</v>
      </c>
      <c r="AF58" s="1">
        <f t="shared" ref="AF58:AF69" si="54">AE58*10000*AC58*AB58</f>
        <v>6889034.6309999339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9">
        <v>4.5317825176451603</v>
      </c>
      <c r="E59" s="10">
        <f t="shared" ref="E59:E70" si="55">D58</f>
        <v>5</v>
      </c>
      <c r="F59" s="7" t="s">
        <v>73</v>
      </c>
      <c r="G59" s="1">
        <v>2</v>
      </c>
      <c r="H59" s="8">
        <f t="shared" si="40"/>
        <v>4.5317825176451603</v>
      </c>
      <c r="I59" s="8">
        <f t="shared" si="41"/>
        <v>277.68178251764516</v>
      </c>
      <c r="J59" s="8">
        <f t="shared" si="42"/>
        <v>3.1178683274752643E-2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5.4339958337257546</v>
      </c>
      <c r="P59" s="8">
        <f t="shared" si="45"/>
        <v>0.16942483501606073</v>
      </c>
      <c r="Q59" s="13">
        <f t="shared" si="46"/>
        <v>4.9133202154657607E-2</v>
      </c>
      <c r="R59" s="8">
        <f t="shared" si="47"/>
        <v>0.80117864999999977</v>
      </c>
      <c r="S59" s="14">
        <f t="shared" si="48"/>
        <v>6.1326150109788397E-2</v>
      </c>
      <c r="T59" s="2">
        <v>0.27</v>
      </c>
      <c r="U59" s="15">
        <f t="shared" si="49"/>
        <v>1.6558060529642867E-2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0.22961723116090962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295.119986134275</v>
      </c>
      <c r="AF59" s="1">
        <f t="shared" si="54"/>
        <v>6933790.2997538643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38</v>
      </c>
      <c r="B60" s="1">
        <f>H7</f>
        <v>0.28999999999999998</v>
      </c>
      <c r="C60" s="7">
        <v>2</v>
      </c>
      <c r="D60" s="9">
        <v>6.0027808911428604</v>
      </c>
      <c r="E60" s="10">
        <f t="shared" si="55"/>
        <v>4.5317825176451603</v>
      </c>
      <c r="F60" s="7" t="s">
        <v>73</v>
      </c>
      <c r="G60" s="1">
        <v>3</v>
      </c>
      <c r="H60" s="8">
        <f t="shared" si="40"/>
        <v>6.0027808911428604</v>
      </c>
      <c r="I60" s="8">
        <f t="shared" si="41"/>
        <v>279.15278089114281</v>
      </c>
      <c r="J60" s="8">
        <f t="shared" si="42"/>
        <v>3.7506253362087558E-2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8.027255998709693</v>
      </c>
      <c r="P60" s="8">
        <f t="shared" si="45"/>
        <v>0.30107229728994295</v>
      </c>
      <c r="Q60" s="13">
        <f t="shared" si="46"/>
        <v>8.7310966214083449E-2</v>
      </c>
      <c r="R60" s="8">
        <f t="shared" si="47"/>
        <v>0.80117864999999977</v>
      </c>
      <c r="S60" s="14">
        <f t="shared" si="48"/>
        <v>0.10897814889860517</v>
      </c>
      <c r="T60" s="2">
        <v>0.27</v>
      </c>
      <c r="U60" s="15">
        <f t="shared" si="49"/>
        <v>2.9424100202623399E-2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0.23211710266936975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295.119986134275</v>
      </c>
      <c r="AF60" s="1">
        <f t="shared" si="54"/>
        <v>7009279.3417928955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9">
        <v>10.8489941644194</v>
      </c>
      <c r="E61" s="10">
        <f t="shared" si="55"/>
        <v>6.0027808911428604</v>
      </c>
      <c r="F61" s="7" t="s">
        <v>73</v>
      </c>
      <c r="G61" s="1">
        <v>4</v>
      </c>
      <c r="H61" s="8">
        <f t="shared" si="40"/>
        <v>10.8489941644194</v>
      </c>
      <c r="I61" s="8">
        <f t="shared" si="41"/>
        <v>283.9989941644194</v>
      </c>
      <c r="J61" s="8">
        <f t="shared" si="42"/>
        <v>6.8013282809605516E-2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10.488868701419749</v>
      </c>
      <c r="P61" s="8">
        <f t="shared" si="45"/>
        <v>0.7133823933424811</v>
      </c>
      <c r="Q61" s="13">
        <f t="shared" si="46"/>
        <v>0.2068808940693195</v>
      </c>
      <c r="R61" s="8">
        <f t="shared" si="47"/>
        <v>0.80117864999999977</v>
      </c>
      <c r="S61" s="14">
        <f t="shared" si="48"/>
        <v>0.2582206778342378</v>
      </c>
      <c r="T61" s="2">
        <v>0.27</v>
      </c>
      <c r="U61" s="15">
        <f t="shared" si="49"/>
        <v>6.971958301524421E-2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0.23994651497986197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295.119986134275</v>
      </c>
      <c r="AF61" s="1">
        <f t="shared" si="54"/>
        <v>7245705.4273126759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9">
        <v>15.649250580366701</v>
      </c>
      <c r="E62" s="10">
        <f t="shared" si="55"/>
        <v>10.8489941644194</v>
      </c>
      <c r="F62" s="7" t="s">
        <v>73</v>
      </c>
      <c r="G62" s="1">
        <v>5</v>
      </c>
      <c r="H62" s="8">
        <f t="shared" si="40"/>
        <v>15.649250580366701</v>
      </c>
      <c r="I62" s="8">
        <f t="shared" si="41"/>
        <v>288.79925058036667</v>
      </c>
      <c r="J62" s="8">
        <f t="shared" si="42"/>
        <v>0.12024867908777699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9.2867119926734034</v>
      </c>
      <c r="O62" s="8">
        <f t="shared" si="56"/>
        <v>3.2514593154038636</v>
      </c>
      <c r="P62" s="8">
        <f t="shared" si="45"/>
        <v>0.39098368778496229</v>
      </c>
      <c r="Q62" s="13">
        <f t="shared" si="46"/>
        <v>0.11338526945763905</v>
      </c>
      <c r="R62" s="8">
        <f t="shared" si="47"/>
        <v>0.80117864999999977</v>
      </c>
      <c r="S62" s="14">
        <f t="shared" si="48"/>
        <v>0.14152307910057149</v>
      </c>
      <c r="T62" s="2">
        <v>0.27</v>
      </c>
      <c r="U62" s="15">
        <f t="shared" si="49"/>
        <v>3.8211231357154304E-2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0.28262444225269506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295.119986134275</v>
      </c>
      <c r="AF62" s="1">
        <f t="shared" si="54"/>
        <v>8534458.0032489225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9">
        <v>21.603458576774202</v>
      </c>
      <c r="E63" s="10">
        <f t="shared" si="55"/>
        <v>15.649250580366701</v>
      </c>
      <c r="F63" s="7" t="s">
        <v>75</v>
      </c>
      <c r="G63" s="1">
        <v>6</v>
      </c>
      <c r="H63" s="8">
        <f t="shared" si="40"/>
        <v>21.603458576774202</v>
      </c>
      <c r="I63" s="8">
        <f t="shared" si="41"/>
        <v>294.75345857677416</v>
      </c>
      <c r="J63" s="8">
        <f t="shared" si="42"/>
        <v>0.23760770500053624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5.6231606276189003</v>
      </c>
      <c r="P63" s="8">
        <f t="shared" si="45"/>
        <v>1.3361062915779018</v>
      </c>
      <c r="Q63" s="13">
        <f t="shared" si="46"/>
        <v>0.38747082455759152</v>
      </c>
      <c r="R63" s="8">
        <f t="shared" si="47"/>
        <v>0.80117864999999977</v>
      </c>
      <c r="S63" s="14">
        <f t="shared" si="48"/>
        <v>0.48362599846812149</v>
      </c>
      <c r="T63" s="2">
        <v>0.27</v>
      </c>
      <c r="U63" s="15">
        <f t="shared" si="49"/>
        <v>0.13057901958639281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0.30057150350563611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295.119986134275</v>
      </c>
      <c r="AF63" s="1">
        <f t="shared" si="54"/>
        <v>9076408.4422276337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9">
        <v>24.4682252773333</v>
      </c>
      <c r="E64" s="10">
        <f t="shared" si="55"/>
        <v>21.603458576774202</v>
      </c>
      <c r="F64" s="7" t="s">
        <v>73</v>
      </c>
      <c r="G64" s="1">
        <v>7</v>
      </c>
      <c r="H64" s="8">
        <f t="shared" si="40"/>
        <v>24.4682252773333</v>
      </c>
      <c r="I64" s="8">
        <f t="shared" si="41"/>
        <v>297.61822527733329</v>
      </c>
      <c r="J64" s="8">
        <f t="shared" si="42"/>
        <v>0.32655269895804279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7.0497393360409966</v>
      </c>
      <c r="P64" s="8">
        <f t="shared" si="45"/>
        <v>2.3021114071348681</v>
      </c>
      <c r="Q64" s="13">
        <f t="shared" si="46"/>
        <v>0.66761230806911165</v>
      </c>
      <c r="R64" s="8">
        <f t="shared" si="47"/>
        <v>0.80117864999999977</v>
      </c>
      <c r="S64" s="14">
        <f t="shared" si="48"/>
        <v>0.83328769191379704</v>
      </c>
      <c r="T64" s="2">
        <v>0.27</v>
      </c>
      <c r="U64" s="15">
        <f t="shared" si="49"/>
        <v>0.22498767681672521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0.33411510560548968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295.119986134275</v>
      </c>
      <c r="AF64" s="1">
        <f t="shared" si="54"/>
        <v>10089330.258603772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9">
        <v>26.285428309032302</v>
      </c>
      <c r="E65" s="10">
        <f t="shared" si="55"/>
        <v>24.4682252773333</v>
      </c>
      <c r="F65" s="7" t="s">
        <v>73</v>
      </c>
      <c r="G65" s="1">
        <v>8</v>
      </c>
      <c r="H65" s="8">
        <f t="shared" si="40"/>
        <v>26.285428309032302</v>
      </c>
      <c r="I65" s="8">
        <f t="shared" si="41"/>
        <v>299.43542830903226</v>
      </c>
      <c r="J65" s="8">
        <f t="shared" si="42"/>
        <v>0.39827201408474466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7.5103129289061279</v>
      </c>
      <c r="P65" s="8">
        <f t="shared" si="45"/>
        <v>2.9911474566021412</v>
      </c>
      <c r="Q65" s="13">
        <f t="shared" si="46"/>
        <v>0.86743276241462086</v>
      </c>
      <c r="R65" s="8">
        <f t="shared" si="47"/>
        <v>0.80117864999999977</v>
      </c>
      <c r="S65" s="14">
        <f t="shared" si="48"/>
        <v>1.0826958037569039</v>
      </c>
      <c r="T65" s="2">
        <v>0.27</v>
      </c>
      <c r="U65" s="15">
        <f t="shared" si="49"/>
        <v>0.29232786701436408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0.34719930456089093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295.119986134275</v>
      </c>
      <c r="AF65" s="1">
        <f t="shared" si="54"/>
        <v>10484436.023699574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9">
        <v>26.6011333848387</v>
      </c>
      <c r="E66" s="10">
        <f t="shared" si="55"/>
        <v>26.285428309032302</v>
      </c>
      <c r="F66" s="7" t="s">
        <v>73</v>
      </c>
      <c r="G66" s="1">
        <v>9</v>
      </c>
      <c r="H66" s="8">
        <f t="shared" si="40"/>
        <v>26.6011333848387</v>
      </c>
      <c r="I66" s="8">
        <f t="shared" si="41"/>
        <v>299.75113338483868</v>
      </c>
      <c r="J66" s="8">
        <f t="shared" si="42"/>
        <v>0.41214823330844425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7.2818504723039865</v>
      </c>
      <c r="P66" s="8">
        <f t="shared" si="45"/>
        <v>3.0012018073763485</v>
      </c>
      <c r="Q66" s="13">
        <f t="shared" si="46"/>
        <v>0.87034852413914099</v>
      </c>
      <c r="R66" s="8">
        <f t="shared" si="47"/>
        <v>0.80117864999999977</v>
      </c>
      <c r="S66" s="14">
        <f t="shared" si="48"/>
        <v>1.0863351440270421</v>
      </c>
      <c r="T66" s="2">
        <v>0.27</v>
      </c>
      <c r="U66" s="15">
        <f t="shared" si="49"/>
        <v>0.29331048888730138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0.34739022799080266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295.119986134275</v>
      </c>
      <c r="AF66" s="1">
        <f t="shared" si="54"/>
        <v>10490201.370749639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9">
        <v>22.751825147000002</v>
      </c>
      <c r="E67" s="10">
        <f t="shared" si="55"/>
        <v>26.6011333848387</v>
      </c>
      <c r="F67" s="7" t="s">
        <v>73</v>
      </c>
      <c r="G67" s="1">
        <v>10</v>
      </c>
      <c r="H67" s="8">
        <f t="shared" si="40"/>
        <v>22.751825147000002</v>
      </c>
      <c r="I67" s="8">
        <f t="shared" si="41"/>
        <v>295.90182514699995</v>
      </c>
      <c r="J67" s="8">
        <f t="shared" si="42"/>
        <v>0.27010790444159122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7.043333664927637</v>
      </c>
      <c r="P67" s="8">
        <f t="shared" si="45"/>
        <v>1.9024600965165166</v>
      </c>
      <c r="Q67" s="13">
        <f t="shared" si="46"/>
        <v>0.55171342798978973</v>
      </c>
      <c r="R67" s="8">
        <f t="shared" si="47"/>
        <v>0.80117864999999977</v>
      </c>
      <c r="S67" s="14">
        <f t="shared" si="48"/>
        <v>0.68862722189338155</v>
      </c>
      <c r="T67" s="2">
        <v>0.27</v>
      </c>
      <c r="U67" s="15">
        <f t="shared" si="49"/>
        <v>0.18592934991121304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0.3113260726877487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295.119986134275</v>
      </c>
      <c r="AF67" s="1">
        <f t="shared" si="54"/>
        <v>9401165.9837063365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9">
        <v>17.764259579032299</v>
      </c>
      <c r="E68" s="10">
        <f t="shared" si="55"/>
        <v>22.751825147000002</v>
      </c>
      <c r="F68" s="7" t="s">
        <v>73</v>
      </c>
      <c r="G68" s="1">
        <v>11</v>
      </c>
      <c r="H68" s="8">
        <f t="shared" si="40"/>
        <v>17.764259579032299</v>
      </c>
      <c r="I68" s="8">
        <f t="shared" si="41"/>
        <v>290.91425957903226</v>
      </c>
      <c r="J68" s="8">
        <f t="shared" si="42"/>
        <v>0.15364968591478495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4.8838298899905643</v>
      </c>
      <c r="O68" s="8">
        <f t="shared" si="56"/>
        <v>3.019728678420555</v>
      </c>
      <c r="P68" s="8">
        <f t="shared" si="45"/>
        <v>0.46398036298718692</v>
      </c>
      <c r="Q68" s="13">
        <f t="shared" si="46"/>
        <v>0.1345543052662842</v>
      </c>
      <c r="R68" s="8">
        <f t="shared" si="47"/>
        <v>0.80117864999999977</v>
      </c>
      <c r="S68" s="14">
        <f t="shared" si="48"/>
        <v>0.16794544545874288</v>
      </c>
      <c r="T68" s="2">
        <v>0.27</v>
      </c>
      <c r="U68" s="15">
        <f t="shared" si="49"/>
        <v>4.534527027386058E-2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0.28401058601421109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295.119986134275</v>
      </c>
      <c r="AF68" s="1">
        <f t="shared" si="54"/>
        <v>8576315.6204628889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9">
        <v>10.240371986633299</v>
      </c>
      <c r="E69" s="10">
        <f t="shared" si="55"/>
        <v>17.764259579032299</v>
      </c>
      <c r="F69" s="7" t="s">
        <v>75</v>
      </c>
      <c r="G69" s="1">
        <v>12</v>
      </c>
      <c r="H69" s="8">
        <f t="shared" si="40"/>
        <v>10.240371986633299</v>
      </c>
      <c r="I69" s="8">
        <f t="shared" si="41"/>
        <v>283.39037198663328</v>
      </c>
      <c r="J69" s="8">
        <f t="shared" si="42"/>
        <v>6.3185311495767546E-2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5.3184333154333672</v>
      </c>
      <c r="P69" s="8">
        <f t="shared" si="45"/>
        <v>0.33604686570512504</v>
      </c>
      <c r="Q69" s="13">
        <f t="shared" si="46"/>
        <v>9.7453591054486255E-2</v>
      </c>
      <c r="R69" s="8">
        <f t="shared" si="47"/>
        <v>0.80117864999999977</v>
      </c>
      <c r="S69" s="14">
        <f t="shared" si="48"/>
        <v>0.12163777835877963</v>
      </c>
      <c r="T69" s="2">
        <v>0.27</v>
      </c>
      <c r="U69" s="15">
        <f t="shared" si="49"/>
        <v>3.2842200156870505E-2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0.23278123949047996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295.119986134275</v>
      </c>
      <c r="AF69" s="1">
        <f t="shared" si="54"/>
        <v>7029334.3935180698</v>
      </c>
      <c r="AG69" s="1">
        <f>SUM(AF58:AF69)</f>
        <v>101759459.79607622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9">
        <v>5.39310437816129</v>
      </c>
      <c r="E70" s="10">
        <f t="shared" si="55"/>
        <v>10.240371986633299</v>
      </c>
      <c r="F70" s="7" t="s">
        <v>73</v>
      </c>
    </row>
    <row r="72" spans="1:79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7">
        <v>5</v>
      </c>
      <c r="E74" s="7"/>
      <c r="F74" s="7"/>
      <c r="G74" s="1">
        <v>1</v>
      </c>
      <c r="H74" s="8">
        <f t="shared" ref="H74:H85" si="57">E75</f>
        <v>5</v>
      </c>
      <c r="I74" s="8">
        <f t="shared" ref="I74:I85" si="58">H74+273.15</f>
        <v>278.14999999999998</v>
      </c>
      <c r="J74" s="8">
        <f t="shared" ref="J74:J85" si="59">EXP(($C$16*(I74-$C$14))/($C$17*I74*$C$14))</f>
        <v>3.3074406338125473E-2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1.7239042071557759E-2</v>
      </c>
      <c r="Q74" s="13">
        <f t="shared" ref="Q74:Q85" si="63">P74*$B$76</f>
        <v>4.4821509386050173E-3</v>
      </c>
      <c r="R74" s="8">
        <f t="shared" ref="R74:R85" si="64">L74*$B$76</f>
        <v>0.1355172</v>
      </c>
      <c r="S74" s="14">
        <f t="shared" ref="S74:S85" si="65">Q74/R74</f>
        <v>3.3074406338125473E-2</v>
      </c>
      <c r="T74" s="2">
        <v>0.01</v>
      </c>
      <c r="U74" s="15">
        <f t="shared" ref="U74:U85" si="66">S74*T74</f>
        <v>3.3074406338125473E-4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1.0280744063381253E-2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0.09</v>
      </c>
      <c r="AX74" s="1">
        <f t="shared" ref="AX74:AX85" si="73">AW74*10000*AV74*0.67*AU74*AT74</f>
        <v>84.011024257978832</v>
      </c>
    </row>
    <row r="75" spans="1:79" x14ac:dyDescent="0.15">
      <c r="A75" s="1" t="s">
        <v>74</v>
      </c>
      <c r="B75" s="1">
        <v>1</v>
      </c>
      <c r="C75" s="7">
        <v>1</v>
      </c>
      <c r="D75" s="9">
        <v>4.5317825176451603</v>
      </c>
      <c r="E75" s="10">
        <f t="shared" ref="E75:E86" si="74">D74</f>
        <v>5</v>
      </c>
      <c r="F75" s="7" t="s">
        <v>73</v>
      </c>
      <c r="G75" s="1">
        <v>2</v>
      </c>
      <c r="H75" s="8">
        <f t="shared" si="57"/>
        <v>4.5317825176451603</v>
      </c>
      <c r="I75" s="8">
        <f t="shared" si="58"/>
        <v>277.68178251764516</v>
      </c>
      <c r="J75" s="8">
        <f t="shared" si="59"/>
        <v>3.1178683274752643E-2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1.0252009579284422</v>
      </c>
      <c r="P75" s="8">
        <f t="shared" si="62"/>
        <v>3.196441596022391E-2</v>
      </c>
      <c r="Q75" s="13">
        <f t="shared" si="63"/>
        <v>8.3107481496582161E-3</v>
      </c>
      <c r="R75" s="8">
        <f t="shared" si="64"/>
        <v>0.1355172</v>
      </c>
      <c r="S75" s="14">
        <f t="shared" si="65"/>
        <v>6.1326150109788397E-2</v>
      </c>
      <c r="T75" s="2">
        <v>0.01</v>
      </c>
      <c r="U75" s="15">
        <f t="shared" si="66"/>
        <v>6.1326150109788393E-4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6.1032615010978841E-3</v>
      </c>
      <c r="AU75" s="8">
        <f t="shared" si="70"/>
        <v>52.122000000000007</v>
      </c>
      <c r="AV75" s="1">
        <f t="shared" si="71"/>
        <v>0.26</v>
      </c>
      <c r="AW75" s="1">
        <f t="shared" si="72"/>
        <v>0.09</v>
      </c>
      <c r="AX75" s="1">
        <f t="shared" si="73"/>
        <v>49.873943642643916</v>
      </c>
    </row>
    <row r="76" spans="1:79" x14ac:dyDescent="0.15">
      <c r="A76" s="1" t="s">
        <v>38</v>
      </c>
      <c r="B76" s="1">
        <f>H8</f>
        <v>0.26</v>
      </c>
      <c r="C76" s="7">
        <v>2</v>
      </c>
      <c r="D76" s="9">
        <v>6.0027808911428604</v>
      </c>
      <c r="E76" s="10">
        <f t="shared" si="74"/>
        <v>4.5317825176451603</v>
      </c>
      <c r="F76" s="7" t="s">
        <v>73</v>
      </c>
      <c r="G76" s="1">
        <v>3</v>
      </c>
      <c r="H76" s="8">
        <f t="shared" si="57"/>
        <v>6.0027808911428604</v>
      </c>
      <c r="I76" s="8">
        <f t="shared" si="58"/>
        <v>279.15278089114281</v>
      </c>
      <c r="J76" s="8">
        <f t="shared" si="59"/>
        <v>3.7506253362087558E-2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1.5144565419682183</v>
      </c>
      <c r="P76" s="8">
        <f t="shared" si="62"/>
        <v>5.6801590768930987E-2</v>
      </c>
      <c r="Q76" s="13">
        <f t="shared" si="63"/>
        <v>1.4768413599922058E-2</v>
      </c>
      <c r="R76" s="8">
        <f t="shared" si="64"/>
        <v>0.1355172</v>
      </c>
      <c r="S76" s="14">
        <f t="shared" si="65"/>
        <v>0.10897814889860517</v>
      </c>
      <c r="T76" s="2">
        <v>0.01</v>
      </c>
      <c r="U76" s="15">
        <f t="shared" si="66"/>
        <v>1.0897814889860517E-3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6.579781488986052E-3</v>
      </c>
      <c r="AU76" s="8">
        <f t="shared" si="70"/>
        <v>52.122000000000007</v>
      </c>
      <c r="AV76" s="1">
        <f t="shared" si="71"/>
        <v>0.26</v>
      </c>
      <c r="AW76" s="1">
        <f t="shared" si="72"/>
        <v>0.09</v>
      </c>
      <c r="AX76" s="1">
        <f t="shared" si="73"/>
        <v>53.767915909153011</v>
      </c>
    </row>
    <row r="77" spans="1:79" x14ac:dyDescent="0.15">
      <c r="C77" s="7">
        <v>3</v>
      </c>
      <c r="D77" s="9">
        <v>10.8489941644194</v>
      </c>
      <c r="E77" s="10">
        <f t="shared" si="74"/>
        <v>6.0027808911428604</v>
      </c>
      <c r="F77" s="7" t="s">
        <v>73</v>
      </c>
      <c r="G77" s="1">
        <v>4</v>
      </c>
      <c r="H77" s="8">
        <f t="shared" si="57"/>
        <v>10.8489941644194</v>
      </c>
      <c r="I77" s="8">
        <f t="shared" si="58"/>
        <v>283.9989941644194</v>
      </c>
      <c r="J77" s="8">
        <f t="shared" si="59"/>
        <v>6.8013282809605516E-2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1.9788749511992874</v>
      </c>
      <c r="P77" s="8">
        <f t="shared" si="62"/>
        <v>0.13458978170076144</v>
      </c>
      <c r="Q77" s="13">
        <f t="shared" si="63"/>
        <v>3.4993343242197973E-2</v>
      </c>
      <c r="R77" s="8">
        <f t="shared" si="64"/>
        <v>0.1355172</v>
      </c>
      <c r="S77" s="14">
        <f t="shared" si="65"/>
        <v>0.2582206778342378</v>
      </c>
      <c r="T77" s="2">
        <v>0.01</v>
      </c>
      <c r="U77" s="15">
        <f t="shared" si="66"/>
        <v>2.582206778342378E-3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8.0722067783423786E-3</v>
      </c>
      <c r="AU77" s="8">
        <f t="shared" si="70"/>
        <v>52.122000000000007</v>
      </c>
      <c r="AV77" s="1">
        <f t="shared" si="71"/>
        <v>0.26</v>
      </c>
      <c r="AW77" s="1">
        <f t="shared" si="72"/>
        <v>0.09</v>
      </c>
      <c r="AX77" s="1">
        <f t="shared" si="73"/>
        <v>65.963548483445393</v>
      </c>
    </row>
    <row r="78" spans="1:79" x14ac:dyDescent="0.15">
      <c r="C78" s="7">
        <v>4</v>
      </c>
      <c r="D78" s="9">
        <v>15.649250580366701</v>
      </c>
      <c r="E78" s="10">
        <f t="shared" si="74"/>
        <v>10.8489941644194</v>
      </c>
      <c r="F78" s="7" t="s">
        <v>73</v>
      </c>
      <c r="G78" s="1">
        <v>5</v>
      </c>
      <c r="H78" s="8">
        <f t="shared" si="57"/>
        <v>15.649250580366701</v>
      </c>
      <c r="I78" s="8">
        <f t="shared" si="58"/>
        <v>288.79925058036667</v>
      </c>
      <c r="J78" s="8">
        <f t="shared" si="59"/>
        <v>0.12024867908777699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1.7520709110235995</v>
      </c>
      <c r="O78" s="8">
        <f t="shared" si="75"/>
        <v>0.61343425847492616</v>
      </c>
      <c r="P78" s="8">
        <f t="shared" si="62"/>
        <v>7.3764659288799841E-2</v>
      </c>
      <c r="Q78" s="13">
        <f t="shared" si="63"/>
        <v>1.9178811415087961E-2</v>
      </c>
      <c r="R78" s="8">
        <f t="shared" si="64"/>
        <v>0.1355172</v>
      </c>
      <c r="S78" s="14">
        <f t="shared" si="65"/>
        <v>0.14152307910057144</v>
      </c>
      <c r="T78" s="2">
        <v>0.01</v>
      </c>
      <c r="U78" s="15">
        <f t="shared" si="66"/>
        <v>1.4152307910057144E-3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1.1365230791005713E-2</v>
      </c>
      <c r="AU78" s="8">
        <f t="shared" si="70"/>
        <v>52.122000000000007</v>
      </c>
      <c r="AV78" s="1">
        <f t="shared" si="71"/>
        <v>0.26</v>
      </c>
      <c r="AW78" s="1">
        <f t="shared" si="72"/>
        <v>0.09</v>
      </c>
      <c r="AX78" s="1">
        <f t="shared" si="73"/>
        <v>92.873110525298046</v>
      </c>
    </row>
    <row r="79" spans="1:79" x14ac:dyDescent="0.15">
      <c r="C79" s="7">
        <v>5</v>
      </c>
      <c r="D79" s="9">
        <v>21.603458576774202</v>
      </c>
      <c r="E79" s="10">
        <f t="shared" si="74"/>
        <v>15.649250580366701</v>
      </c>
      <c r="F79" s="7" t="s">
        <v>75</v>
      </c>
      <c r="G79" s="1">
        <v>6</v>
      </c>
      <c r="H79" s="8">
        <f t="shared" si="57"/>
        <v>21.603458576774202</v>
      </c>
      <c r="I79" s="8">
        <f t="shared" si="58"/>
        <v>294.75345857677416</v>
      </c>
      <c r="J79" s="8">
        <f t="shared" si="59"/>
        <v>0.23760770500053624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1.0608895991861262</v>
      </c>
      <c r="P79" s="8">
        <f t="shared" si="62"/>
        <v>0.25207554292155421</v>
      </c>
      <c r="Q79" s="13">
        <f t="shared" si="63"/>
        <v>6.553964115960409E-2</v>
      </c>
      <c r="R79" s="8">
        <f t="shared" si="64"/>
        <v>0.1355172</v>
      </c>
      <c r="S79" s="14">
        <f t="shared" si="65"/>
        <v>0.48362599846812132</v>
      </c>
      <c r="T79" s="2">
        <v>0.01</v>
      </c>
      <c r="U79" s="15">
        <f t="shared" si="66"/>
        <v>4.8362599846812132E-3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1.4786259984681215E-2</v>
      </c>
      <c r="AU79" s="8">
        <f t="shared" si="70"/>
        <v>52.122000000000007</v>
      </c>
      <c r="AV79" s="1">
        <f t="shared" si="71"/>
        <v>0.26</v>
      </c>
      <c r="AW79" s="1">
        <f t="shared" si="72"/>
        <v>0.09</v>
      </c>
      <c r="AX79" s="1">
        <f t="shared" si="73"/>
        <v>120.8286908612413</v>
      </c>
    </row>
    <row r="80" spans="1:79" x14ac:dyDescent="0.15">
      <c r="C80" s="7">
        <v>6</v>
      </c>
      <c r="D80" s="9">
        <v>24.4682252773333</v>
      </c>
      <c r="E80" s="10">
        <f t="shared" si="74"/>
        <v>21.603458576774202</v>
      </c>
      <c r="F80" s="7" t="s">
        <v>73</v>
      </c>
      <c r="G80" s="1">
        <v>7</v>
      </c>
      <c r="H80" s="8">
        <f t="shared" si="57"/>
        <v>24.4682252773333</v>
      </c>
      <c r="I80" s="8">
        <f t="shared" si="58"/>
        <v>297.61822527733329</v>
      </c>
      <c r="J80" s="8">
        <f t="shared" si="59"/>
        <v>0.32655269895804279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1.3300340562645721</v>
      </c>
      <c r="P80" s="8">
        <f t="shared" si="62"/>
        <v>0.43432621077930933</v>
      </c>
      <c r="Q80" s="13">
        <f t="shared" si="63"/>
        <v>0.11292481480262043</v>
      </c>
      <c r="R80" s="8">
        <f t="shared" si="64"/>
        <v>0.1355172</v>
      </c>
      <c r="S80" s="14">
        <f t="shared" si="65"/>
        <v>0.83328769191379715</v>
      </c>
      <c r="T80" s="2">
        <v>0.01</v>
      </c>
      <c r="U80" s="15">
        <f t="shared" si="66"/>
        <v>8.3328769191379718E-3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2.3232876919137974E-2</v>
      </c>
      <c r="AU80" s="8">
        <f t="shared" si="70"/>
        <v>52.122000000000007</v>
      </c>
      <c r="AV80" s="1">
        <f t="shared" si="71"/>
        <v>0.26</v>
      </c>
      <c r="AW80" s="1">
        <f t="shared" si="72"/>
        <v>0.09</v>
      </c>
      <c r="AX80" s="1">
        <f t="shared" si="73"/>
        <v>189.85180200998016</v>
      </c>
    </row>
    <row r="81" spans="1:53" x14ac:dyDescent="0.15">
      <c r="C81" s="7">
        <v>7</v>
      </c>
      <c r="D81" s="9">
        <v>26.285428309032302</v>
      </c>
      <c r="E81" s="10">
        <f t="shared" si="74"/>
        <v>24.4682252773333</v>
      </c>
      <c r="F81" s="7" t="s">
        <v>73</v>
      </c>
      <c r="G81" s="1">
        <v>8</v>
      </c>
      <c r="H81" s="8">
        <f t="shared" si="57"/>
        <v>26.285428309032302</v>
      </c>
      <c r="I81" s="8">
        <f t="shared" si="58"/>
        <v>299.43542830903226</v>
      </c>
      <c r="J81" s="8">
        <f t="shared" si="59"/>
        <v>0.39827201408474466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1.4169278454852627</v>
      </c>
      <c r="P81" s="8">
        <f t="shared" si="62"/>
        <v>0.56432270683417352</v>
      </c>
      <c r="Q81" s="13">
        <f t="shared" si="63"/>
        <v>0.14672390377688513</v>
      </c>
      <c r="R81" s="8">
        <f t="shared" si="64"/>
        <v>0.1355172</v>
      </c>
      <c r="S81" s="14">
        <f t="shared" si="65"/>
        <v>1.0826958037569041</v>
      </c>
      <c r="T81" s="2">
        <v>0.01</v>
      </c>
      <c r="U81" s="15">
        <f t="shared" si="66"/>
        <v>1.0826958037569041E-2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2.5726958037569039E-2</v>
      </c>
      <c r="AU81" s="8">
        <f t="shared" si="70"/>
        <v>52.122000000000007</v>
      </c>
      <c r="AV81" s="1">
        <f t="shared" si="71"/>
        <v>0.26</v>
      </c>
      <c r="AW81" s="1">
        <f t="shared" si="72"/>
        <v>0.09</v>
      </c>
      <c r="AX81" s="1">
        <f t="shared" si="73"/>
        <v>210.23265266146174</v>
      </c>
    </row>
    <row r="82" spans="1:53" x14ac:dyDescent="0.15">
      <c r="C82" s="7">
        <v>8</v>
      </c>
      <c r="D82" s="9">
        <v>26.6011333848387</v>
      </c>
      <c r="E82" s="10">
        <f t="shared" si="74"/>
        <v>26.285428309032302</v>
      </c>
      <c r="F82" s="7" t="s">
        <v>73</v>
      </c>
      <c r="G82" s="1">
        <v>9</v>
      </c>
      <c r="H82" s="8">
        <f t="shared" si="57"/>
        <v>26.6011333848387</v>
      </c>
      <c r="I82" s="8">
        <f t="shared" si="58"/>
        <v>299.75113338483868</v>
      </c>
      <c r="J82" s="8">
        <f t="shared" si="59"/>
        <v>0.41214823330844425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1.3738251386510894</v>
      </c>
      <c r="P82" s="8">
        <f t="shared" si="62"/>
        <v>0.56621960376977498</v>
      </c>
      <c r="Q82" s="13">
        <f t="shared" si="63"/>
        <v>0.14721709698014149</v>
      </c>
      <c r="R82" s="8">
        <f t="shared" si="64"/>
        <v>0.1355172</v>
      </c>
      <c r="S82" s="14">
        <f t="shared" si="65"/>
        <v>1.0863351440270421</v>
      </c>
      <c r="T82" s="2">
        <v>0.01</v>
      </c>
      <c r="U82" s="15">
        <f t="shared" si="66"/>
        <v>1.0863351440270421E-2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2.5763351440270421E-2</v>
      </c>
      <c r="AU82" s="8">
        <f t="shared" si="70"/>
        <v>52.122000000000007</v>
      </c>
      <c r="AV82" s="1">
        <f t="shared" si="71"/>
        <v>0.26</v>
      </c>
      <c r="AW82" s="1">
        <f t="shared" si="72"/>
        <v>0.09</v>
      </c>
      <c r="AX82" s="1">
        <f t="shared" si="73"/>
        <v>210.53004816302533</v>
      </c>
    </row>
    <row r="83" spans="1:53" x14ac:dyDescent="0.15">
      <c r="C83" s="7">
        <v>9</v>
      </c>
      <c r="D83" s="9">
        <v>22.751825147000002</v>
      </c>
      <c r="E83" s="10">
        <f t="shared" si="74"/>
        <v>26.6011333848387</v>
      </c>
      <c r="F83" s="7" t="s">
        <v>73</v>
      </c>
      <c r="G83" s="1">
        <v>10</v>
      </c>
      <c r="H83" s="8">
        <f t="shared" si="57"/>
        <v>22.751825147000002</v>
      </c>
      <c r="I83" s="8">
        <f t="shared" si="58"/>
        <v>295.90182514699995</v>
      </c>
      <c r="J83" s="8">
        <f t="shared" si="59"/>
        <v>0.27010790444159122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1.3288255348813145</v>
      </c>
      <c r="P83" s="8">
        <f t="shared" si="62"/>
        <v>0.35892628059526843</v>
      </c>
      <c r="Q83" s="13">
        <f t="shared" si="63"/>
        <v>9.3320832954769797E-2</v>
      </c>
      <c r="R83" s="8">
        <f t="shared" si="64"/>
        <v>0.1355172</v>
      </c>
      <c r="S83" s="14">
        <f t="shared" si="65"/>
        <v>0.68862722189338177</v>
      </c>
      <c r="T83" s="2">
        <v>0.01</v>
      </c>
      <c r="U83" s="15">
        <f t="shared" si="66"/>
        <v>6.8862722189338178E-3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1.6836272218933818E-2</v>
      </c>
      <c r="AU83" s="8">
        <f t="shared" si="70"/>
        <v>52.122000000000007</v>
      </c>
      <c r="AV83" s="1">
        <f t="shared" si="71"/>
        <v>0.26</v>
      </c>
      <c r="AW83" s="1">
        <f t="shared" si="72"/>
        <v>0.09</v>
      </c>
      <c r="AX83" s="1">
        <f t="shared" si="73"/>
        <v>137.5807495137262</v>
      </c>
    </row>
    <row r="84" spans="1:53" x14ac:dyDescent="0.15">
      <c r="C84" s="7">
        <v>10</v>
      </c>
      <c r="D84" s="9">
        <v>17.764259579032299</v>
      </c>
      <c r="E84" s="10">
        <f t="shared" si="74"/>
        <v>22.751825147000002</v>
      </c>
      <c r="F84" s="7" t="s">
        <v>73</v>
      </c>
      <c r="G84" s="1">
        <v>11</v>
      </c>
      <c r="H84" s="8">
        <f t="shared" si="57"/>
        <v>17.764259579032299</v>
      </c>
      <c r="I84" s="8">
        <f t="shared" si="58"/>
        <v>290.91425957903226</v>
      </c>
      <c r="J84" s="8">
        <f t="shared" si="59"/>
        <v>0.15364968591478495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0.92140429157174386</v>
      </c>
      <c r="O84" s="8">
        <f t="shared" si="75"/>
        <v>0.56971496271430222</v>
      </c>
      <c r="P84" s="8">
        <f t="shared" si="62"/>
        <v>8.7536525082005961E-2</v>
      </c>
      <c r="Q84" s="13">
        <f t="shared" si="63"/>
        <v>2.2759496521321552E-2</v>
      </c>
      <c r="R84" s="8">
        <f t="shared" si="64"/>
        <v>0.1355172</v>
      </c>
      <c r="S84" s="14">
        <f t="shared" si="65"/>
        <v>0.16794544545874288</v>
      </c>
      <c r="T84" s="2">
        <v>0.01</v>
      </c>
      <c r="U84" s="15">
        <f t="shared" si="66"/>
        <v>1.6794544545874288E-3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1.1629454454587428E-2</v>
      </c>
      <c r="AU84" s="8">
        <f t="shared" si="70"/>
        <v>52.122000000000007</v>
      </c>
      <c r="AV84" s="1">
        <f t="shared" si="71"/>
        <v>0.26</v>
      </c>
      <c r="AW84" s="1">
        <f t="shared" si="72"/>
        <v>0.09</v>
      </c>
      <c r="AX84" s="1">
        <f t="shared" si="73"/>
        <v>95.032263644356902</v>
      </c>
    </row>
    <row r="85" spans="1:53" x14ac:dyDescent="0.15">
      <c r="C85" s="7">
        <v>11</v>
      </c>
      <c r="D85" s="9">
        <v>10.240371986633299</v>
      </c>
      <c r="E85" s="10">
        <f t="shared" si="74"/>
        <v>17.764259579032299</v>
      </c>
      <c r="F85" s="7" t="s">
        <v>75</v>
      </c>
      <c r="G85" s="1">
        <v>12</v>
      </c>
      <c r="H85" s="8">
        <f t="shared" si="57"/>
        <v>10.240371986633299</v>
      </c>
      <c r="I85" s="8">
        <f t="shared" si="58"/>
        <v>283.39037198663328</v>
      </c>
      <c r="J85" s="8">
        <f t="shared" si="59"/>
        <v>6.3185311495767546E-2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1.0033984376322964</v>
      </c>
      <c r="P85" s="8">
        <f t="shared" si="62"/>
        <v>6.3400042836163129E-2</v>
      </c>
      <c r="Q85" s="13">
        <f t="shared" si="63"/>
        <v>1.6484011137402416E-2</v>
      </c>
      <c r="R85" s="8">
        <f t="shared" si="64"/>
        <v>0.1355172</v>
      </c>
      <c r="S85" s="14">
        <f t="shared" si="65"/>
        <v>0.12163777835877966</v>
      </c>
      <c r="T85" s="2">
        <v>0.01</v>
      </c>
      <c r="U85" s="15">
        <f t="shared" si="66"/>
        <v>1.2163777835877967E-3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6.7063777835877966E-3</v>
      </c>
      <c r="AU85" s="8">
        <f t="shared" si="70"/>
        <v>52.122000000000007</v>
      </c>
      <c r="AV85" s="1">
        <f t="shared" si="71"/>
        <v>0.26</v>
      </c>
      <c r="AW85" s="1">
        <f t="shared" si="72"/>
        <v>0.09</v>
      </c>
      <c r="AX85" s="1">
        <f t="shared" si="73"/>
        <v>54.802421224253663</v>
      </c>
      <c r="AY85" s="1">
        <f>SUM(AX74:AX85)</f>
        <v>1365.3481708965646</v>
      </c>
    </row>
    <row r="86" spans="1:53" x14ac:dyDescent="0.15">
      <c r="C86" s="7">
        <v>12</v>
      </c>
      <c r="D86" s="9">
        <v>5.39310437816129</v>
      </c>
      <c r="E86" s="10">
        <f t="shared" si="74"/>
        <v>10.240371986633299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5</v>
      </c>
      <c r="E90" s="7"/>
      <c r="F90" s="7"/>
      <c r="G90" s="1">
        <v>1</v>
      </c>
      <c r="H90" s="8">
        <f t="shared" ref="H90:H101" si="76">E91</f>
        <v>5</v>
      </c>
      <c r="I90" s="8">
        <f t="shared" ref="I90:I101" si="77">H90+273.15</f>
        <v>278.14999999999998</v>
      </c>
      <c r="J90" s="8">
        <f t="shared" ref="J90:J101" si="78">EXP(($C$16*(I90-$C$14))/($C$17*I90*$C$14))</f>
        <v>3.3074406338125473E-2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9.4162834844643221E-3</v>
      </c>
      <c r="Q90" s="13">
        <f t="shared" ref="Q90:Q101" si="82">P90*$B$76</f>
        <v>2.4482337059607237E-3</v>
      </c>
      <c r="R90" s="8">
        <f t="shared" ref="R90:R101" si="83">L90*$B$76</f>
        <v>7.4022000000000004E-2</v>
      </c>
      <c r="S90" s="14">
        <f t="shared" ref="S90:S101" si="84">Q90/R90</f>
        <v>3.3074406338125473E-2</v>
      </c>
      <c r="T90" s="2">
        <v>0.01</v>
      </c>
      <c r="U90" s="15">
        <f t="shared" ref="U90:U101" si="85">S90*T90</f>
        <v>3.3074406338125473E-4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1.0280744063381253E-2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0.22</v>
      </c>
      <c r="AX90" s="1">
        <f t="shared" ref="AX90:AX101" si="92">AW90*10000*AV90*0.67*AU90*AT90</f>
        <v>112.17158234258609</v>
      </c>
      <c r="AZ90" s="1">
        <f t="shared" ref="AZ90:AZ101" si="93">$E$10</f>
        <v>0.04</v>
      </c>
      <c r="BA90" s="1">
        <f t="shared" ref="BA90:BA101" si="94">AZ90*10000*AV90*0.67*AU90*AT90</f>
        <v>20.394833153197471</v>
      </c>
    </row>
    <row r="91" spans="1:53" x14ac:dyDescent="0.15">
      <c r="A91" s="1" t="s">
        <v>74</v>
      </c>
      <c r="B91" s="1">
        <v>1</v>
      </c>
      <c r="C91" s="7">
        <v>1</v>
      </c>
      <c r="D91" s="9">
        <v>4.5317825176451603</v>
      </c>
      <c r="E91" s="10">
        <f t="shared" ref="E91:E102" si="95">D90</f>
        <v>5</v>
      </c>
      <c r="F91" s="7" t="s">
        <v>73</v>
      </c>
      <c r="G91" s="1">
        <v>2</v>
      </c>
      <c r="H91" s="8">
        <f t="shared" si="76"/>
        <v>4.5317825176451603</v>
      </c>
      <c r="I91" s="8">
        <f t="shared" si="77"/>
        <v>277.68178251764516</v>
      </c>
      <c r="J91" s="8">
        <f t="shared" si="78"/>
        <v>3.1178683274752643E-2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0.55998371651553569</v>
      </c>
      <c r="P91" s="8">
        <f t="shared" si="81"/>
        <v>1.7459554936256758E-2</v>
      </c>
      <c r="Q91" s="13">
        <f t="shared" si="82"/>
        <v>4.5394842834267576E-3</v>
      </c>
      <c r="R91" s="8">
        <f t="shared" si="83"/>
        <v>7.4022000000000004E-2</v>
      </c>
      <c r="S91" s="14">
        <f t="shared" si="84"/>
        <v>6.1326150109788403E-2</v>
      </c>
      <c r="T91" s="2">
        <v>0.01</v>
      </c>
      <c r="U91" s="15">
        <f t="shared" si="85"/>
        <v>6.1326150109788403E-4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6.1032615010978841E-3</v>
      </c>
      <c r="AU91" s="8">
        <f t="shared" si="89"/>
        <v>28.47</v>
      </c>
      <c r="AV91" s="1">
        <f t="shared" si="90"/>
        <v>0.26</v>
      </c>
      <c r="AW91" s="1">
        <f t="shared" si="91"/>
        <v>0.22</v>
      </c>
      <c r="AX91" s="1">
        <f t="shared" si="92"/>
        <v>66.591726805771046</v>
      </c>
      <c r="AZ91" s="1">
        <f t="shared" si="93"/>
        <v>0.04</v>
      </c>
      <c r="BA91" s="1">
        <f t="shared" si="94"/>
        <v>12.107586691958371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6.0027808911428604</v>
      </c>
      <c r="E92" s="10">
        <f t="shared" si="95"/>
        <v>4.5317825176451603</v>
      </c>
      <c r="F92" s="7" t="s">
        <v>73</v>
      </c>
      <c r="G92" s="1">
        <v>3</v>
      </c>
      <c r="H92" s="8">
        <f t="shared" si="76"/>
        <v>6.0027808911428604</v>
      </c>
      <c r="I92" s="8">
        <f t="shared" si="77"/>
        <v>279.15278089114281</v>
      </c>
      <c r="J92" s="8">
        <f t="shared" si="78"/>
        <v>3.7506253362087558E-2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0.82722416157927892</v>
      </c>
      <c r="P92" s="8">
        <f t="shared" si="81"/>
        <v>3.1026078991432889E-2</v>
      </c>
      <c r="Q92" s="13">
        <f t="shared" si="82"/>
        <v>8.0667805377725513E-3</v>
      </c>
      <c r="R92" s="8">
        <f t="shared" si="83"/>
        <v>7.4022000000000004E-2</v>
      </c>
      <c r="S92" s="14">
        <f t="shared" si="84"/>
        <v>0.10897814889860516</v>
      </c>
      <c r="T92" s="2">
        <v>0.01</v>
      </c>
      <c r="U92" s="15">
        <f t="shared" si="85"/>
        <v>1.0897814889860517E-3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6.579781488986052E-3</v>
      </c>
      <c r="AU92" s="8">
        <f t="shared" si="89"/>
        <v>28.47</v>
      </c>
      <c r="AV92" s="1">
        <f t="shared" si="90"/>
        <v>0.26</v>
      </c>
      <c r="AW92" s="1">
        <f t="shared" si="91"/>
        <v>0.22</v>
      </c>
      <c r="AX92" s="1">
        <f t="shared" si="92"/>
        <v>71.790961484676743</v>
      </c>
      <c r="AZ92" s="1">
        <f t="shared" si="93"/>
        <v>0.04</v>
      </c>
      <c r="BA92" s="1">
        <f t="shared" si="94"/>
        <v>13.052902088123044</v>
      </c>
    </row>
    <row r="93" spans="1:53" x14ac:dyDescent="0.15">
      <c r="C93" s="7">
        <v>3</v>
      </c>
      <c r="D93" s="9">
        <v>10.8489941644194</v>
      </c>
      <c r="E93" s="10">
        <f t="shared" si="95"/>
        <v>6.0027808911428604</v>
      </c>
      <c r="F93" s="7" t="s">
        <v>73</v>
      </c>
      <c r="G93" s="1">
        <v>4</v>
      </c>
      <c r="H93" s="8">
        <f t="shared" si="76"/>
        <v>10.8489941644194</v>
      </c>
      <c r="I93" s="8">
        <f t="shared" si="77"/>
        <v>283.9989941644194</v>
      </c>
      <c r="J93" s="8">
        <f t="shared" si="78"/>
        <v>6.8013282809605516E-2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1.080898082587846</v>
      </c>
      <c r="P93" s="8">
        <f t="shared" si="81"/>
        <v>7.3515426979407508E-2</v>
      </c>
      <c r="Q93" s="13">
        <f t="shared" si="82"/>
        <v>1.9114011014645951E-2</v>
      </c>
      <c r="R93" s="8">
        <f t="shared" si="83"/>
        <v>7.4022000000000004E-2</v>
      </c>
      <c r="S93" s="14">
        <f t="shared" si="84"/>
        <v>0.2582206778342378</v>
      </c>
      <c r="T93" s="2">
        <v>0.01</v>
      </c>
      <c r="U93" s="15">
        <f t="shared" si="85"/>
        <v>2.582206778342378E-3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8.0722067783423786E-3</v>
      </c>
      <c r="AU93" s="8">
        <f t="shared" si="89"/>
        <v>28.47</v>
      </c>
      <c r="AV93" s="1">
        <f t="shared" si="90"/>
        <v>0.26</v>
      </c>
      <c r="AW93" s="1">
        <f t="shared" si="91"/>
        <v>0.22</v>
      </c>
      <c r="AX93" s="1">
        <f t="shared" si="92"/>
        <v>88.074579207588144</v>
      </c>
      <c r="AZ93" s="1">
        <f t="shared" si="93"/>
        <v>0.04</v>
      </c>
      <c r="BA93" s="1">
        <f t="shared" si="94"/>
        <v>16.013559855925116</v>
      </c>
    </row>
    <row r="94" spans="1:53" x14ac:dyDescent="0.15">
      <c r="C94" s="7">
        <v>4</v>
      </c>
      <c r="D94" s="9">
        <v>15.649250580366701</v>
      </c>
      <c r="E94" s="10">
        <f t="shared" si="95"/>
        <v>10.8489941644194</v>
      </c>
      <c r="F94" s="7" t="s">
        <v>73</v>
      </c>
      <c r="G94" s="1">
        <v>5</v>
      </c>
      <c r="H94" s="8">
        <f t="shared" si="76"/>
        <v>15.649250580366701</v>
      </c>
      <c r="I94" s="8">
        <f t="shared" si="77"/>
        <v>288.79925058036667</v>
      </c>
      <c r="J94" s="8">
        <f t="shared" si="78"/>
        <v>0.12024867908777699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0.95701352282801655</v>
      </c>
      <c r="O94" s="8">
        <f t="shared" si="96"/>
        <v>0.33506913278042183</v>
      </c>
      <c r="P94" s="8">
        <f t="shared" si="81"/>
        <v>4.0291620619932682E-2</v>
      </c>
      <c r="Q94" s="13">
        <f t="shared" si="82"/>
        <v>1.0475821361182497E-2</v>
      </c>
      <c r="R94" s="8">
        <f t="shared" si="83"/>
        <v>7.4022000000000004E-2</v>
      </c>
      <c r="S94" s="14">
        <f t="shared" si="84"/>
        <v>0.14152307910057141</v>
      </c>
      <c r="T94" s="2">
        <v>0.01</v>
      </c>
      <c r="U94" s="15">
        <f t="shared" si="85"/>
        <v>1.415230791005714E-3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1.1365230791005713E-2</v>
      </c>
      <c r="AU94" s="8">
        <f t="shared" si="89"/>
        <v>28.47</v>
      </c>
      <c r="AV94" s="1">
        <f t="shared" si="90"/>
        <v>0.26</v>
      </c>
      <c r="AW94" s="1">
        <f t="shared" si="91"/>
        <v>0.22</v>
      </c>
      <c r="AX94" s="1">
        <f t="shared" si="92"/>
        <v>124.00424654638299</v>
      </c>
      <c r="AZ94" s="1">
        <f t="shared" si="93"/>
        <v>0.04</v>
      </c>
      <c r="BA94" s="1">
        <f t="shared" si="94"/>
        <v>22.546226644796906</v>
      </c>
    </row>
    <row r="95" spans="1:53" x14ac:dyDescent="0.15">
      <c r="C95" s="7">
        <v>5</v>
      </c>
      <c r="D95" s="9">
        <v>21.603458576774202</v>
      </c>
      <c r="E95" s="10">
        <f t="shared" si="95"/>
        <v>15.649250580366701</v>
      </c>
      <c r="F95" s="7" t="s">
        <v>75</v>
      </c>
      <c r="G95" s="1">
        <v>6</v>
      </c>
      <c r="H95" s="8">
        <f t="shared" si="76"/>
        <v>21.603458576774202</v>
      </c>
      <c r="I95" s="8">
        <f t="shared" si="77"/>
        <v>294.75345857677416</v>
      </c>
      <c r="J95" s="8">
        <f t="shared" si="78"/>
        <v>0.23760770500053624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0.57947751216048915</v>
      </c>
      <c r="P95" s="8">
        <f t="shared" si="81"/>
        <v>0.13768832176387416</v>
      </c>
      <c r="Q95" s="13">
        <f t="shared" si="82"/>
        <v>3.5798963658607283E-2</v>
      </c>
      <c r="R95" s="8">
        <f t="shared" si="83"/>
        <v>7.4022000000000004E-2</v>
      </c>
      <c r="S95" s="14">
        <f t="shared" si="84"/>
        <v>0.48362599846812138</v>
      </c>
      <c r="T95" s="2">
        <v>0.01</v>
      </c>
      <c r="U95" s="15">
        <f t="shared" si="85"/>
        <v>4.836259984681214E-3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1.4786259984681215E-2</v>
      </c>
      <c r="AU95" s="8">
        <f t="shared" si="89"/>
        <v>28.47</v>
      </c>
      <c r="AV95" s="1">
        <f t="shared" si="90"/>
        <v>0.26</v>
      </c>
      <c r="AW95" s="1">
        <f t="shared" si="91"/>
        <v>0.22</v>
      </c>
      <c r="AX95" s="1">
        <f t="shared" si="92"/>
        <v>161.33055829278715</v>
      </c>
      <c r="AZ95" s="1">
        <f t="shared" si="93"/>
        <v>0.04</v>
      </c>
      <c r="BA95" s="1">
        <f t="shared" si="94"/>
        <v>29.332828780506755</v>
      </c>
    </row>
    <row r="96" spans="1:53" x14ac:dyDescent="0.15">
      <c r="C96" s="7">
        <v>6</v>
      </c>
      <c r="D96" s="9">
        <v>24.4682252773333</v>
      </c>
      <c r="E96" s="10">
        <f t="shared" si="95"/>
        <v>21.603458576774202</v>
      </c>
      <c r="F96" s="7" t="s">
        <v>73</v>
      </c>
      <c r="G96" s="1">
        <v>7</v>
      </c>
      <c r="H96" s="8">
        <f t="shared" si="76"/>
        <v>24.4682252773333</v>
      </c>
      <c r="I96" s="8">
        <f t="shared" si="77"/>
        <v>297.61822527733329</v>
      </c>
      <c r="J96" s="8">
        <f t="shared" si="78"/>
        <v>0.32655269895804279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0.72648919039661497</v>
      </c>
      <c r="P96" s="8">
        <f t="shared" si="81"/>
        <v>0.23723700588785804</v>
      </c>
      <c r="Q96" s="13">
        <f t="shared" si="82"/>
        <v>6.1681621530843091E-2</v>
      </c>
      <c r="R96" s="8">
        <f t="shared" si="83"/>
        <v>7.4022000000000004E-2</v>
      </c>
      <c r="S96" s="14">
        <f t="shared" si="84"/>
        <v>0.83328769191379704</v>
      </c>
      <c r="T96" s="2">
        <v>0.01</v>
      </c>
      <c r="U96" s="15">
        <f t="shared" si="85"/>
        <v>8.3328769191379701E-3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2.3232876919137974E-2</v>
      </c>
      <c r="AU96" s="8">
        <f t="shared" si="89"/>
        <v>28.47</v>
      </c>
      <c r="AV96" s="1">
        <f t="shared" si="90"/>
        <v>0.26</v>
      </c>
      <c r="AW96" s="1">
        <f t="shared" si="91"/>
        <v>0.22</v>
      </c>
      <c r="AX96" s="1">
        <f t="shared" si="92"/>
        <v>253.49026785646274</v>
      </c>
      <c r="AZ96" s="1">
        <f t="shared" si="93"/>
        <v>0.04</v>
      </c>
      <c r="BA96" s="1">
        <f t="shared" si="94"/>
        <v>46.089139610265953</v>
      </c>
    </row>
    <row r="97" spans="3:54" x14ac:dyDescent="0.15">
      <c r="C97" s="7">
        <v>7</v>
      </c>
      <c r="D97" s="9">
        <v>26.285428309032302</v>
      </c>
      <c r="E97" s="10">
        <f t="shared" si="95"/>
        <v>24.4682252773333</v>
      </c>
      <c r="F97" s="7" t="s">
        <v>73</v>
      </c>
      <c r="G97" s="1">
        <v>8</v>
      </c>
      <c r="H97" s="8">
        <f t="shared" si="76"/>
        <v>26.285428309032302</v>
      </c>
      <c r="I97" s="8">
        <f t="shared" si="77"/>
        <v>299.43542830903226</v>
      </c>
      <c r="J97" s="8">
        <f t="shared" si="78"/>
        <v>0.39827201408474466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0.77395218450875702</v>
      </c>
      <c r="P97" s="8">
        <f t="shared" si="81"/>
        <v>0.30824349532959056</v>
      </c>
      <c r="Q97" s="13">
        <f t="shared" si="82"/>
        <v>8.0143308785693548E-2</v>
      </c>
      <c r="R97" s="8">
        <f t="shared" si="83"/>
        <v>7.4022000000000004E-2</v>
      </c>
      <c r="S97" s="14">
        <f t="shared" si="84"/>
        <v>1.0826958037569039</v>
      </c>
      <c r="T97" s="2">
        <v>0.01</v>
      </c>
      <c r="U97" s="15">
        <f t="shared" si="85"/>
        <v>1.0826958037569039E-2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2.5726958037569039E-2</v>
      </c>
      <c r="AU97" s="8">
        <f t="shared" si="89"/>
        <v>28.47</v>
      </c>
      <c r="AV97" s="1">
        <f t="shared" si="90"/>
        <v>0.26</v>
      </c>
      <c r="AW97" s="1">
        <f t="shared" si="91"/>
        <v>0.22</v>
      </c>
      <c r="AX97" s="1">
        <f t="shared" si="92"/>
        <v>280.70279487011231</v>
      </c>
      <c r="AZ97" s="1">
        <f t="shared" si="93"/>
        <v>0.04</v>
      </c>
      <c r="BA97" s="1">
        <f t="shared" si="94"/>
        <v>51.036871794565869</v>
      </c>
    </row>
    <row r="98" spans="3:54" x14ac:dyDescent="0.15">
      <c r="C98" s="7">
        <v>8</v>
      </c>
      <c r="D98" s="9">
        <v>26.6011333848387</v>
      </c>
      <c r="E98" s="10">
        <f t="shared" si="95"/>
        <v>26.285428309032302</v>
      </c>
      <c r="F98" s="7" t="s">
        <v>73</v>
      </c>
      <c r="G98" s="1">
        <v>9</v>
      </c>
      <c r="H98" s="8">
        <f t="shared" si="76"/>
        <v>26.6011333848387</v>
      </c>
      <c r="I98" s="8">
        <f t="shared" si="77"/>
        <v>299.75113338483868</v>
      </c>
      <c r="J98" s="8">
        <f t="shared" si="78"/>
        <v>0.41214823330844425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0.75040868917916659</v>
      </c>
      <c r="P98" s="8">
        <f t="shared" si="81"/>
        <v>0.30927961550449895</v>
      </c>
      <c r="Q98" s="13">
        <f t="shared" si="82"/>
        <v>8.0412700031169723E-2</v>
      </c>
      <c r="R98" s="8">
        <f t="shared" si="83"/>
        <v>7.4022000000000004E-2</v>
      </c>
      <c r="S98" s="14">
        <f t="shared" si="84"/>
        <v>1.0863351440270421</v>
      </c>
      <c r="T98" s="2">
        <v>0.01</v>
      </c>
      <c r="U98" s="15">
        <f t="shared" si="85"/>
        <v>1.0863351440270421E-2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2.5763351440270421E-2</v>
      </c>
      <c r="AU98" s="8">
        <f t="shared" si="89"/>
        <v>28.47</v>
      </c>
      <c r="AV98" s="1">
        <f t="shared" si="90"/>
        <v>0.26</v>
      </c>
      <c r="AW98" s="1">
        <f t="shared" si="91"/>
        <v>0.22</v>
      </c>
      <c r="AX98" s="1">
        <f t="shared" si="92"/>
        <v>281.09987756594415</v>
      </c>
      <c r="AZ98" s="1">
        <f t="shared" si="93"/>
        <v>0.04</v>
      </c>
      <c r="BA98" s="1">
        <f t="shared" si="94"/>
        <v>51.109068648353485</v>
      </c>
    </row>
    <row r="99" spans="3:54" x14ac:dyDescent="0.15">
      <c r="C99" s="7">
        <v>9</v>
      </c>
      <c r="D99" s="9">
        <v>22.751825147000002</v>
      </c>
      <c r="E99" s="10">
        <f t="shared" si="95"/>
        <v>26.6011333848387</v>
      </c>
      <c r="F99" s="7" t="s">
        <v>73</v>
      </c>
      <c r="G99" s="1">
        <v>10</v>
      </c>
      <c r="H99" s="8">
        <f t="shared" si="76"/>
        <v>22.751825147000002</v>
      </c>
      <c r="I99" s="8">
        <f t="shared" si="77"/>
        <v>295.90182514699995</v>
      </c>
      <c r="J99" s="8">
        <f t="shared" si="78"/>
        <v>0.27010790444159122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0.72582907367466754</v>
      </c>
      <c r="P99" s="8">
        <f t="shared" si="81"/>
        <v>0.19605217007304576</v>
      </c>
      <c r="Q99" s="13">
        <f t="shared" si="82"/>
        <v>5.09735642189919E-2</v>
      </c>
      <c r="R99" s="8">
        <f t="shared" si="83"/>
        <v>7.4022000000000004E-2</v>
      </c>
      <c r="S99" s="14">
        <f t="shared" si="84"/>
        <v>0.68862722189338166</v>
      </c>
      <c r="T99" s="2">
        <v>0.01</v>
      </c>
      <c r="U99" s="15">
        <f t="shared" si="85"/>
        <v>6.886272218933817E-3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1.6836272218933818E-2</v>
      </c>
      <c r="AU99" s="8">
        <f t="shared" si="89"/>
        <v>28.47</v>
      </c>
      <c r="AV99" s="1">
        <f t="shared" si="90"/>
        <v>0.26</v>
      </c>
      <c r="AW99" s="1">
        <f t="shared" si="91"/>
        <v>0.22</v>
      </c>
      <c r="AX99" s="1">
        <f t="shared" si="92"/>
        <v>183.69791951879409</v>
      </c>
      <c r="AZ99" s="1">
        <f t="shared" si="93"/>
        <v>0.04</v>
      </c>
      <c r="BA99" s="1">
        <f t="shared" si="94"/>
        <v>33.39962173068983</v>
      </c>
    </row>
    <row r="100" spans="3:54" x14ac:dyDescent="0.15">
      <c r="C100" s="7">
        <v>10</v>
      </c>
      <c r="D100" s="9">
        <v>17.764259579032299</v>
      </c>
      <c r="E100" s="10">
        <f t="shared" si="95"/>
        <v>22.751825147000002</v>
      </c>
      <c r="F100" s="7" t="s">
        <v>73</v>
      </c>
      <c r="G100" s="1">
        <v>11</v>
      </c>
      <c r="H100" s="8">
        <f t="shared" si="76"/>
        <v>17.764259579032299</v>
      </c>
      <c r="I100" s="8">
        <f t="shared" si="77"/>
        <v>290.91425957903226</v>
      </c>
      <c r="J100" s="8">
        <f t="shared" si="78"/>
        <v>0.15364968591478495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0.50328805842154067</v>
      </c>
      <c r="O100" s="8">
        <f t="shared" si="96"/>
        <v>0.31118884518008105</v>
      </c>
      <c r="P100" s="8">
        <f t="shared" si="81"/>
        <v>4.7814068322104095E-2</v>
      </c>
      <c r="Q100" s="13">
        <f t="shared" si="82"/>
        <v>1.2431657763747064E-2</v>
      </c>
      <c r="R100" s="8">
        <f t="shared" si="83"/>
        <v>7.4022000000000004E-2</v>
      </c>
      <c r="S100" s="14">
        <f t="shared" si="84"/>
        <v>0.16794544545874285</v>
      </c>
      <c r="T100" s="2">
        <v>0.01</v>
      </c>
      <c r="U100" s="15">
        <f t="shared" si="85"/>
        <v>1.6794544545874286E-3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1.1629454454587428E-2</v>
      </c>
      <c r="AU100" s="8">
        <f t="shared" si="89"/>
        <v>28.47</v>
      </c>
      <c r="AV100" s="1">
        <f t="shared" si="90"/>
        <v>0.26</v>
      </c>
      <c r="AW100" s="1">
        <f t="shared" si="91"/>
        <v>0.22</v>
      </c>
      <c r="AX100" s="1">
        <f t="shared" si="92"/>
        <v>126.88714940376316</v>
      </c>
      <c r="AZ100" s="1">
        <f t="shared" si="93"/>
        <v>0.04</v>
      </c>
      <c r="BA100" s="1">
        <f t="shared" si="94"/>
        <v>23.070390800684212</v>
      </c>
    </row>
    <row r="101" spans="3:54" x14ac:dyDescent="0.15">
      <c r="C101" s="7">
        <v>11</v>
      </c>
      <c r="D101" s="9">
        <v>10.240371986633299</v>
      </c>
      <c r="E101" s="10">
        <f t="shared" si="95"/>
        <v>17.764259579032299</v>
      </c>
      <c r="F101" s="7" t="s">
        <v>75</v>
      </c>
      <c r="G101" s="1">
        <v>12</v>
      </c>
      <c r="H101" s="8">
        <f t="shared" si="76"/>
        <v>10.240371986633299</v>
      </c>
      <c r="I101" s="8">
        <f t="shared" si="77"/>
        <v>283.39037198663328</v>
      </c>
      <c r="J101" s="8">
        <f t="shared" si="78"/>
        <v>6.3185311495767546E-2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0.5480747768579769</v>
      </c>
      <c r="P101" s="8">
        <f t="shared" si="81"/>
        <v>3.4630275498744562E-2</v>
      </c>
      <c r="Q101" s="13">
        <f t="shared" si="82"/>
        <v>9.0038716296735859E-3</v>
      </c>
      <c r="R101" s="8">
        <f t="shared" si="83"/>
        <v>7.4022000000000004E-2</v>
      </c>
      <c r="S101" s="14">
        <f t="shared" si="84"/>
        <v>0.12163777835877962</v>
      </c>
      <c r="T101" s="2">
        <v>0.01</v>
      </c>
      <c r="U101" s="15">
        <f t="shared" si="85"/>
        <v>1.2163777835877963E-3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6.7063777835877966E-3</v>
      </c>
      <c r="AU101" s="8">
        <f t="shared" si="89"/>
        <v>28.47</v>
      </c>
      <c r="AV101" s="1">
        <f t="shared" si="90"/>
        <v>0.26</v>
      </c>
      <c r="AW101" s="1">
        <f t="shared" si="91"/>
        <v>0.22</v>
      </c>
      <c r="AX101" s="1">
        <f t="shared" si="92"/>
        <v>73.172233754138873</v>
      </c>
      <c r="AY101" s="1">
        <f>SUM(AX90:AX101)</f>
        <v>1823.0138976490077</v>
      </c>
      <c r="AZ101" s="1">
        <f t="shared" si="93"/>
        <v>0.04</v>
      </c>
      <c r="BA101" s="1">
        <f t="shared" si="94"/>
        <v>13.304042500752521</v>
      </c>
      <c r="BB101" s="1">
        <f>SUM(BA90:BA101)</f>
        <v>331.45707229981957</v>
      </c>
    </row>
    <row r="102" spans="3:54" x14ac:dyDescent="0.15">
      <c r="C102" s="7">
        <v>12</v>
      </c>
      <c r="D102" s="9">
        <v>5.39310437816129</v>
      </c>
      <c r="E102" s="10">
        <f t="shared" si="95"/>
        <v>10.240371986633299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53.5944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212.317808219178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2040.3887745997499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2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61146315.736230329</v>
      </c>
      <c r="J14" s="6" t="s">
        <v>22</v>
      </c>
      <c r="K14" s="6">
        <f>I14/(10000*1000)</f>
        <v>6.1146315736230328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41330854.931506798</v>
      </c>
      <c r="J15" s="6" t="s">
        <v>22</v>
      </c>
      <c r="K15" s="6">
        <f>I15/(10000*1000)</f>
        <v>4.1330854931506797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6.1146315736230328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10</v>
      </c>
      <c r="E27" s="7"/>
      <c r="F27" s="7"/>
      <c r="G27" s="1">
        <v>1</v>
      </c>
      <c r="H27" s="8">
        <f t="shared" ref="H27:H38" si="0">E28</f>
        <v>10</v>
      </c>
      <c r="I27" s="8">
        <f t="shared" ref="I27:I38" si="1">H27+273.15</f>
        <v>283.14999999999998</v>
      </c>
      <c r="J27" s="8">
        <f t="shared" ref="J27:J38" si="2">EXP(($C$16*(I27-$C$14))/($C$17*I27*$C$14))</f>
        <v>6.1368976872776558E-2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6.8435989592313229E-2</v>
      </c>
      <c r="Q27" s="13">
        <f t="shared" ref="Q27:Q38" si="6">P27*$B$29</f>
        <v>8.212318751077587E-3</v>
      </c>
      <c r="R27" s="8">
        <f t="shared" ref="R27:R38" si="7">L27*$B$29</f>
        <v>0.13381873333333336</v>
      </c>
      <c r="S27" s="14">
        <f t="shared" ref="S27:S38" si="8">Q27/R27</f>
        <v>6.1368976872776551E-2</v>
      </c>
      <c r="T27" s="2">
        <v>0.01</v>
      </c>
      <c r="U27" s="15">
        <f t="shared" ref="U27:U38" si="9">S27*T27</f>
        <v>6.1368976872776552E-4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3.0063689768727763E-2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4.4661999999999997</v>
      </c>
      <c r="AU27" s="1">
        <f t="shared" ref="AU27:AU38" si="17">AT27*10000*AS27*0.67*AR27*AQ27</f>
        <v>12038.494145507906</v>
      </c>
    </row>
    <row r="28" spans="1:47" x14ac:dyDescent="0.15">
      <c r="A28" s="1" t="s">
        <v>74</v>
      </c>
      <c r="B28" s="1">
        <v>1</v>
      </c>
      <c r="C28" s="7">
        <v>1</v>
      </c>
      <c r="D28" s="9">
        <v>9.7865043187419403</v>
      </c>
      <c r="E28" s="10">
        <f t="shared" ref="E28:E39" si="18">D27</f>
        <v>10</v>
      </c>
      <c r="F28" s="7" t="s">
        <v>73</v>
      </c>
      <c r="G28" s="1">
        <v>2</v>
      </c>
      <c r="H28" s="8">
        <f t="shared" si="0"/>
        <v>9.7865043187419403</v>
      </c>
      <c r="I28" s="8">
        <f t="shared" si="1"/>
        <v>282.93650431874192</v>
      </c>
      <c r="J28" s="8">
        <f t="shared" si="2"/>
        <v>5.979707330948781E-2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2.1618762326299095</v>
      </c>
      <c r="P28" s="8">
        <f t="shared" si="5"/>
        <v>0.12927387156861</v>
      </c>
      <c r="Q28" s="13">
        <f t="shared" si="6"/>
        <v>1.5512864588233199E-2</v>
      </c>
      <c r="R28" s="8">
        <f t="shared" si="7"/>
        <v>0.13381873333333336</v>
      </c>
      <c r="S28" s="14">
        <f t="shared" si="8"/>
        <v>0.11592446140998593</v>
      </c>
      <c r="T28" s="2">
        <v>0.01</v>
      </c>
      <c r="U28" s="15">
        <f t="shared" si="9"/>
        <v>1.1592446140998593E-3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2.3059244614099857E-2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4.4661999999999997</v>
      </c>
      <c r="AU28" s="1">
        <f t="shared" si="17"/>
        <v>9233.6830050526187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11.8355969455714</v>
      </c>
      <c r="E29" s="10">
        <f t="shared" si="18"/>
        <v>9.7865043187419403</v>
      </c>
      <c r="F29" s="7" t="s">
        <v>73</v>
      </c>
      <c r="G29" s="1">
        <v>3</v>
      </c>
      <c r="H29" s="8">
        <f t="shared" si="0"/>
        <v>11.8355969455714</v>
      </c>
      <c r="I29" s="8">
        <f t="shared" si="1"/>
        <v>284.98559694557139</v>
      </c>
      <c r="J29" s="8">
        <f t="shared" si="2"/>
        <v>7.6584460058061563E-2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3.1477584721724106</v>
      </c>
      <c r="P29" s="8">
        <f t="shared" si="5"/>
        <v>0.24106938298451286</v>
      </c>
      <c r="Q29" s="13">
        <f t="shared" si="6"/>
        <v>2.8928325958141543E-2</v>
      </c>
      <c r="R29" s="8">
        <f t="shared" si="7"/>
        <v>0.13381873333333336</v>
      </c>
      <c r="S29" s="14">
        <f t="shared" si="8"/>
        <v>0.21617545793146206</v>
      </c>
      <c r="T29" s="2">
        <v>0.01</v>
      </c>
      <c r="U29" s="15">
        <f t="shared" si="9"/>
        <v>2.1617545793146207E-3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2.4061754579314622E-2</v>
      </c>
      <c r="AR29" s="8">
        <f t="shared" si="15"/>
        <v>111.51561111111111</v>
      </c>
      <c r="AS29" s="1">
        <f t="shared" si="16"/>
        <v>0.12</v>
      </c>
      <c r="AT29" s="1">
        <f t="shared" si="20"/>
        <v>4.4661999999999997</v>
      </c>
      <c r="AU29" s="1">
        <f t="shared" si="17"/>
        <v>9635.1210999735267</v>
      </c>
    </row>
    <row r="30" spans="1:47" x14ac:dyDescent="0.15">
      <c r="C30" s="7">
        <v>3</v>
      </c>
      <c r="D30" s="9">
        <v>14.596010035806501</v>
      </c>
      <c r="E30" s="10">
        <f t="shared" si="18"/>
        <v>11.8355969455714</v>
      </c>
      <c r="F30" s="7" t="s">
        <v>73</v>
      </c>
      <c r="G30" s="1">
        <v>4</v>
      </c>
      <c r="H30" s="8">
        <f t="shared" si="0"/>
        <v>14.596010035806501</v>
      </c>
      <c r="I30" s="8">
        <f t="shared" si="1"/>
        <v>287.74601003580648</v>
      </c>
      <c r="J30" s="8">
        <f t="shared" si="2"/>
        <v>0.10628832463584589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4.0218452002990084</v>
      </c>
      <c r="P30" s="8">
        <f t="shared" si="5"/>
        <v>0.42747518828449965</v>
      </c>
      <c r="Q30" s="13">
        <f t="shared" si="6"/>
        <v>5.1297022594139957E-2</v>
      </c>
      <c r="R30" s="8">
        <f t="shared" si="7"/>
        <v>0.13381873333333336</v>
      </c>
      <c r="S30" s="14">
        <f t="shared" si="8"/>
        <v>0.38333214876845806</v>
      </c>
      <c r="T30" s="2">
        <v>0.01</v>
      </c>
      <c r="U30" s="15">
        <f t="shared" si="9"/>
        <v>3.8333214876845809E-3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3.3283321487684578E-2</v>
      </c>
      <c r="AR30" s="8">
        <f t="shared" si="15"/>
        <v>111.51561111111111</v>
      </c>
      <c r="AS30" s="1">
        <f t="shared" si="16"/>
        <v>0.12</v>
      </c>
      <c r="AT30" s="1">
        <f t="shared" si="20"/>
        <v>4.4661999999999997</v>
      </c>
      <c r="AU30" s="1">
        <f t="shared" si="17"/>
        <v>13327.741004343936</v>
      </c>
    </row>
    <row r="31" spans="1:47" x14ac:dyDescent="0.15">
      <c r="C31" s="7">
        <v>4</v>
      </c>
      <c r="D31" s="9">
        <v>19.092687557000001</v>
      </c>
      <c r="E31" s="10">
        <f t="shared" si="18"/>
        <v>14.596010035806501</v>
      </c>
      <c r="F31" s="7" t="s">
        <v>73</v>
      </c>
      <c r="G31" s="1">
        <v>5</v>
      </c>
      <c r="H31" s="8">
        <f t="shared" si="0"/>
        <v>19.092687557000001</v>
      </c>
      <c r="I31" s="8">
        <f t="shared" si="1"/>
        <v>292.24268755699995</v>
      </c>
      <c r="J31" s="8">
        <f t="shared" si="2"/>
        <v>0.17889800541610995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3.4146515114137834</v>
      </c>
      <c r="O31" s="8">
        <f t="shared" si="19"/>
        <v>1.2948746117118368</v>
      </c>
      <c r="P31" s="8">
        <f t="shared" si="5"/>
        <v>0.23165048529920745</v>
      </c>
      <c r="Q31" s="13">
        <f t="shared" si="6"/>
        <v>2.7798058235904893E-2</v>
      </c>
      <c r="R31" s="8">
        <f t="shared" si="7"/>
        <v>0.13381873333333336</v>
      </c>
      <c r="S31" s="14">
        <f t="shared" si="8"/>
        <v>0.20772919862170436</v>
      </c>
      <c r="T31" s="2">
        <v>0.01</v>
      </c>
      <c r="U31" s="15">
        <f t="shared" si="9"/>
        <v>2.0772919862170436E-3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3.1527291986217038E-2</v>
      </c>
      <c r="AR31" s="8">
        <f t="shared" si="15"/>
        <v>111.51561111111111</v>
      </c>
      <c r="AS31" s="1">
        <f t="shared" si="16"/>
        <v>0.12</v>
      </c>
      <c r="AT31" s="1">
        <f t="shared" si="20"/>
        <v>4.4661999999999997</v>
      </c>
      <c r="AU31" s="1">
        <f t="shared" si="17"/>
        <v>12624.568804411712</v>
      </c>
    </row>
    <row r="32" spans="1:47" x14ac:dyDescent="0.15">
      <c r="C32" s="7">
        <v>5</v>
      </c>
      <c r="D32" s="9">
        <v>22.5230620948387</v>
      </c>
      <c r="E32" s="10">
        <f t="shared" si="18"/>
        <v>19.092687557000001</v>
      </c>
      <c r="F32" s="7" t="s">
        <v>75</v>
      </c>
      <c r="G32" s="1">
        <v>6</v>
      </c>
      <c r="H32" s="8">
        <f t="shared" si="0"/>
        <v>22.5230620948387</v>
      </c>
      <c r="I32" s="8">
        <f t="shared" si="1"/>
        <v>295.67306209483866</v>
      </c>
      <c r="J32" s="8">
        <f t="shared" si="2"/>
        <v>0.26331801186734849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2.1783802375237404</v>
      </c>
      <c r="P32" s="8">
        <f t="shared" si="5"/>
        <v>0.57360675323587373</v>
      </c>
      <c r="Q32" s="13">
        <f t="shared" si="6"/>
        <v>6.8832810388304841E-2</v>
      </c>
      <c r="R32" s="8">
        <f t="shared" si="7"/>
        <v>0.13381873333333336</v>
      </c>
      <c r="S32" s="14">
        <f t="shared" si="8"/>
        <v>0.51437350118123593</v>
      </c>
      <c r="T32" s="2">
        <v>0.01</v>
      </c>
      <c r="U32" s="15">
        <f t="shared" si="9"/>
        <v>5.1437350118123592E-3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3.4593735011812357E-2</v>
      </c>
      <c r="AR32" s="8">
        <f t="shared" si="15"/>
        <v>111.51561111111111</v>
      </c>
      <c r="AS32" s="1">
        <f t="shared" si="16"/>
        <v>0.12</v>
      </c>
      <c r="AT32" s="1">
        <f t="shared" si="20"/>
        <v>4.4661999999999997</v>
      </c>
      <c r="AU32" s="1">
        <f t="shared" si="17"/>
        <v>13852.47385183414</v>
      </c>
    </row>
    <row r="33" spans="1:48" x14ac:dyDescent="0.15">
      <c r="C33" s="7">
        <v>6</v>
      </c>
      <c r="D33" s="9">
        <v>26.593537025666699</v>
      </c>
      <c r="E33" s="10">
        <f t="shared" si="18"/>
        <v>22.5230620948387</v>
      </c>
      <c r="F33" s="7" t="s">
        <v>73</v>
      </c>
      <c r="G33" s="1">
        <v>7</v>
      </c>
      <c r="H33" s="8">
        <f t="shared" si="0"/>
        <v>26.593537025666699</v>
      </c>
      <c r="I33" s="8">
        <f t="shared" si="1"/>
        <v>299.74353702566668</v>
      </c>
      <c r="J33" s="8">
        <f t="shared" si="2"/>
        <v>0.41180908840822128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2.7199295953989777</v>
      </c>
      <c r="P33" s="8">
        <f t="shared" si="5"/>
        <v>1.1200917272157951</v>
      </c>
      <c r="Q33" s="13">
        <f t="shared" si="6"/>
        <v>0.13441100726589542</v>
      </c>
      <c r="R33" s="8">
        <f t="shared" si="7"/>
        <v>0.13381873333333336</v>
      </c>
      <c r="S33" s="14">
        <f t="shared" si="8"/>
        <v>1.0044259418529</v>
      </c>
      <c r="T33" s="2">
        <v>0.01</v>
      </c>
      <c r="U33" s="15">
        <f t="shared" si="9"/>
        <v>1.0044259418529001E-2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4.4944259418529003E-2</v>
      </c>
      <c r="AR33" s="8">
        <f t="shared" si="15"/>
        <v>111.51561111111111</v>
      </c>
      <c r="AS33" s="1">
        <f t="shared" si="16"/>
        <v>0.12</v>
      </c>
      <c r="AT33" s="1">
        <f t="shared" si="20"/>
        <v>4.4661999999999997</v>
      </c>
      <c r="AU33" s="1">
        <f t="shared" si="17"/>
        <v>17997.165618937484</v>
      </c>
    </row>
    <row r="34" spans="1:48" x14ac:dyDescent="0.15">
      <c r="C34" s="7">
        <v>7</v>
      </c>
      <c r="D34" s="9">
        <v>26.364780240967701</v>
      </c>
      <c r="E34" s="10">
        <f t="shared" si="18"/>
        <v>26.593537025666699</v>
      </c>
      <c r="F34" s="7" t="s">
        <v>73</v>
      </c>
      <c r="G34" s="1">
        <v>8</v>
      </c>
      <c r="H34" s="8">
        <f t="shared" si="0"/>
        <v>26.364780240967701</v>
      </c>
      <c r="I34" s="8">
        <f t="shared" si="1"/>
        <v>299.5147802409677</v>
      </c>
      <c r="J34" s="8">
        <f t="shared" si="2"/>
        <v>0.40171792201252526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2.7149939792942939</v>
      </c>
      <c r="P34" s="8">
        <f t="shared" si="5"/>
        <v>1.0906617396386207</v>
      </c>
      <c r="Q34" s="13">
        <f t="shared" si="6"/>
        <v>0.13087940875663448</v>
      </c>
      <c r="R34" s="8">
        <f t="shared" si="7"/>
        <v>0.13381873333333336</v>
      </c>
      <c r="S34" s="14">
        <f t="shared" si="8"/>
        <v>0.97803502915113372</v>
      </c>
      <c r="T34" s="2">
        <v>0.01</v>
      </c>
      <c r="U34" s="15">
        <f t="shared" si="9"/>
        <v>9.7803502915113378E-3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4.4680350291511337E-2</v>
      </c>
      <c r="AR34" s="8">
        <f t="shared" si="15"/>
        <v>111.51561111111111</v>
      </c>
      <c r="AS34" s="1">
        <f t="shared" si="16"/>
        <v>0.12</v>
      </c>
      <c r="AT34" s="1">
        <f t="shared" si="20"/>
        <v>4.4661999999999997</v>
      </c>
      <c r="AU34" s="1">
        <f t="shared" si="17"/>
        <v>17891.487689681675</v>
      </c>
    </row>
    <row r="35" spans="1:48" x14ac:dyDescent="0.15">
      <c r="C35" s="7">
        <v>8</v>
      </c>
      <c r="D35" s="9">
        <v>26.132279419032301</v>
      </c>
      <c r="E35" s="10">
        <f t="shared" si="18"/>
        <v>26.364780240967701</v>
      </c>
      <c r="F35" s="7" t="s">
        <v>73</v>
      </c>
      <c r="G35" s="1">
        <v>9</v>
      </c>
      <c r="H35" s="8">
        <f t="shared" si="0"/>
        <v>26.132279419032301</v>
      </c>
      <c r="I35" s="8">
        <f t="shared" si="1"/>
        <v>299.28227941903231</v>
      </c>
      <c r="J35" s="8">
        <f t="shared" si="2"/>
        <v>0.39169972030889944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2.7394883507667842</v>
      </c>
      <c r="P35" s="8">
        <f t="shared" si="5"/>
        <v>1.0730568207848377</v>
      </c>
      <c r="Q35" s="13">
        <f t="shared" si="6"/>
        <v>0.12876681849418051</v>
      </c>
      <c r="R35" s="8">
        <f t="shared" si="7"/>
        <v>0.13381873333333336</v>
      </c>
      <c r="S35" s="14">
        <f t="shared" si="8"/>
        <v>0.96224807459080586</v>
      </c>
      <c r="T35" s="2">
        <v>0.01</v>
      </c>
      <c r="U35" s="15">
        <f t="shared" si="9"/>
        <v>9.6224807459080585E-3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4.4522480745908061E-2</v>
      </c>
      <c r="AR35" s="8">
        <f t="shared" si="15"/>
        <v>111.51561111111111</v>
      </c>
      <c r="AS35" s="1">
        <f t="shared" si="16"/>
        <v>0.12</v>
      </c>
      <c r="AT35" s="1">
        <f t="shared" si="20"/>
        <v>4.4661999999999997</v>
      </c>
      <c r="AU35" s="1">
        <f t="shared" si="17"/>
        <v>17828.271510459523</v>
      </c>
    </row>
    <row r="36" spans="1:48" x14ac:dyDescent="0.15">
      <c r="C36" s="7">
        <v>9</v>
      </c>
      <c r="D36" s="9">
        <v>24.024996778666701</v>
      </c>
      <c r="E36" s="10">
        <f t="shared" si="18"/>
        <v>26.132279419032301</v>
      </c>
      <c r="F36" s="7" t="s">
        <v>73</v>
      </c>
      <c r="G36" s="1">
        <v>10</v>
      </c>
      <c r="H36" s="8">
        <f t="shared" si="0"/>
        <v>24.024996778666701</v>
      </c>
      <c r="I36" s="8">
        <f t="shared" si="1"/>
        <v>297.1749967786667</v>
      </c>
      <c r="J36" s="8">
        <f t="shared" si="2"/>
        <v>0.31100119473058391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2.7815876410930578</v>
      </c>
      <c r="P36" s="8">
        <f t="shared" si="5"/>
        <v>0.86507707962776759</v>
      </c>
      <c r="Q36" s="13">
        <f t="shared" si="6"/>
        <v>0.10380924955533211</v>
      </c>
      <c r="R36" s="8">
        <f t="shared" si="7"/>
        <v>0.13381873333333336</v>
      </c>
      <c r="S36" s="14">
        <f t="shared" si="8"/>
        <v>0.77574527100589374</v>
      </c>
      <c r="T36" s="2">
        <v>0.01</v>
      </c>
      <c r="U36" s="15">
        <f t="shared" si="9"/>
        <v>7.7574527100589376E-3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3.7207452710058937E-2</v>
      </c>
      <c r="AR36" s="8">
        <f t="shared" si="15"/>
        <v>111.51561111111111</v>
      </c>
      <c r="AS36" s="1">
        <f t="shared" si="16"/>
        <v>0.12</v>
      </c>
      <c r="AT36" s="1">
        <f t="shared" si="20"/>
        <v>4.4661999999999997</v>
      </c>
      <c r="AU36" s="1">
        <f t="shared" si="17"/>
        <v>14899.092728306248</v>
      </c>
    </row>
    <row r="37" spans="1:48" x14ac:dyDescent="0.15">
      <c r="C37" s="7">
        <v>10</v>
      </c>
      <c r="D37" s="9">
        <v>21.048634812903199</v>
      </c>
      <c r="E37" s="10">
        <f t="shared" si="18"/>
        <v>24.024996778666701</v>
      </c>
      <c r="F37" s="7" t="s">
        <v>73</v>
      </c>
      <c r="G37" s="1">
        <v>11</v>
      </c>
      <c r="H37" s="8">
        <f t="shared" si="0"/>
        <v>21.048634812903199</v>
      </c>
      <c r="I37" s="8">
        <f t="shared" si="1"/>
        <v>294.19863481290315</v>
      </c>
      <c r="J37" s="8">
        <f t="shared" si="2"/>
        <v>0.22325696645932575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1.8206850333920257</v>
      </c>
      <c r="O37" s="8">
        <f t="shared" si="19"/>
        <v>1.2109816391843755</v>
      </c>
      <c r="P37" s="8">
        <f t="shared" si="5"/>
        <v>0.27036008720224541</v>
      </c>
      <c r="Q37" s="13">
        <f t="shared" si="6"/>
        <v>3.2443210464269449E-2</v>
      </c>
      <c r="R37" s="8">
        <f t="shared" si="7"/>
        <v>0.13381873333333336</v>
      </c>
      <c r="S37" s="14">
        <f t="shared" si="8"/>
        <v>0.24244147030935961</v>
      </c>
      <c r="T37" s="2">
        <v>0.01</v>
      </c>
      <c r="U37" s="15">
        <f t="shared" si="9"/>
        <v>2.4244147030935961E-3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3.1874414703093594E-2</v>
      </c>
      <c r="AR37" s="8">
        <f t="shared" si="15"/>
        <v>111.51561111111111</v>
      </c>
      <c r="AS37" s="1">
        <f t="shared" si="16"/>
        <v>0.12</v>
      </c>
      <c r="AT37" s="1">
        <f t="shared" si="20"/>
        <v>4.4661999999999997</v>
      </c>
      <c r="AU37" s="1">
        <f t="shared" si="17"/>
        <v>12763.56820292327</v>
      </c>
    </row>
    <row r="38" spans="1:48" x14ac:dyDescent="0.15">
      <c r="C38" s="7">
        <v>11</v>
      </c>
      <c r="D38" s="9">
        <v>17.579057451499999</v>
      </c>
      <c r="E38" s="10">
        <f t="shared" si="18"/>
        <v>21.048634812903199</v>
      </c>
      <c r="F38" s="7" t="s">
        <v>75</v>
      </c>
      <c r="G38" s="1">
        <v>12</v>
      </c>
      <c r="H38" s="8">
        <f t="shared" si="0"/>
        <v>17.579057451499999</v>
      </c>
      <c r="I38" s="8">
        <f t="shared" si="1"/>
        <v>290.72905745149995</v>
      </c>
      <c r="J38" s="8">
        <f t="shared" si="2"/>
        <v>0.15040839221437127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2.0557776630932412</v>
      </c>
      <c r="P38" s="8">
        <f t="shared" si="5"/>
        <v>0.30920621305607182</v>
      </c>
      <c r="Q38" s="13">
        <f t="shared" si="6"/>
        <v>3.7104745566728617E-2</v>
      </c>
      <c r="R38" s="8">
        <f t="shared" si="7"/>
        <v>0.13381873333333336</v>
      </c>
      <c r="S38" s="14">
        <f t="shared" si="8"/>
        <v>0.27727616786136527</v>
      </c>
      <c r="T38" s="2">
        <v>0.01</v>
      </c>
      <c r="U38" s="15">
        <f t="shared" si="9"/>
        <v>2.772761678613653E-3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2.6572761678613652E-2</v>
      </c>
      <c r="AR38" s="8">
        <f t="shared" si="15"/>
        <v>111.51561111111111</v>
      </c>
      <c r="AS38" s="1">
        <f t="shared" si="16"/>
        <v>0.12</v>
      </c>
      <c r="AT38" s="1">
        <f t="shared" si="20"/>
        <v>4.4661999999999997</v>
      </c>
      <c r="AU38" s="1">
        <f t="shared" si="17"/>
        <v>10640.611260921238</v>
      </c>
      <c r="AV38" s="1">
        <f>SUM(AU27:AU38)</f>
        <v>162732.27892235329</v>
      </c>
    </row>
    <row r="39" spans="1:48" x14ac:dyDescent="0.15">
      <c r="C39" s="7">
        <v>12</v>
      </c>
      <c r="D39" s="9">
        <v>11.6550159705806</v>
      </c>
      <c r="E39" s="10">
        <f t="shared" si="18"/>
        <v>17.579057451499999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10</v>
      </c>
      <c r="E42" s="7"/>
      <c r="F42" s="7"/>
      <c r="G42" s="1">
        <v>1</v>
      </c>
      <c r="H42" s="8">
        <f t="shared" ref="H42:H53" si="21">E43</f>
        <v>10</v>
      </c>
      <c r="I42" s="8">
        <f t="shared" ref="I42:I53" si="22">H42+273.15</f>
        <v>283.14999999999998</v>
      </c>
      <c r="J42" s="8">
        <f t="shared" ref="J42:J53" si="23">EXP(($C$16*(I42-$C$14))/($C$17*I42*$C$14))</f>
        <v>6.1368976872776558E-2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4.7309983531399202E-3</v>
      </c>
      <c r="Q42" s="13">
        <f t="shared" ref="Q42:Q53" si="27">P42*$B$44</f>
        <v>6.1502978590818966E-4</v>
      </c>
      <c r="R42" s="8">
        <f t="shared" ref="R42:R53" si="28">L42*$B$44</f>
        <v>1.0021835416666666E-2</v>
      </c>
      <c r="S42" s="14">
        <f t="shared" ref="S42:S53" si="29">Q42/R42</f>
        <v>6.1368976872776558E-2</v>
      </c>
      <c r="T42" s="2">
        <v>0.01</v>
      </c>
      <c r="U42" s="15">
        <f t="shared" ref="U42:U53" si="30">S42*T42</f>
        <v>6.1368976872776563E-4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2.7713689768727765E-2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17.693150684931499</v>
      </c>
      <c r="AU42" s="1">
        <f t="shared" ref="AU42:AU53" si="37">AT42*10000*AS42*0.67*AR42*AQ42</f>
        <v>3292.4682548753904</v>
      </c>
    </row>
    <row r="43" spans="1:48" x14ac:dyDescent="0.15">
      <c r="A43" s="1" t="s">
        <v>74</v>
      </c>
      <c r="B43" s="1">
        <v>1</v>
      </c>
      <c r="C43" s="7">
        <v>1</v>
      </c>
      <c r="D43" s="9">
        <v>9.7865043187419403</v>
      </c>
      <c r="E43" s="10">
        <f t="shared" ref="E43:E54" si="38">D42</f>
        <v>10</v>
      </c>
      <c r="F43" s="7" t="s">
        <v>73</v>
      </c>
      <c r="G43" s="1">
        <v>2</v>
      </c>
      <c r="H43" s="8">
        <f t="shared" si="21"/>
        <v>9.7865043187419403</v>
      </c>
      <c r="I43" s="8">
        <f t="shared" si="22"/>
        <v>282.93650431874192</v>
      </c>
      <c r="J43" s="8">
        <f t="shared" si="23"/>
        <v>5.979707330948781E-2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0.14945108498019341</v>
      </c>
      <c r="P43" s="8">
        <f t="shared" si="26"/>
        <v>8.9367374847431173E-3</v>
      </c>
      <c r="Q43" s="13">
        <f t="shared" si="27"/>
        <v>1.1617758730166053E-3</v>
      </c>
      <c r="R43" s="8">
        <f t="shared" si="28"/>
        <v>1.0021835416666666E-2</v>
      </c>
      <c r="S43" s="14">
        <f t="shared" si="29"/>
        <v>0.11592446140998594</v>
      </c>
      <c r="T43" s="2">
        <v>0.01</v>
      </c>
      <c r="U43" s="15">
        <f t="shared" si="30"/>
        <v>1.1592446140998595E-3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1.5959244614099859E-2</v>
      </c>
      <c r="AR43" s="8">
        <f t="shared" si="34"/>
        <v>7.7091041666666671</v>
      </c>
      <c r="AS43" s="1">
        <f t="shared" si="35"/>
        <v>0.13</v>
      </c>
      <c r="AT43" s="1">
        <f t="shared" si="36"/>
        <v>17.693150684931499</v>
      </c>
      <c r="AU43" s="1">
        <f t="shared" si="37"/>
        <v>1896.0054291654503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11.8355969455714</v>
      </c>
      <c r="E44" s="10">
        <f t="shared" si="38"/>
        <v>9.7865043187419403</v>
      </c>
      <c r="F44" s="7" t="s">
        <v>73</v>
      </c>
      <c r="G44" s="1">
        <v>3</v>
      </c>
      <c r="H44" s="8">
        <f t="shared" si="21"/>
        <v>11.8355969455714</v>
      </c>
      <c r="I44" s="8">
        <f t="shared" si="22"/>
        <v>284.98559694557139</v>
      </c>
      <c r="J44" s="8">
        <f t="shared" si="23"/>
        <v>7.6584460058061563E-2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0.21760538916211697</v>
      </c>
      <c r="P44" s="8">
        <f t="shared" si="26"/>
        <v>1.6665191234705088E-2</v>
      </c>
      <c r="Q44" s="13">
        <f t="shared" si="27"/>
        <v>2.1664748605116613E-3</v>
      </c>
      <c r="R44" s="8">
        <f t="shared" si="28"/>
        <v>1.0021835416666666E-2</v>
      </c>
      <c r="S44" s="14">
        <f t="shared" si="29"/>
        <v>0.21617545793146203</v>
      </c>
      <c r="T44" s="2">
        <v>0.01</v>
      </c>
      <c r="U44" s="15">
        <f t="shared" si="30"/>
        <v>2.1617545793146203E-3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1.696175457931462E-2</v>
      </c>
      <c r="AR44" s="8">
        <f t="shared" si="34"/>
        <v>7.7091041666666671</v>
      </c>
      <c r="AS44" s="1">
        <f t="shared" si="35"/>
        <v>0.13</v>
      </c>
      <c r="AT44" s="1">
        <f t="shared" si="36"/>
        <v>17.693150684931499</v>
      </c>
      <c r="AU44" s="1">
        <f t="shared" si="37"/>
        <v>2015.1065760430629</v>
      </c>
    </row>
    <row r="45" spans="1:48" x14ac:dyDescent="0.15">
      <c r="C45" s="7">
        <v>3</v>
      </c>
      <c r="D45" s="9">
        <v>14.596010035806501</v>
      </c>
      <c r="E45" s="10">
        <f t="shared" si="38"/>
        <v>11.8355969455714</v>
      </c>
      <c r="F45" s="7" t="s">
        <v>73</v>
      </c>
      <c r="G45" s="1">
        <v>4</v>
      </c>
      <c r="H45" s="8">
        <f t="shared" si="21"/>
        <v>14.596010035806501</v>
      </c>
      <c r="I45" s="8">
        <f t="shared" si="22"/>
        <v>287.74601003580648</v>
      </c>
      <c r="J45" s="8">
        <f t="shared" si="23"/>
        <v>0.10628832463584589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0.27803123959407849</v>
      </c>
      <c r="P45" s="8">
        <f t="shared" si="26"/>
        <v>2.9551474652882066E-2</v>
      </c>
      <c r="Q45" s="13">
        <f t="shared" si="27"/>
        <v>3.8416917048746686E-3</v>
      </c>
      <c r="R45" s="8">
        <f t="shared" si="28"/>
        <v>1.0021835416666666E-2</v>
      </c>
      <c r="S45" s="14">
        <f t="shared" si="29"/>
        <v>0.38333214876845806</v>
      </c>
      <c r="T45" s="2">
        <v>0.01</v>
      </c>
      <c r="U45" s="15">
        <f t="shared" si="30"/>
        <v>3.8333214876845809E-3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3.093332148768458E-2</v>
      </c>
      <c r="AR45" s="8">
        <f t="shared" si="34"/>
        <v>7.7091041666666671</v>
      </c>
      <c r="AS45" s="1">
        <f t="shared" si="35"/>
        <v>0.13</v>
      </c>
      <c r="AT45" s="1">
        <f t="shared" si="36"/>
        <v>17.693150684931499</v>
      </c>
      <c r="AU45" s="1">
        <f t="shared" si="37"/>
        <v>3674.9700190041381</v>
      </c>
    </row>
    <row r="46" spans="1:48" x14ac:dyDescent="0.15">
      <c r="C46" s="7">
        <v>4</v>
      </c>
      <c r="D46" s="9">
        <v>19.092687557000001</v>
      </c>
      <c r="E46" s="10">
        <f t="shared" si="38"/>
        <v>14.596010035806501</v>
      </c>
      <c r="F46" s="7" t="s">
        <v>73</v>
      </c>
      <c r="G46" s="1">
        <v>5</v>
      </c>
      <c r="H46" s="8">
        <f t="shared" si="21"/>
        <v>19.092687557000001</v>
      </c>
      <c r="I46" s="8">
        <f t="shared" si="22"/>
        <v>292.24268755699995</v>
      </c>
      <c r="J46" s="8">
        <f t="shared" si="23"/>
        <v>0.17889800541610995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0.23605577669413658</v>
      </c>
      <c r="O46" s="8">
        <f t="shared" si="39"/>
        <v>8.9515029913726563E-2</v>
      </c>
      <c r="P46" s="8">
        <f t="shared" si="26"/>
        <v>1.6014060306329098E-2</v>
      </c>
      <c r="Q46" s="13">
        <f t="shared" si="27"/>
        <v>2.0818278398227826E-3</v>
      </c>
      <c r="R46" s="8">
        <f t="shared" si="28"/>
        <v>1.0021835416666666E-2</v>
      </c>
      <c r="S46" s="14">
        <f t="shared" si="29"/>
        <v>0.2077291986217045</v>
      </c>
      <c r="T46" s="2">
        <v>0.01</v>
      </c>
      <c r="U46" s="15">
        <f t="shared" si="30"/>
        <v>2.0772919862170449E-3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2.9177291986217043E-2</v>
      </c>
      <c r="AR46" s="8">
        <f t="shared" si="34"/>
        <v>7.7091041666666671</v>
      </c>
      <c r="AS46" s="1">
        <f t="shared" si="35"/>
        <v>0.13</v>
      </c>
      <c r="AT46" s="1">
        <f t="shared" si="36"/>
        <v>17.693150684931499</v>
      </c>
      <c r="AU46" s="1">
        <f t="shared" si="37"/>
        <v>3466.348524123634</v>
      </c>
    </row>
    <row r="47" spans="1:48" x14ac:dyDescent="0.15">
      <c r="C47" s="7">
        <v>5</v>
      </c>
      <c r="D47" s="9">
        <v>22.5230620948387</v>
      </c>
      <c r="E47" s="10">
        <f t="shared" si="38"/>
        <v>19.092687557000001</v>
      </c>
      <c r="F47" s="7" t="s">
        <v>75</v>
      </c>
      <c r="G47" s="1">
        <v>6</v>
      </c>
      <c r="H47" s="8">
        <f t="shared" si="21"/>
        <v>22.5230620948387</v>
      </c>
      <c r="I47" s="8">
        <f t="shared" si="22"/>
        <v>295.67306209483866</v>
      </c>
      <c r="J47" s="8">
        <f t="shared" si="23"/>
        <v>0.26331801186734849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0.15059201127406413</v>
      </c>
      <c r="P47" s="8">
        <f t="shared" si="26"/>
        <v>3.9653589011791897E-2</v>
      </c>
      <c r="Q47" s="13">
        <f t="shared" si="27"/>
        <v>5.1549665715329464E-3</v>
      </c>
      <c r="R47" s="8">
        <f t="shared" si="28"/>
        <v>1.0021835416666666E-2</v>
      </c>
      <c r="S47" s="14">
        <f t="shared" si="29"/>
        <v>0.51437350118123626</v>
      </c>
      <c r="T47" s="2">
        <v>0.01</v>
      </c>
      <c r="U47" s="15">
        <f t="shared" si="30"/>
        <v>5.1437350118123627E-3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3.2243735011812359E-2</v>
      </c>
      <c r="AR47" s="8">
        <f t="shared" si="34"/>
        <v>7.7091041666666671</v>
      </c>
      <c r="AS47" s="1">
        <f t="shared" si="35"/>
        <v>0.13</v>
      </c>
      <c r="AT47" s="1">
        <f t="shared" si="36"/>
        <v>17.693150684931499</v>
      </c>
      <c r="AU47" s="1">
        <f t="shared" si="37"/>
        <v>3830.6510187178101</v>
      </c>
    </row>
    <row r="48" spans="1:48" x14ac:dyDescent="0.15">
      <c r="C48" s="7">
        <v>6</v>
      </c>
      <c r="D48" s="9">
        <v>26.593537025666699</v>
      </c>
      <c r="E48" s="10">
        <f t="shared" si="38"/>
        <v>22.5230620948387</v>
      </c>
      <c r="F48" s="7" t="s">
        <v>73</v>
      </c>
      <c r="G48" s="1">
        <v>7</v>
      </c>
      <c r="H48" s="8">
        <f t="shared" si="21"/>
        <v>26.593537025666699</v>
      </c>
      <c r="I48" s="8">
        <f t="shared" si="22"/>
        <v>299.74353702566668</v>
      </c>
      <c r="J48" s="8">
        <f t="shared" si="23"/>
        <v>0.41180908840822128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0.18802946392893891</v>
      </c>
      <c r="P48" s="8">
        <f t="shared" si="26"/>
        <v>7.7432242134462856E-2</v>
      </c>
      <c r="Q48" s="13">
        <f t="shared" si="27"/>
        <v>1.0066191477480172E-2</v>
      </c>
      <c r="R48" s="8">
        <f t="shared" si="28"/>
        <v>1.0021835416666666E-2</v>
      </c>
      <c r="S48" s="14">
        <f t="shared" si="29"/>
        <v>1.0044259418529005</v>
      </c>
      <c r="T48" s="2">
        <v>0.01</v>
      </c>
      <c r="U48" s="15">
        <f t="shared" si="30"/>
        <v>1.0044259418529005E-2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4.4544259418529006E-2</v>
      </c>
      <c r="AR48" s="8">
        <f t="shared" si="34"/>
        <v>7.7091041666666671</v>
      </c>
      <c r="AS48" s="1">
        <f t="shared" si="35"/>
        <v>0.13</v>
      </c>
      <c r="AT48" s="1">
        <f t="shared" si="36"/>
        <v>17.693150684931499</v>
      </c>
      <c r="AU48" s="1">
        <f t="shared" si="37"/>
        <v>5291.9896735631792</v>
      </c>
    </row>
    <row r="49" spans="1:78" x14ac:dyDescent="0.15">
      <c r="C49" s="7">
        <v>7</v>
      </c>
      <c r="D49" s="9">
        <v>26.364780240967701</v>
      </c>
      <c r="E49" s="10">
        <f t="shared" si="38"/>
        <v>26.593537025666699</v>
      </c>
      <c r="F49" s="7" t="s">
        <v>73</v>
      </c>
      <c r="G49" s="1">
        <v>8</v>
      </c>
      <c r="H49" s="8">
        <f t="shared" si="21"/>
        <v>26.364780240967701</v>
      </c>
      <c r="I49" s="8">
        <f t="shared" si="22"/>
        <v>299.5147802409677</v>
      </c>
      <c r="J49" s="8">
        <f t="shared" si="23"/>
        <v>0.40171792201252526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0.1876882634611427</v>
      </c>
      <c r="P49" s="8">
        <f t="shared" si="26"/>
        <v>7.5397739183749618E-2</v>
      </c>
      <c r="Q49" s="13">
        <f t="shared" si="27"/>
        <v>9.8017060938874502E-3</v>
      </c>
      <c r="R49" s="8">
        <f t="shared" si="28"/>
        <v>1.0021835416666666E-2</v>
      </c>
      <c r="S49" s="14">
        <f t="shared" si="29"/>
        <v>0.97803502915113405</v>
      </c>
      <c r="T49" s="2">
        <v>0.01</v>
      </c>
      <c r="U49" s="15">
        <f t="shared" si="30"/>
        <v>9.7803502915113413E-3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4.4280350291511346E-2</v>
      </c>
      <c r="AR49" s="8">
        <f t="shared" si="34"/>
        <v>7.7091041666666671</v>
      </c>
      <c r="AS49" s="1">
        <f t="shared" si="35"/>
        <v>0.13</v>
      </c>
      <c r="AT49" s="1">
        <f t="shared" si="36"/>
        <v>17.693150684931499</v>
      </c>
      <c r="AU49" s="1">
        <f t="shared" si="37"/>
        <v>5260.6364892658648</v>
      </c>
    </row>
    <row r="50" spans="1:78" x14ac:dyDescent="0.15">
      <c r="C50" s="7">
        <v>8</v>
      </c>
      <c r="D50" s="9">
        <v>26.132279419032301</v>
      </c>
      <c r="E50" s="10">
        <f t="shared" si="38"/>
        <v>26.364780240967701</v>
      </c>
      <c r="F50" s="7" t="s">
        <v>73</v>
      </c>
      <c r="G50" s="1">
        <v>9</v>
      </c>
      <c r="H50" s="8">
        <f t="shared" si="21"/>
        <v>26.132279419032301</v>
      </c>
      <c r="I50" s="8">
        <f t="shared" si="22"/>
        <v>299.28227941903231</v>
      </c>
      <c r="J50" s="8">
        <f t="shared" si="23"/>
        <v>0.39169972030889944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0.18938156594405972</v>
      </c>
      <c r="P50" s="8">
        <f t="shared" si="26"/>
        <v>7.4180706411949585E-2</v>
      </c>
      <c r="Q50" s="13">
        <f t="shared" si="27"/>
        <v>9.6434918335534456E-3</v>
      </c>
      <c r="R50" s="8">
        <f t="shared" si="28"/>
        <v>1.0021835416666666E-2</v>
      </c>
      <c r="S50" s="14">
        <f t="shared" si="29"/>
        <v>0.96224807459080586</v>
      </c>
      <c r="T50" s="2">
        <v>0.01</v>
      </c>
      <c r="U50" s="15">
        <f t="shared" si="30"/>
        <v>9.6224807459080585E-3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4.4122480745908063E-2</v>
      </c>
      <c r="AR50" s="8">
        <f t="shared" si="34"/>
        <v>7.7091041666666671</v>
      </c>
      <c r="AS50" s="1">
        <f t="shared" si="35"/>
        <v>0.13</v>
      </c>
      <c r="AT50" s="1">
        <f t="shared" si="36"/>
        <v>17.693150684931499</v>
      </c>
      <c r="AU50" s="1">
        <f t="shared" si="37"/>
        <v>5241.8811206502814</v>
      </c>
    </row>
    <row r="51" spans="1:78" x14ac:dyDescent="0.15">
      <c r="C51" s="7">
        <v>9</v>
      </c>
      <c r="D51" s="9">
        <v>24.024996778666701</v>
      </c>
      <c r="E51" s="10">
        <f t="shared" si="38"/>
        <v>26.132279419032301</v>
      </c>
      <c r="F51" s="7" t="s">
        <v>73</v>
      </c>
      <c r="G51" s="1">
        <v>10</v>
      </c>
      <c r="H51" s="8">
        <f t="shared" si="21"/>
        <v>24.024996778666701</v>
      </c>
      <c r="I51" s="8">
        <f t="shared" si="22"/>
        <v>297.1749967786667</v>
      </c>
      <c r="J51" s="8">
        <f t="shared" si="23"/>
        <v>0.31100119473058391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0.19229190119877682</v>
      </c>
      <c r="P51" s="8">
        <f t="shared" si="26"/>
        <v>5.980301100983499E-2</v>
      </c>
      <c r="Q51" s="13">
        <f t="shared" si="27"/>
        <v>7.7743914312785488E-3</v>
      </c>
      <c r="R51" s="8">
        <f t="shared" si="28"/>
        <v>1.0021835416666666E-2</v>
      </c>
      <c r="S51" s="14">
        <f t="shared" si="29"/>
        <v>0.77574527100589397</v>
      </c>
      <c r="T51" s="2">
        <v>0.01</v>
      </c>
      <c r="U51" s="15">
        <f t="shared" si="30"/>
        <v>7.7574527100589402E-3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3.4857452710058939E-2</v>
      </c>
      <c r="AR51" s="8">
        <f t="shared" si="34"/>
        <v>7.7091041666666671</v>
      </c>
      <c r="AS51" s="1">
        <f t="shared" si="35"/>
        <v>0.13</v>
      </c>
      <c r="AT51" s="1">
        <f t="shared" si="36"/>
        <v>17.693150684931499</v>
      </c>
      <c r="AU51" s="1">
        <f t="shared" si="37"/>
        <v>4141.1684063517514</v>
      </c>
    </row>
    <row r="52" spans="1:78" x14ac:dyDescent="0.15">
      <c r="C52" s="7">
        <v>10</v>
      </c>
      <c r="D52" s="9">
        <v>21.048634812903199</v>
      </c>
      <c r="E52" s="10">
        <f t="shared" si="38"/>
        <v>24.024996778666701</v>
      </c>
      <c r="F52" s="7" t="s">
        <v>73</v>
      </c>
      <c r="G52" s="1">
        <v>11</v>
      </c>
      <c r="H52" s="8">
        <f t="shared" si="21"/>
        <v>21.048634812903199</v>
      </c>
      <c r="I52" s="8">
        <f t="shared" si="22"/>
        <v>294.19863481290315</v>
      </c>
      <c r="J52" s="8">
        <f t="shared" si="23"/>
        <v>0.22325696645932575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0.12586444567949473</v>
      </c>
      <c r="O52" s="8">
        <f t="shared" si="39"/>
        <v>8.3715486176113796E-2</v>
      </c>
      <c r="P52" s="8">
        <f t="shared" si="26"/>
        <v>1.8690065489346784E-2</v>
      </c>
      <c r="Q52" s="13">
        <f t="shared" si="27"/>
        <v>2.4297085136150819E-3</v>
      </c>
      <c r="R52" s="8">
        <f t="shared" si="28"/>
        <v>1.0021835416666666E-2</v>
      </c>
      <c r="S52" s="14">
        <f t="shared" si="29"/>
        <v>0.24244147030935978</v>
      </c>
      <c r="T52" s="2">
        <v>0.01</v>
      </c>
      <c r="U52" s="15">
        <f t="shared" si="30"/>
        <v>2.4244147030935978E-3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2.9524414703093596E-2</v>
      </c>
      <c r="AR52" s="8">
        <f t="shared" si="34"/>
        <v>7.7091041666666671</v>
      </c>
      <c r="AS52" s="1">
        <f t="shared" si="35"/>
        <v>0.13</v>
      </c>
      <c r="AT52" s="1">
        <f t="shared" si="36"/>
        <v>17.693150684931499</v>
      </c>
      <c r="AU52" s="1">
        <f t="shared" si="37"/>
        <v>3507.5877288415777</v>
      </c>
    </row>
    <row r="53" spans="1:78" x14ac:dyDescent="0.15">
      <c r="C53" s="7">
        <v>11</v>
      </c>
      <c r="D53" s="9">
        <v>17.579057451499999</v>
      </c>
      <c r="E53" s="10">
        <f t="shared" si="38"/>
        <v>21.048634812903199</v>
      </c>
      <c r="F53" s="7" t="s">
        <v>75</v>
      </c>
      <c r="G53" s="1">
        <v>12</v>
      </c>
      <c r="H53" s="8">
        <f t="shared" si="21"/>
        <v>17.579057451499999</v>
      </c>
      <c r="I53" s="8">
        <f t="shared" si="22"/>
        <v>290.72905745149995</v>
      </c>
      <c r="J53" s="8">
        <f t="shared" si="23"/>
        <v>0.15040839221437127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0.14211646235343367</v>
      </c>
      <c r="P53" s="8">
        <f t="shared" si="26"/>
        <v>2.137550860977418E-2</v>
      </c>
      <c r="Q53" s="13">
        <f t="shared" si="27"/>
        <v>2.7788161192706436E-3</v>
      </c>
      <c r="R53" s="8">
        <f t="shared" si="28"/>
        <v>1.0021835416666666E-2</v>
      </c>
      <c r="S53" s="14">
        <f t="shared" si="29"/>
        <v>0.27727616786136544</v>
      </c>
      <c r="T53" s="2">
        <v>0.01</v>
      </c>
      <c r="U53" s="15">
        <f t="shared" si="30"/>
        <v>2.7727616786136543E-3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1.4999999999999999E-2</v>
      </c>
      <c r="AO53" s="2">
        <v>0.5</v>
      </c>
      <c r="AP53" s="2">
        <f t="shared" si="32"/>
        <v>7.4999999999999997E-3</v>
      </c>
      <c r="AQ53" s="1">
        <f t="shared" si="33"/>
        <v>2.0072761678613653E-2</v>
      </c>
      <c r="AR53" s="8">
        <f t="shared" si="34"/>
        <v>7.7091041666666671</v>
      </c>
      <c r="AS53" s="1">
        <f t="shared" si="35"/>
        <v>0.13</v>
      </c>
      <c r="AT53" s="1">
        <f t="shared" si="36"/>
        <v>17.693150684931499</v>
      </c>
      <c r="AU53" s="1">
        <f t="shared" si="37"/>
        <v>2384.7034143064457</v>
      </c>
      <c r="AV53" s="1">
        <f>SUM(AU42:AU53)</f>
        <v>44003.516654908592</v>
      </c>
    </row>
    <row r="54" spans="1:78" x14ac:dyDescent="0.15">
      <c r="C54" s="7">
        <v>12</v>
      </c>
      <c r="D54" s="9">
        <v>11.6550159705806</v>
      </c>
      <c r="E54" s="10">
        <f t="shared" si="38"/>
        <v>17.579057451499999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10</v>
      </c>
      <c r="E58" s="7"/>
      <c r="F58" s="7"/>
      <c r="G58" s="1">
        <v>1</v>
      </c>
      <c r="H58" s="8">
        <f t="shared" ref="H58:H69" si="40">E59</f>
        <v>10</v>
      </c>
      <c r="I58" s="8">
        <f t="shared" ref="I58:I69" si="41">H58+273.15</f>
        <v>283.14999999999998</v>
      </c>
      <c r="J58" s="8">
        <f t="shared" ref="J58:J69" si="42">EXP(($C$16*(I58-$C$14))/($C$17*I58*$C$14))</f>
        <v>6.1368976872776558E-2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0.16954315187176666</v>
      </c>
      <c r="Q58" s="13">
        <f t="shared" ref="Q58:Q69" si="46">P58*$B$60</f>
        <v>4.9167514042812326E-2</v>
      </c>
      <c r="R58" s="8">
        <f t="shared" ref="R58:R69" si="47">L58*$B$60</f>
        <v>0.80117864999999977</v>
      </c>
      <c r="S58" s="14">
        <f t="shared" ref="S58:S69" si="48">Q58/R58</f>
        <v>6.1368976872776551E-2</v>
      </c>
      <c r="T58" s="2">
        <v>0.27</v>
      </c>
      <c r="U58" s="15">
        <f t="shared" ref="U58:U69" si="49">S58*T58</f>
        <v>1.656962375564967E-2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0.22961947789572276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170.03239788331248</v>
      </c>
      <c r="AF58" s="1">
        <f t="shared" ref="AF58:AF69" si="54">AE58*10000*AC58*AB58</f>
        <v>3994919.294974504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9.7865043187419403</v>
      </c>
      <c r="E59" s="10">
        <f t="shared" ref="E59:E70" si="55">D58</f>
        <v>10</v>
      </c>
      <c r="F59" s="7" t="s">
        <v>73</v>
      </c>
      <c r="G59" s="1">
        <v>2</v>
      </c>
      <c r="H59" s="8">
        <f t="shared" si="40"/>
        <v>9.7865043187419403</v>
      </c>
      <c r="I59" s="8">
        <f t="shared" si="41"/>
        <v>282.93650431874192</v>
      </c>
      <c r="J59" s="8">
        <f t="shared" si="42"/>
        <v>5.979707330948781E-2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5.3558268481282321</v>
      </c>
      <c r="P59" s="8">
        <f t="shared" si="45"/>
        <v>0.32026277067044695</v>
      </c>
      <c r="Q59" s="13">
        <f t="shared" si="46"/>
        <v>9.2876203494429613E-2</v>
      </c>
      <c r="R59" s="8">
        <f t="shared" si="47"/>
        <v>0.80117864999999977</v>
      </c>
      <c r="S59" s="14">
        <f t="shared" si="48"/>
        <v>0.11592446140998595</v>
      </c>
      <c r="T59" s="2">
        <v>0.27</v>
      </c>
      <c r="U59" s="15">
        <f t="shared" si="49"/>
        <v>3.1299604580696208E-2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0.2324815131700293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170.03239788331248</v>
      </c>
      <c r="AF59" s="1">
        <f t="shared" si="54"/>
        <v>4044712.9799223342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11.8355969455714</v>
      </c>
      <c r="E60" s="10">
        <f t="shared" si="55"/>
        <v>9.7865043187419403</v>
      </c>
      <c r="F60" s="7" t="s">
        <v>73</v>
      </c>
      <c r="G60" s="1">
        <v>3</v>
      </c>
      <c r="H60" s="8">
        <f t="shared" si="40"/>
        <v>11.8355969455714</v>
      </c>
      <c r="I60" s="8">
        <f t="shared" si="41"/>
        <v>284.98559694557139</v>
      </c>
      <c r="J60" s="8">
        <f t="shared" si="42"/>
        <v>7.6584460058061563E-2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7.7982490774577853</v>
      </c>
      <c r="P60" s="8">
        <f t="shared" si="45"/>
        <v>0.59722469499538122</v>
      </c>
      <c r="Q60" s="13">
        <f t="shared" si="46"/>
        <v>0.17319516154866055</v>
      </c>
      <c r="R60" s="8">
        <f t="shared" si="47"/>
        <v>0.80117864999999977</v>
      </c>
      <c r="S60" s="14">
        <f t="shared" si="48"/>
        <v>0.21617545793146209</v>
      </c>
      <c r="T60" s="2">
        <v>0.27</v>
      </c>
      <c r="U60" s="15">
        <f t="shared" si="49"/>
        <v>5.8367373641494767E-2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0.23774078069854246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170.03239788331248</v>
      </c>
      <c r="AF60" s="1">
        <f t="shared" si="54"/>
        <v>4136213.7076464496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14.596010035806501</v>
      </c>
      <c r="E61" s="10">
        <f t="shared" si="55"/>
        <v>11.8355969455714</v>
      </c>
      <c r="F61" s="7" t="s">
        <v>73</v>
      </c>
      <c r="G61" s="1">
        <v>4</v>
      </c>
      <c r="H61" s="8">
        <f t="shared" si="40"/>
        <v>14.596010035806501</v>
      </c>
      <c r="I61" s="8">
        <f t="shared" si="41"/>
        <v>287.74601003580648</v>
      </c>
      <c r="J61" s="8">
        <f t="shared" si="42"/>
        <v>0.10628832463584589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9.9637093824624028</v>
      </c>
      <c r="P61" s="8">
        <f t="shared" si="45"/>
        <v>1.0590259774203874</v>
      </c>
      <c r="Q61" s="13">
        <f t="shared" si="46"/>
        <v>0.30711753345191234</v>
      </c>
      <c r="R61" s="8">
        <f t="shared" si="47"/>
        <v>0.80117864999999977</v>
      </c>
      <c r="S61" s="14">
        <f t="shared" si="48"/>
        <v>0.38333214876845811</v>
      </c>
      <c r="T61" s="2">
        <v>0.27</v>
      </c>
      <c r="U61" s="15">
        <f t="shared" si="49"/>
        <v>0.1034996801674837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0.29530998785654206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170.03239788331248</v>
      </c>
      <c r="AF61" s="1">
        <f t="shared" si="54"/>
        <v>5137802.6781445006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19.092687557000001</v>
      </c>
      <c r="E62" s="10">
        <f t="shared" si="55"/>
        <v>14.596010035806501</v>
      </c>
      <c r="F62" s="7" t="s">
        <v>73</v>
      </c>
      <c r="G62" s="1">
        <v>5</v>
      </c>
      <c r="H62" s="8">
        <f t="shared" si="40"/>
        <v>19.092687557000001</v>
      </c>
      <c r="I62" s="8">
        <f t="shared" si="41"/>
        <v>292.24268755699995</v>
      </c>
      <c r="J62" s="8">
        <f t="shared" si="42"/>
        <v>0.17889800541610995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8.4594492347899148</v>
      </c>
      <c r="O62" s="8">
        <f t="shared" si="56"/>
        <v>3.2079191702521008</v>
      </c>
      <c r="P62" s="8">
        <f t="shared" si="45"/>
        <v>0.57389034109420323</v>
      </c>
      <c r="Q62" s="13">
        <f t="shared" si="46"/>
        <v>0.16642819891731891</v>
      </c>
      <c r="R62" s="8">
        <f t="shared" si="47"/>
        <v>0.80117864999999977</v>
      </c>
      <c r="S62" s="14">
        <f t="shared" si="48"/>
        <v>0.20772919862170436</v>
      </c>
      <c r="T62" s="2">
        <v>0.27</v>
      </c>
      <c r="U62" s="15">
        <f t="shared" si="49"/>
        <v>5.6086883627860178E-2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0.28609768148889325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170.03239788331248</v>
      </c>
      <c r="AF62" s="1">
        <f t="shared" si="54"/>
        <v>4977526.9872640874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22.5230620948387</v>
      </c>
      <c r="E63" s="10">
        <f t="shared" si="55"/>
        <v>19.092687557000001</v>
      </c>
      <c r="F63" s="7" t="s">
        <v>75</v>
      </c>
      <c r="G63" s="1">
        <v>6</v>
      </c>
      <c r="H63" s="8">
        <f t="shared" si="40"/>
        <v>22.5230620948387</v>
      </c>
      <c r="I63" s="8">
        <f t="shared" si="41"/>
        <v>295.67306209483866</v>
      </c>
      <c r="J63" s="8">
        <f t="shared" si="42"/>
        <v>0.26331801186734849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5.3967138291578971</v>
      </c>
      <c r="P63" s="8">
        <f t="shared" si="45"/>
        <v>1.4210519561108828</v>
      </c>
      <c r="Q63" s="13">
        <f t="shared" si="46"/>
        <v>0.41210506727215596</v>
      </c>
      <c r="R63" s="8">
        <f t="shared" si="47"/>
        <v>0.80117864999999977</v>
      </c>
      <c r="S63" s="14">
        <f t="shared" si="48"/>
        <v>0.51437350118123604</v>
      </c>
      <c r="T63" s="2">
        <v>0.27</v>
      </c>
      <c r="U63" s="15">
        <f t="shared" si="49"/>
        <v>0.13888084531893374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0.30218454824546881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170.03239788331248</v>
      </c>
      <c r="AF63" s="1">
        <f t="shared" si="54"/>
        <v>5257406.268370687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26.593537025666699</v>
      </c>
      <c r="E64" s="10">
        <f t="shared" si="55"/>
        <v>22.5230620948387</v>
      </c>
      <c r="F64" s="7" t="s">
        <v>73</v>
      </c>
      <c r="G64" s="1">
        <v>7</v>
      </c>
      <c r="H64" s="8">
        <f t="shared" si="40"/>
        <v>26.593537025666699</v>
      </c>
      <c r="I64" s="8">
        <f t="shared" si="41"/>
        <v>299.74353702566668</v>
      </c>
      <c r="J64" s="8">
        <f t="shared" si="42"/>
        <v>0.41180908840822128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6.7383468730470142</v>
      </c>
      <c r="P64" s="8">
        <f t="shared" si="45"/>
        <v>2.7749124831678791</v>
      </c>
      <c r="Q64" s="13">
        <f t="shared" si="46"/>
        <v>0.80472462011868484</v>
      </c>
      <c r="R64" s="8">
        <f t="shared" si="47"/>
        <v>0.80117864999999977</v>
      </c>
      <c r="S64" s="14">
        <f t="shared" si="48"/>
        <v>1.0044259418529002</v>
      </c>
      <c r="T64" s="2">
        <v>0.27</v>
      </c>
      <c r="U64" s="15">
        <f t="shared" si="49"/>
        <v>0.27119500430028309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0.343093189335545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170.03239788331248</v>
      </c>
      <c r="AF64" s="1">
        <f t="shared" si="54"/>
        <v>5969134.7380963666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26.364780240967701</v>
      </c>
      <c r="E65" s="10">
        <f t="shared" si="55"/>
        <v>26.593537025666699</v>
      </c>
      <c r="F65" s="7" t="s">
        <v>73</v>
      </c>
      <c r="G65" s="1">
        <v>8</v>
      </c>
      <c r="H65" s="8">
        <f t="shared" si="40"/>
        <v>26.364780240967701</v>
      </c>
      <c r="I65" s="8">
        <f t="shared" si="41"/>
        <v>299.5147802409677</v>
      </c>
      <c r="J65" s="8">
        <f t="shared" si="42"/>
        <v>0.40171792201252526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6.726119389879134</v>
      </c>
      <c r="P65" s="8">
        <f t="shared" si="45"/>
        <v>2.7020027045104</v>
      </c>
      <c r="Q65" s="13">
        <f t="shared" si="46"/>
        <v>0.78358078430801592</v>
      </c>
      <c r="R65" s="8">
        <f t="shared" si="47"/>
        <v>0.80117864999999977</v>
      </c>
      <c r="S65" s="14">
        <f t="shared" si="48"/>
        <v>0.97803502915113394</v>
      </c>
      <c r="T65" s="2">
        <v>0.27</v>
      </c>
      <c r="U65" s="15">
        <f t="shared" si="49"/>
        <v>0.26406945787080616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0.34170869566429762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170.03239788331248</v>
      </c>
      <c r="AF65" s="1">
        <f t="shared" si="54"/>
        <v>5945047.3195039947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26.132279419032301</v>
      </c>
      <c r="E66" s="10">
        <f t="shared" si="55"/>
        <v>26.364780240967701</v>
      </c>
      <c r="F66" s="7" t="s">
        <v>73</v>
      </c>
      <c r="G66" s="1">
        <v>9</v>
      </c>
      <c r="H66" s="8">
        <f t="shared" si="40"/>
        <v>26.132279419032301</v>
      </c>
      <c r="I66" s="8">
        <f t="shared" si="41"/>
        <v>299.28227941903231</v>
      </c>
      <c r="J66" s="8">
        <f t="shared" si="42"/>
        <v>0.39169972030889944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6.786801685368733</v>
      </c>
      <c r="P66" s="8">
        <f t="shared" si="45"/>
        <v>2.6583883219509001</v>
      </c>
      <c r="Q66" s="13">
        <f t="shared" si="46"/>
        <v>0.77093261336576102</v>
      </c>
      <c r="R66" s="8">
        <f t="shared" si="47"/>
        <v>0.80117864999999977</v>
      </c>
      <c r="S66" s="14">
        <f t="shared" si="48"/>
        <v>0.96224807459080597</v>
      </c>
      <c r="T66" s="2">
        <v>0.27</v>
      </c>
      <c r="U66" s="15">
        <f t="shared" si="49"/>
        <v>0.25980698013951764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0.34088049624110828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170.03239788331248</v>
      </c>
      <c r="AF66" s="1">
        <f t="shared" si="54"/>
        <v>5930638.3073151922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24.024996778666701</v>
      </c>
      <c r="E67" s="10">
        <f t="shared" si="55"/>
        <v>26.132279419032301</v>
      </c>
      <c r="F67" s="7" t="s">
        <v>73</v>
      </c>
      <c r="G67" s="1">
        <v>10</v>
      </c>
      <c r="H67" s="8">
        <f t="shared" si="40"/>
        <v>24.024996778666701</v>
      </c>
      <c r="I67" s="8">
        <f t="shared" si="41"/>
        <v>297.1749967786667</v>
      </c>
      <c r="J67" s="8">
        <f t="shared" si="42"/>
        <v>0.31100119473058391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6.8910983634178322</v>
      </c>
      <c r="P67" s="8">
        <f t="shared" si="45"/>
        <v>2.1431398240289172</v>
      </c>
      <c r="Q67" s="13">
        <f t="shared" si="46"/>
        <v>0.62151054896838598</v>
      </c>
      <c r="R67" s="8">
        <f t="shared" si="47"/>
        <v>0.80117864999999977</v>
      </c>
      <c r="S67" s="14">
        <f t="shared" si="48"/>
        <v>0.77574527100589385</v>
      </c>
      <c r="T67" s="2">
        <v>0.27</v>
      </c>
      <c r="U67" s="15">
        <f t="shared" si="49"/>
        <v>0.20945122317159134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0.31589637266224019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170.03239788331248</v>
      </c>
      <c r="AF67" s="1">
        <f t="shared" si="54"/>
        <v>5495964.5667949123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21.048634812903199</v>
      </c>
      <c r="E68" s="10">
        <f t="shared" si="55"/>
        <v>24.024996778666701</v>
      </c>
      <c r="F68" s="7" t="s">
        <v>73</v>
      </c>
      <c r="G68" s="1">
        <v>11</v>
      </c>
      <c r="H68" s="8">
        <f t="shared" si="40"/>
        <v>21.048634812903199</v>
      </c>
      <c r="I68" s="8">
        <f t="shared" si="41"/>
        <v>294.19863481290315</v>
      </c>
      <c r="J68" s="8">
        <f t="shared" si="42"/>
        <v>0.22325696645932575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4.5105606124194688</v>
      </c>
      <c r="O68" s="8">
        <f t="shared" si="56"/>
        <v>3.0000829269694451</v>
      </c>
      <c r="P68" s="8">
        <f t="shared" si="45"/>
        <v>0.66978941340161324</v>
      </c>
      <c r="Q68" s="13">
        <f t="shared" si="46"/>
        <v>0.19423892988646782</v>
      </c>
      <c r="R68" s="8">
        <f t="shared" si="47"/>
        <v>0.80117864999999977</v>
      </c>
      <c r="S68" s="14">
        <f t="shared" si="48"/>
        <v>0.2424414703093597</v>
      </c>
      <c r="T68" s="2">
        <v>0.27</v>
      </c>
      <c r="U68" s="15">
        <f t="shared" si="49"/>
        <v>6.5459196983527118E-2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0.28791872197389934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170.03239788331248</v>
      </c>
      <c r="AF68" s="1">
        <f t="shared" si="54"/>
        <v>5009209.4465970211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17.579057451499999</v>
      </c>
      <c r="E69" s="10">
        <f t="shared" si="55"/>
        <v>21.048634812903199</v>
      </c>
      <c r="F69" s="7" t="s">
        <v>75</v>
      </c>
      <c r="G69" s="1">
        <v>12</v>
      </c>
      <c r="H69" s="8">
        <f t="shared" si="40"/>
        <v>17.579057451499999</v>
      </c>
      <c r="I69" s="8">
        <f t="shared" si="41"/>
        <v>290.72905745149995</v>
      </c>
      <c r="J69" s="8">
        <f t="shared" si="42"/>
        <v>0.15040839221437127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5.0929785135678314</v>
      </c>
      <c r="P69" s="8">
        <f t="shared" si="45"/>
        <v>0.76602670980807597</v>
      </c>
      <c r="Q69" s="13">
        <f t="shared" si="46"/>
        <v>0.22214774584434202</v>
      </c>
      <c r="R69" s="8">
        <f t="shared" si="47"/>
        <v>0.80117864999999977</v>
      </c>
      <c r="S69" s="14">
        <f t="shared" si="48"/>
        <v>0.27727616786136533</v>
      </c>
      <c r="T69" s="2">
        <v>0.27</v>
      </c>
      <c r="U69" s="15">
        <f t="shared" si="49"/>
        <v>7.4864565322568646E-2</v>
      </c>
      <c r="V69" s="2">
        <v>220.1</v>
      </c>
      <c r="W69" s="2">
        <v>12.1</v>
      </c>
      <c r="X69" s="2">
        <v>4.5</v>
      </c>
      <c r="Y69" s="2">
        <v>1.5</v>
      </c>
      <c r="Z69" s="2">
        <v>6.8</v>
      </c>
      <c r="AA69" s="2">
        <v>30.2</v>
      </c>
      <c r="AB69" s="1">
        <f t="shared" si="50"/>
        <v>0.28974618504217509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170.03239788331248</v>
      </c>
      <c r="AF69" s="1">
        <f t="shared" si="54"/>
        <v>5041003.6460230099</v>
      </c>
      <c r="AG69" s="1">
        <f>SUM(AF58:AF69)</f>
        <v>60939579.940653063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11.6550159705806</v>
      </c>
      <c r="E70" s="10">
        <f t="shared" si="55"/>
        <v>17.579057451499999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10</v>
      </c>
      <c r="E74" s="7"/>
      <c r="F74" s="7"/>
      <c r="G74" s="1">
        <v>1</v>
      </c>
      <c r="H74" s="8">
        <f t="shared" ref="H74:H85" si="57">E75</f>
        <v>10</v>
      </c>
      <c r="I74" s="8">
        <f t="shared" ref="I74:I85" si="58">H74+273.15</f>
        <v>283.14999999999998</v>
      </c>
      <c r="J74" s="8">
        <f t="shared" ref="J74:J85" si="59">EXP(($C$16*(I74-$C$14))/($C$17*I74*$C$14))</f>
        <v>6.1368976872776558E-2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3.1986738125628598E-2</v>
      </c>
      <c r="Q74" s="13">
        <f t="shared" ref="Q74:Q85" si="63">P74*$B$76</f>
        <v>8.3165519126634363E-3</v>
      </c>
      <c r="R74" s="8">
        <f t="shared" ref="R74:R85" si="64">L74*$B$76</f>
        <v>0.1355172</v>
      </c>
      <c r="S74" s="14">
        <f t="shared" ref="S74:S85" si="65">Q74/R74</f>
        <v>6.1368976872776565E-2</v>
      </c>
      <c r="T74" s="2">
        <v>0.01</v>
      </c>
      <c r="U74" s="15">
        <f t="shared" ref="U74:U85" si="66">S74*T74</f>
        <v>6.1368976872776563E-4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1.0563689768727767E-2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9">
        <v>9.7865043187419403</v>
      </c>
      <c r="E75" s="10">
        <f t="shared" ref="E75:E86" si="74">D74</f>
        <v>10</v>
      </c>
      <c r="F75" s="7" t="s">
        <v>73</v>
      </c>
      <c r="G75" s="1">
        <v>2</v>
      </c>
      <c r="H75" s="8">
        <f t="shared" si="57"/>
        <v>9.7865043187419403</v>
      </c>
      <c r="I75" s="8">
        <f t="shared" si="58"/>
        <v>282.93650431874192</v>
      </c>
      <c r="J75" s="8">
        <f t="shared" si="59"/>
        <v>5.979707330948781E-2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1.0104532618743713</v>
      </c>
      <c r="P75" s="8">
        <f t="shared" si="62"/>
        <v>6.0422147776112864E-2</v>
      </c>
      <c r="Q75" s="13">
        <f t="shared" si="63"/>
        <v>1.5709758421789344E-2</v>
      </c>
      <c r="R75" s="8">
        <f t="shared" si="64"/>
        <v>0.1355172</v>
      </c>
      <c r="S75" s="14">
        <f t="shared" si="65"/>
        <v>0.11592446140998591</v>
      </c>
      <c r="T75" s="2">
        <v>0.01</v>
      </c>
      <c r="U75" s="15">
        <f t="shared" si="66"/>
        <v>1.1592446140998591E-3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6.649244614099859E-3</v>
      </c>
      <c r="AU75" s="8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11.8355969455714</v>
      </c>
      <c r="E76" s="10">
        <f t="shared" si="74"/>
        <v>9.7865043187419403</v>
      </c>
      <c r="F76" s="7" t="s">
        <v>73</v>
      </c>
      <c r="G76" s="1">
        <v>3</v>
      </c>
      <c r="H76" s="8">
        <f t="shared" si="57"/>
        <v>11.8355969455714</v>
      </c>
      <c r="I76" s="8">
        <f t="shared" si="58"/>
        <v>284.98559694557139</v>
      </c>
      <c r="J76" s="8">
        <f t="shared" si="59"/>
        <v>7.6584460058061563E-2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1.4712511140982585</v>
      </c>
      <c r="P76" s="8">
        <f t="shared" si="62"/>
        <v>0.11267497218303665</v>
      </c>
      <c r="Q76" s="13">
        <f t="shared" si="63"/>
        <v>2.9295492767589529E-2</v>
      </c>
      <c r="R76" s="8">
        <f t="shared" si="64"/>
        <v>0.1355172</v>
      </c>
      <c r="S76" s="14">
        <f t="shared" si="65"/>
        <v>0.21617545793146203</v>
      </c>
      <c r="T76" s="2">
        <v>0.01</v>
      </c>
      <c r="U76" s="15">
        <f t="shared" si="66"/>
        <v>2.1617545793146203E-3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7.6517545793146199E-3</v>
      </c>
      <c r="AU76" s="8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9">
        <v>14.596010035806501</v>
      </c>
      <c r="E77" s="10">
        <f t="shared" si="74"/>
        <v>11.8355969455714</v>
      </c>
      <c r="F77" s="7" t="s">
        <v>73</v>
      </c>
      <c r="G77" s="1">
        <v>4</v>
      </c>
      <c r="H77" s="8">
        <f t="shared" si="57"/>
        <v>14.596010035806501</v>
      </c>
      <c r="I77" s="8">
        <f t="shared" si="58"/>
        <v>287.74601003580648</v>
      </c>
      <c r="J77" s="8">
        <f t="shared" si="59"/>
        <v>0.10628832463584589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1.8797961419152218</v>
      </c>
      <c r="P77" s="8">
        <f t="shared" si="62"/>
        <v>0.19980038258109573</v>
      </c>
      <c r="Q77" s="13">
        <f t="shared" si="63"/>
        <v>5.1948099471084891E-2</v>
      </c>
      <c r="R77" s="8">
        <f t="shared" si="64"/>
        <v>0.1355172</v>
      </c>
      <c r="S77" s="14">
        <f t="shared" si="65"/>
        <v>0.38333214876845811</v>
      </c>
      <c r="T77" s="2">
        <v>0.01</v>
      </c>
      <c r="U77" s="15">
        <f t="shared" si="66"/>
        <v>3.8333214876845813E-3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1.3783321487684581E-2</v>
      </c>
      <c r="AU77" s="8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9">
        <v>19.092687557000001</v>
      </c>
      <c r="E78" s="10">
        <f t="shared" si="74"/>
        <v>14.596010035806501</v>
      </c>
      <c r="F78" s="7" t="s">
        <v>73</v>
      </c>
      <c r="G78" s="1">
        <v>5</v>
      </c>
      <c r="H78" s="8">
        <f t="shared" si="57"/>
        <v>19.092687557000001</v>
      </c>
      <c r="I78" s="8">
        <f t="shared" si="58"/>
        <v>292.24268755699995</v>
      </c>
      <c r="J78" s="8">
        <f t="shared" si="59"/>
        <v>0.17889800541610995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1.5959959713674197</v>
      </c>
      <c r="O78" s="8">
        <f t="shared" si="75"/>
        <v>0.6052197879667065</v>
      </c>
      <c r="P78" s="8">
        <f t="shared" si="62"/>
        <v>0.10827261290560478</v>
      </c>
      <c r="Q78" s="13">
        <f t="shared" si="63"/>
        <v>2.8150879355457244E-2</v>
      </c>
      <c r="R78" s="8">
        <f t="shared" si="64"/>
        <v>0.1355172</v>
      </c>
      <c r="S78" s="14">
        <f t="shared" si="65"/>
        <v>0.20772919862170441</v>
      </c>
      <c r="T78" s="2">
        <v>0.01</v>
      </c>
      <c r="U78" s="15">
        <f t="shared" si="66"/>
        <v>2.077291986217044E-3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1.2027291986217045E-2</v>
      </c>
      <c r="AU78" s="8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9">
        <v>22.5230620948387</v>
      </c>
      <c r="E79" s="10">
        <f t="shared" si="74"/>
        <v>19.092687557000001</v>
      </c>
      <c r="F79" s="7" t="s">
        <v>75</v>
      </c>
      <c r="G79" s="1">
        <v>6</v>
      </c>
      <c r="H79" s="8">
        <f t="shared" si="57"/>
        <v>22.5230620948387</v>
      </c>
      <c r="I79" s="8">
        <f t="shared" si="58"/>
        <v>295.67306209483866</v>
      </c>
      <c r="J79" s="8">
        <f t="shared" si="59"/>
        <v>0.26331801186734849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1.0181671750611017</v>
      </c>
      <c r="P79" s="8">
        <f t="shared" si="62"/>
        <v>0.26810175628568383</v>
      </c>
      <c r="Q79" s="13">
        <f t="shared" si="63"/>
        <v>6.9706456634277797E-2</v>
      </c>
      <c r="R79" s="8">
        <f t="shared" si="64"/>
        <v>0.1355172</v>
      </c>
      <c r="S79" s="14">
        <f t="shared" si="65"/>
        <v>0.51437350118123604</v>
      </c>
      <c r="T79" s="2">
        <v>0.01</v>
      </c>
      <c r="U79" s="15">
        <f t="shared" si="66"/>
        <v>5.1437350118123601E-3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1.5093735011812361E-2</v>
      </c>
      <c r="AU79" s="8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9">
        <v>26.593537025666699</v>
      </c>
      <c r="E80" s="10">
        <f t="shared" si="74"/>
        <v>22.5230620948387</v>
      </c>
      <c r="F80" s="7" t="s">
        <v>73</v>
      </c>
      <c r="G80" s="1">
        <v>7</v>
      </c>
      <c r="H80" s="8">
        <f t="shared" si="57"/>
        <v>26.593537025666699</v>
      </c>
      <c r="I80" s="8">
        <f t="shared" si="58"/>
        <v>299.74353702566668</v>
      </c>
      <c r="J80" s="8">
        <f t="shared" si="59"/>
        <v>0.41180908840822128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1.2712854187754179</v>
      </c>
      <c r="P80" s="8">
        <f t="shared" si="62"/>
        <v>0.52352688941256864</v>
      </c>
      <c r="Q80" s="13">
        <f t="shared" si="63"/>
        <v>0.13611699124726784</v>
      </c>
      <c r="R80" s="8">
        <f t="shared" si="64"/>
        <v>0.1355172</v>
      </c>
      <c r="S80" s="14">
        <f t="shared" si="65"/>
        <v>1.0044259418529</v>
      </c>
      <c r="T80" s="2">
        <v>0.01</v>
      </c>
      <c r="U80" s="15">
        <f t="shared" si="66"/>
        <v>1.0044259418529001E-2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2.4944259418529E-2</v>
      </c>
      <c r="AU80" s="8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9">
        <v>26.364780240967701</v>
      </c>
      <c r="E81" s="10">
        <f t="shared" si="74"/>
        <v>26.593537025666699</v>
      </c>
      <c r="F81" s="7" t="s">
        <v>73</v>
      </c>
      <c r="G81" s="1">
        <v>8</v>
      </c>
      <c r="H81" s="8">
        <f t="shared" si="57"/>
        <v>26.364780240967701</v>
      </c>
      <c r="I81" s="8">
        <f t="shared" si="58"/>
        <v>299.5147802409677</v>
      </c>
      <c r="J81" s="8">
        <f t="shared" si="59"/>
        <v>0.40171792201252526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1.2689785293628493</v>
      </c>
      <c r="P81" s="8">
        <f t="shared" si="62"/>
        <v>0.50977141789415403</v>
      </c>
      <c r="Q81" s="13">
        <f t="shared" si="63"/>
        <v>0.13254056865248004</v>
      </c>
      <c r="R81" s="8">
        <f t="shared" si="64"/>
        <v>0.1355172</v>
      </c>
      <c r="S81" s="14">
        <f t="shared" si="65"/>
        <v>0.97803502915113383</v>
      </c>
      <c r="T81" s="2">
        <v>0.01</v>
      </c>
      <c r="U81" s="15">
        <f t="shared" si="66"/>
        <v>9.7803502915113378E-3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2.468035029151134E-2</v>
      </c>
      <c r="AU81" s="8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9">
        <v>26.132279419032301</v>
      </c>
      <c r="E82" s="10">
        <f t="shared" si="74"/>
        <v>26.364780240967701</v>
      </c>
      <c r="F82" s="7" t="s">
        <v>73</v>
      </c>
      <c r="G82" s="1">
        <v>9</v>
      </c>
      <c r="H82" s="8">
        <f t="shared" si="57"/>
        <v>26.132279419032301</v>
      </c>
      <c r="I82" s="8">
        <f t="shared" si="58"/>
        <v>299.28227941903231</v>
      </c>
      <c r="J82" s="8">
        <f t="shared" si="59"/>
        <v>0.39169972030889944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1.2804271114686951</v>
      </c>
      <c r="P82" s="8">
        <f t="shared" si="62"/>
        <v>0.50154294143821987</v>
      </c>
      <c r="Q82" s="13">
        <f t="shared" si="63"/>
        <v>0.13040116477393718</v>
      </c>
      <c r="R82" s="8">
        <f t="shared" si="64"/>
        <v>0.1355172</v>
      </c>
      <c r="S82" s="14">
        <f t="shared" si="65"/>
        <v>0.96224807459080597</v>
      </c>
      <c r="T82" s="2">
        <v>0.01</v>
      </c>
      <c r="U82" s="15">
        <f t="shared" si="66"/>
        <v>9.6224807459080602E-3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2.4522480745908064E-2</v>
      </c>
      <c r="AU82" s="8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9">
        <v>24.024996778666701</v>
      </c>
      <c r="E83" s="10">
        <f t="shared" si="74"/>
        <v>26.132279419032301</v>
      </c>
      <c r="F83" s="7" t="s">
        <v>73</v>
      </c>
      <c r="G83" s="1">
        <v>10</v>
      </c>
      <c r="H83" s="8">
        <f t="shared" si="57"/>
        <v>24.024996778666701</v>
      </c>
      <c r="I83" s="8">
        <f t="shared" si="58"/>
        <v>297.1749967786667</v>
      </c>
      <c r="J83" s="8">
        <f t="shared" si="59"/>
        <v>0.31100119473058391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1.3001041700304752</v>
      </c>
      <c r="P83" s="8">
        <f t="shared" si="62"/>
        <v>0.404333950153692</v>
      </c>
      <c r="Q83" s="13">
        <f t="shared" si="63"/>
        <v>0.10512682703995993</v>
      </c>
      <c r="R83" s="8">
        <f t="shared" si="64"/>
        <v>0.1355172</v>
      </c>
      <c r="S83" s="14">
        <f t="shared" si="65"/>
        <v>0.77574527100589397</v>
      </c>
      <c r="T83" s="2">
        <v>0.01</v>
      </c>
      <c r="U83" s="15">
        <f t="shared" si="66"/>
        <v>7.7574527100589402E-3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1.7707452710058941E-2</v>
      </c>
      <c r="AU83" s="8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9">
        <v>21.048634812903199</v>
      </c>
      <c r="E84" s="10">
        <f t="shared" si="74"/>
        <v>24.024996778666701</v>
      </c>
      <c r="F84" s="7" t="s">
        <v>73</v>
      </c>
      <c r="G84" s="1">
        <v>11</v>
      </c>
      <c r="H84" s="8">
        <f t="shared" si="57"/>
        <v>21.048634812903199</v>
      </c>
      <c r="I84" s="8">
        <f t="shared" si="58"/>
        <v>294.19863481290315</v>
      </c>
      <c r="J84" s="8">
        <f t="shared" si="59"/>
        <v>0.22325696645932575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0.850981708882944</v>
      </c>
      <c r="O84" s="8">
        <f t="shared" si="75"/>
        <v>0.5660085109938392</v>
      </c>
      <c r="P84" s="8">
        <f t="shared" si="62"/>
        <v>0.12636534315464445</v>
      </c>
      <c r="Q84" s="13">
        <f t="shared" si="63"/>
        <v>3.2854989220207562E-2</v>
      </c>
      <c r="R84" s="8">
        <f t="shared" si="64"/>
        <v>0.1355172</v>
      </c>
      <c r="S84" s="14">
        <f t="shared" si="65"/>
        <v>0.2424414703093597</v>
      </c>
      <c r="T84" s="2">
        <v>0.01</v>
      </c>
      <c r="U84" s="15">
        <f t="shared" si="66"/>
        <v>2.424414703093597E-3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1.2374414703093597E-2</v>
      </c>
      <c r="AU84" s="8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9">
        <v>17.579057451499999</v>
      </c>
      <c r="E85" s="10">
        <f t="shared" si="74"/>
        <v>21.048634812903199</v>
      </c>
      <c r="F85" s="7" t="s">
        <v>75</v>
      </c>
      <c r="G85" s="1">
        <v>12</v>
      </c>
      <c r="H85" s="8">
        <f t="shared" si="57"/>
        <v>17.579057451499999</v>
      </c>
      <c r="I85" s="8">
        <f t="shared" si="58"/>
        <v>290.72905745149995</v>
      </c>
      <c r="J85" s="8">
        <f t="shared" si="59"/>
        <v>0.15040839221437127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0.9608631678391949</v>
      </c>
      <c r="P85" s="8">
        <f t="shared" si="62"/>
        <v>0.14452188421270087</v>
      </c>
      <c r="Q85" s="13">
        <f t="shared" si="63"/>
        <v>3.7575689895302231E-2</v>
      </c>
      <c r="R85" s="8">
        <f t="shared" si="64"/>
        <v>0.1355172</v>
      </c>
      <c r="S85" s="14">
        <f t="shared" si="65"/>
        <v>0.27727616786136544</v>
      </c>
      <c r="T85" s="2">
        <v>0.01</v>
      </c>
      <c r="U85" s="15">
        <f t="shared" si="66"/>
        <v>2.7727616786136543E-3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1.4999999999999999E-2</v>
      </c>
      <c r="AR85" s="2">
        <v>0.5</v>
      </c>
      <c r="AS85" s="2">
        <f t="shared" si="68"/>
        <v>7.4999999999999997E-3</v>
      </c>
      <c r="AT85" s="1">
        <f t="shared" si="69"/>
        <v>1.2722761678613654E-2</v>
      </c>
      <c r="AU85" s="8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9">
        <v>11.6550159705806</v>
      </c>
      <c r="E86" s="10">
        <f t="shared" si="74"/>
        <v>17.579057451499999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10</v>
      </c>
      <c r="E90" s="7"/>
      <c r="F90" s="7"/>
      <c r="G90" s="1">
        <v>1</v>
      </c>
      <c r="H90" s="8">
        <f t="shared" ref="H90:H101" si="76">E91</f>
        <v>10</v>
      </c>
      <c r="I90" s="8">
        <f t="shared" ref="I90:I101" si="77">H90+273.15</f>
        <v>283.14999999999998</v>
      </c>
      <c r="J90" s="8">
        <f t="shared" ref="J90:J101" si="78">EXP(($C$16*(I90-$C$14))/($C$17*I90*$C$14))</f>
        <v>6.1368976872776558E-2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1.7471747715679487E-2</v>
      </c>
      <c r="Q90" s="13">
        <f t="shared" ref="Q90:Q101" si="82">P90*$B$76</f>
        <v>4.5426544060766672E-3</v>
      </c>
      <c r="R90" s="8">
        <f t="shared" ref="R90:R101" si="83">L90*$B$76</f>
        <v>7.4022000000000004E-2</v>
      </c>
      <c r="S90" s="14">
        <f t="shared" ref="S90:S101" si="84">Q90/R90</f>
        <v>6.1368976872776565E-2</v>
      </c>
      <c r="T90" s="2">
        <v>0.01</v>
      </c>
      <c r="U90" s="15">
        <f t="shared" ref="U90:U101" si="85">S90*T90</f>
        <v>6.1368976872776563E-4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1.0563689768727767E-2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9.7865043187419403</v>
      </c>
      <c r="E91" s="10">
        <f t="shared" ref="E91:E102" si="95">D90</f>
        <v>10</v>
      </c>
      <c r="F91" s="7" t="s">
        <v>73</v>
      </c>
      <c r="G91" s="1">
        <v>2</v>
      </c>
      <c r="H91" s="8">
        <f t="shared" si="76"/>
        <v>9.7865043187419403</v>
      </c>
      <c r="I91" s="8">
        <f t="shared" si="77"/>
        <v>282.93650431874192</v>
      </c>
      <c r="J91" s="8">
        <f t="shared" si="78"/>
        <v>5.979707330948781E-2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0.55192825228432052</v>
      </c>
      <c r="P91" s="8">
        <f t="shared" si="81"/>
        <v>3.3003694163422997E-2</v>
      </c>
      <c r="Q91" s="13">
        <f t="shared" si="82"/>
        <v>8.5809604824899788E-3</v>
      </c>
      <c r="R91" s="8">
        <f t="shared" si="83"/>
        <v>7.4022000000000004E-2</v>
      </c>
      <c r="S91" s="14">
        <f t="shared" si="84"/>
        <v>0.11592446140998593</v>
      </c>
      <c r="T91" s="2">
        <v>0.01</v>
      </c>
      <c r="U91" s="15">
        <f t="shared" si="85"/>
        <v>1.1592446140998593E-3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6.649244614099859E-3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11.8355969455714</v>
      </c>
      <c r="E92" s="10">
        <f t="shared" si="95"/>
        <v>9.7865043187419403</v>
      </c>
      <c r="F92" s="7" t="s">
        <v>73</v>
      </c>
      <c r="G92" s="1">
        <v>3</v>
      </c>
      <c r="H92" s="8">
        <f t="shared" si="76"/>
        <v>11.8355969455714</v>
      </c>
      <c r="I92" s="8">
        <f t="shared" si="77"/>
        <v>284.98559694557139</v>
      </c>
      <c r="J92" s="8">
        <f t="shared" si="78"/>
        <v>7.6584460058061563E-2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0.8036245581208975</v>
      </c>
      <c r="P92" s="8">
        <f t="shared" si="81"/>
        <v>6.1545152873087247E-2</v>
      </c>
      <c r="Q92" s="13">
        <f t="shared" si="82"/>
        <v>1.6001739747002686E-2</v>
      </c>
      <c r="R92" s="8">
        <f t="shared" si="83"/>
        <v>7.4022000000000004E-2</v>
      </c>
      <c r="S92" s="14">
        <f t="shared" si="84"/>
        <v>0.21617545793146206</v>
      </c>
      <c r="T92" s="2">
        <v>0.01</v>
      </c>
      <c r="U92" s="15">
        <f t="shared" si="85"/>
        <v>2.1617545793146207E-3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7.6517545793146208E-3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14.596010035806501</v>
      </c>
      <c r="E93" s="10">
        <f t="shared" si="95"/>
        <v>11.8355969455714</v>
      </c>
      <c r="F93" s="7" t="s">
        <v>73</v>
      </c>
      <c r="G93" s="1">
        <v>4</v>
      </c>
      <c r="H93" s="8">
        <f t="shared" si="76"/>
        <v>14.596010035806501</v>
      </c>
      <c r="I93" s="8">
        <f t="shared" si="77"/>
        <v>287.74601003580648</v>
      </c>
      <c r="J93" s="8">
        <f t="shared" si="78"/>
        <v>0.10628832463584589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1.0267794052478103</v>
      </c>
      <c r="P93" s="8">
        <f t="shared" si="81"/>
        <v>0.10913466275438002</v>
      </c>
      <c r="Q93" s="13">
        <f t="shared" si="82"/>
        <v>2.8375012316138808E-2</v>
      </c>
      <c r="R93" s="8">
        <f t="shared" si="83"/>
        <v>7.4022000000000004E-2</v>
      </c>
      <c r="S93" s="14">
        <f t="shared" si="84"/>
        <v>0.38333214876845811</v>
      </c>
      <c r="T93" s="2">
        <v>0.01</v>
      </c>
      <c r="U93" s="15">
        <f t="shared" si="85"/>
        <v>3.8333214876845813E-3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1.3783321487684581E-2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19.092687557000001</v>
      </c>
      <c r="E94" s="10">
        <f t="shared" si="95"/>
        <v>14.596010035806501</v>
      </c>
      <c r="F94" s="7" t="s">
        <v>73</v>
      </c>
      <c r="G94" s="1">
        <v>5</v>
      </c>
      <c r="H94" s="8">
        <f t="shared" si="76"/>
        <v>19.092687557000001</v>
      </c>
      <c r="I94" s="8">
        <f t="shared" si="77"/>
        <v>292.24268755699995</v>
      </c>
      <c r="J94" s="8">
        <f t="shared" si="78"/>
        <v>0.17889800541610995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0.87176250536875888</v>
      </c>
      <c r="O94" s="8">
        <f t="shared" si="96"/>
        <v>0.33058223712467127</v>
      </c>
      <c r="P94" s="8">
        <f t="shared" si="81"/>
        <v>5.9140502847599183E-2</v>
      </c>
      <c r="Q94" s="13">
        <f t="shared" si="82"/>
        <v>1.5376530740375788E-2</v>
      </c>
      <c r="R94" s="8">
        <f t="shared" si="83"/>
        <v>7.4022000000000004E-2</v>
      </c>
      <c r="S94" s="14">
        <f t="shared" si="84"/>
        <v>0.20772919862170419</v>
      </c>
      <c r="T94" s="2">
        <v>0.01</v>
      </c>
      <c r="U94" s="15">
        <f t="shared" si="85"/>
        <v>2.0772919862170418E-3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1.2027291986217041E-2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22.5230620948387</v>
      </c>
      <c r="E95" s="10">
        <f t="shared" si="95"/>
        <v>19.092687557000001</v>
      </c>
      <c r="F95" s="7" t="s">
        <v>75</v>
      </c>
      <c r="G95" s="1">
        <v>6</v>
      </c>
      <c r="H95" s="8">
        <f t="shared" si="76"/>
        <v>22.5230620948387</v>
      </c>
      <c r="I95" s="8">
        <f t="shared" si="77"/>
        <v>295.67306209483866</v>
      </c>
      <c r="J95" s="8">
        <f t="shared" si="78"/>
        <v>0.26331801186734849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0.55614173427707214</v>
      </c>
      <c r="P95" s="8">
        <f t="shared" si="81"/>
        <v>0.14644213578629786</v>
      </c>
      <c r="Q95" s="13">
        <f t="shared" si="82"/>
        <v>3.8074955304437448E-2</v>
      </c>
      <c r="R95" s="8">
        <f t="shared" si="83"/>
        <v>7.4022000000000004E-2</v>
      </c>
      <c r="S95" s="14">
        <f t="shared" si="84"/>
        <v>0.51437350118123593</v>
      </c>
      <c r="T95" s="2">
        <v>0.01</v>
      </c>
      <c r="U95" s="15">
        <f t="shared" si="85"/>
        <v>5.1437350118123592E-3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1.5093735011812361E-2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26.593537025666699</v>
      </c>
      <c r="E96" s="10">
        <f t="shared" si="95"/>
        <v>22.5230620948387</v>
      </c>
      <c r="F96" s="7" t="s">
        <v>73</v>
      </c>
      <c r="G96" s="1">
        <v>7</v>
      </c>
      <c r="H96" s="8">
        <f t="shared" si="76"/>
        <v>26.593537025666699</v>
      </c>
      <c r="I96" s="8">
        <f t="shared" si="77"/>
        <v>299.74353702566668</v>
      </c>
      <c r="J96" s="8">
        <f t="shared" si="78"/>
        <v>0.41180908840822128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0.69439959849077437</v>
      </c>
      <c r="P96" s="8">
        <f t="shared" si="81"/>
        <v>0.28596006564552068</v>
      </c>
      <c r="Q96" s="13">
        <f t="shared" si="82"/>
        <v>7.4349617067835383E-2</v>
      </c>
      <c r="R96" s="8">
        <f t="shared" si="83"/>
        <v>7.4022000000000004E-2</v>
      </c>
      <c r="S96" s="14">
        <f t="shared" si="84"/>
        <v>1.0044259418529002</v>
      </c>
      <c r="T96" s="2">
        <v>0.01</v>
      </c>
      <c r="U96" s="15">
        <f t="shared" si="85"/>
        <v>1.0044259418529003E-2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2.4944259418529006E-2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26.364780240967701</v>
      </c>
      <c r="E97" s="10">
        <f t="shared" si="95"/>
        <v>26.593537025666699</v>
      </c>
      <c r="F97" s="7" t="s">
        <v>73</v>
      </c>
      <c r="G97" s="1">
        <v>8</v>
      </c>
      <c r="H97" s="8">
        <f t="shared" si="76"/>
        <v>26.364780240967701</v>
      </c>
      <c r="I97" s="8">
        <f t="shared" si="77"/>
        <v>299.5147802409677</v>
      </c>
      <c r="J97" s="8">
        <f t="shared" si="78"/>
        <v>0.40171792201252526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0.69313953284525376</v>
      </c>
      <c r="P97" s="8">
        <f t="shared" si="81"/>
        <v>0.27844657279932783</v>
      </c>
      <c r="Q97" s="13">
        <f t="shared" si="82"/>
        <v>7.2396108927825234E-2</v>
      </c>
      <c r="R97" s="8">
        <f t="shared" si="83"/>
        <v>7.4022000000000004E-2</v>
      </c>
      <c r="S97" s="14">
        <f t="shared" si="84"/>
        <v>0.97803502915113383</v>
      </c>
      <c r="T97" s="2">
        <v>0.01</v>
      </c>
      <c r="U97" s="15">
        <f t="shared" si="85"/>
        <v>9.7803502915113378E-3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2.468035029151134E-2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26.132279419032301</v>
      </c>
      <c r="E98" s="10">
        <f t="shared" si="95"/>
        <v>26.364780240967701</v>
      </c>
      <c r="F98" s="7" t="s">
        <v>73</v>
      </c>
      <c r="G98" s="1">
        <v>9</v>
      </c>
      <c r="H98" s="8">
        <f t="shared" si="76"/>
        <v>26.132279419032301</v>
      </c>
      <c r="I98" s="8">
        <f t="shared" si="77"/>
        <v>299.28227941903231</v>
      </c>
      <c r="J98" s="8">
        <f t="shared" si="78"/>
        <v>0.39169972030889944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0.69939296004592599</v>
      </c>
      <c r="P98" s="8">
        <f t="shared" si="81"/>
        <v>0.2739520268360025</v>
      </c>
      <c r="Q98" s="13">
        <f t="shared" si="82"/>
        <v>7.122752697736065E-2</v>
      </c>
      <c r="R98" s="8">
        <f t="shared" si="83"/>
        <v>7.4022000000000004E-2</v>
      </c>
      <c r="S98" s="14">
        <f t="shared" si="84"/>
        <v>0.96224807459080608</v>
      </c>
      <c r="T98" s="2">
        <v>0.01</v>
      </c>
      <c r="U98" s="15">
        <f t="shared" si="85"/>
        <v>9.6224807459080602E-3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2.4522480745908064E-2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24.024996778666701</v>
      </c>
      <c r="E99" s="10">
        <f t="shared" si="95"/>
        <v>26.132279419032301</v>
      </c>
      <c r="F99" s="7" t="s">
        <v>73</v>
      </c>
      <c r="G99" s="1">
        <v>10</v>
      </c>
      <c r="H99" s="8">
        <f t="shared" si="76"/>
        <v>24.024996778666701</v>
      </c>
      <c r="I99" s="8">
        <f t="shared" si="77"/>
        <v>297.1749967786667</v>
      </c>
      <c r="J99" s="8">
        <f t="shared" si="78"/>
        <v>0.31100119473058391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0.71014093320992355</v>
      </c>
      <c r="P99" s="8">
        <f t="shared" si="81"/>
        <v>0.22085467865537803</v>
      </c>
      <c r="Q99" s="13">
        <f t="shared" si="82"/>
        <v>5.7422216450398286E-2</v>
      </c>
      <c r="R99" s="8">
        <f t="shared" si="83"/>
        <v>7.4022000000000004E-2</v>
      </c>
      <c r="S99" s="14">
        <f t="shared" si="84"/>
        <v>0.77574527100589397</v>
      </c>
      <c r="T99" s="2">
        <v>0.01</v>
      </c>
      <c r="U99" s="15">
        <f t="shared" si="85"/>
        <v>7.7574527100589402E-3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1.7707452710058941E-2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21.048634812903199</v>
      </c>
      <c r="E100" s="10">
        <f t="shared" si="95"/>
        <v>24.024996778666701</v>
      </c>
      <c r="F100" s="7" t="s">
        <v>73</v>
      </c>
      <c r="G100" s="1">
        <v>11</v>
      </c>
      <c r="H100" s="8">
        <f t="shared" si="76"/>
        <v>21.048634812903199</v>
      </c>
      <c r="I100" s="8">
        <f t="shared" si="77"/>
        <v>294.19863481290315</v>
      </c>
      <c r="J100" s="8">
        <f t="shared" si="78"/>
        <v>0.22325696645932575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0.4648219418268183</v>
      </c>
      <c r="O100" s="8">
        <f t="shared" si="96"/>
        <v>0.30916431272772721</v>
      </c>
      <c r="P100" s="8">
        <f t="shared" si="81"/>
        <v>6.9023086597074693E-2</v>
      </c>
      <c r="Q100" s="13">
        <f t="shared" si="82"/>
        <v>1.794600251523942E-2</v>
      </c>
      <c r="R100" s="8">
        <f t="shared" si="83"/>
        <v>7.4022000000000004E-2</v>
      </c>
      <c r="S100" s="14">
        <f t="shared" si="84"/>
        <v>0.24244147030935964</v>
      </c>
      <c r="T100" s="2">
        <v>0.01</v>
      </c>
      <c r="U100" s="15">
        <f t="shared" si="85"/>
        <v>2.4244147030935965E-3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1.2374414703093597E-2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17.579057451499999</v>
      </c>
      <c r="E101" s="10">
        <f t="shared" si="95"/>
        <v>21.048634812903199</v>
      </c>
      <c r="F101" s="7" t="s">
        <v>75</v>
      </c>
      <c r="G101" s="1">
        <v>12</v>
      </c>
      <c r="H101" s="8">
        <f t="shared" si="76"/>
        <v>17.579057451499999</v>
      </c>
      <c r="I101" s="8">
        <f t="shared" si="77"/>
        <v>290.72905745149995</v>
      </c>
      <c r="J101" s="8">
        <f t="shared" si="78"/>
        <v>0.15040839221437127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0.52484122613065254</v>
      </c>
      <c r="P101" s="8">
        <f t="shared" si="81"/>
        <v>7.8940524990130712E-2</v>
      </c>
      <c r="Q101" s="13">
        <f t="shared" si="82"/>
        <v>2.0524536497433986E-2</v>
      </c>
      <c r="R101" s="8">
        <f t="shared" si="83"/>
        <v>7.4022000000000004E-2</v>
      </c>
      <c r="S101" s="14">
        <f t="shared" si="84"/>
        <v>0.27727616786136533</v>
      </c>
      <c r="T101" s="2">
        <v>0.01</v>
      </c>
      <c r="U101" s="15">
        <f t="shared" si="85"/>
        <v>2.7727616786136534E-3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5.0000000000000001E-3</v>
      </c>
      <c r="AF101" s="2">
        <v>0.49</v>
      </c>
      <c r="AG101" s="15">
        <f t="shared" si="86"/>
        <v>2.4499999999999999E-3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1.4999999999999999E-2</v>
      </c>
      <c r="AR101" s="2">
        <v>0.5</v>
      </c>
      <c r="AS101" s="2">
        <f t="shared" si="87"/>
        <v>7.4999999999999997E-3</v>
      </c>
      <c r="AT101" s="1">
        <f t="shared" si="88"/>
        <v>1.2722761678613654E-2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11.6550159705806</v>
      </c>
      <c r="E102" s="10">
        <f t="shared" si="95"/>
        <v>17.579057451499999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2.8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323.25360000000001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155.44528767123299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4256.34499223683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AV38+AV53+AY85+AY101+BB101+AG69</f>
        <v>124493279.17412579</v>
      </c>
      <c r="J14" s="6" t="s">
        <v>22</v>
      </c>
      <c r="K14" s="6">
        <f>I14/(10000*1000)</f>
        <v>12.44932791741258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68936865.205479398</v>
      </c>
      <c r="J15" s="6" t="s">
        <v>22</v>
      </c>
      <c r="K15" s="6">
        <f>I15/(10000*1000)</f>
        <v>6.8936865205479396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12.44932791741258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9</v>
      </c>
      <c r="E27" s="7"/>
      <c r="F27" s="7"/>
      <c r="G27" s="1">
        <v>1</v>
      </c>
      <c r="H27" s="8">
        <f t="shared" ref="H27:H38" si="0">E28</f>
        <v>9</v>
      </c>
      <c r="I27" s="8">
        <f t="shared" ref="I27:I38" si="1">H27+273.15</f>
        <v>282.14999999999998</v>
      </c>
      <c r="J27" s="8">
        <f t="shared" ref="J27:J38" si="2">EXP(($C$16*(I27-$C$14))/($C$17*I27*$C$14))</f>
        <v>5.4327371422087205E-2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5.9115016301468162E-2</v>
      </c>
      <c r="Q27" s="13">
        <f t="shared" ref="Q27:Q38" si="6">P27*$B$29</f>
        <v>7.0938019561761793E-3</v>
      </c>
      <c r="R27" s="8">
        <f t="shared" ref="R27:R38" si="7">L27*$B$29</f>
        <v>0.1305751</v>
      </c>
      <c r="S27" s="14">
        <f t="shared" ref="S27:S38" si="8">Q27/R27</f>
        <v>5.4327371422087205E-2</v>
      </c>
      <c r="T27" s="2">
        <v>0.01</v>
      </c>
      <c r="U27" s="15">
        <f t="shared" ref="U27:U38" si="9">S27*T27</f>
        <v>5.4327371422087205E-4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2.9993273714220871E-2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26.937799999999999</v>
      </c>
      <c r="AU27" s="1">
        <f t="shared" ref="AU27:AU38" si="17">AT27*10000*AS27*0.67*AR27*AQ27</f>
        <v>70684.007586567619</v>
      </c>
    </row>
    <row r="28" spans="1:47" x14ac:dyDescent="0.15">
      <c r="A28" s="1" t="s">
        <v>74</v>
      </c>
      <c r="B28" s="1">
        <v>1</v>
      </c>
      <c r="C28" s="7">
        <v>1</v>
      </c>
      <c r="D28" s="9">
        <v>8.3618471956128992</v>
      </c>
      <c r="E28" s="10">
        <f t="shared" ref="E28:E39" si="18">D27</f>
        <v>9</v>
      </c>
      <c r="F28" s="7" t="s">
        <v>73</v>
      </c>
      <c r="G28" s="1">
        <v>2</v>
      </c>
      <c r="H28" s="8">
        <f t="shared" si="0"/>
        <v>8.3618471956128992</v>
      </c>
      <c r="I28" s="8">
        <f t="shared" si="1"/>
        <v>281.51184719561286</v>
      </c>
      <c r="J28" s="8">
        <f t="shared" si="2"/>
        <v>5.0239416587342101E-2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2.1171366503651989</v>
      </c>
      <c r="P28" s="8">
        <f t="shared" si="5"/>
        <v>0.10636371015002727</v>
      </c>
      <c r="Q28" s="13">
        <f t="shared" si="6"/>
        <v>1.2763645218003272E-2</v>
      </c>
      <c r="R28" s="8">
        <f t="shared" si="7"/>
        <v>0.1305751</v>
      </c>
      <c r="S28" s="14">
        <f t="shared" si="8"/>
        <v>9.7749457729714717E-2</v>
      </c>
      <c r="T28" s="2">
        <v>0.01</v>
      </c>
      <c r="U28" s="15">
        <f t="shared" si="9"/>
        <v>9.7749457729714713E-4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2.2877494577297146E-2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26.937799999999999</v>
      </c>
      <c r="AU28" s="1">
        <f t="shared" si="17"/>
        <v>53914.521491417581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10.0188290761786</v>
      </c>
      <c r="E29" s="10">
        <f t="shared" si="18"/>
        <v>8.3618471956128992</v>
      </c>
      <c r="F29" s="7" t="s">
        <v>73</v>
      </c>
      <c r="G29" s="1">
        <v>3</v>
      </c>
      <c r="H29" s="8">
        <f t="shared" si="0"/>
        <v>10.0188290761786</v>
      </c>
      <c r="I29" s="8">
        <f t="shared" si="1"/>
        <v>283.16882907617855</v>
      </c>
      <c r="J29" s="8">
        <f t="shared" si="2"/>
        <v>6.1509461325518926E-2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3.098898773548505</v>
      </c>
      <c r="P29" s="8">
        <f t="shared" si="5"/>
        <v>0.19061159426327981</v>
      </c>
      <c r="Q29" s="13">
        <f t="shared" si="6"/>
        <v>2.2873391311593577E-2</v>
      </c>
      <c r="R29" s="8">
        <f t="shared" si="7"/>
        <v>0.1305751</v>
      </c>
      <c r="S29" s="14">
        <f t="shared" si="8"/>
        <v>0.17517422013533651</v>
      </c>
      <c r="T29" s="2">
        <v>0.01</v>
      </c>
      <c r="U29" s="15">
        <f t="shared" si="9"/>
        <v>1.7517422013533651E-3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2.3651742201353364E-2</v>
      </c>
      <c r="AR29" s="8">
        <f t="shared" si="15"/>
        <v>108.81258333333334</v>
      </c>
      <c r="AS29" s="1">
        <f t="shared" si="16"/>
        <v>0.12</v>
      </c>
      <c r="AT29" s="1">
        <f t="shared" si="20"/>
        <v>26.937799999999999</v>
      </c>
      <c r="AU29" s="1">
        <f t="shared" si="17"/>
        <v>55739.16142416103</v>
      </c>
    </row>
    <row r="30" spans="1:47" x14ac:dyDescent="0.15">
      <c r="C30" s="7">
        <v>3</v>
      </c>
      <c r="D30" s="9">
        <v>13.460565833774201</v>
      </c>
      <c r="E30" s="10">
        <f t="shared" si="18"/>
        <v>10.0188290761786</v>
      </c>
      <c r="F30" s="7" t="s">
        <v>73</v>
      </c>
      <c r="G30" s="1">
        <v>4</v>
      </c>
      <c r="H30" s="8">
        <f t="shared" si="0"/>
        <v>13.460565833774201</v>
      </c>
      <c r="I30" s="8">
        <f t="shared" si="1"/>
        <v>286.61056583377416</v>
      </c>
      <c r="J30" s="8">
        <f t="shared" si="2"/>
        <v>9.2953685115345089E-2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3.9964130126185582</v>
      </c>
      <c r="P30" s="8">
        <f t="shared" si="5"/>
        <v>0.37148131676581309</v>
      </c>
      <c r="Q30" s="13">
        <f t="shared" si="6"/>
        <v>4.4577758011897568E-2</v>
      </c>
      <c r="R30" s="8">
        <f t="shared" si="7"/>
        <v>0.1305751</v>
      </c>
      <c r="S30" s="14">
        <f t="shared" si="8"/>
        <v>0.3413955494722774</v>
      </c>
      <c r="T30" s="2">
        <v>0.01</v>
      </c>
      <c r="U30" s="15">
        <f t="shared" si="9"/>
        <v>3.4139554947227742E-3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2.5313955494722772E-2</v>
      </c>
      <c r="AR30" s="8">
        <f t="shared" si="15"/>
        <v>108.81258333333334</v>
      </c>
      <c r="AS30" s="1">
        <f t="shared" si="16"/>
        <v>0.12</v>
      </c>
      <c r="AT30" s="1">
        <f t="shared" si="20"/>
        <v>26.937799999999999</v>
      </c>
      <c r="AU30" s="1">
        <f t="shared" si="17"/>
        <v>59656.43628246733</v>
      </c>
    </row>
    <row r="31" spans="1:47" x14ac:dyDescent="0.15">
      <c r="C31" s="7">
        <v>4</v>
      </c>
      <c r="D31" s="9">
        <v>18.762968968900001</v>
      </c>
      <c r="E31" s="10">
        <f t="shared" si="18"/>
        <v>13.460565833774201</v>
      </c>
      <c r="F31" s="7" t="s">
        <v>73</v>
      </c>
      <c r="G31" s="1">
        <v>5</v>
      </c>
      <c r="H31" s="8">
        <f t="shared" si="0"/>
        <v>18.762968968900001</v>
      </c>
      <c r="I31" s="8">
        <f t="shared" si="1"/>
        <v>291.91296896889997</v>
      </c>
      <c r="J31" s="8">
        <f t="shared" si="2"/>
        <v>0.17229074382111692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3.4436851110601081</v>
      </c>
      <c r="O31" s="8">
        <f t="shared" si="19"/>
        <v>1.2693724181259709</v>
      </c>
      <c r="P31" s="8">
        <f t="shared" si="5"/>
        <v>0.21870111810493337</v>
      </c>
      <c r="Q31" s="13">
        <f t="shared" si="6"/>
        <v>2.6244134172592002E-2</v>
      </c>
      <c r="R31" s="8">
        <f t="shared" si="7"/>
        <v>0.1305751</v>
      </c>
      <c r="S31" s="14">
        <f t="shared" si="8"/>
        <v>0.20098881159265436</v>
      </c>
      <c r="T31" s="2">
        <v>0.01</v>
      </c>
      <c r="U31" s="15">
        <f t="shared" si="9"/>
        <v>2.0098881159265436E-3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3.1459888115926538E-2</v>
      </c>
      <c r="AR31" s="8">
        <f t="shared" si="15"/>
        <v>108.81258333333334</v>
      </c>
      <c r="AS31" s="1">
        <f t="shared" si="16"/>
        <v>0.12</v>
      </c>
      <c r="AT31" s="1">
        <f t="shared" si="20"/>
        <v>26.937799999999999</v>
      </c>
      <c r="AU31" s="1">
        <f t="shared" si="17"/>
        <v>74140.321975069368</v>
      </c>
    </row>
    <row r="32" spans="1:47" x14ac:dyDescent="0.15">
      <c r="C32" s="7">
        <v>5</v>
      </c>
      <c r="D32" s="9">
        <v>23.5217749896774</v>
      </c>
      <c r="E32" s="10">
        <f t="shared" si="18"/>
        <v>18.762968968900001</v>
      </c>
      <c r="F32" s="7" t="s">
        <v>75</v>
      </c>
      <c r="G32" s="1">
        <v>6</v>
      </c>
      <c r="H32" s="8">
        <f t="shared" si="0"/>
        <v>23.5217749896774</v>
      </c>
      <c r="I32" s="8">
        <f t="shared" si="1"/>
        <v>296.67177498967737</v>
      </c>
      <c r="J32" s="8">
        <f t="shared" si="2"/>
        <v>0.29418853227398839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2.1387971333543714</v>
      </c>
      <c r="P32" s="8">
        <f t="shared" si="5"/>
        <v>0.62920958949333639</v>
      </c>
      <c r="Q32" s="13">
        <f t="shared" si="6"/>
        <v>7.5505150739200361E-2</v>
      </c>
      <c r="R32" s="8">
        <f t="shared" si="7"/>
        <v>0.1305751</v>
      </c>
      <c r="S32" s="14">
        <f t="shared" si="8"/>
        <v>0.5782507594418872</v>
      </c>
      <c r="T32" s="2">
        <v>0.01</v>
      </c>
      <c r="U32" s="15">
        <f t="shared" si="9"/>
        <v>5.7825075944188719E-3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3.5232507594418871E-2</v>
      </c>
      <c r="AR32" s="8">
        <f t="shared" si="15"/>
        <v>108.81258333333334</v>
      </c>
      <c r="AS32" s="1">
        <f t="shared" si="16"/>
        <v>0.12</v>
      </c>
      <c r="AT32" s="1">
        <f t="shared" si="20"/>
        <v>26.937799999999999</v>
      </c>
      <c r="AU32" s="1">
        <f t="shared" si="17"/>
        <v>83031.110835924861</v>
      </c>
    </row>
    <row r="33" spans="1:48" x14ac:dyDescent="0.15">
      <c r="C33" s="7">
        <v>6</v>
      </c>
      <c r="D33" s="9">
        <v>27.0212244913333</v>
      </c>
      <c r="E33" s="10">
        <f t="shared" si="18"/>
        <v>23.5217749896774</v>
      </c>
      <c r="F33" s="7" t="s">
        <v>73</v>
      </c>
      <c r="G33" s="1">
        <v>7</v>
      </c>
      <c r="H33" s="8">
        <f t="shared" si="0"/>
        <v>27.0212244913333</v>
      </c>
      <c r="I33" s="8">
        <f t="shared" si="1"/>
        <v>300.17122449133331</v>
      </c>
      <c r="J33" s="8">
        <f t="shared" si="2"/>
        <v>0.43131689143166396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2.5977133771943688</v>
      </c>
      <c r="P33" s="8">
        <f t="shared" si="5"/>
        <v>1.1204376586819247</v>
      </c>
      <c r="Q33" s="13">
        <f t="shared" si="6"/>
        <v>0.13445251904183095</v>
      </c>
      <c r="R33" s="8">
        <f t="shared" si="7"/>
        <v>0.1305751</v>
      </c>
      <c r="S33" s="14">
        <f t="shared" si="8"/>
        <v>1.0296949344999999</v>
      </c>
      <c r="T33" s="2">
        <v>0.01</v>
      </c>
      <c r="U33" s="15">
        <f t="shared" si="9"/>
        <v>1.0296949344999999E-2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4.5196949345000001E-2</v>
      </c>
      <c r="AR33" s="8">
        <f t="shared" si="15"/>
        <v>108.81258333333334</v>
      </c>
      <c r="AS33" s="1">
        <f t="shared" si="16"/>
        <v>0.12</v>
      </c>
      <c r="AT33" s="1">
        <f t="shared" si="20"/>
        <v>26.937799999999999</v>
      </c>
      <c r="AU33" s="1">
        <f t="shared" si="17"/>
        <v>106513.93178454447</v>
      </c>
    </row>
    <row r="34" spans="1:48" x14ac:dyDescent="0.15">
      <c r="C34" s="7">
        <v>7</v>
      </c>
      <c r="D34" s="9">
        <v>26.853737487741899</v>
      </c>
      <c r="E34" s="10">
        <f t="shared" si="18"/>
        <v>27.0212244913333</v>
      </c>
      <c r="F34" s="7" t="s">
        <v>73</v>
      </c>
      <c r="G34" s="1">
        <v>8</v>
      </c>
      <c r="H34" s="8">
        <f t="shared" si="0"/>
        <v>26.853737487741899</v>
      </c>
      <c r="I34" s="8">
        <f t="shared" si="1"/>
        <v>300.00373748774189</v>
      </c>
      <c r="J34" s="8">
        <f t="shared" si="2"/>
        <v>0.42357635290927009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2.5654015518457776</v>
      </c>
      <c r="P34" s="8">
        <f t="shared" si="5"/>
        <v>1.0866434330786163</v>
      </c>
      <c r="Q34" s="13">
        <f t="shared" si="6"/>
        <v>0.13039721196943396</v>
      </c>
      <c r="R34" s="8">
        <f t="shared" si="7"/>
        <v>0.1305751</v>
      </c>
      <c r="S34" s="14">
        <f t="shared" si="8"/>
        <v>0.99863765732849497</v>
      </c>
      <c r="T34" s="2">
        <v>0.01</v>
      </c>
      <c r="U34" s="15">
        <f t="shared" si="9"/>
        <v>9.9863765732849507E-3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4.4886376573284953E-2</v>
      </c>
      <c r="AR34" s="8">
        <f t="shared" si="15"/>
        <v>108.81258333333334</v>
      </c>
      <c r="AS34" s="1">
        <f t="shared" si="16"/>
        <v>0.12</v>
      </c>
      <c r="AT34" s="1">
        <f t="shared" si="20"/>
        <v>26.937799999999999</v>
      </c>
      <c r="AU34" s="1">
        <f t="shared" si="17"/>
        <v>105782.01674381722</v>
      </c>
    </row>
    <row r="35" spans="1:48" x14ac:dyDescent="0.15">
      <c r="C35" s="7">
        <v>8</v>
      </c>
      <c r="D35" s="9">
        <v>27.458060402258099</v>
      </c>
      <c r="E35" s="10">
        <f t="shared" si="18"/>
        <v>26.853737487741899</v>
      </c>
      <c r="F35" s="7" t="s">
        <v>73</v>
      </c>
      <c r="G35" s="1">
        <v>9</v>
      </c>
      <c r="H35" s="8">
        <f t="shared" si="0"/>
        <v>27.458060402258099</v>
      </c>
      <c r="I35" s="8">
        <f t="shared" si="1"/>
        <v>300.60806040225805</v>
      </c>
      <c r="J35" s="8">
        <f t="shared" si="2"/>
        <v>0.45213478674113067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2.5668839521004951</v>
      </c>
      <c r="P35" s="8">
        <f t="shared" si="5"/>
        <v>1.160577528272188</v>
      </c>
      <c r="Q35" s="13">
        <f t="shared" si="6"/>
        <v>0.13926930339266255</v>
      </c>
      <c r="R35" s="8">
        <f t="shared" si="7"/>
        <v>0.1305751</v>
      </c>
      <c r="S35" s="14">
        <f t="shared" si="8"/>
        <v>1.0665839305707026</v>
      </c>
      <c r="T35" s="2">
        <v>0.01</v>
      </c>
      <c r="U35" s="15">
        <f t="shared" si="9"/>
        <v>1.0665839305707026E-2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4.5565839305707026E-2</v>
      </c>
      <c r="AR35" s="8">
        <f t="shared" si="15"/>
        <v>108.81258333333334</v>
      </c>
      <c r="AS35" s="1">
        <f t="shared" si="16"/>
        <v>0.12</v>
      </c>
      <c r="AT35" s="1">
        <f t="shared" si="20"/>
        <v>26.937799999999999</v>
      </c>
      <c r="AU35" s="1">
        <f t="shared" si="17"/>
        <v>107383.28072689954</v>
      </c>
    </row>
    <row r="36" spans="1:48" x14ac:dyDescent="0.15">
      <c r="C36" s="7">
        <v>9</v>
      </c>
      <c r="D36" s="9">
        <v>24.430968348333302</v>
      </c>
      <c r="E36" s="10">
        <f t="shared" si="18"/>
        <v>27.458060402258099</v>
      </c>
      <c r="F36" s="7" t="s">
        <v>73</v>
      </c>
      <c r="G36" s="1">
        <v>10</v>
      </c>
      <c r="H36" s="8">
        <f t="shared" si="0"/>
        <v>24.430968348333302</v>
      </c>
      <c r="I36" s="8">
        <f t="shared" si="1"/>
        <v>297.58096834833327</v>
      </c>
      <c r="J36" s="8">
        <f t="shared" si="2"/>
        <v>0.32521788022437681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2.4944322571616411</v>
      </c>
      <c r="P36" s="8">
        <f t="shared" si="5"/>
        <v>0.81123397103741646</v>
      </c>
      <c r="Q36" s="13">
        <f t="shared" si="6"/>
        <v>9.7348076524489971E-2</v>
      </c>
      <c r="R36" s="8">
        <f t="shared" si="7"/>
        <v>0.1305751</v>
      </c>
      <c r="S36" s="14">
        <f t="shared" si="8"/>
        <v>0.74553323355287471</v>
      </c>
      <c r="T36" s="2">
        <v>0.01</v>
      </c>
      <c r="U36" s="15">
        <f t="shared" si="9"/>
        <v>7.4553323355287474E-3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0.02</v>
      </c>
      <c r="AC36" s="2">
        <v>0.28999999999999998</v>
      </c>
      <c r="AD36" s="2">
        <f t="shared" si="11"/>
        <v>5.7999999999999996E-3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0.02</v>
      </c>
      <c r="AO36" s="2">
        <v>0.38</v>
      </c>
      <c r="AP36" s="2">
        <f t="shared" si="13"/>
        <v>7.6E-3</v>
      </c>
      <c r="AQ36" s="1">
        <f t="shared" si="14"/>
        <v>4.0255332335528748E-2</v>
      </c>
      <c r="AR36" s="8">
        <f t="shared" si="15"/>
        <v>108.81258333333334</v>
      </c>
      <c r="AS36" s="1">
        <f t="shared" si="16"/>
        <v>0.12</v>
      </c>
      <c r="AT36" s="1">
        <f t="shared" si="20"/>
        <v>26.937799999999999</v>
      </c>
      <c r="AU36" s="1">
        <f t="shared" si="17"/>
        <v>94868.210896738703</v>
      </c>
    </row>
    <row r="37" spans="1:48" x14ac:dyDescent="0.15">
      <c r="C37" s="7">
        <v>10</v>
      </c>
      <c r="D37" s="9">
        <v>20.412182915161299</v>
      </c>
      <c r="E37" s="10">
        <f t="shared" si="18"/>
        <v>24.430968348333302</v>
      </c>
      <c r="F37" s="7" t="s">
        <v>73</v>
      </c>
      <c r="G37" s="1">
        <v>11</v>
      </c>
      <c r="H37" s="8">
        <f t="shared" si="0"/>
        <v>20.412182915161299</v>
      </c>
      <c r="I37" s="8">
        <f t="shared" si="1"/>
        <v>293.56218291516126</v>
      </c>
      <c r="J37" s="8">
        <f t="shared" si="2"/>
        <v>0.20779880693920053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1.5990383718180134</v>
      </c>
      <c r="O37" s="8">
        <f t="shared" si="19"/>
        <v>1.172285747639545</v>
      </c>
      <c r="P37" s="8">
        <f t="shared" si="5"/>
        <v>0.24359957975132615</v>
      </c>
      <c r="Q37" s="13">
        <f t="shared" si="6"/>
        <v>2.9231949570159135E-2</v>
      </c>
      <c r="R37" s="8">
        <f t="shared" si="7"/>
        <v>0.1305751</v>
      </c>
      <c r="S37" s="14">
        <f t="shared" si="8"/>
        <v>0.22387078064775853</v>
      </c>
      <c r="T37" s="2">
        <v>0.01</v>
      </c>
      <c r="U37" s="15">
        <f t="shared" si="9"/>
        <v>2.2387078064775852E-3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3.1688707806477583E-2</v>
      </c>
      <c r="AR37" s="8">
        <f t="shared" si="15"/>
        <v>108.81258333333334</v>
      </c>
      <c r="AS37" s="1">
        <f t="shared" si="16"/>
        <v>0.12</v>
      </c>
      <c r="AT37" s="1">
        <f t="shared" si="20"/>
        <v>26.937799999999999</v>
      </c>
      <c r="AU37" s="1">
        <f t="shared" si="17"/>
        <v>74679.57263830048</v>
      </c>
    </row>
    <row r="38" spans="1:48" x14ac:dyDescent="0.15">
      <c r="C38" s="7">
        <v>11</v>
      </c>
      <c r="D38" s="9">
        <v>14.5016182487667</v>
      </c>
      <c r="E38" s="10">
        <f t="shared" si="18"/>
        <v>20.412182915161299</v>
      </c>
      <c r="F38" s="7" t="s">
        <v>75</v>
      </c>
      <c r="G38" s="1">
        <v>12</v>
      </c>
      <c r="H38" s="8">
        <f t="shared" si="0"/>
        <v>14.5016182487667</v>
      </c>
      <c r="I38" s="8">
        <f t="shared" si="1"/>
        <v>287.65161824876668</v>
      </c>
      <c r="J38" s="8">
        <f t="shared" si="2"/>
        <v>0.10511464258806599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2.016812001221552</v>
      </c>
      <c r="P38" s="8">
        <f t="shared" si="5"/>
        <v>0.21199647267572555</v>
      </c>
      <c r="Q38" s="13">
        <f t="shared" si="6"/>
        <v>2.5439576721087064E-2</v>
      </c>
      <c r="R38" s="8">
        <f t="shared" si="7"/>
        <v>0.1305751</v>
      </c>
      <c r="S38" s="14">
        <f t="shared" si="8"/>
        <v>0.19482716629041114</v>
      </c>
      <c r="T38" s="2">
        <v>0.01</v>
      </c>
      <c r="U38" s="15">
        <f t="shared" si="9"/>
        <v>1.9482716629041115E-3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2.3848271662904111E-2</v>
      </c>
      <c r="AR38" s="8">
        <f t="shared" si="15"/>
        <v>108.81258333333334</v>
      </c>
      <c r="AS38" s="1">
        <f t="shared" si="16"/>
        <v>0.12</v>
      </c>
      <c r="AT38" s="1">
        <f t="shared" si="20"/>
        <v>26.937799999999999</v>
      </c>
      <c r="AU38" s="1">
        <f t="shared" si="17"/>
        <v>56202.314932630848</v>
      </c>
      <c r="AV38" s="1">
        <f>SUM(AU27:AU38)</f>
        <v>942594.88731853908</v>
      </c>
    </row>
    <row r="39" spans="1:48" x14ac:dyDescent="0.15">
      <c r="C39" s="7">
        <v>12</v>
      </c>
      <c r="D39" s="9">
        <v>8.7571298936774191</v>
      </c>
      <c r="E39" s="10">
        <f t="shared" si="18"/>
        <v>14.5016182487667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9</v>
      </c>
      <c r="E42" s="7"/>
      <c r="F42" s="7"/>
      <c r="G42" s="1">
        <v>1</v>
      </c>
      <c r="H42" s="8">
        <f t="shared" ref="H42:H53" si="21">E43</f>
        <v>9</v>
      </c>
      <c r="I42" s="8">
        <f t="shared" ref="I42:I53" si="22">H42+273.15</f>
        <v>282.14999999999998</v>
      </c>
      <c r="J42" s="8">
        <f t="shared" ref="J42:J53" si="23">EXP(($C$16*(I42-$C$14))/($C$17*I42*$C$14))</f>
        <v>5.4327371422087205E-2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4.1881536539406005E-3</v>
      </c>
      <c r="Q42" s="13">
        <f t="shared" ref="Q42:Q53" si="27">P42*$B$44</f>
        <v>5.4445997501227812E-4</v>
      </c>
      <c r="R42" s="8">
        <f t="shared" ref="R42:R53" si="28">L42*$B$44</f>
        <v>1.0021835416666666E-2</v>
      </c>
      <c r="S42" s="14">
        <f t="shared" ref="S42:S53" si="29">Q42/R42</f>
        <v>5.4327371422087212E-2</v>
      </c>
      <c r="T42" s="2">
        <v>0.01</v>
      </c>
      <c r="U42" s="15">
        <f t="shared" ref="U42:U53" si="30">S42*T42</f>
        <v>5.4327371422087216E-4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2.7643273714220873E-2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12.953773972602749</v>
      </c>
      <c r="AU42" s="1">
        <f t="shared" ref="AU42:AU53" si="37">AT42*10000*AS42*0.67*AR42*AQ42</f>
        <v>2404.4063034964524</v>
      </c>
    </row>
    <row r="43" spans="1:48" x14ac:dyDescent="0.15">
      <c r="A43" s="1" t="s">
        <v>74</v>
      </c>
      <c r="B43" s="1">
        <v>1</v>
      </c>
      <c r="C43" s="7">
        <v>1</v>
      </c>
      <c r="D43" s="9">
        <v>8.3618471956128992</v>
      </c>
      <c r="E43" s="10">
        <f t="shared" ref="E43:E54" si="38">D42</f>
        <v>9</v>
      </c>
      <c r="F43" s="7" t="s">
        <v>73</v>
      </c>
      <c r="G43" s="1">
        <v>2</v>
      </c>
      <c r="H43" s="8">
        <f t="shared" si="21"/>
        <v>8.3618471956128992</v>
      </c>
      <c r="I43" s="8">
        <f t="shared" si="22"/>
        <v>281.51184719561286</v>
      </c>
      <c r="J43" s="8">
        <f t="shared" si="23"/>
        <v>5.0239416587342101E-2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0.14999392967939273</v>
      </c>
      <c r="P43" s="8">
        <f t="shared" si="26"/>
        <v>7.5356075187355083E-3</v>
      </c>
      <c r="Q43" s="13">
        <f t="shared" si="27"/>
        <v>9.7962897743561613E-4</v>
      </c>
      <c r="R43" s="8">
        <f t="shared" si="28"/>
        <v>1.0021835416666666E-2</v>
      </c>
      <c r="S43" s="14">
        <f t="shared" si="29"/>
        <v>9.7749457729714717E-2</v>
      </c>
      <c r="T43" s="2">
        <v>0.01</v>
      </c>
      <c r="U43" s="15">
        <f t="shared" si="30"/>
        <v>9.7749457729714713E-4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1.5777494577297147E-2</v>
      </c>
      <c r="AR43" s="8">
        <f t="shared" si="34"/>
        <v>7.7091041666666671</v>
      </c>
      <c r="AS43" s="1">
        <f t="shared" si="35"/>
        <v>0.13</v>
      </c>
      <c r="AT43" s="1">
        <f t="shared" si="36"/>
        <v>12.953773972602749</v>
      </c>
      <c r="AU43" s="1">
        <f t="shared" si="37"/>
        <v>1372.3232569056652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10.0188290761786</v>
      </c>
      <c r="E44" s="10">
        <f t="shared" si="38"/>
        <v>8.3618471956128992</v>
      </c>
      <c r="F44" s="7" t="s">
        <v>73</v>
      </c>
      <c r="G44" s="1">
        <v>3</v>
      </c>
      <c r="H44" s="8">
        <f t="shared" si="21"/>
        <v>10.0188290761786</v>
      </c>
      <c r="I44" s="8">
        <f t="shared" si="22"/>
        <v>283.16882907617855</v>
      </c>
      <c r="J44" s="8">
        <f t="shared" si="23"/>
        <v>6.1509461325518926E-2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0.2195493638273239</v>
      </c>
      <c r="P44" s="8">
        <f t="shared" si="26"/>
        <v>1.3504363103379064E-2</v>
      </c>
      <c r="Q44" s="13">
        <f t="shared" si="27"/>
        <v>1.7555672034392784E-3</v>
      </c>
      <c r="R44" s="8">
        <f t="shared" si="28"/>
        <v>1.0021835416666666E-2</v>
      </c>
      <c r="S44" s="14">
        <f t="shared" si="29"/>
        <v>0.17517422013533651</v>
      </c>
      <c r="T44" s="2">
        <v>0.01</v>
      </c>
      <c r="U44" s="15">
        <f t="shared" si="30"/>
        <v>1.7517422013533651E-3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1.6551742201353366E-2</v>
      </c>
      <c r="AR44" s="8">
        <f t="shared" si="34"/>
        <v>7.7091041666666671</v>
      </c>
      <c r="AS44" s="1">
        <f t="shared" si="35"/>
        <v>0.13</v>
      </c>
      <c r="AT44" s="1">
        <f t="shared" si="36"/>
        <v>12.953773972602749</v>
      </c>
      <c r="AU44" s="1">
        <f t="shared" si="37"/>
        <v>1439.6671571612358</v>
      </c>
    </row>
    <row r="45" spans="1:48" x14ac:dyDescent="0.15">
      <c r="C45" s="7">
        <v>3</v>
      </c>
      <c r="D45" s="9">
        <v>13.460565833774201</v>
      </c>
      <c r="E45" s="10">
        <f t="shared" si="38"/>
        <v>10.0188290761786</v>
      </c>
      <c r="F45" s="7" t="s">
        <v>73</v>
      </c>
      <c r="G45" s="1">
        <v>4</v>
      </c>
      <c r="H45" s="8">
        <f t="shared" si="21"/>
        <v>13.460565833774201</v>
      </c>
      <c r="I45" s="8">
        <f t="shared" si="22"/>
        <v>286.61056583377416</v>
      </c>
      <c r="J45" s="8">
        <f t="shared" si="23"/>
        <v>9.2953685115345089E-2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0.28313604239061152</v>
      </c>
      <c r="P45" s="8">
        <f t="shared" si="26"/>
        <v>2.6318538529181902E-2</v>
      </c>
      <c r="Q45" s="13">
        <f t="shared" si="27"/>
        <v>3.4214100087936474E-3</v>
      </c>
      <c r="R45" s="8">
        <f t="shared" si="28"/>
        <v>1.0021835416666666E-2</v>
      </c>
      <c r="S45" s="14">
        <f t="shared" si="29"/>
        <v>0.34139554947227746</v>
      </c>
      <c r="T45" s="2">
        <v>0.01</v>
      </c>
      <c r="U45" s="15">
        <f t="shared" si="30"/>
        <v>3.4139554947227747E-3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1.8213955494722774E-2</v>
      </c>
      <c r="AR45" s="8">
        <f t="shared" si="34"/>
        <v>7.7091041666666671</v>
      </c>
      <c r="AS45" s="1">
        <f t="shared" si="35"/>
        <v>0.13</v>
      </c>
      <c r="AT45" s="1">
        <f t="shared" si="36"/>
        <v>12.953773972602749</v>
      </c>
      <c r="AU45" s="1">
        <f t="shared" si="37"/>
        <v>1584.2461300300304</v>
      </c>
    </row>
    <row r="46" spans="1:48" x14ac:dyDescent="0.15">
      <c r="C46" s="7">
        <v>4</v>
      </c>
      <c r="D46" s="9">
        <v>18.762968968900001</v>
      </c>
      <c r="E46" s="10">
        <f t="shared" si="38"/>
        <v>13.460565833774201</v>
      </c>
      <c r="F46" s="7" t="s">
        <v>73</v>
      </c>
      <c r="G46" s="1">
        <v>5</v>
      </c>
      <c r="H46" s="8">
        <f t="shared" si="21"/>
        <v>18.762968968900001</v>
      </c>
      <c r="I46" s="8">
        <f t="shared" si="22"/>
        <v>291.91296896889997</v>
      </c>
      <c r="J46" s="8">
        <f t="shared" si="23"/>
        <v>0.17229074382111692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0.24397662866835812</v>
      </c>
      <c r="O46" s="8">
        <f t="shared" si="39"/>
        <v>8.993191685973817E-2</v>
      </c>
      <c r="P46" s="8">
        <f t="shared" si="26"/>
        <v>1.5494436849023135E-2</v>
      </c>
      <c r="Q46" s="13">
        <f t="shared" si="27"/>
        <v>2.0142767903730077E-3</v>
      </c>
      <c r="R46" s="8">
        <f t="shared" si="28"/>
        <v>1.0021835416666666E-2</v>
      </c>
      <c r="S46" s="14">
        <f t="shared" si="29"/>
        <v>0.20098881159265439</v>
      </c>
      <c r="T46" s="2">
        <v>0.01</v>
      </c>
      <c r="U46" s="15">
        <f t="shared" si="30"/>
        <v>2.009888115926544E-3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2.9109888115926543E-2</v>
      </c>
      <c r="AR46" s="8">
        <f t="shared" si="34"/>
        <v>7.7091041666666671</v>
      </c>
      <c r="AS46" s="1">
        <f t="shared" si="35"/>
        <v>0.13</v>
      </c>
      <c r="AT46" s="1">
        <f t="shared" si="36"/>
        <v>12.953773972602749</v>
      </c>
      <c r="AU46" s="1">
        <f t="shared" si="37"/>
        <v>2531.972124705454</v>
      </c>
    </row>
    <row r="47" spans="1:48" x14ac:dyDescent="0.15">
      <c r="C47" s="7">
        <v>5</v>
      </c>
      <c r="D47" s="9">
        <v>23.5217749896774</v>
      </c>
      <c r="E47" s="10">
        <f t="shared" si="38"/>
        <v>18.762968968900001</v>
      </c>
      <c r="F47" s="7" t="s">
        <v>75</v>
      </c>
      <c r="G47" s="1">
        <v>6</v>
      </c>
      <c r="H47" s="8">
        <f t="shared" si="21"/>
        <v>23.5217749896774</v>
      </c>
      <c r="I47" s="8">
        <f t="shared" si="22"/>
        <v>296.67177498967737</v>
      </c>
      <c r="J47" s="8">
        <f t="shared" si="23"/>
        <v>0.29418853227398839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0.15152852167738171</v>
      </c>
      <c r="P47" s="8">
        <f t="shared" si="26"/>
        <v>4.4577953389916158E-2</v>
      </c>
      <c r="Q47" s="13">
        <f t="shared" si="27"/>
        <v>5.7951339406891005E-3</v>
      </c>
      <c r="R47" s="8">
        <f t="shared" si="28"/>
        <v>1.0021835416666666E-2</v>
      </c>
      <c r="S47" s="14">
        <f t="shared" si="29"/>
        <v>0.57825075944188709</v>
      </c>
      <c r="T47" s="2">
        <v>0.01</v>
      </c>
      <c r="U47" s="15">
        <f t="shared" si="30"/>
        <v>5.782507594418871E-3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3.2882507594418867E-2</v>
      </c>
      <c r="AR47" s="8">
        <f t="shared" si="34"/>
        <v>7.7091041666666671</v>
      </c>
      <c r="AS47" s="1">
        <f t="shared" si="35"/>
        <v>0.13</v>
      </c>
      <c r="AT47" s="1">
        <f t="shared" si="36"/>
        <v>12.953773972602749</v>
      </c>
      <c r="AU47" s="1">
        <f t="shared" si="37"/>
        <v>2860.1137966563406</v>
      </c>
    </row>
    <row r="48" spans="1:48" x14ac:dyDescent="0.15">
      <c r="C48" s="7">
        <v>6</v>
      </c>
      <c r="D48" s="9">
        <v>27.0212244913333</v>
      </c>
      <c r="E48" s="10">
        <f t="shared" si="38"/>
        <v>23.5217749896774</v>
      </c>
      <c r="F48" s="7" t="s">
        <v>73</v>
      </c>
      <c r="G48" s="1">
        <v>7</v>
      </c>
      <c r="H48" s="8">
        <f t="shared" si="21"/>
        <v>27.0212244913333</v>
      </c>
      <c r="I48" s="8">
        <f t="shared" si="22"/>
        <v>300.17122449133331</v>
      </c>
      <c r="J48" s="8">
        <f t="shared" si="23"/>
        <v>0.43131689143166396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0.18404160995413221</v>
      </c>
      <c r="P48" s="8">
        <f t="shared" si="26"/>
        <v>7.938025509949509E-2</v>
      </c>
      <c r="Q48" s="13">
        <f t="shared" si="27"/>
        <v>1.0319433162934362E-2</v>
      </c>
      <c r="R48" s="8">
        <f t="shared" si="28"/>
        <v>1.0021835416666666E-2</v>
      </c>
      <c r="S48" s="14">
        <f t="shared" si="29"/>
        <v>1.0296949344999999</v>
      </c>
      <c r="T48" s="2">
        <v>0.01</v>
      </c>
      <c r="U48" s="15">
        <f t="shared" si="30"/>
        <v>1.0296949344999999E-2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4.4796949345000003E-2</v>
      </c>
      <c r="AR48" s="8">
        <f t="shared" si="34"/>
        <v>7.7091041666666671</v>
      </c>
      <c r="AS48" s="1">
        <f t="shared" si="35"/>
        <v>0.13</v>
      </c>
      <c r="AT48" s="1">
        <f t="shared" si="36"/>
        <v>12.953773972602749</v>
      </c>
      <c r="AU48" s="1">
        <f t="shared" si="37"/>
        <v>3896.4295074471825</v>
      </c>
    </row>
    <row r="49" spans="1:78" x14ac:dyDescent="0.15">
      <c r="C49" s="7">
        <v>7</v>
      </c>
      <c r="D49" s="9">
        <v>26.853737487741899</v>
      </c>
      <c r="E49" s="10">
        <f t="shared" si="38"/>
        <v>27.0212244913333</v>
      </c>
      <c r="F49" s="7" t="s">
        <v>73</v>
      </c>
      <c r="G49" s="1">
        <v>8</v>
      </c>
      <c r="H49" s="8">
        <f t="shared" si="21"/>
        <v>26.853737487741899</v>
      </c>
      <c r="I49" s="8">
        <f t="shared" si="22"/>
        <v>300.00373748774189</v>
      </c>
      <c r="J49" s="8">
        <f t="shared" si="23"/>
        <v>0.42357635290927009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0.18175239652130382</v>
      </c>
      <c r="P49" s="8">
        <f t="shared" si="26"/>
        <v>7.6986017251013381E-2</v>
      </c>
      <c r="Q49" s="13">
        <f t="shared" si="27"/>
        <v>1.000818224263174E-2</v>
      </c>
      <c r="R49" s="8">
        <f t="shared" si="28"/>
        <v>1.0021835416666666E-2</v>
      </c>
      <c r="S49" s="14">
        <f t="shared" si="29"/>
        <v>0.99863765732849497</v>
      </c>
      <c r="T49" s="2">
        <v>0.01</v>
      </c>
      <c r="U49" s="15">
        <f t="shared" si="30"/>
        <v>9.9863765732849507E-3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4.4486376573284955E-2</v>
      </c>
      <c r="AR49" s="8">
        <f t="shared" si="34"/>
        <v>7.7091041666666671</v>
      </c>
      <c r="AS49" s="1">
        <f t="shared" si="35"/>
        <v>0.13</v>
      </c>
      <c r="AT49" s="1">
        <f t="shared" si="36"/>
        <v>12.953773972602749</v>
      </c>
      <c r="AU49" s="1">
        <f t="shared" si="37"/>
        <v>3869.4159511757384</v>
      </c>
    </row>
    <row r="50" spans="1:78" x14ac:dyDescent="0.15">
      <c r="C50" s="7">
        <v>8</v>
      </c>
      <c r="D50" s="9">
        <v>27.458060402258099</v>
      </c>
      <c r="E50" s="10">
        <f t="shared" si="38"/>
        <v>26.853737487741899</v>
      </c>
      <c r="F50" s="7" t="s">
        <v>73</v>
      </c>
      <c r="G50" s="1">
        <v>9</v>
      </c>
      <c r="H50" s="8">
        <f t="shared" si="21"/>
        <v>27.458060402258099</v>
      </c>
      <c r="I50" s="8">
        <f t="shared" si="22"/>
        <v>300.60806040225805</v>
      </c>
      <c r="J50" s="8">
        <f t="shared" si="23"/>
        <v>0.45213478674113067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0.18185742093695711</v>
      </c>
      <c r="P50" s="8">
        <f t="shared" si="26"/>
        <v>8.2224066232623141E-2</v>
      </c>
      <c r="Q50" s="13">
        <f t="shared" si="27"/>
        <v>1.0689128610241008E-2</v>
      </c>
      <c r="R50" s="8">
        <f t="shared" si="28"/>
        <v>1.0021835416666666E-2</v>
      </c>
      <c r="S50" s="14">
        <f t="shared" si="29"/>
        <v>1.0665839305707026</v>
      </c>
      <c r="T50" s="2">
        <v>0.01</v>
      </c>
      <c r="U50" s="15">
        <f t="shared" si="30"/>
        <v>1.0665839305707026E-2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4.5165839305707028E-2</v>
      </c>
      <c r="AR50" s="8">
        <f t="shared" si="34"/>
        <v>7.7091041666666671</v>
      </c>
      <c r="AS50" s="1">
        <f t="shared" si="35"/>
        <v>0.13</v>
      </c>
      <c r="AT50" s="1">
        <f t="shared" si="36"/>
        <v>12.953773972602749</v>
      </c>
      <c r="AU50" s="1">
        <f t="shared" si="37"/>
        <v>3928.5154809100227</v>
      </c>
    </row>
    <row r="51" spans="1:78" x14ac:dyDescent="0.15">
      <c r="C51" s="7">
        <v>9</v>
      </c>
      <c r="D51" s="9">
        <v>24.430968348333302</v>
      </c>
      <c r="E51" s="10">
        <f t="shared" si="38"/>
        <v>27.458060402258099</v>
      </c>
      <c r="F51" s="7" t="s">
        <v>73</v>
      </c>
      <c r="G51" s="1">
        <v>10</v>
      </c>
      <c r="H51" s="8">
        <f t="shared" si="21"/>
        <v>24.430968348333302</v>
      </c>
      <c r="I51" s="8">
        <f t="shared" si="22"/>
        <v>297.58096834833327</v>
      </c>
      <c r="J51" s="8">
        <f t="shared" si="23"/>
        <v>0.32521788022437681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0.17672439637100068</v>
      </c>
      <c r="P51" s="8">
        <f t="shared" si="26"/>
        <v>5.7473933571709393E-2</v>
      </c>
      <c r="Q51" s="13">
        <f t="shared" si="27"/>
        <v>7.4716113643222212E-3</v>
      </c>
      <c r="R51" s="8">
        <f t="shared" si="28"/>
        <v>1.0021835416666666E-2</v>
      </c>
      <c r="S51" s="14">
        <f t="shared" si="29"/>
        <v>0.74553323355287471</v>
      </c>
      <c r="T51" s="2">
        <v>0.01</v>
      </c>
      <c r="U51" s="15">
        <f t="shared" si="30"/>
        <v>7.4553323355287474E-3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0.02</v>
      </c>
      <c r="AO51" s="2">
        <v>0.5</v>
      </c>
      <c r="AP51" s="2">
        <f t="shared" si="32"/>
        <v>0.01</v>
      </c>
      <c r="AQ51" s="1">
        <f t="shared" si="33"/>
        <v>3.7055332335528747E-2</v>
      </c>
      <c r="AR51" s="8">
        <f t="shared" si="34"/>
        <v>7.7091041666666671</v>
      </c>
      <c r="AS51" s="1">
        <f t="shared" si="35"/>
        <v>0.13</v>
      </c>
      <c r="AT51" s="1">
        <f t="shared" si="36"/>
        <v>12.953773972602749</v>
      </c>
      <c r="AU51" s="1">
        <f t="shared" si="37"/>
        <v>3223.0652406363301</v>
      </c>
    </row>
    <row r="52" spans="1:78" x14ac:dyDescent="0.15">
      <c r="C52" s="7">
        <v>10</v>
      </c>
      <c r="D52" s="9">
        <v>20.412182915161299</v>
      </c>
      <c r="E52" s="10">
        <f t="shared" si="38"/>
        <v>24.430968348333302</v>
      </c>
      <c r="F52" s="7" t="s">
        <v>73</v>
      </c>
      <c r="G52" s="1">
        <v>11</v>
      </c>
      <c r="H52" s="8">
        <f t="shared" si="21"/>
        <v>20.412182915161299</v>
      </c>
      <c r="I52" s="8">
        <f t="shared" si="22"/>
        <v>293.56218291516126</v>
      </c>
      <c r="J52" s="8">
        <f t="shared" si="23"/>
        <v>0.20779880693920053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0.11328793965932672</v>
      </c>
      <c r="O52" s="8">
        <f t="shared" si="39"/>
        <v>8.3053564806631272E-2</v>
      </c>
      <c r="P52" s="8">
        <f t="shared" si="26"/>
        <v>1.7258431678865552E-2</v>
      </c>
      <c r="Q52" s="13">
        <f t="shared" si="27"/>
        <v>2.243596118252522E-3</v>
      </c>
      <c r="R52" s="8">
        <f t="shared" si="28"/>
        <v>1.0021835416666666E-2</v>
      </c>
      <c r="S52" s="14">
        <f t="shared" si="29"/>
        <v>0.22387078064775864</v>
      </c>
      <c r="T52" s="2">
        <v>0.01</v>
      </c>
      <c r="U52" s="15">
        <f t="shared" si="30"/>
        <v>2.2387078064775865E-3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2.9338707806477585E-2</v>
      </c>
      <c r="AR52" s="8">
        <f t="shared" si="34"/>
        <v>7.7091041666666671</v>
      </c>
      <c r="AS52" s="1">
        <f t="shared" si="35"/>
        <v>0.13</v>
      </c>
      <c r="AT52" s="1">
        <f t="shared" si="36"/>
        <v>12.953773972602749</v>
      </c>
      <c r="AU52" s="1">
        <f t="shared" si="37"/>
        <v>2551.8748146694866</v>
      </c>
    </row>
    <row r="53" spans="1:78" x14ac:dyDescent="0.15">
      <c r="C53" s="7">
        <v>11</v>
      </c>
      <c r="D53" s="9">
        <v>14.5016182487667</v>
      </c>
      <c r="E53" s="10">
        <f t="shared" si="38"/>
        <v>20.412182915161299</v>
      </c>
      <c r="F53" s="7" t="s">
        <v>75</v>
      </c>
      <c r="G53" s="1">
        <v>12</v>
      </c>
      <c r="H53" s="8">
        <f t="shared" si="21"/>
        <v>14.5016182487667</v>
      </c>
      <c r="I53" s="8">
        <f t="shared" si="22"/>
        <v>287.65161824876668</v>
      </c>
      <c r="J53" s="8">
        <f t="shared" si="23"/>
        <v>0.10511464258806599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0.14288617479443239</v>
      </c>
      <c r="P53" s="8">
        <f t="shared" si="26"/>
        <v>1.5019429194292683E-2</v>
      </c>
      <c r="Q53" s="13">
        <f t="shared" si="27"/>
        <v>1.952525795258049E-3</v>
      </c>
      <c r="R53" s="8">
        <f t="shared" si="28"/>
        <v>1.0021835416666666E-2</v>
      </c>
      <c r="S53" s="14">
        <f t="shared" si="29"/>
        <v>0.19482716629041119</v>
      </c>
      <c r="T53" s="2">
        <v>0.01</v>
      </c>
      <c r="U53" s="15">
        <f t="shared" si="30"/>
        <v>1.9482716629041119E-3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1.6748271662904112E-2</v>
      </c>
      <c r="AR53" s="8">
        <f t="shared" si="34"/>
        <v>7.7091041666666671</v>
      </c>
      <c r="AS53" s="1">
        <f t="shared" si="35"/>
        <v>0.13</v>
      </c>
      <c r="AT53" s="1">
        <f t="shared" si="36"/>
        <v>12.953773972602749</v>
      </c>
      <c r="AU53" s="1">
        <f t="shared" si="37"/>
        <v>1456.7612495997982</v>
      </c>
      <c r="AV53" s="1">
        <f>SUM(AU42:AU53)</f>
        <v>31118.791013393733</v>
      </c>
    </row>
    <row r="54" spans="1:78" x14ac:dyDescent="0.15">
      <c r="C54" s="7">
        <v>12</v>
      </c>
      <c r="D54" s="9">
        <v>8.7571298936774191</v>
      </c>
      <c r="E54" s="10">
        <f t="shared" si="38"/>
        <v>14.5016182487667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9</v>
      </c>
      <c r="E58" s="7"/>
      <c r="F58" s="7"/>
      <c r="G58" s="1">
        <v>1</v>
      </c>
      <c r="H58" s="8">
        <f t="shared" ref="H58:H69" si="40">E59</f>
        <v>9</v>
      </c>
      <c r="I58" s="8">
        <f t="shared" ref="I58:I69" si="41">H58+273.15</f>
        <v>282.14999999999998</v>
      </c>
      <c r="J58" s="8">
        <f t="shared" ref="J58:J69" si="42">EXP(($C$16*(I58-$C$14))/($C$17*I58*$C$14))</f>
        <v>5.4327371422087205E-2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0.15008941411722895</v>
      </c>
      <c r="Q58" s="13">
        <f t="shared" ref="Q58:Q69" si="46">P58*$B$60</f>
        <v>4.3525930093996391E-2</v>
      </c>
      <c r="R58" s="8">
        <f t="shared" ref="R58:R69" si="47">L58*$B$60</f>
        <v>0.80117864999999977</v>
      </c>
      <c r="S58" s="14">
        <f t="shared" ref="S58:S69" si="48">Q58/R58</f>
        <v>5.4327371422087198E-2</v>
      </c>
      <c r="T58" s="2">
        <v>0.27</v>
      </c>
      <c r="U58" s="15">
        <f t="shared" ref="U58:U69" si="49">S58*T58</f>
        <v>1.4668390283963544E-2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0.22925006823217414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354.69541601973583</v>
      </c>
      <c r="AF58" s="1">
        <f t="shared" ref="AF58:AF69" si="54">AE58*10000*AC58*AB58</f>
        <v>8320178.71577565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9">
        <v>8.3618471956128992</v>
      </c>
      <c r="E59" s="10">
        <f t="shared" ref="E59:E70" si="55">D58</f>
        <v>9</v>
      </c>
      <c r="F59" s="7" t="s">
        <v>73</v>
      </c>
      <c r="G59" s="1">
        <v>2</v>
      </c>
      <c r="H59" s="8">
        <f t="shared" si="40"/>
        <v>8.3618471956128992</v>
      </c>
      <c r="I59" s="8">
        <f t="shared" si="41"/>
        <v>281.51184719561286</v>
      </c>
      <c r="J59" s="8">
        <f t="shared" si="42"/>
        <v>5.0239416587342101E-2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5.3752805858827699</v>
      </c>
      <c r="P59" s="8">
        <f t="shared" si="45"/>
        <v>0.27005096062801681</v>
      </c>
      <c r="Q59" s="13">
        <f t="shared" si="46"/>
        <v>7.8314778582124864E-2</v>
      </c>
      <c r="R59" s="8">
        <f t="shared" si="47"/>
        <v>0.80117864999999977</v>
      </c>
      <c r="S59" s="14">
        <f t="shared" si="48"/>
        <v>9.7749457729714703E-2</v>
      </c>
      <c r="T59" s="2">
        <v>0.27</v>
      </c>
      <c r="U59" s="15">
        <f t="shared" si="49"/>
        <v>2.6392353587022972E-2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0.23152803430195859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354.69541601973583</v>
      </c>
      <c r="AF59" s="1">
        <f t="shared" si="54"/>
        <v>8402852.9978608564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10.0188290761786</v>
      </c>
      <c r="E60" s="10">
        <f t="shared" si="55"/>
        <v>8.3618471956128992</v>
      </c>
      <c r="F60" s="7" t="s">
        <v>73</v>
      </c>
      <c r="G60" s="1">
        <v>3</v>
      </c>
      <c r="H60" s="8">
        <f t="shared" si="40"/>
        <v>10.0188290761786</v>
      </c>
      <c r="I60" s="8">
        <f t="shared" si="41"/>
        <v>283.16882907617855</v>
      </c>
      <c r="J60" s="8">
        <f t="shared" si="42"/>
        <v>6.1509461325518926E-2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7.8679146252547527</v>
      </c>
      <c r="P60" s="8">
        <f t="shared" si="45"/>
        <v>0.48395119035459194</v>
      </c>
      <c r="Q60" s="13">
        <f t="shared" si="46"/>
        <v>0.14034584520283166</v>
      </c>
      <c r="R60" s="8">
        <f t="shared" si="47"/>
        <v>0.80117864999999977</v>
      </c>
      <c r="S60" s="14">
        <f t="shared" si="48"/>
        <v>0.17517422013533648</v>
      </c>
      <c r="T60" s="2">
        <v>0.27</v>
      </c>
      <c r="U60" s="15">
        <f t="shared" si="49"/>
        <v>4.7297039436540851E-2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0.23558981476251992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354.69541601973583</v>
      </c>
      <c r="AF60" s="1">
        <f t="shared" si="54"/>
        <v>8550267.3022347596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9">
        <v>13.460565833774201</v>
      </c>
      <c r="E61" s="10">
        <f t="shared" si="55"/>
        <v>10.0188290761786</v>
      </c>
      <c r="F61" s="7" t="s">
        <v>73</v>
      </c>
      <c r="G61" s="1">
        <v>4</v>
      </c>
      <c r="H61" s="8">
        <f t="shared" si="40"/>
        <v>13.460565833774201</v>
      </c>
      <c r="I61" s="8">
        <f t="shared" si="41"/>
        <v>286.61056583377416</v>
      </c>
      <c r="J61" s="8">
        <f t="shared" si="42"/>
        <v>9.2953685115345089E-2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10.146648434900161</v>
      </c>
      <c r="P61" s="8">
        <f t="shared" si="45"/>
        <v>0.94316836359381861</v>
      </c>
      <c r="Q61" s="13">
        <f t="shared" si="46"/>
        <v>0.2735188254422074</v>
      </c>
      <c r="R61" s="8">
        <f t="shared" si="47"/>
        <v>0.80117864999999977</v>
      </c>
      <c r="S61" s="14">
        <f t="shared" si="48"/>
        <v>0.34139554947227746</v>
      </c>
      <c r="T61" s="2">
        <v>0.27</v>
      </c>
      <c r="U61" s="15">
        <f t="shared" si="49"/>
        <v>9.2176798357514925E-2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0.24430995192086516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354.69541601973583</v>
      </c>
      <c r="AF61" s="1">
        <f t="shared" si="54"/>
        <v>8866747.4679463357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9">
        <v>18.762968968900001</v>
      </c>
      <c r="E62" s="10">
        <f t="shared" si="55"/>
        <v>13.460565833774201</v>
      </c>
      <c r="F62" s="7" t="s">
        <v>73</v>
      </c>
      <c r="G62" s="1">
        <v>5</v>
      </c>
      <c r="H62" s="8">
        <f t="shared" si="40"/>
        <v>18.762968968900001</v>
      </c>
      <c r="I62" s="8">
        <f t="shared" si="41"/>
        <v>291.91296896889997</v>
      </c>
      <c r="J62" s="8">
        <f t="shared" si="42"/>
        <v>0.17229074382111692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8.7433060677410257</v>
      </c>
      <c r="O62" s="8">
        <f t="shared" si="56"/>
        <v>3.2228590035653166</v>
      </c>
      <c r="P62" s="8">
        <f t="shared" si="45"/>
        <v>0.55526877495485216</v>
      </c>
      <c r="Q62" s="13">
        <f t="shared" si="46"/>
        <v>0.16102794473690712</v>
      </c>
      <c r="R62" s="8">
        <f t="shared" si="47"/>
        <v>0.80117864999999977</v>
      </c>
      <c r="S62" s="14">
        <f t="shared" si="48"/>
        <v>0.20098881159265436</v>
      </c>
      <c r="T62" s="2">
        <v>0.27</v>
      </c>
      <c r="U62" s="15">
        <f t="shared" si="49"/>
        <v>5.4266979130016678E-2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0.28574407404496222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354.69541601973583</v>
      </c>
      <c r="AF62" s="1">
        <f t="shared" si="54"/>
        <v>10370517.144710945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9">
        <v>23.5217749896774</v>
      </c>
      <c r="E63" s="10">
        <f t="shared" si="55"/>
        <v>18.762968968900001</v>
      </c>
      <c r="F63" s="7" t="s">
        <v>75</v>
      </c>
      <c r="G63" s="1">
        <v>6</v>
      </c>
      <c r="H63" s="8">
        <f t="shared" si="40"/>
        <v>23.5217749896774</v>
      </c>
      <c r="I63" s="8">
        <f t="shared" si="41"/>
        <v>296.67177498967737</v>
      </c>
      <c r="J63" s="8">
        <f t="shared" si="42"/>
        <v>0.29418853227398839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5.4302752286104639</v>
      </c>
      <c r="P63" s="8">
        <f t="shared" si="45"/>
        <v>1.5975246993487091</v>
      </c>
      <c r="Q63" s="13">
        <f t="shared" si="46"/>
        <v>0.46328216281112561</v>
      </c>
      <c r="R63" s="8">
        <f t="shared" si="47"/>
        <v>0.80117864999999977</v>
      </c>
      <c r="S63" s="14">
        <f t="shared" si="48"/>
        <v>0.57825075944188697</v>
      </c>
      <c r="T63" s="2">
        <v>0.27</v>
      </c>
      <c r="U63" s="15">
        <f t="shared" si="49"/>
        <v>0.15612770504930951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0.30553561309108085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354.69541601973583</v>
      </c>
      <c r="AF63" s="1">
        <f t="shared" si="54"/>
        <v>11088811.988388764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9">
        <v>27.0212244913333</v>
      </c>
      <c r="E64" s="10">
        <f t="shared" si="55"/>
        <v>23.5217749896774</v>
      </c>
      <c r="F64" s="7" t="s">
        <v>73</v>
      </c>
      <c r="G64" s="1">
        <v>7</v>
      </c>
      <c r="H64" s="8">
        <f t="shared" si="40"/>
        <v>27.0212244913333</v>
      </c>
      <c r="I64" s="8">
        <f t="shared" si="41"/>
        <v>300.17122449133331</v>
      </c>
      <c r="J64" s="8">
        <f t="shared" si="42"/>
        <v>0.43131689143166396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6.5954355292617546</v>
      </c>
      <c r="P64" s="8">
        <f t="shared" si="45"/>
        <v>2.8447227501191312</v>
      </c>
      <c r="Q64" s="13">
        <f t="shared" si="46"/>
        <v>0.82496959753454802</v>
      </c>
      <c r="R64" s="8">
        <f t="shared" si="47"/>
        <v>0.80117864999999977</v>
      </c>
      <c r="S64" s="14">
        <f t="shared" si="48"/>
        <v>1.0296949344999997</v>
      </c>
      <c r="T64" s="2">
        <v>0.27</v>
      </c>
      <c r="U64" s="15">
        <f t="shared" si="49"/>
        <v>0.27801763231499993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0.34441882595880446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354.69541601973583</v>
      </c>
      <c r="AF64" s="1">
        <f t="shared" si="54"/>
        <v>12500001.448866334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9">
        <v>26.853737487741899</v>
      </c>
      <c r="E65" s="10">
        <f t="shared" si="55"/>
        <v>27.0212244913333</v>
      </c>
      <c r="F65" s="7" t="s">
        <v>73</v>
      </c>
      <c r="G65" s="1">
        <v>8</v>
      </c>
      <c r="H65" s="8">
        <f t="shared" si="40"/>
        <v>26.853737487741899</v>
      </c>
      <c r="I65" s="8">
        <f t="shared" si="41"/>
        <v>300.00373748774189</v>
      </c>
      <c r="J65" s="8">
        <f t="shared" si="42"/>
        <v>0.42357635290927009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6.5133977791426227</v>
      </c>
      <c r="P65" s="8">
        <f t="shared" si="45"/>
        <v>2.7589212763365718</v>
      </c>
      <c r="Q65" s="13">
        <f t="shared" si="46"/>
        <v>0.80008717013760577</v>
      </c>
      <c r="R65" s="8">
        <f t="shared" si="47"/>
        <v>0.80117864999999977</v>
      </c>
      <c r="S65" s="14">
        <f t="shared" si="48"/>
        <v>0.99863765732849474</v>
      </c>
      <c r="T65" s="2">
        <v>0.27</v>
      </c>
      <c r="U65" s="15">
        <f t="shared" si="49"/>
        <v>0.26963216747869362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0.34278953014111013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354.69541601973583</v>
      </c>
      <c r="AF65" s="1">
        <f t="shared" si="54"/>
        <v>12440869.373187501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9">
        <v>27.458060402258099</v>
      </c>
      <c r="E66" s="10">
        <f t="shared" si="55"/>
        <v>26.853737487741899</v>
      </c>
      <c r="F66" s="7" t="s">
        <v>73</v>
      </c>
      <c r="G66" s="1">
        <v>9</v>
      </c>
      <c r="H66" s="8">
        <f t="shared" si="40"/>
        <v>27.458060402258099</v>
      </c>
      <c r="I66" s="8">
        <f t="shared" si="41"/>
        <v>300.60806040225805</v>
      </c>
      <c r="J66" s="8">
        <f t="shared" si="42"/>
        <v>0.45213478674113067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6.5171615028060508</v>
      </c>
      <c r="P66" s="8">
        <f t="shared" si="45"/>
        <v>2.9466354262287204</v>
      </c>
      <c r="Q66" s="13">
        <f t="shared" si="46"/>
        <v>0.85452427360632888</v>
      </c>
      <c r="R66" s="8">
        <f t="shared" si="47"/>
        <v>0.80117864999999977</v>
      </c>
      <c r="S66" s="14">
        <f t="shared" si="48"/>
        <v>1.0665839305707026</v>
      </c>
      <c r="T66" s="2">
        <v>0.27</v>
      </c>
      <c r="U66" s="15">
        <f t="shared" si="49"/>
        <v>0.28797766125408969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0.34635405958166965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354.69541601973583</v>
      </c>
      <c r="AF66" s="1">
        <f t="shared" si="54"/>
        <v>12570236.933301216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9">
        <v>24.430968348333302</v>
      </c>
      <c r="E67" s="10">
        <f t="shared" si="55"/>
        <v>27.458060402258099</v>
      </c>
      <c r="F67" s="7" t="s">
        <v>73</v>
      </c>
      <c r="G67" s="1">
        <v>10</v>
      </c>
      <c r="H67" s="8">
        <f t="shared" si="40"/>
        <v>24.430968348333302</v>
      </c>
      <c r="I67" s="8">
        <f t="shared" si="41"/>
        <v>297.58096834833327</v>
      </c>
      <c r="J67" s="8">
        <f t="shared" si="42"/>
        <v>0.32521788022437681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6.3332110765773297</v>
      </c>
      <c r="P67" s="8">
        <f t="shared" si="45"/>
        <v>2.0596734813380224</v>
      </c>
      <c r="Q67" s="13">
        <f t="shared" si="46"/>
        <v>0.59730530958802641</v>
      </c>
      <c r="R67" s="8">
        <f t="shared" si="47"/>
        <v>0.80117864999999977</v>
      </c>
      <c r="S67" s="14">
        <f t="shared" si="48"/>
        <v>0.74553323355287437</v>
      </c>
      <c r="T67" s="2">
        <v>0.27</v>
      </c>
      <c r="U67" s="15">
        <f t="shared" si="49"/>
        <v>0.2012939730592761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0.31431141896541737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354.69541601973583</v>
      </c>
      <c r="AF67" s="1">
        <f t="shared" si="54"/>
        <v>11407312.540264221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9">
        <v>20.412182915161299</v>
      </c>
      <c r="E68" s="10">
        <f t="shared" si="55"/>
        <v>24.430968348333302</v>
      </c>
      <c r="F68" s="7" t="s">
        <v>73</v>
      </c>
      <c r="G68" s="1">
        <v>11</v>
      </c>
      <c r="H68" s="8">
        <f t="shared" si="40"/>
        <v>20.412182915161299</v>
      </c>
      <c r="I68" s="8">
        <f t="shared" si="41"/>
        <v>293.56218291516126</v>
      </c>
      <c r="J68" s="8">
        <f t="shared" si="42"/>
        <v>0.20779880693920053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4.0598607154773427</v>
      </c>
      <c r="O68" s="8">
        <f t="shared" si="56"/>
        <v>2.9763618797619644</v>
      </c>
      <c r="P68" s="8">
        <f t="shared" si="45"/>
        <v>0.61848444763385246</v>
      </c>
      <c r="Q68" s="13">
        <f t="shared" si="46"/>
        <v>0.17936048981381719</v>
      </c>
      <c r="R68" s="8">
        <f t="shared" si="47"/>
        <v>0.80117864999999977</v>
      </c>
      <c r="S68" s="14">
        <f t="shared" si="48"/>
        <v>0.22387078064775845</v>
      </c>
      <c r="T68" s="2">
        <v>0.27</v>
      </c>
      <c r="U68" s="15">
        <f t="shared" si="49"/>
        <v>6.0445110774894784E-2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0.28694448502356207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354.69541601973583</v>
      </c>
      <c r="AF68" s="1">
        <f t="shared" si="54"/>
        <v>10414083.691719405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 x14ac:dyDescent="0.15">
      <c r="C69" s="7">
        <v>11</v>
      </c>
      <c r="D69" s="9">
        <v>14.5016182487667</v>
      </c>
      <c r="E69" s="10">
        <f t="shared" si="55"/>
        <v>20.412182915161299</v>
      </c>
      <c r="F69" s="7" t="s">
        <v>75</v>
      </c>
      <c r="G69" s="1">
        <v>12</v>
      </c>
      <c r="H69" s="8">
        <f t="shared" si="40"/>
        <v>14.5016182487667</v>
      </c>
      <c r="I69" s="8">
        <f t="shared" si="41"/>
        <v>287.65161824876668</v>
      </c>
      <c r="J69" s="8">
        <f t="shared" si="42"/>
        <v>0.10511464258806599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5.1205624321281116</v>
      </c>
      <c r="P69" s="8">
        <f t="shared" si="45"/>
        <v>0.53824608990302436</v>
      </c>
      <c r="Q69" s="13">
        <f t="shared" si="46"/>
        <v>0.15609136607187704</v>
      </c>
      <c r="R69" s="8">
        <f t="shared" si="47"/>
        <v>0.80117864999999977</v>
      </c>
      <c r="S69" s="14">
        <f t="shared" si="48"/>
        <v>0.19482716629041111</v>
      </c>
      <c r="T69" s="2">
        <v>0.27</v>
      </c>
      <c r="U69" s="15">
        <f t="shared" si="49"/>
        <v>5.2603334898411E-2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0.23662082797076128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354.69541601973583</v>
      </c>
      <c r="AF69" s="1">
        <f t="shared" si="54"/>
        <v>8587685.8915378861</v>
      </c>
      <c r="AG69" s="1">
        <f>SUM(AF58:AF69)</f>
        <v>123519565.49579386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x14ac:dyDescent="0.15">
      <c r="C70" s="7">
        <v>12</v>
      </c>
      <c r="D70" s="9">
        <v>8.7571298936774191</v>
      </c>
      <c r="E70" s="10">
        <f t="shared" si="55"/>
        <v>14.5016182487667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9</v>
      </c>
      <c r="E74" s="7"/>
      <c r="F74" s="7"/>
      <c r="G74" s="1">
        <v>1</v>
      </c>
      <c r="H74" s="8">
        <f t="shared" ref="H74:H85" si="57">E75</f>
        <v>9</v>
      </c>
      <c r="I74" s="8">
        <f t="shared" ref="I74:I85" si="58">H74+273.15</f>
        <v>282.14999999999998</v>
      </c>
      <c r="J74" s="8">
        <f t="shared" ref="J74:J85" si="59">EXP(($C$16*(I74-$C$14))/($C$17*I74*$C$14))</f>
        <v>5.4327371422087205E-2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2.8316512532620294E-2</v>
      </c>
      <c r="Q74" s="13">
        <f t="shared" ref="Q74:Q85" si="63">P74*$B$76</f>
        <v>7.362293258481277E-3</v>
      </c>
      <c r="R74" s="8">
        <f t="shared" ref="R74:R85" si="64">L74*$B$76</f>
        <v>0.1355172</v>
      </c>
      <c r="S74" s="14">
        <f t="shared" ref="S74:S85" si="65">Q74/R74</f>
        <v>5.4327371422087212E-2</v>
      </c>
      <c r="T74" s="2">
        <v>0.01</v>
      </c>
      <c r="U74" s="15">
        <f t="shared" ref="U74:U85" si="66">S74*T74</f>
        <v>5.4327371422087216E-4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1.0493273714220871E-2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9">
        <v>8.3618471956128992</v>
      </c>
      <c r="E75" s="10">
        <f t="shared" ref="E75:E86" si="74">D74</f>
        <v>9</v>
      </c>
      <c r="F75" s="7" t="s">
        <v>73</v>
      </c>
      <c r="G75" s="1">
        <v>2</v>
      </c>
      <c r="H75" s="8">
        <f t="shared" si="57"/>
        <v>8.3618471956128992</v>
      </c>
      <c r="I75" s="8">
        <f t="shared" si="58"/>
        <v>281.51184719561286</v>
      </c>
      <c r="J75" s="8">
        <f t="shared" si="59"/>
        <v>5.0239416587342101E-2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1.0141234874673797</v>
      </c>
      <c r="P75" s="8">
        <f t="shared" si="62"/>
        <v>5.0948972357881893E-2</v>
      </c>
      <c r="Q75" s="13">
        <f t="shared" si="63"/>
        <v>1.3246732813049293E-2</v>
      </c>
      <c r="R75" s="8">
        <f t="shared" si="64"/>
        <v>0.1355172</v>
      </c>
      <c r="S75" s="14">
        <f t="shared" si="65"/>
        <v>9.7749457729714703E-2</v>
      </c>
      <c r="T75" s="2">
        <v>0.01</v>
      </c>
      <c r="U75" s="15">
        <f t="shared" si="66"/>
        <v>9.7749457729714713E-4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6.4674945772971474E-3</v>
      </c>
      <c r="AU75" s="8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10.0188290761786</v>
      </c>
      <c r="E76" s="10">
        <f t="shared" si="74"/>
        <v>8.3618471956128992</v>
      </c>
      <c r="F76" s="7" t="s">
        <v>73</v>
      </c>
      <c r="G76" s="1">
        <v>3</v>
      </c>
      <c r="H76" s="8">
        <f t="shared" si="57"/>
        <v>10.0188290761786</v>
      </c>
      <c r="I76" s="8">
        <f t="shared" si="58"/>
        <v>283.16882907617855</v>
      </c>
      <c r="J76" s="8">
        <f t="shared" si="59"/>
        <v>6.1509461325518926E-2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1.4843945151094977</v>
      </c>
      <c r="P76" s="8">
        <f t="shared" si="62"/>
        <v>9.1304307018940073E-2</v>
      </c>
      <c r="Q76" s="13">
        <f t="shared" si="63"/>
        <v>2.373911982492442E-2</v>
      </c>
      <c r="R76" s="8">
        <f t="shared" si="64"/>
        <v>0.1355172</v>
      </c>
      <c r="S76" s="14">
        <f t="shared" si="65"/>
        <v>0.17517422013533646</v>
      </c>
      <c r="T76" s="2">
        <v>0.01</v>
      </c>
      <c r="U76" s="15">
        <f t="shared" si="66"/>
        <v>1.7517422013533647E-3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7.2417422013533643E-3</v>
      </c>
      <c r="AU76" s="8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9">
        <v>13.460565833774201</v>
      </c>
      <c r="E77" s="10">
        <f t="shared" si="74"/>
        <v>10.0188290761786</v>
      </c>
      <c r="F77" s="7" t="s">
        <v>73</v>
      </c>
      <c r="G77" s="1">
        <v>4</v>
      </c>
      <c r="H77" s="8">
        <f t="shared" si="57"/>
        <v>13.460565833774201</v>
      </c>
      <c r="I77" s="8">
        <f t="shared" si="58"/>
        <v>286.61056583377416</v>
      </c>
      <c r="J77" s="8">
        <f t="shared" si="59"/>
        <v>9.2953685115345089E-2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1.9143102080905576</v>
      </c>
      <c r="P77" s="8">
        <f t="shared" si="62"/>
        <v>0.17794218829594044</v>
      </c>
      <c r="Q77" s="13">
        <f t="shared" si="63"/>
        <v>4.6264968956944513E-2</v>
      </c>
      <c r="R77" s="8">
        <f t="shared" si="64"/>
        <v>0.1355172</v>
      </c>
      <c r="S77" s="14">
        <f t="shared" si="65"/>
        <v>0.3413955494722774</v>
      </c>
      <c r="T77" s="2">
        <v>0.01</v>
      </c>
      <c r="U77" s="15">
        <f t="shared" si="66"/>
        <v>3.4139554947227742E-3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8.9039554947227748E-3</v>
      </c>
      <c r="AU77" s="8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9">
        <v>18.762968968900001</v>
      </c>
      <c r="E78" s="10">
        <f t="shared" si="74"/>
        <v>13.460565833774201</v>
      </c>
      <c r="F78" s="7" t="s">
        <v>73</v>
      </c>
      <c r="G78" s="1">
        <v>5</v>
      </c>
      <c r="H78" s="8">
        <f t="shared" si="57"/>
        <v>18.762968968900001</v>
      </c>
      <c r="I78" s="8">
        <f t="shared" si="58"/>
        <v>291.91296896889997</v>
      </c>
      <c r="J78" s="8">
        <f t="shared" si="59"/>
        <v>0.17229074382111692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1.6495496188048864</v>
      </c>
      <c r="O78" s="8">
        <f t="shared" si="75"/>
        <v>0.60803840098973083</v>
      </c>
      <c r="P78" s="8">
        <f t="shared" si="62"/>
        <v>0.10475938837832328</v>
      </c>
      <c r="Q78" s="13">
        <f t="shared" si="63"/>
        <v>2.7237440978364055E-2</v>
      </c>
      <c r="R78" s="8">
        <f t="shared" si="64"/>
        <v>0.1355172</v>
      </c>
      <c r="S78" s="14">
        <f t="shared" si="65"/>
        <v>0.20098881159265433</v>
      </c>
      <c r="T78" s="2">
        <v>0.01</v>
      </c>
      <c r="U78" s="15">
        <f t="shared" si="66"/>
        <v>2.0098881159265431E-3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1.1959888115926545E-2</v>
      </c>
      <c r="AU78" s="8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9">
        <v>23.5217749896774</v>
      </c>
      <c r="E79" s="10">
        <f t="shared" si="74"/>
        <v>18.762968968900001</v>
      </c>
      <c r="F79" s="7" t="s">
        <v>75</v>
      </c>
      <c r="G79" s="1">
        <v>6</v>
      </c>
      <c r="H79" s="8">
        <f t="shared" si="57"/>
        <v>23.5217749896774</v>
      </c>
      <c r="I79" s="8">
        <f t="shared" si="58"/>
        <v>296.67177498967737</v>
      </c>
      <c r="J79" s="8">
        <f t="shared" si="59"/>
        <v>0.29418853227398839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1.0244990126114075</v>
      </c>
      <c r="P79" s="8">
        <f t="shared" si="62"/>
        <v>0.30139586083630032</v>
      </c>
      <c r="Q79" s="13">
        <f t="shared" si="63"/>
        <v>7.836292381743809E-2</v>
      </c>
      <c r="R79" s="8">
        <f t="shared" si="64"/>
        <v>0.1355172</v>
      </c>
      <c r="S79" s="14">
        <f t="shared" si="65"/>
        <v>0.57825075944188697</v>
      </c>
      <c r="T79" s="2">
        <v>0.01</v>
      </c>
      <c r="U79" s="15">
        <f t="shared" si="66"/>
        <v>5.7825075944188701E-3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1.5732507594418872E-2</v>
      </c>
      <c r="AU79" s="8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9">
        <v>27.0212244913333</v>
      </c>
      <c r="E80" s="10">
        <f t="shared" si="74"/>
        <v>23.5217749896774</v>
      </c>
      <c r="F80" s="7" t="s">
        <v>73</v>
      </c>
      <c r="G80" s="1">
        <v>7</v>
      </c>
      <c r="H80" s="8">
        <f t="shared" si="57"/>
        <v>27.0212244913333</v>
      </c>
      <c r="I80" s="8">
        <f t="shared" si="58"/>
        <v>300.17122449133331</v>
      </c>
      <c r="J80" s="8">
        <f t="shared" si="59"/>
        <v>0.43131689143166396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1.2443231517751072</v>
      </c>
      <c r="P80" s="8">
        <f t="shared" si="62"/>
        <v>0.53669759376008985</v>
      </c>
      <c r="Q80" s="13">
        <f t="shared" si="63"/>
        <v>0.13954137437762337</v>
      </c>
      <c r="R80" s="8">
        <f t="shared" si="64"/>
        <v>0.1355172</v>
      </c>
      <c r="S80" s="14">
        <f t="shared" si="65"/>
        <v>1.0296949344999997</v>
      </c>
      <c r="T80" s="2">
        <v>0.01</v>
      </c>
      <c r="U80" s="15">
        <f t="shared" si="66"/>
        <v>1.0296949344999997E-2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2.5196949344999997E-2</v>
      </c>
      <c r="AU80" s="8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9">
        <v>26.853737487741899</v>
      </c>
      <c r="E81" s="10">
        <f t="shared" si="74"/>
        <v>27.0212244913333</v>
      </c>
      <c r="F81" s="7" t="s">
        <v>73</v>
      </c>
      <c r="G81" s="1">
        <v>8</v>
      </c>
      <c r="H81" s="8">
        <f t="shared" si="57"/>
        <v>26.853737487741899</v>
      </c>
      <c r="I81" s="8">
        <f t="shared" si="58"/>
        <v>300.00373748774189</v>
      </c>
      <c r="J81" s="8">
        <f t="shared" si="59"/>
        <v>0.42357635290927009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1.2288455580150175</v>
      </c>
      <c r="P81" s="8">
        <f t="shared" si="62"/>
        <v>0.52050991975275795</v>
      </c>
      <c r="Q81" s="13">
        <f t="shared" si="63"/>
        <v>0.13533257913571708</v>
      </c>
      <c r="R81" s="8">
        <f t="shared" si="64"/>
        <v>0.1355172</v>
      </c>
      <c r="S81" s="14">
        <f t="shared" si="65"/>
        <v>0.99863765732849474</v>
      </c>
      <c r="T81" s="2">
        <v>0.01</v>
      </c>
      <c r="U81" s="15">
        <f t="shared" si="66"/>
        <v>9.9863765732849472E-3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2.4886376573284949E-2</v>
      </c>
      <c r="AU81" s="8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9">
        <v>27.458060402258099</v>
      </c>
      <c r="E82" s="10">
        <f t="shared" si="74"/>
        <v>26.853737487741899</v>
      </c>
      <c r="F82" s="7" t="s">
        <v>73</v>
      </c>
      <c r="G82" s="1">
        <v>9</v>
      </c>
      <c r="H82" s="8">
        <f t="shared" si="57"/>
        <v>27.458060402258099</v>
      </c>
      <c r="I82" s="8">
        <f t="shared" si="58"/>
        <v>300.60806040225805</v>
      </c>
      <c r="J82" s="8">
        <f t="shared" si="59"/>
        <v>0.45213478674113067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1.2295556382622594</v>
      </c>
      <c r="P82" s="8">
        <f t="shared" si="62"/>
        <v>0.55592487629206144</v>
      </c>
      <c r="Q82" s="13">
        <f t="shared" si="63"/>
        <v>0.14454046783593599</v>
      </c>
      <c r="R82" s="8">
        <f t="shared" si="64"/>
        <v>0.1355172</v>
      </c>
      <c r="S82" s="14">
        <f t="shared" si="65"/>
        <v>1.0665839305707023</v>
      </c>
      <c r="T82" s="2">
        <v>0.01</v>
      </c>
      <c r="U82" s="15">
        <f t="shared" si="66"/>
        <v>1.0665839305707024E-2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2.5565839305707022E-2</v>
      </c>
      <c r="AU82" s="8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9">
        <v>24.430968348333302</v>
      </c>
      <c r="E83" s="10">
        <f t="shared" si="74"/>
        <v>27.458060402258099</v>
      </c>
      <c r="F83" s="7" t="s">
        <v>73</v>
      </c>
      <c r="G83" s="1">
        <v>10</v>
      </c>
      <c r="H83" s="8">
        <f t="shared" si="57"/>
        <v>24.430968348333302</v>
      </c>
      <c r="I83" s="8">
        <f t="shared" si="58"/>
        <v>297.58096834833327</v>
      </c>
      <c r="J83" s="8">
        <f t="shared" si="59"/>
        <v>0.32521788022437681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1.194850761970198</v>
      </c>
      <c r="P83" s="8">
        <f t="shared" si="62"/>
        <v>0.38858683199242922</v>
      </c>
      <c r="Q83" s="13">
        <f t="shared" si="63"/>
        <v>0.1010325763180316</v>
      </c>
      <c r="R83" s="8">
        <f t="shared" si="64"/>
        <v>0.1355172</v>
      </c>
      <c r="S83" s="14">
        <f t="shared" si="65"/>
        <v>0.74553323355287449</v>
      </c>
      <c r="T83" s="2">
        <v>0.01</v>
      </c>
      <c r="U83" s="15">
        <f t="shared" si="66"/>
        <v>7.4553323355287448E-3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0.01</v>
      </c>
      <c r="AF83" s="2">
        <v>0.49</v>
      </c>
      <c r="AG83" s="15">
        <f t="shared" si="67"/>
        <v>4.8999999999999998E-3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0.02</v>
      </c>
      <c r="AR83" s="2">
        <v>0.5</v>
      </c>
      <c r="AS83" s="2">
        <f t="shared" si="68"/>
        <v>0.01</v>
      </c>
      <c r="AT83" s="1">
        <f t="shared" si="69"/>
        <v>2.2355332335528742E-2</v>
      </c>
      <c r="AU83" s="8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9">
        <v>20.412182915161299</v>
      </c>
      <c r="E84" s="10">
        <f t="shared" si="74"/>
        <v>24.430968348333302</v>
      </c>
      <c r="F84" s="7" t="s">
        <v>73</v>
      </c>
      <c r="G84" s="1">
        <v>11</v>
      </c>
      <c r="H84" s="8">
        <f t="shared" si="57"/>
        <v>20.412182915161299</v>
      </c>
      <c r="I84" s="8">
        <f t="shared" si="58"/>
        <v>293.56218291516126</v>
      </c>
      <c r="J84" s="8">
        <f t="shared" si="59"/>
        <v>0.20779880693920053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0.76595073347888032</v>
      </c>
      <c r="O84" s="8">
        <f t="shared" si="75"/>
        <v>0.56153319649888844</v>
      </c>
      <c r="P84" s="8">
        <f t="shared" si="62"/>
        <v>0.11668592828922467</v>
      </c>
      <c r="Q84" s="13">
        <f t="shared" si="63"/>
        <v>3.0338341355198414E-2</v>
      </c>
      <c r="R84" s="8">
        <f t="shared" si="64"/>
        <v>0.1355172</v>
      </c>
      <c r="S84" s="14">
        <f t="shared" si="65"/>
        <v>0.22387078064775845</v>
      </c>
      <c r="T84" s="2">
        <v>0.01</v>
      </c>
      <c r="U84" s="15">
        <f t="shared" si="66"/>
        <v>2.2387078064775847E-3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1.2188707806477586E-2</v>
      </c>
      <c r="AU84" s="8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9">
        <v>14.5016182487667</v>
      </c>
      <c r="E85" s="10">
        <f t="shared" si="74"/>
        <v>20.412182915161299</v>
      </c>
      <c r="F85" s="7" t="s">
        <v>75</v>
      </c>
      <c r="G85" s="1">
        <v>12</v>
      </c>
      <c r="H85" s="8">
        <f t="shared" si="57"/>
        <v>14.5016182487667</v>
      </c>
      <c r="I85" s="8">
        <f t="shared" si="58"/>
        <v>287.65161824876668</v>
      </c>
      <c r="J85" s="8">
        <f t="shared" si="59"/>
        <v>0.10511464258806599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0.96606726820966393</v>
      </c>
      <c r="P85" s="8">
        <f t="shared" si="62"/>
        <v>0.10154781561388811</v>
      </c>
      <c r="Q85" s="13">
        <f t="shared" si="63"/>
        <v>2.640243205961091E-2</v>
      </c>
      <c r="R85" s="8">
        <f t="shared" si="64"/>
        <v>0.1355172</v>
      </c>
      <c r="S85" s="14">
        <f t="shared" si="65"/>
        <v>0.19482716629041116</v>
      </c>
      <c r="T85" s="2">
        <v>0.01</v>
      </c>
      <c r="U85" s="15">
        <f t="shared" si="66"/>
        <v>1.9482716629041117E-3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7.4382716629041116E-3</v>
      </c>
      <c r="AU85" s="8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9">
        <v>8.7571298936774191</v>
      </c>
      <c r="E86" s="10">
        <f t="shared" si="74"/>
        <v>14.5016182487667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9</v>
      </c>
      <c r="E90" s="7"/>
      <c r="F90" s="7"/>
      <c r="G90" s="1">
        <v>1</v>
      </c>
      <c r="H90" s="8">
        <f t="shared" ref="H90:H101" si="76">E91</f>
        <v>9</v>
      </c>
      <c r="I90" s="8">
        <f t="shared" ref="I90:I101" si="77">H90+273.15</f>
        <v>282.14999999999998</v>
      </c>
      <c r="J90" s="8">
        <f t="shared" ref="J90:J101" si="78">EXP(($C$16*(I90-$C$14))/($C$17*I90*$C$14))</f>
        <v>5.4327371422087205E-2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1.5467002643868228E-2</v>
      </c>
      <c r="Q90" s="13">
        <f t="shared" ref="Q90:Q101" si="82">P90*$B$76</f>
        <v>4.0214206874057395E-3</v>
      </c>
      <c r="R90" s="8">
        <f t="shared" ref="R90:R101" si="83">L90*$B$76</f>
        <v>7.4022000000000004E-2</v>
      </c>
      <c r="S90" s="14">
        <f t="shared" ref="S90:S101" si="84">Q90/R90</f>
        <v>5.4327371422087205E-2</v>
      </c>
      <c r="T90" s="2">
        <v>0.01</v>
      </c>
      <c r="U90" s="15">
        <f t="shared" ref="U90:U101" si="85">S90*T90</f>
        <v>5.4327371422087205E-4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1.0493273714220871E-2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8.3618471956128992</v>
      </c>
      <c r="E91" s="10">
        <f t="shared" ref="E91:E102" si="95">D90</f>
        <v>9</v>
      </c>
      <c r="F91" s="7" t="s">
        <v>73</v>
      </c>
      <c r="G91" s="1">
        <v>2</v>
      </c>
      <c r="H91" s="8">
        <f t="shared" si="76"/>
        <v>8.3618471956128992</v>
      </c>
      <c r="I91" s="8">
        <f t="shared" si="77"/>
        <v>281.51184719561286</v>
      </c>
      <c r="J91" s="8">
        <f t="shared" si="78"/>
        <v>5.0239416587342101E-2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0.55393299735613177</v>
      </c>
      <c r="P91" s="8">
        <f t="shared" si="81"/>
        <v>2.7829270615649774E-2</v>
      </c>
      <c r="Q91" s="13">
        <f t="shared" si="82"/>
        <v>7.2356103600689416E-3</v>
      </c>
      <c r="R91" s="8">
        <f t="shared" si="83"/>
        <v>7.4022000000000004E-2</v>
      </c>
      <c r="S91" s="14">
        <f t="shared" si="84"/>
        <v>9.7749457729714689E-2</v>
      </c>
      <c r="T91" s="2">
        <v>0.01</v>
      </c>
      <c r="U91" s="15">
        <f t="shared" si="85"/>
        <v>9.7749457729714691E-4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6.4674945772971474E-3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10.0188290761786</v>
      </c>
      <c r="E92" s="10">
        <f t="shared" si="95"/>
        <v>8.3618471956128992</v>
      </c>
      <c r="F92" s="7" t="s">
        <v>73</v>
      </c>
      <c r="G92" s="1">
        <v>3</v>
      </c>
      <c r="H92" s="8">
        <f t="shared" si="76"/>
        <v>10.0188290761786</v>
      </c>
      <c r="I92" s="8">
        <f t="shared" si="77"/>
        <v>283.16882907617855</v>
      </c>
      <c r="J92" s="8">
        <f t="shared" si="78"/>
        <v>6.1509461325518926E-2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0.81080372674048196</v>
      </c>
      <c r="P92" s="8">
        <f t="shared" si="81"/>
        <v>4.9872100472530288E-2</v>
      </c>
      <c r="Q92" s="13">
        <f t="shared" si="82"/>
        <v>1.2966746122857876E-2</v>
      </c>
      <c r="R92" s="8">
        <f t="shared" si="83"/>
        <v>7.4022000000000004E-2</v>
      </c>
      <c r="S92" s="14">
        <f t="shared" si="84"/>
        <v>0.17517422013533646</v>
      </c>
      <c r="T92" s="2">
        <v>0.01</v>
      </c>
      <c r="U92" s="15">
        <f t="shared" si="85"/>
        <v>1.7517422013533647E-3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7.2417422013533643E-3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13.460565833774201</v>
      </c>
      <c r="E93" s="10">
        <f t="shared" si="95"/>
        <v>10.0188290761786</v>
      </c>
      <c r="F93" s="7" t="s">
        <v>73</v>
      </c>
      <c r="G93" s="1">
        <v>4</v>
      </c>
      <c r="H93" s="8">
        <f t="shared" si="76"/>
        <v>13.460565833774201</v>
      </c>
      <c r="I93" s="8">
        <f t="shared" si="77"/>
        <v>286.61056583377416</v>
      </c>
      <c r="J93" s="8">
        <f t="shared" si="78"/>
        <v>9.2953685115345089E-2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1.0456316262679517</v>
      </c>
      <c r="P93" s="8">
        <f t="shared" si="81"/>
        <v>9.7195312934757375E-2</v>
      </c>
      <c r="Q93" s="13">
        <f t="shared" si="82"/>
        <v>2.5270781363036919E-2</v>
      </c>
      <c r="R93" s="8">
        <f t="shared" si="83"/>
        <v>7.4022000000000004E-2</v>
      </c>
      <c r="S93" s="14">
        <f t="shared" si="84"/>
        <v>0.3413955494722774</v>
      </c>
      <c r="T93" s="2">
        <v>0.01</v>
      </c>
      <c r="U93" s="15">
        <f t="shared" si="85"/>
        <v>3.4139554947227742E-3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8.9039554947227748E-3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18.762968968900001</v>
      </c>
      <c r="E94" s="10">
        <f t="shared" si="95"/>
        <v>13.460565833774201</v>
      </c>
      <c r="F94" s="7" t="s">
        <v>73</v>
      </c>
      <c r="G94" s="1">
        <v>5</v>
      </c>
      <c r="H94" s="8">
        <f t="shared" si="76"/>
        <v>18.762968968900001</v>
      </c>
      <c r="I94" s="8">
        <f t="shared" si="77"/>
        <v>291.91296896889997</v>
      </c>
      <c r="J94" s="8">
        <f t="shared" si="78"/>
        <v>0.17229074382111692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0.90101449766653463</v>
      </c>
      <c r="O94" s="8">
        <f t="shared" si="96"/>
        <v>0.33212181566665966</v>
      </c>
      <c r="P94" s="8">
        <f t="shared" si="81"/>
        <v>5.7221514660428678E-2</v>
      </c>
      <c r="Q94" s="13">
        <f t="shared" si="82"/>
        <v>1.4877593811711456E-2</v>
      </c>
      <c r="R94" s="8">
        <f t="shared" si="83"/>
        <v>7.4022000000000004E-2</v>
      </c>
      <c r="S94" s="14">
        <f t="shared" si="84"/>
        <v>0.20098881159265428</v>
      </c>
      <c r="T94" s="2">
        <v>0.01</v>
      </c>
      <c r="U94" s="15">
        <f t="shared" si="85"/>
        <v>2.0098881159265427E-3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1.1959888115926541E-2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23.5217749896774</v>
      </c>
      <c r="E95" s="10">
        <f t="shared" si="95"/>
        <v>18.762968968900001</v>
      </c>
      <c r="F95" s="7" t="s">
        <v>75</v>
      </c>
      <c r="G95" s="1">
        <v>6</v>
      </c>
      <c r="H95" s="8">
        <f t="shared" si="76"/>
        <v>23.5217749896774</v>
      </c>
      <c r="I95" s="8">
        <f t="shared" si="77"/>
        <v>296.67177498967737</v>
      </c>
      <c r="J95" s="8">
        <f t="shared" si="78"/>
        <v>0.29418853227398839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0.55960030100623093</v>
      </c>
      <c r="P95" s="8">
        <f t="shared" si="81"/>
        <v>0.16462799121310517</v>
      </c>
      <c r="Q95" s="13">
        <f t="shared" si="82"/>
        <v>4.2803277715407345E-2</v>
      </c>
      <c r="R95" s="8">
        <f t="shared" si="83"/>
        <v>7.4022000000000004E-2</v>
      </c>
      <c r="S95" s="14">
        <f t="shared" si="84"/>
        <v>0.57825075944188675</v>
      </c>
      <c r="T95" s="2">
        <v>0.01</v>
      </c>
      <c r="U95" s="15">
        <f t="shared" si="85"/>
        <v>5.7825075944188675E-3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1.5732507594418868E-2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27.0212244913333</v>
      </c>
      <c r="E96" s="10">
        <f t="shared" si="95"/>
        <v>23.5217749896774</v>
      </c>
      <c r="F96" s="7" t="s">
        <v>73</v>
      </c>
      <c r="G96" s="1">
        <v>7</v>
      </c>
      <c r="H96" s="8">
        <f t="shared" si="76"/>
        <v>27.0212244913333</v>
      </c>
      <c r="I96" s="8">
        <f t="shared" si="77"/>
        <v>300.17122449133331</v>
      </c>
      <c r="J96" s="8">
        <f t="shared" si="78"/>
        <v>0.43131689143166396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0.67967230979312565</v>
      </c>
      <c r="P96" s="8">
        <f t="shared" si="81"/>
        <v>0.29315414785214983</v>
      </c>
      <c r="Q96" s="13">
        <f t="shared" si="82"/>
        <v>7.6220078441558953E-2</v>
      </c>
      <c r="R96" s="8">
        <f t="shared" si="83"/>
        <v>7.4022000000000004E-2</v>
      </c>
      <c r="S96" s="14">
        <f t="shared" si="84"/>
        <v>1.0296949344999993</v>
      </c>
      <c r="T96" s="2">
        <v>0.01</v>
      </c>
      <c r="U96" s="15">
        <f t="shared" si="85"/>
        <v>1.0296949344999994E-2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2.5196949344999997E-2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26.853737487741899</v>
      </c>
      <c r="E97" s="10">
        <f t="shared" si="95"/>
        <v>27.0212244913333</v>
      </c>
      <c r="F97" s="7" t="s">
        <v>73</v>
      </c>
      <c r="G97" s="1">
        <v>8</v>
      </c>
      <c r="H97" s="8">
        <f t="shared" si="76"/>
        <v>26.853737487741899</v>
      </c>
      <c r="I97" s="8">
        <f t="shared" si="77"/>
        <v>300.00373748774189</v>
      </c>
      <c r="J97" s="8">
        <f t="shared" si="78"/>
        <v>0.42357635290927009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0.67121816194097583</v>
      </c>
      <c r="P97" s="8">
        <f t="shared" si="81"/>
        <v>0.28431214104142238</v>
      </c>
      <c r="Q97" s="13">
        <f t="shared" si="82"/>
        <v>7.3921156670769816E-2</v>
      </c>
      <c r="R97" s="8">
        <f t="shared" si="83"/>
        <v>7.4022000000000004E-2</v>
      </c>
      <c r="S97" s="14">
        <f t="shared" si="84"/>
        <v>0.99863765732849441</v>
      </c>
      <c r="T97" s="2">
        <v>0.01</v>
      </c>
      <c r="U97" s="15">
        <f t="shared" si="85"/>
        <v>9.9863765732849438E-3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2.4886376573284942E-2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27.458060402258099</v>
      </c>
      <c r="E98" s="10">
        <f t="shared" si="95"/>
        <v>26.853737487741899</v>
      </c>
      <c r="F98" s="7" t="s">
        <v>73</v>
      </c>
      <c r="G98" s="1">
        <v>9</v>
      </c>
      <c r="H98" s="8">
        <f t="shared" si="76"/>
        <v>27.458060402258099</v>
      </c>
      <c r="I98" s="8">
        <f t="shared" si="77"/>
        <v>300.60806040225805</v>
      </c>
      <c r="J98" s="8">
        <f t="shared" si="78"/>
        <v>0.45213478674113067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0.67160602089955335</v>
      </c>
      <c r="P98" s="8">
        <f t="shared" si="81"/>
        <v>0.30365644503347888</v>
      </c>
      <c r="Q98" s="13">
        <f t="shared" si="82"/>
        <v>7.895067570870451E-2</v>
      </c>
      <c r="R98" s="8">
        <f t="shared" si="83"/>
        <v>7.4022000000000004E-2</v>
      </c>
      <c r="S98" s="14">
        <f t="shared" si="84"/>
        <v>1.0665839305707021</v>
      </c>
      <c r="T98" s="2">
        <v>0.01</v>
      </c>
      <c r="U98" s="15">
        <f t="shared" si="85"/>
        <v>1.0665839305707022E-2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2.5565839305707022E-2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24.430968348333302</v>
      </c>
      <c r="E99" s="10">
        <f t="shared" si="95"/>
        <v>27.458060402258099</v>
      </c>
      <c r="F99" s="7" t="s">
        <v>73</v>
      </c>
      <c r="G99" s="1">
        <v>10</v>
      </c>
      <c r="H99" s="8">
        <f t="shared" si="76"/>
        <v>24.430968348333302</v>
      </c>
      <c r="I99" s="8">
        <f t="shared" si="77"/>
        <v>297.58096834833327</v>
      </c>
      <c r="J99" s="8">
        <f t="shared" si="78"/>
        <v>0.32521788022437681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0.65264957586607442</v>
      </c>
      <c r="P99" s="8">
        <f t="shared" si="81"/>
        <v>0.21225331159250332</v>
      </c>
      <c r="Q99" s="13">
        <f t="shared" si="82"/>
        <v>5.5185861014050867E-2</v>
      </c>
      <c r="R99" s="8">
        <f t="shared" si="83"/>
        <v>7.4022000000000004E-2</v>
      </c>
      <c r="S99" s="14">
        <f t="shared" si="84"/>
        <v>0.74553323355287437</v>
      </c>
      <c r="T99" s="2">
        <v>0.01</v>
      </c>
      <c r="U99" s="15">
        <f t="shared" si="85"/>
        <v>7.455332335528744E-3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0.01</v>
      </c>
      <c r="AF99" s="2">
        <v>0.49</v>
      </c>
      <c r="AG99" s="15">
        <f t="shared" si="86"/>
        <v>4.8999999999999998E-3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0.02</v>
      </c>
      <c r="AR99" s="2">
        <v>0.5</v>
      </c>
      <c r="AS99" s="2">
        <f t="shared" si="87"/>
        <v>0.01</v>
      </c>
      <c r="AT99" s="1">
        <f t="shared" si="88"/>
        <v>2.2355332335528742E-2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20.412182915161299</v>
      </c>
      <c r="E100" s="10">
        <f t="shared" si="95"/>
        <v>24.430968348333302</v>
      </c>
      <c r="F100" s="7" t="s">
        <v>73</v>
      </c>
      <c r="G100" s="1">
        <v>11</v>
      </c>
      <c r="H100" s="8">
        <f t="shared" si="76"/>
        <v>20.412182915161299</v>
      </c>
      <c r="I100" s="8">
        <f t="shared" si="77"/>
        <v>293.56218291516126</v>
      </c>
      <c r="J100" s="8">
        <f t="shared" si="78"/>
        <v>0.20779880693920053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0.41837645105989252</v>
      </c>
      <c r="O100" s="8">
        <f t="shared" si="96"/>
        <v>0.30671981321367847</v>
      </c>
      <c r="P100" s="8">
        <f t="shared" si="81"/>
        <v>6.3736011250416821E-2</v>
      </c>
      <c r="Q100" s="13">
        <f t="shared" si="82"/>
        <v>1.6571362925108375E-2</v>
      </c>
      <c r="R100" s="8">
        <f t="shared" si="83"/>
        <v>7.4022000000000004E-2</v>
      </c>
      <c r="S100" s="14">
        <f t="shared" si="84"/>
        <v>0.22387078064775842</v>
      </c>
      <c r="T100" s="2">
        <v>0.01</v>
      </c>
      <c r="U100" s="15">
        <f t="shared" si="85"/>
        <v>2.2387078064775843E-3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1.2188707806477583E-2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14.5016182487667</v>
      </c>
      <c r="E101" s="10">
        <f t="shared" si="95"/>
        <v>20.412182915161299</v>
      </c>
      <c r="F101" s="7" t="s">
        <v>75</v>
      </c>
      <c r="G101" s="1">
        <v>12</v>
      </c>
      <c r="H101" s="8">
        <f t="shared" si="76"/>
        <v>14.5016182487667</v>
      </c>
      <c r="I101" s="8">
        <f t="shared" si="77"/>
        <v>287.65161824876668</v>
      </c>
      <c r="J101" s="8">
        <f t="shared" si="78"/>
        <v>0.10511464258806599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0.5276838019632617</v>
      </c>
      <c r="P101" s="8">
        <f t="shared" si="81"/>
        <v>5.546729424288005E-2</v>
      </c>
      <c r="Q101" s="13">
        <f t="shared" si="82"/>
        <v>1.4421496503148813E-2</v>
      </c>
      <c r="R101" s="8">
        <f t="shared" si="83"/>
        <v>7.4022000000000004E-2</v>
      </c>
      <c r="S101" s="14">
        <f t="shared" si="84"/>
        <v>0.19482716629041114</v>
      </c>
      <c r="T101" s="2">
        <v>0.01</v>
      </c>
      <c r="U101" s="15">
        <f t="shared" si="85"/>
        <v>1.9482716629041115E-3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7.4382716629041116E-3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8.7571298936774191</v>
      </c>
      <c r="E102" s="10">
        <f t="shared" si="95"/>
        <v>14.5016182487667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5" width="8.875" style="1"/>
    <col min="26" max="26" width="10.75" style="1" customWidth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793.62090510672795</v>
      </c>
      <c r="F2" s="2">
        <v>769.42</v>
      </c>
      <c r="G2" s="38">
        <f>(F2+F3+F4)/3</f>
        <v>1231.0233333333333</v>
      </c>
      <c r="H2" s="2">
        <v>0.18</v>
      </c>
      <c r="I2" s="28">
        <f>(H2+H3+H4)/3</f>
        <v>0.17333333333333334</v>
      </c>
    </row>
    <row r="3" spans="1:12" x14ac:dyDescent="0.15">
      <c r="A3" s="28"/>
      <c r="B3" s="3" t="s">
        <v>14</v>
      </c>
      <c r="C3" s="2"/>
      <c r="D3" s="2"/>
      <c r="E3" s="35"/>
      <c r="F3" s="2">
        <v>1268.01</v>
      </c>
      <c r="G3" s="39"/>
      <c r="H3" s="2">
        <v>0.24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3578.53106575327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6953.0593128538903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1.1235999999999999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11.23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0.42545392529762799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AV38+AV53+AG69+AY85+AY101+BB101</f>
        <v>185657456.97386357</v>
      </c>
      <c r="J14" s="6" t="s">
        <v>22</v>
      </c>
      <c r="K14" s="6">
        <f>I14/(10000*1000)</f>
        <v>18.565745697386358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124673364.02706701</v>
      </c>
      <c r="J15" s="6" t="s">
        <v>22</v>
      </c>
      <c r="K15" s="6">
        <f>I15/(10000*1000)</f>
        <v>12.467336402706701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18.565745697386358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1231.0233333333333</v>
      </c>
      <c r="C27" s="7" t="s">
        <v>72</v>
      </c>
      <c r="D27" s="7">
        <v>0</v>
      </c>
      <c r="E27" s="7"/>
      <c r="F27" s="7"/>
      <c r="G27" s="1">
        <v>1</v>
      </c>
      <c r="H27" s="8">
        <f t="shared" ref="H27:H38" si="0">E28</f>
        <v>0</v>
      </c>
      <c r="I27" s="8">
        <f t="shared" ref="I27:I38" si="1">H27+273.15</f>
        <v>273.14999999999998</v>
      </c>
      <c r="J27" s="8">
        <f t="shared" ref="J27:J38" si="2">EXP(($C$16*(I27-$C$14))/($C$17*I27*$C$14))</f>
        <v>1.7426374748752829E-2</v>
      </c>
      <c r="K27" s="8">
        <f t="shared" ref="K27:K38" si="3">$B$27/12</f>
        <v>102.58527777777778</v>
      </c>
      <c r="L27" s="8">
        <f t="shared" ref="L27:L38" si="4">K27*$B$28/100</f>
        <v>1.0258527777777777</v>
      </c>
      <c r="M27" s="1" t="s">
        <v>73</v>
      </c>
      <c r="O27" s="8">
        <f>L27</f>
        <v>1.0258527777777777</v>
      </c>
      <c r="P27" s="8">
        <f t="shared" ref="P27:P38" si="5">O27*J27</f>
        <v>1.7876894942604613E-2</v>
      </c>
      <c r="Q27" s="13">
        <f t="shared" ref="Q27:Q38" si="6">P27*$B$29</f>
        <v>3.0986617900514665E-3</v>
      </c>
      <c r="R27" s="8">
        <f t="shared" ref="R27:R38" si="7">L27*$B$29</f>
        <v>0.17781448148148149</v>
      </c>
      <c r="S27" s="14">
        <f t="shared" ref="S27:S38" si="8">Q27/R27</f>
        <v>1.7426374748752829E-2</v>
      </c>
      <c r="T27" s="2">
        <v>0.01</v>
      </c>
      <c r="U27" s="15">
        <f t="shared" ref="U27:U38" si="9">S27*T27</f>
        <v>1.7426374748752828E-4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2.9624263747487525E-2</v>
      </c>
      <c r="AR27" s="8">
        <f t="shared" ref="AR27:AR38" si="15">$B$27/12</f>
        <v>102.58527777777778</v>
      </c>
      <c r="AS27" s="1">
        <f t="shared" ref="AS27:AS38" si="16">$B$29</f>
        <v>0.17333333333333334</v>
      </c>
      <c r="AT27" s="1">
        <f>$E$2/12</f>
        <v>66.135075425560657</v>
      </c>
      <c r="AU27" s="1">
        <f t="shared" ref="AU27:AU38" si="17">AT27*10000*AS27*0.67*AR27*AQ27</f>
        <v>233411.01608194961</v>
      </c>
    </row>
    <row r="28" spans="1:47" x14ac:dyDescent="0.15">
      <c r="A28" s="1" t="s">
        <v>74</v>
      </c>
      <c r="B28" s="1">
        <v>1</v>
      </c>
      <c r="C28" s="7">
        <v>1</v>
      </c>
      <c r="D28" s="9">
        <v>0.97812536629032198</v>
      </c>
      <c r="E28" s="10">
        <f t="shared" ref="E28:E39" si="18">D27</f>
        <v>0</v>
      </c>
      <c r="F28" s="7" t="s">
        <v>73</v>
      </c>
      <c r="G28" s="1">
        <v>2</v>
      </c>
      <c r="H28" s="8">
        <f t="shared" si="0"/>
        <v>0.97812536629032198</v>
      </c>
      <c r="I28" s="8">
        <f t="shared" si="1"/>
        <v>274.12812536629031</v>
      </c>
      <c r="J28" s="8">
        <f t="shared" si="2"/>
        <v>1.9789976777950524E-2</v>
      </c>
      <c r="K28" s="8">
        <f t="shared" si="3"/>
        <v>102.58527777777778</v>
      </c>
      <c r="L28" s="8">
        <f t="shared" si="4"/>
        <v>1.0258527777777777</v>
      </c>
      <c r="M28" s="1" t="s">
        <v>73</v>
      </c>
      <c r="O28" s="8">
        <f t="shared" ref="O28:O38" si="19">L28+O27-P27-N28</f>
        <v>2.0338286606129508</v>
      </c>
      <c r="P28" s="8">
        <f t="shared" si="5"/>
        <v>4.0249421963860513E-2</v>
      </c>
      <c r="Q28" s="13">
        <f t="shared" si="6"/>
        <v>6.9765664737358223E-3</v>
      </c>
      <c r="R28" s="8">
        <f t="shared" si="7"/>
        <v>0.17781448148148149</v>
      </c>
      <c r="S28" s="14">
        <f t="shared" si="8"/>
        <v>3.9235086004299362E-2</v>
      </c>
      <c r="T28" s="2">
        <v>0.01</v>
      </c>
      <c r="U28" s="15">
        <f t="shared" si="9"/>
        <v>3.9235086004299361E-4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2.2292350860042994E-2</v>
      </c>
      <c r="AR28" s="8">
        <f t="shared" si="15"/>
        <v>102.58527777777778</v>
      </c>
      <c r="AS28" s="1">
        <f t="shared" si="16"/>
        <v>0.17333333333333334</v>
      </c>
      <c r="AT28" s="1">
        <f t="shared" ref="AT28:AT38" si="20">$E$2/12</f>
        <v>66.135075425560657</v>
      </c>
      <c r="AU28" s="1">
        <f t="shared" si="17"/>
        <v>175642.51754743629</v>
      </c>
    </row>
    <row r="29" spans="1:47" x14ac:dyDescent="0.15">
      <c r="A29" s="1" t="s">
        <v>38</v>
      </c>
      <c r="B29" s="1">
        <f>I2</f>
        <v>0.17333333333333334</v>
      </c>
      <c r="C29" s="7">
        <v>2</v>
      </c>
      <c r="D29" s="9">
        <v>2.63947601392857</v>
      </c>
      <c r="E29" s="10">
        <f t="shared" si="18"/>
        <v>0.97812536629032198</v>
      </c>
      <c r="F29" s="7" t="s">
        <v>73</v>
      </c>
      <c r="G29" s="1">
        <v>3</v>
      </c>
      <c r="H29" s="8">
        <f t="shared" si="0"/>
        <v>2.63947601392857</v>
      </c>
      <c r="I29" s="8">
        <f t="shared" si="1"/>
        <v>275.78947601392855</v>
      </c>
      <c r="J29" s="8">
        <f t="shared" si="2"/>
        <v>2.4511492439686124E-2</v>
      </c>
      <c r="K29" s="8">
        <f t="shared" si="3"/>
        <v>102.58527777777778</v>
      </c>
      <c r="L29" s="8">
        <f t="shared" si="4"/>
        <v>1.0258527777777777</v>
      </c>
      <c r="M29" s="1" t="s">
        <v>73</v>
      </c>
      <c r="O29" s="8">
        <f t="shared" si="19"/>
        <v>3.019432016426868</v>
      </c>
      <c r="P29" s="8">
        <f t="shared" si="5"/>
        <v>7.4010785042793403E-2</v>
      </c>
      <c r="Q29" s="13">
        <f t="shared" si="6"/>
        <v>1.282853607408419E-2</v>
      </c>
      <c r="R29" s="8">
        <f t="shared" si="7"/>
        <v>0.17781448148148149</v>
      </c>
      <c r="S29" s="14">
        <f t="shared" si="8"/>
        <v>7.2145620352188355E-2</v>
      </c>
      <c r="T29" s="2">
        <v>0.01</v>
      </c>
      <c r="U29" s="15">
        <f t="shared" si="9"/>
        <v>7.2145620352188358E-4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2.2621456203521881E-2</v>
      </c>
      <c r="AR29" s="8">
        <f t="shared" si="15"/>
        <v>102.58527777777778</v>
      </c>
      <c r="AS29" s="1">
        <f t="shared" si="16"/>
        <v>0.17333333333333334</v>
      </c>
      <c r="AT29" s="1">
        <f t="shared" si="20"/>
        <v>66.135075425560657</v>
      </c>
      <c r="AU29" s="1">
        <f t="shared" si="17"/>
        <v>178235.55456851402</v>
      </c>
    </row>
    <row r="30" spans="1:47" x14ac:dyDescent="0.15">
      <c r="C30" s="7">
        <v>3</v>
      </c>
      <c r="D30" s="9">
        <v>8.8847278774193494</v>
      </c>
      <c r="E30" s="10">
        <f t="shared" si="18"/>
        <v>2.63947601392857</v>
      </c>
      <c r="F30" s="7" t="s">
        <v>73</v>
      </c>
      <c r="G30" s="1">
        <v>4</v>
      </c>
      <c r="H30" s="8">
        <f t="shared" si="0"/>
        <v>8.8847278774193494</v>
      </c>
      <c r="I30" s="8">
        <f t="shared" si="1"/>
        <v>282.0347278774193</v>
      </c>
      <c r="J30" s="8">
        <f t="shared" si="2"/>
        <v>5.3566490046877656E-2</v>
      </c>
      <c r="K30" s="8">
        <f t="shared" si="3"/>
        <v>102.58527777777778</v>
      </c>
      <c r="L30" s="8">
        <f t="shared" si="4"/>
        <v>1.0258527777777777</v>
      </c>
      <c r="M30" s="1" t="s">
        <v>73</v>
      </c>
      <c r="O30" s="8">
        <f t="shared" si="19"/>
        <v>3.9712740091618524</v>
      </c>
      <c r="P30" s="8">
        <f t="shared" si="5"/>
        <v>0.21272720968519229</v>
      </c>
      <c r="Q30" s="13">
        <f t="shared" si="6"/>
        <v>3.6872716345433335E-2</v>
      </c>
      <c r="R30" s="8">
        <f t="shared" si="7"/>
        <v>0.17781448148148149</v>
      </c>
      <c r="S30" s="14">
        <f t="shared" si="8"/>
        <v>0.2073662169595194</v>
      </c>
      <c r="T30" s="2">
        <v>0.01</v>
      </c>
      <c r="U30" s="15">
        <f t="shared" si="9"/>
        <v>2.0736621695951942E-3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2.3973662169595192E-2</v>
      </c>
      <c r="AR30" s="8">
        <f t="shared" si="15"/>
        <v>102.58527777777778</v>
      </c>
      <c r="AS30" s="1">
        <f t="shared" si="16"/>
        <v>0.17333333333333334</v>
      </c>
      <c r="AT30" s="1">
        <f t="shared" si="20"/>
        <v>66.135075425560657</v>
      </c>
      <c r="AU30" s="1">
        <f t="shared" si="17"/>
        <v>188889.65119631676</v>
      </c>
    </row>
    <row r="31" spans="1:47" x14ac:dyDescent="0.15">
      <c r="C31" s="7">
        <v>4</v>
      </c>
      <c r="D31" s="9">
        <v>14.033187235033299</v>
      </c>
      <c r="E31" s="10">
        <f t="shared" si="18"/>
        <v>8.8847278774193494</v>
      </c>
      <c r="F31" s="7" t="s">
        <v>73</v>
      </c>
      <c r="G31" s="1">
        <v>5</v>
      </c>
      <c r="H31" s="8">
        <f t="shared" si="0"/>
        <v>14.033187235033299</v>
      </c>
      <c r="I31" s="8">
        <f t="shared" si="1"/>
        <v>287.1831872350333</v>
      </c>
      <c r="J31" s="8">
        <f t="shared" si="2"/>
        <v>9.9468332041082769E-2</v>
      </c>
      <c r="K31" s="8">
        <f t="shared" si="3"/>
        <v>102.58527777777778</v>
      </c>
      <c r="L31" s="8">
        <f t="shared" si="4"/>
        <v>1.0258527777777777</v>
      </c>
      <c r="M31" s="1" t="s">
        <v>75</v>
      </c>
      <c r="N31" s="8">
        <f>(O30-P30)*C22/100</f>
        <v>3.5706194595028267</v>
      </c>
      <c r="O31" s="8">
        <f t="shared" si="19"/>
        <v>1.213780117751611</v>
      </c>
      <c r="P31" s="8">
        <f t="shared" si="5"/>
        <v>0.12073268377738178</v>
      </c>
      <c r="Q31" s="13">
        <f t="shared" si="6"/>
        <v>2.0926998521412842E-2</v>
      </c>
      <c r="R31" s="8">
        <f t="shared" si="7"/>
        <v>0.17781448148148149</v>
      </c>
      <c r="S31" s="14">
        <f t="shared" si="8"/>
        <v>0.11769006858753676</v>
      </c>
      <c r="T31" s="2">
        <v>0.01</v>
      </c>
      <c r="U31" s="15">
        <f t="shared" si="9"/>
        <v>1.1769006858753676E-3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2.3076900685875368E-2</v>
      </c>
      <c r="AR31" s="8">
        <f t="shared" si="15"/>
        <v>102.58527777777778</v>
      </c>
      <c r="AS31" s="1">
        <f t="shared" si="16"/>
        <v>0.17333333333333334</v>
      </c>
      <c r="AT31" s="1">
        <f t="shared" si="20"/>
        <v>66.135075425560657</v>
      </c>
      <c r="AU31" s="1">
        <f t="shared" si="17"/>
        <v>181824.02381457455</v>
      </c>
    </row>
    <row r="32" spans="1:47" x14ac:dyDescent="0.15">
      <c r="C32" s="7">
        <v>5</v>
      </c>
      <c r="D32" s="9">
        <v>20.222287824516101</v>
      </c>
      <c r="E32" s="10">
        <f t="shared" si="18"/>
        <v>14.033187235033299</v>
      </c>
      <c r="F32" s="7" t="s">
        <v>75</v>
      </c>
      <c r="G32" s="1">
        <v>6</v>
      </c>
      <c r="H32" s="8">
        <f t="shared" si="0"/>
        <v>20.222287824516101</v>
      </c>
      <c r="I32" s="8">
        <f t="shared" si="1"/>
        <v>293.37228782451609</v>
      </c>
      <c r="J32" s="8">
        <f t="shared" si="2"/>
        <v>0.20338513776178613</v>
      </c>
      <c r="K32" s="8">
        <f t="shared" si="3"/>
        <v>102.58527777777778</v>
      </c>
      <c r="L32" s="8">
        <f t="shared" si="4"/>
        <v>1.0258527777777777</v>
      </c>
      <c r="M32" s="1" t="s">
        <v>73</v>
      </c>
      <c r="O32" s="8">
        <f t="shared" si="19"/>
        <v>2.118900211752007</v>
      </c>
      <c r="P32" s="8">
        <f t="shared" si="5"/>
        <v>0.43095281147065972</v>
      </c>
      <c r="Q32" s="13">
        <f t="shared" si="6"/>
        <v>7.469848732158102E-2</v>
      </c>
      <c r="R32" s="8">
        <f t="shared" si="7"/>
        <v>0.17781448148148149</v>
      </c>
      <c r="S32" s="14">
        <f t="shared" si="8"/>
        <v>0.42009225963612251</v>
      </c>
      <c r="T32" s="2">
        <v>0.01</v>
      </c>
      <c r="U32" s="15">
        <f t="shared" si="9"/>
        <v>4.2009225963612253E-3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3.3650922596361224E-2</v>
      </c>
      <c r="AR32" s="8">
        <f t="shared" si="15"/>
        <v>102.58527777777778</v>
      </c>
      <c r="AS32" s="1">
        <f t="shared" si="16"/>
        <v>0.17333333333333334</v>
      </c>
      <c r="AT32" s="1">
        <f t="shared" si="20"/>
        <v>66.135075425560657</v>
      </c>
      <c r="AU32" s="1">
        <f t="shared" si="17"/>
        <v>265137.25715724705</v>
      </c>
    </row>
    <row r="33" spans="1:48" x14ac:dyDescent="0.15">
      <c r="C33" s="7">
        <v>6</v>
      </c>
      <c r="D33" s="9">
        <v>24.557155211333299</v>
      </c>
      <c r="E33" s="10">
        <f t="shared" si="18"/>
        <v>20.222287824516101</v>
      </c>
      <c r="F33" s="7" t="s">
        <v>73</v>
      </c>
      <c r="G33" s="1">
        <v>7</v>
      </c>
      <c r="H33" s="8">
        <f t="shared" si="0"/>
        <v>24.557155211333299</v>
      </c>
      <c r="I33" s="8">
        <f t="shared" si="1"/>
        <v>297.70715521133326</v>
      </c>
      <c r="J33" s="8">
        <f t="shared" si="2"/>
        <v>0.32975964801847329</v>
      </c>
      <c r="K33" s="8">
        <f t="shared" si="3"/>
        <v>102.58527777777778</v>
      </c>
      <c r="L33" s="8">
        <f t="shared" si="4"/>
        <v>1.0258527777777777</v>
      </c>
      <c r="M33" s="1" t="s">
        <v>73</v>
      </c>
      <c r="O33" s="8">
        <f t="shared" si="19"/>
        <v>2.7138001780591252</v>
      </c>
      <c r="P33" s="8">
        <f t="shared" si="5"/>
        <v>0.89490179150924731</v>
      </c>
      <c r="Q33" s="13">
        <f t="shared" si="6"/>
        <v>0.15511631052826955</v>
      </c>
      <c r="R33" s="8">
        <f t="shared" si="7"/>
        <v>0.17781448148148149</v>
      </c>
      <c r="S33" s="14">
        <f t="shared" si="8"/>
        <v>0.87234914297137356</v>
      </c>
      <c r="T33" s="2">
        <v>0.01</v>
      </c>
      <c r="U33" s="15">
        <f t="shared" si="9"/>
        <v>8.723491429713735E-3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3.8173491429713734E-2</v>
      </c>
      <c r="AR33" s="8">
        <f t="shared" si="15"/>
        <v>102.58527777777778</v>
      </c>
      <c r="AS33" s="1">
        <f t="shared" si="16"/>
        <v>0.17333333333333334</v>
      </c>
      <c r="AT33" s="1">
        <f t="shared" si="20"/>
        <v>66.135075425560657</v>
      </c>
      <c r="AU33" s="1">
        <f t="shared" si="17"/>
        <v>300770.79713958316</v>
      </c>
    </row>
    <row r="34" spans="1:48" x14ac:dyDescent="0.15">
      <c r="C34" s="7">
        <v>7</v>
      </c>
      <c r="D34" s="9">
        <v>26.6775372048387</v>
      </c>
      <c r="E34" s="10">
        <f t="shared" si="18"/>
        <v>24.557155211333299</v>
      </c>
      <c r="F34" s="7" t="s">
        <v>73</v>
      </c>
      <c r="G34" s="1">
        <v>8</v>
      </c>
      <c r="H34" s="8">
        <f t="shared" si="0"/>
        <v>26.6775372048387</v>
      </c>
      <c r="I34" s="8">
        <f t="shared" si="1"/>
        <v>299.82753720483868</v>
      </c>
      <c r="J34" s="8">
        <f t="shared" si="2"/>
        <v>0.41557394335833853</v>
      </c>
      <c r="K34" s="8">
        <f t="shared" si="3"/>
        <v>102.58527777777778</v>
      </c>
      <c r="L34" s="8">
        <f t="shared" si="4"/>
        <v>1.0258527777777777</v>
      </c>
      <c r="M34" s="1" t="s">
        <v>73</v>
      </c>
      <c r="O34" s="8">
        <f t="shared" si="19"/>
        <v>2.8447511643276555</v>
      </c>
      <c r="P34" s="8">
        <f t="shared" si="5"/>
        <v>1.1822044592328687</v>
      </c>
      <c r="Q34" s="13">
        <f t="shared" si="6"/>
        <v>0.2049154396003639</v>
      </c>
      <c r="R34" s="8">
        <f t="shared" si="7"/>
        <v>0.17781448148148149</v>
      </c>
      <c r="S34" s="14">
        <f t="shared" si="8"/>
        <v>1.1524114228103792</v>
      </c>
      <c r="T34" s="2">
        <v>0.01</v>
      </c>
      <c r="U34" s="15">
        <f t="shared" si="9"/>
        <v>1.1524114228103793E-2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4.6424114228103795E-2</v>
      </c>
      <c r="AR34" s="8">
        <f t="shared" si="15"/>
        <v>102.58527777777778</v>
      </c>
      <c r="AS34" s="1">
        <f t="shared" si="16"/>
        <v>0.17333333333333334</v>
      </c>
      <c r="AT34" s="1">
        <f t="shared" si="20"/>
        <v>66.135075425560657</v>
      </c>
      <c r="AU34" s="1">
        <f t="shared" si="17"/>
        <v>365777.85578233004</v>
      </c>
    </row>
    <row r="35" spans="1:48" x14ac:dyDescent="0.15">
      <c r="C35" s="7">
        <v>8</v>
      </c>
      <c r="D35" s="9">
        <v>25.828083976451602</v>
      </c>
      <c r="E35" s="10">
        <f t="shared" si="18"/>
        <v>26.6775372048387</v>
      </c>
      <c r="F35" s="7" t="s">
        <v>73</v>
      </c>
      <c r="G35" s="1">
        <v>9</v>
      </c>
      <c r="H35" s="8">
        <f t="shared" si="0"/>
        <v>25.828083976451602</v>
      </c>
      <c r="I35" s="8">
        <f t="shared" si="1"/>
        <v>298.97808397645156</v>
      </c>
      <c r="J35" s="8">
        <f t="shared" si="2"/>
        <v>0.37894610559877917</v>
      </c>
      <c r="K35" s="8">
        <f t="shared" si="3"/>
        <v>102.58527777777778</v>
      </c>
      <c r="L35" s="8">
        <f t="shared" si="4"/>
        <v>1.0258527777777777</v>
      </c>
      <c r="M35" s="1" t="s">
        <v>73</v>
      </c>
      <c r="O35" s="8">
        <f t="shared" si="19"/>
        <v>2.6883994828725646</v>
      </c>
      <c r="P35" s="8">
        <f t="shared" si="5"/>
        <v>1.0187585143283302</v>
      </c>
      <c r="Q35" s="13">
        <f t="shared" si="6"/>
        <v>0.17658480915024391</v>
      </c>
      <c r="R35" s="8">
        <f t="shared" si="7"/>
        <v>0.17781448148148149</v>
      </c>
      <c r="S35" s="14">
        <f t="shared" si="8"/>
        <v>0.99308452089507881</v>
      </c>
      <c r="T35" s="2">
        <v>0.01</v>
      </c>
      <c r="U35" s="15">
        <f t="shared" si="9"/>
        <v>9.9308452089507879E-3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4.4830845208950788E-2</v>
      </c>
      <c r="AR35" s="8">
        <f t="shared" si="15"/>
        <v>102.58527777777778</v>
      </c>
      <c r="AS35" s="1">
        <f t="shared" si="16"/>
        <v>0.17333333333333334</v>
      </c>
      <c r="AT35" s="1">
        <f t="shared" si="20"/>
        <v>66.135075425560657</v>
      </c>
      <c r="AU35" s="1">
        <f t="shared" si="17"/>
        <v>353224.41162512515</v>
      </c>
    </row>
    <row r="36" spans="1:48" x14ac:dyDescent="0.15">
      <c r="C36" s="7">
        <v>9</v>
      </c>
      <c r="D36" s="9">
        <v>21.664321552000001</v>
      </c>
      <c r="E36" s="10">
        <f t="shared" si="18"/>
        <v>25.828083976451602</v>
      </c>
      <c r="F36" s="7" t="s">
        <v>73</v>
      </c>
      <c r="G36" s="1">
        <v>10</v>
      </c>
      <c r="H36" s="8">
        <f t="shared" si="0"/>
        <v>21.664321552000001</v>
      </c>
      <c r="I36" s="8">
        <f t="shared" si="1"/>
        <v>294.81432155199997</v>
      </c>
      <c r="J36" s="8">
        <f t="shared" si="2"/>
        <v>0.23923364188688481</v>
      </c>
      <c r="K36" s="8">
        <f t="shared" si="3"/>
        <v>102.58527777777778</v>
      </c>
      <c r="L36" s="8">
        <f t="shared" si="4"/>
        <v>1.0258527777777777</v>
      </c>
      <c r="M36" s="1" t="s">
        <v>73</v>
      </c>
      <c r="O36" s="8">
        <f t="shared" si="19"/>
        <v>2.6954937463220121</v>
      </c>
      <c r="P36" s="8">
        <f t="shared" si="5"/>
        <v>0.64485278561593773</v>
      </c>
      <c r="Q36" s="13">
        <f t="shared" si="6"/>
        <v>0.11177448284009588</v>
      </c>
      <c r="R36" s="8">
        <f t="shared" si="7"/>
        <v>0.17781448148148149</v>
      </c>
      <c r="S36" s="14">
        <f t="shared" si="8"/>
        <v>0.6286016859191339</v>
      </c>
      <c r="T36" s="2">
        <v>0.01</v>
      </c>
      <c r="U36" s="15">
        <f t="shared" si="9"/>
        <v>6.2860168591913389E-3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3.5736016859191339E-2</v>
      </c>
      <c r="AR36" s="8">
        <f t="shared" si="15"/>
        <v>102.58527777777778</v>
      </c>
      <c r="AS36" s="1">
        <f t="shared" si="16"/>
        <v>0.17333333333333334</v>
      </c>
      <c r="AT36" s="1">
        <f t="shared" si="20"/>
        <v>66.135075425560657</v>
      </c>
      <c r="AU36" s="1">
        <f t="shared" si="17"/>
        <v>281565.81634988176</v>
      </c>
    </row>
    <row r="37" spans="1:48" x14ac:dyDescent="0.15">
      <c r="C37" s="7">
        <v>10</v>
      </c>
      <c r="D37" s="9">
        <v>16.0237478753548</v>
      </c>
      <c r="E37" s="10">
        <f t="shared" si="18"/>
        <v>21.664321552000001</v>
      </c>
      <c r="F37" s="7" t="s">
        <v>73</v>
      </c>
      <c r="G37" s="1">
        <v>11</v>
      </c>
      <c r="H37" s="8">
        <f t="shared" si="0"/>
        <v>16.0237478753548</v>
      </c>
      <c r="I37" s="8">
        <f t="shared" si="1"/>
        <v>289.17374787535476</v>
      </c>
      <c r="J37" s="8">
        <f t="shared" si="2"/>
        <v>0.1256153571972505</v>
      </c>
      <c r="K37" s="8">
        <f t="shared" si="3"/>
        <v>102.58527777777778</v>
      </c>
      <c r="L37" s="8">
        <f t="shared" si="4"/>
        <v>1.0258527777777777</v>
      </c>
      <c r="M37" s="1" t="s">
        <v>75</v>
      </c>
      <c r="N37" s="8">
        <f>(O36-P36)*C22/100</f>
        <v>1.9481089126707707</v>
      </c>
      <c r="O37" s="8">
        <f t="shared" si="19"/>
        <v>1.1283848258130813</v>
      </c>
      <c r="P37" s="8">
        <f t="shared" si="5"/>
        <v>0.1417424629504675</v>
      </c>
      <c r="Q37" s="13">
        <f t="shared" si="6"/>
        <v>2.4568693578081034E-2</v>
      </c>
      <c r="R37" s="8">
        <f t="shared" si="7"/>
        <v>0.17781448148148149</v>
      </c>
      <c r="S37" s="14">
        <f t="shared" si="8"/>
        <v>0.13817037495137729</v>
      </c>
      <c r="T37" s="2">
        <v>0.01</v>
      </c>
      <c r="U37" s="15">
        <f t="shared" si="9"/>
        <v>1.3817037495137731E-3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3.0831703749513769E-2</v>
      </c>
      <c r="AR37" s="8">
        <f t="shared" si="15"/>
        <v>102.58527777777778</v>
      </c>
      <c r="AS37" s="1">
        <f t="shared" si="16"/>
        <v>0.17333333333333334</v>
      </c>
      <c r="AT37" s="1">
        <f t="shared" si="20"/>
        <v>66.135075425560657</v>
      </c>
      <c r="AU37" s="1">
        <f t="shared" si="17"/>
        <v>242924.4946322761</v>
      </c>
    </row>
    <row r="38" spans="1:48" x14ac:dyDescent="0.15">
      <c r="C38" s="7">
        <v>11</v>
      </c>
      <c r="D38" s="9">
        <v>6.4059047774666604</v>
      </c>
      <c r="E38" s="10">
        <f t="shared" si="18"/>
        <v>16.0237478753548</v>
      </c>
      <c r="F38" s="7" t="s">
        <v>75</v>
      </c>
      <c r="G38" s="1">
        <v>12</v>
      </c>
      <c r="H38" s="8">
        <f t="shared" si="0"/>
        <v>6.4059047774666604</v>
      </c>
      <c r="I38" s="8">
        <f t="shared" si="1"/>
        <v>279.55590477746665</v>
      </c>
      <c r="J38" s="8">
        <f t="shared" si="2"/>
        <v>3.9440959562064205E-2</v>
      </c>
      <c r="K38" s="8">
        <f t="shared" si="3"/>
        <v>102.58527777777778</v>
      </c>
      <c r="L38" s="8">
        <f t="shared" si="4"/>
        <v>1.0258527777777777</v>
      </c>
      <c r="M38" s="1" t="s">
        <v>73</v>
      </c>
      <c r="O38" s="8">
        <f t="shared" si="19"/>
        <v>2.0124951406403917</v>
      </c>
      <c r="P38" s="8">
        <f t="shared" si="5"/>
        <v>7.9374739460848401E-2</v>
      </c>
      <c r="Q38" s="13">
        <f t="shared" si="6"/>
        <v>1.3758288173213723E-2</v>
      </c>
      <c r="R38" s="8">
        <f t="shared" si="7"/>
        <v>0.17781448148148149</v>
      </c>
      <c r="S38" s="14">
        <f t="shared" si="8"/>
        <v>7.7374396385406788E-2</v>
      </c>
      <c r="T38" s="2">
        <v>0.01</v>
      </c>
      <c r="U38" s="15">
        <f t="shared" si="9"/>
        <v>7.7374396385406787E-4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2.2673743963854066E-2</v>
      </c>
      <c r="AR38" s="8">
        <f t="shared" si="15"/>
        <v>102.58527777777778</v>
      </c>
      <c r="AS38" s="1">
        <f t="shared" si="16"/>
        <v>0.17333333333333334</v>
      </c>
      <c r="AT38" s="1">
        <f t="shared" si="20"/>
        <v>66.135075425560657</v>
      </c>
      <c r="AU38" s="1">
        <f t="shared" si="17"/>
        <v>178647.53237737415</v>
      </c>
      <c r="AV38" s="1">
        <f>SUM(AU27:AU38)</f>
        <v>2946050.9282726087</v>
      </c>
    </row>
    <row r="39" spans="1:48" x14ac:dyDescent="0.15">
      <c r="C39" s="7">
        <v>12</v>
      </c>
      <c r="D39" s="9">
        <v>2.0259063856128998</v>
      </c>
      <c r="E39" s="10">
        <f t="shared" si="18"/>
        <v>6.4059047774666604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0</v>
      </c>
      <c r="E42" s="7"/>
      <c r="F42" s="7"/>
      <c r="G42" s="1">
        <v>1</v>
      </c>
      <c r="H42" s="8">
        <f t="shared" ref="H42:H53" si="21">E43</f>
        <v>0</v>
      </c>
      <c r="I42" s="8">
        <f t="shared" ref="I42:I53" si="22">H42+273.15</f>
        <v>273.14999999999998</v>
      </c>
      <c r="J42" s="8">
        <f t="shared" ref="J42:J53" si="23">EXP(($C$16*(I42-$C$14))/($C$17*I42*$C$14))</f>
        <v>1.7426374748752829E-2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1.3434173818550521E-3</v>
      </c>
      <c r="Q42" s="13">
        <f t="shared" ref="Q42:Q53" si="27">P42*$B$44</f>
        <v>2.4853221564318461E-4</v>
      </c>
      <c r="R42" s="8">
        <f t="shared" ref="R42:R53" si="28">L42*$B$44</f>
        <v>1.4261842708333333E-2</v>
      </c>
      <c r="S42" s="14">
        <f t="shared" ref="S42:S53" si="29">Q42/R42</f>
        <v>1.7426374748752825E-2</v>
      </c>
      <c r="T42" s="2">
        <v>0.01</v>
      </c>
      <c r="U42" s="15">
        <f t="shared" ref="U42:U53" si="30">S42*T42</f>
        <v>1.7426374748752825E-4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2.7274263747487527E-2</v>
      </c>
      <c r="AR42" s="8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298.21092214610582</v>
      </c>
      <c r="AU42" s="1">
        <f t="shared" ref="AU42:AU53" si="37">AT42*10000*AS42*0.67*AR42*AQ42</f>
        <v>77718.968272785263</v>
      </c>
    </row>
    <row r="43" spans="1:48" x14ac:dyDescent="0.15">
      <c r="A43" s="1" t="s">
        <v>74</v>
      </c>
      <c r="B43" s="1">
        <v>1</v>
      </c>
      <c r="C43" s="7">
        <v>1</v>
      </c>
      <c r="D43" s="9">
        <v>0.97812536629032198</v>
      </c>
      <c r="E43" s="10">
        <f t="shared" ref="E43:E54" si="38">D42</f>
        <v>0</v>
      </c>
      <c r="F43" s="7" t="s">
        <v>73</v>
      </c>
      <c r="G43" s="1">
        <v>2</v>
      </c>
      <c r="H43" s="8">
        <f t="shared" si="21"/>
        <v>0.97812536629032198</v>
      </c>
      <c r="I43" s="8">
        <f t="shared" si="22"/>
        <v>274.12812536629031</v>
      </c>
      <c r="J43" s="8">
        <f t="shared" si="23"/>
        <v>1.9789976777950524E-2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0.15283866595147827</v>
      </c>
      <c r="P43" s="8">
        <f t="shared" si="26"/>
        <v>3.0246736499526922E-3</v>
      </c>
      <c r="Q43" s="13">
        <f t="shared" si="27"/>
        <v>5.5956462524124802E-4</v>
      </c>
      <c r="R43" s="8">
        <f t="shared" si="28"/>
        <v>1.4261842708333333E-2</v>
      </c>
      <c r="S43" s="14">
        <f t="shared" si="29"/>
        <v>3.9235086004299355E-2</v>
      </c>
      <c r="T43" s="2">
        <v>0.01</v>
      </c>
      <c r="U43" s="15">
        <f t="shared" si="30"/>
        <v>3.9235086004299355E-4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1.5192350860042994E-2</v>
      </c>
      <c r="AR43" s="8">
        <f t="shared" si="34"/>
        <v>7.7091041666666671</v>
      </c>
      <c r="AS43" s="1">
        <f t="shared" si="35"/>
        <v>0.185</v>
      </c>
      <c r="AT43" s="1">
        <f t="shared" si="36"/>
        <v>298.21092214610582</v>
      </c>
      <c r="AU43" s="1">
        <f t="shared" si="37"/>
        <v>43291.135020628055</v>
      </c>
    </row>
    <row r="44" spans="1:48" x14ac:dyDescent="0.15">
      <c r="A44" s="1" t="s">
        <v>38</v>
      </c>
      <c r="B44" s="1">
        <f>I5</f>
        <v>0.185</v>
      </c>
      <c r="C44" s="7">
        <v>2</v>
      </c>
      <c r="D44" s="9">
        <v>2.63947601392857</v>
      </c>
      <c r="E44" s="10">
        <f t="shared" si="38"/>
        <v>0.97812536629032198</v>
      </c>
      <c r="F44" s="7" t="s">
        <v>73</v>
      </c>
      <c r="G44" s="1">
        <v>3</v>
      </c>
      <c r="H44" s="8">
        <f t="shared" si="21"/>
        <v>2.63947601392857</v>
      </c>
      <c r="I44" s="8">
        <f t="shared" si="22"/>
        <v>275.78947601392855</v>
      </c>
      <c r="J44" s="8">
        <f t="shared" si="23"/>
        <v>2.4511492439686124E-2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0.22690503396819225</v>
      </c>
      <c r="P44" s="8">
        <f t="shared" si="26"/>
        <v>5.5617810246380676E-3</v>
      </c>
      <c r="Q44" s="13">
        <f t="shared" si="27"/>
        <v>1.0289294895580426E-3</v>
      </c>
      <c r="R44" s="8">
        <f t="shared" si="28"/>
        <v>1.4261842708333333E-2</v>
      </c>
      <c r="S44" s="14">
        <f t="shared" si="29"/>
        <v>7.2145620352188369E-2</v>
      </c>
      <c r="T44" s="2">
        <v>0.01</v>
      </c>
      <c r="U44" s="15">
        <f t="shared" si="30"/>
        <v>7.2145620352188368E-4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1.5521456203521885E-2</v>
      </c>
      <c r="AR44" s="8">
        <f t="shared" si="34"/>
        <v>7.7091041666666671</v>
      </c>
      <c r="AS44" s="1">
        <f t="shared" si="35"/>
        <v>0.185</v>
      </c>
      <c r="AT44" s="1">
        <f t="shared" si="36"/>
        <v>298.21092214610582</v>
      </c>
      <c r="AU44" s="1">
        <f t="shared" si="37"/>
        <v>44228.932205001038</v>
      </c>
    </row>
    <row r="45" spans="1:48" x14ac:dyDescent="0.15">
      <c r="C45" s="7">
        <v>3</v>
      </c>
      <c r="D45" s="9">
        <v>8.8847278774193494</v>
      </c>
      <c r="E45" s="10">
        <f t="shared" si="38"/>
        <v>2.63947601392857</v>
      </c>
      <c r="F45" s="7" t="s">
        <v>73</v>
      </c>
      <c r="G45" s="1">
        <v>4</v>
      </c>
      <c r="H45" s="8">
        <f t="shared" si="21"/>
        <v>8.8847278774193494</v>
      </c>
      <c r="I45" s="8">
        <f t="shared" si="22"/>
        <v>282.0347278774193</v>
      </c>
      <c r="J45" s="8">
        <f t="shared" si="23"/>
        <v>5.3566490046877656E-2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0.29843429461022086</v>
      </c>
      <c r="P45" s="8">
        <f t="shared" si="26"/>
        <v>1.5986077671885351E-2</v>
      </c>
      <c r="Q45" s="13">
        <f t="shared" si="27"/>
        <v>2.9574243692987901E-3</v>
      </c>
      <c r="R45" s="8">
        <f t="shared" si="28"/>
        <v>1.4261842708333333E-2</v>
      </c>
      <c r="S45" s="14">
        <f t="shared" si="29"/>
        <v>0.20736621695951943</v>
      </c>
      <c r="T45" s="2">
        <v>0.01</v>
      </c>
      <c r="U45" s="15">
        <f t="shared" si="30"/>
        <v>2.0736621695951942E-3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1.6873662169595197E-2</v>
      </c>
      <c r="AR45" s="8">
        <f t="shared" si="34"/>
        <v>7.7091041666666671</v>
      </c>
      <c r="AS45" s="1">
        <f t="shared" si="35"/>
        <v>0.185</v>
      </c>
      <c r="AT45" s="1">
        <f t="shared" si="36"/>
        <v>298.21092214610582</v>
      </c>
      <c r="AU45" s="1">
        <f t="shared" si="37"/>
        <v>48082.090389159312</v>
      </c>
    </row>
    <row r="46" spans="1:48" x14ac:dyDescent="0.15">
      <c r="C46" s="7">
        <v>4</v>
      </c>
      <c r="D46" s="9">
        <v>14.033187235033299</v>
      </c>
      <c r="E46" s="10">
        <f t="shared" si="38"/>
        <v>8.8847278774193494</v>
      </c>
      <c r="F46" s="7" t="s">
        <v>73</v>
      </c>
      <c r="G46" s="1">
        <v>5</v>
      </c>
      <c r="H46" s="8">
        <f t="shared" si="21"/>
        <v>14.033187235033299</v>
      </c>
      <c r="I46" s="8">
        <f t="shared" si="22"/>
        <v>287.1831872350333</v>
      </c>
      <c r="J46" s="8">
        <f t="shared" si="23"/>
        <v>9.9468332041082769E-2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0.26832580609141871</v>
      </c>
      <c r="O46" s="8">
        <f t="shared" si="39"/>
        <v>9.1213452513583482E-2</v>
      </c>
      <c r="P46" s="8">
        <f t="shared" si="26"/>
        <v>9.0728499812346569E-3</v>
      </c>
      <c r="Q46" s="13">
        <f t="shared" si="27"/>
        <v>1.6784772465284115E-3</v>
      </c>
      <c r="R46" s="8">
        <f t="shared" si="28"/>
        <v>1.4261842708333333E-2</v>
      </c>
      <c r="S46" s="14">
        <f t="shared" si="29"/>
        <v>0.11769006858753679</v>
      </c>
      <c r="T46" s="2">
        <v>0.01</v>
      </c>
      <c r="U46" s="15">
        <f t="shared" si="30"/>
        <v>1.176900685875368E-3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1.5976900685875369E-2</v>
      </c>
      <c r="AR46" s="8">
        <f t="shared" si="34"/>
        <v>7.7091041666666671</v>
      </c>
      <c r="AS46" s="1">
        <f t="shared" si="35"/>
        <v>0.185</v>
      </c>
      <c r="AT46" s="1">
        <f t="shared" si="36"/>
        <v>298.21092214610582</v>
      </c>
      <c r="AU46" s="1">
        <f t="shared" si="37"/>
        <v>45526.737183414298</v>
      </c>
    </row>
    <row r="47" spans="1:48" x14ac:dyDescent="0.15">
      <c r="C47" s="7">
        <v>5</v>
      </c>
      <c r="D47" s="9">
        <v>20.222287824516101</v>
      </c>
      <c r="E47" s="10">
        <f t="shared" si="38"/>
        <v>14.033187235033299</v>
      </c>
      <c r="F47" s="7" t="s">
        <v>75</v>
      </c>
      <c r="G47" s="1">
        <v>6</v>
      </c>
      <c r="H47" s="8">
        <f t="shared" si="21"/>
        <v>20.222287824516101</v>
      </c>
      <c r="I47" s="8">
        <f t="shared" si="22"/>
        <v>293.37228782451609</v>
      </c>
      <c r="J47" s="8">
        <f t="shared" si="23"/>
        <v>0.20338513776178613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0.15923164419901548</v>
      </c>
      <c r="P47" s="8">
        <f t="shared" si="26"/>
        <v>3.2385349891452475E-2</v>
      </c>
      <c r="Q47" s="13">
        <f t="shared" si="27"/>
        <v>5.9912897299187074E-3</v>
      </c>
      <c r="R47" s="8">
        <f t="shared" si="28"/>
        <v>1.4261842708333333E-2</v>
      </c>
      <c r="S47" s="14">
        <f t="shared" si="29"/>
        <v>0.42009225963612251</v>
      </c>
      <c r="T47" s="2">
        <v>0.01</v>
      </c>
      <c r="U47" s="15">
        <f t="shared" si="30"/>
        <v>4.2009225963612253E-3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3.1300922596361226E-2</v>
      </c>
      <c r="AR47" s="8">
        <f t="shared" si="34"/>
        <v>7.7091041666666671</v>
      </c>
      <c r="AS47" s="1">
        <f t="shared" si="35"/>
        <v>0.185</v>
      </c>
      <c r="AT47" s="1">
        <f t="shared" si="36"/>
        <v>298.21092214610582</v>
      </c>
      <c r="AU47" s="1">
        <f t="shared" si="37"/>
        <v>89193.073466542279</v>
      </c>
    </row>
    <row r="48" spans="1:48" x14ac:dyDescent="0.15">
      <c r="C48" s="7">
        <v>6</v>
      </c>
      <c r="D48" s="9">
        <v>24.557155211333299</v>
      </c>
      <c r="E48" s="10">
        <f t="shared" si="38"/>
        <v>20.222287824516101</v>
      </c>
      <c r="F48" s="7" t="s">
        <v>73</v>
      </c>
      <c r="G48" s="1">
        <v>7</v>
      </c>
      <c r="H48" s="8">
        <f t="shared" si="21"/>
        <v>24.557155211333299</v>
      </c>
      <c r="I48" s="8">
        <f t="shared" si="22"/>
        <v>297.70715521133326</v>
      </c>
      <c r="J48" s="8">
        <f t="shared" si="23"/>
        <v>0.32975964801847329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0.20393733597422967</v>
      </c>
      <c r="P48" s="8">
        <f t="shared" si="26"/>
        <v>6.72503041286871E-2</v>
      </c>
      <c r="Q48" s="13">
        <f t="shared" si="27"/>
        <v>1.2441306263807113E-2</v>
      </c>
      <c r="R48" s="8">
        <f t="shared" si="28"/>
        <v>1.4261842708333333E-2</v>
      </c>
      <c r="S48" s="14">
        <f t="shared" si="29"/>
        <v>0.87234914297137334</v>
      </c>
      <c r="T48" s="2">
        <v>0.01</v>
      </c>
      <c r="U48" s="15">
        <f t="shared" si="30"/>
        <v>8.7234914297137332E-3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3.5823491429713736E-2</v>
      </c>
      <c r="AR48" s="8">
        <f t="shared" si="34"/>
        <v>7.7091041666666671</v>
      </c>
      <c r="AS48" s="1">
        <f t="shared" si="35"/>
        <v>0.185</v>
      </c>
      <c r="AT48" s="1">
        <f t="shared" si="36"/>
        <v>298.21092214610582</v>
      </c>
      <c r="AU48" s="1">
        <f t="shared" si="37"/>
        <v>102080.29150201318</v>
      </c>
    </row>
    <row r="49" spans="1:78" x14ac:dyDescent="0.15">
      <c r="C49" s="7">
        <v>7</v>
      </c>
      <c r="D49" s="9">
        <v>26.6775372048387</v>
      </c>
      <c r="E49" s="10">
        <f t="shared" si="38"/>
        <v>24.557155211333299</v>
      </c>
      <c r="F49" s="7" t="s">
        <v>73</v>
      </c>
      <c r="G49" s="1">
        <v>8</v>
      </c>
      <c r="H49" s="8">
        <f t="shared" si="21"/>
        <v>26.6775372048387</v>
      </c>
      <c r="I49" s="8">
        <f t="shared" si="22"/>
        <v>299.82753720483868</v>
      </c>
      <c r="J49" s="8">
        <f t="shared" si="23"/>
        <v>0.41557394335833853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0.21377807351220923</v>
      </c>
      <c r="P49" s="8">
        <f t="shared" si="26"/>
        <v>8.8840597013017567E-2</v>
      </c>
      <c r="Q49" s="13">
        <f t="shared" si="27"/>
        <v>1.643551044740825E-2</v>
      </c>
      <c r="R49" s="8">
        <f t="shared" si="28"/>
        <v>1.4261842708333333E-2</v>
      </c>
      <c r="S49" s="14">
        <f t="shared" si="29"/>
        <v>1.1524114228103792</v>
      </c>
      <c r="T49" s="2">
        <v>0.01</v>
      </c>
      <c r="U49" s="15">
        <f t="shared" si="30"/>
        <v>1.1524114228103793E-2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4.6024114228103798E-2</v>
      </c>
      <c r="AR49" s="8">
        <f t="shared" si="34"/>
        <v>7.7091041666666671</v>
      </c>
      <c r="AS49" s="1">
        <f t="shared" si="35"/>
        <v>0.185</v>
      </c>
      <c r="AT49" s="1">
        <f t="shared" si="36"/>
        <v>298.21092214610582</v>
      </c>
      <c r="AU49" s="1">
        <f t="shared" si="37"/>
        <v>131147.32286060511</v>
      </c>
    </row>
    <row r="50" spans="1:78" x14ac:dyDescent="0.15">
      <c r="C50" s="7">
        <v>8</v>
      </c>
      <c r="D50" s="9">
        <v>25.828083976451602</v>
      </c>
      <c r="E50" s="10">
        <f t="shared" si="38"/>
        <v>26.6775372048387</v>
      </c>
      <c r="F50" s="7" t="s">
        <v>73</v>
      </c>
      <c r="G50" s="1">
        <v>9</v>
      </c>
      <c r="H50" s="8">
        <f t="shared" si="21"/>
        <v>25.828083976451602</v>
      </c>
      <c r="I50" s="8">
        <f t="shared" si="22"/>
        <v>298.97808397645156</v>
      </c>
      <c r="J50" s="8">
        <f t="shared" si="23"/>
        <v>0.37894610559877917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0.20202851816585837</v>
      </c>
      <c r="P50" s="8">
        <f t="shared" si="26"/>
        <v>7.6557920178844246E-2</v>
      </c>
      <c r="Q50" s="13">
        <f t="shared" si="27"/>
        <v>1.4163215233086186E-2</v>
      </c>
      <c r="R50" s="8">
        <f t="shared" si="28"/>
        <v>1.4261842708333333E-2</v>
      </c>
      <c r="S50" s="14">
        <f t="shared" si="29"/>
        <v>0.99308452089507915</v>
      </c>
      <c r="T50" s="2">
        <v>0.01</v>
      </c>
      <c r="U50" s="15">
        <f t="shared" si="30"/>
        <v>9.9308452089507913E-3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4.4430845208950798E-2</v>
      </c>
      <c r="AR50" s="8">
        <f t="shared" si="34"/>
        <v>7.7091041666666671</v>
      </c>
      <c r="AS50" s="1">
        <f t="shared" si="35"/>
        <v>0.185</v>
      </c>
      <c r="AT50" s="1">
        <f t="shared" si="36"/>
        <v>298.21092214610582</v>
      </c>
      <c r="AU50" s="1">
        <f t="shared" si="37"/>
        <v>126607.2470772223</v>
      </c>
    </row>
    <row r="51" spans="1:78" x14ac:dyDescent="0.15">
      <c r="C51" s="7">
        <v>9</v>
      </c>
      <c r="D51" s="9">
        <v>21.664321552000001</v>
      </c>
      <c r="E51" s="10">
        <f t="shared" si="38"/>
        <v>25.828083976451602</v>
      </c>
      <c r="F51" s="7" t="s">
        <v>73</v>
      </c>
      <c r="G51" s="1">
        <v>10</v>
      </c>
      <c r="H51" s="8">
        <f t="shared" si="21"/>
        <v>21.664321552000001</v>
      </c>
      <c r="I51" s="8">
        <f t="shared" si="22"/>
        <v>294.81432155199997</v>
      </c>
      <c r="J51" s="8">
        <f t="shared" si="23"/>
        <v>0.23923364188688481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0.20256163965368076</v>
      </c>
      <c r="P51" s="8">
        <f t="shared" si="26"/>
        <v>4.8459558760928868E-2</v>
      </c>
      <c r="Q51" s="13">
        <f t="shared" si="27"/>
        <v>8.9650183707718403E-3</v>
      </c>
      <c r="R51" s="8">
        <f t="shared" si="28"/>
        <v>1.4261842708333333E-2</v>
      </c>
      <c r="S51" s="14">
        <f t="shared" si="29"/>
        <v>0.6286016859191339</v>
      </c>
      <c r="T51" s="2">
        <v>0.01</v>
      </c>
      <c r="U51" s="15">
        <f t="shared" si="30"/>
        <v>6.2860168591913389E-3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3.3386016859191341E-2</v>
      </c>
      <c r="AR51" s="8">
        <f t="shared" si="34"/>
        <v>7.7091041666666671</v>
      </c>
      <c r="AS51" s="1">
        <f t="shared" si="35"/>
        <v>0.185</v>
      </c>
      <c r="AT51" s="1">
        <f t="shared" si="36"/>
        <v>298.21092214610582</v>
      </c>
      <c r="AU51" s="1">
        <f t="shared" si="37"/>
        <v>95134.622479889644</v>
      </c>
    </row>
    <row r="52" spans="1:78" x14ac:dyDescent="0.15">
      <c r="C52" s="7">
        <v>10</v>
      </c>
      <c r="D52" s="9">
        <v>16.0237478753548</v>
      </c>
      <c r="E52" s="10">
        <f t="shared" si="38"/>
        <v>21.664321552000001</v>
      </c>
      <c r="F52" s="7" t="s">
        <v>73</v>
      </c>
      <c r="G52" s="1">
        <v>11</v>
      </c>
      <c r="H52" s="8">
        <f t="shared" si="21"/>
        <v>16.0237478753548</v>
      </c>
      <c r="I52" s="8">
        <f t="shared" si="22"/>
        <v>289.17374787535476</v>
      </c>
      <c r="J52" s="8">
        <f t="shared" si="23"/>
        <v>0.1256153571972505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0.14639697684811431</v>
      </c>
      <c r="O52" s="8">
        <f t="shared" si="39"/>
        <v>8.4796145711304255E-2</v>
      </c>
      <c r="P52" s="8">
        <f t="shared" si="26"/>
        <v>1.0651698132475585E-2</v>
      </c>
      <c r="Q52" s="13">
        <f t="shared" si="27"/>
        <v>1.9705641545079834E-3</v>
      </c>
      <c r="R52" s="8">
        <f t="shared" si="28"/>
        <v>1.4261842708333333E-2</v>
      </c>
      <c r="S52" s="14">
        <f t="shared" si="29"/>
        <v>0.13817037495137732</v>
      </c>
      <c r="T52" s="2">
        <v>0.01</v>
      </c>
      <c r="U52" s="15">
        <f t="shared" si="30"/>
        <v>1.3817037495137733E-3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2.8481703749513771E-2</v>
      </c>
      <c r="AR52" s="8">
        <f t="shared" si="34"/>
        <v>7.7091041666666671</v>
      </c>
      <c r="AS52" s="1">
        <f t="shared" si="35"/>
        <v>0.185</v>
      </c>
      <c r="AT52" s="1">
        <f t="shared" si="36"/>
        <v>298.21092214610582</v>
      </c>
      <c r="AU52" s="1">
        <f t="shared" si="37"/>
        <v>81159.610780226518</v>
      </c>
    </row>
    <row r="53" spans="1:78" x14ac:dyDescent="0.15">
      <c r="C53" s="7">
        <v>11</v>
      </c>
      <c r="D53" s="9">
        <v>6.4059047774666604</v>
      </c>
      <c r="E53" s="10">
        <f t="shared" si="38"/>
        <v>16.0237478753548</v>
      </c>
      <c r="F53" s="7" t="s">
        <v>75</v>
      </c>
      <c r="G53" s="1">
        <v>12</v>
      </c>
      <c r="H53" s="8">
        <f t="shared" si="21"/>
        <v>6.4059047774666604</v>
      </c>
      <c r="I53" s="8">
        <f t="shared" si="22"/>
        <v>279.55590477746665</v>
      </c>
      <c r="J53" s="8">
        <f t="shared" si="23"/>
        <v>3.9440959562064205E-2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0.15123548924549535</v>
      </c>
      <c r="P53" s="8">
        <f t="shared" si="26"/>
        <v>5.9648728156805782E-3</v>
      </c>
      <c r="Q53" s="13">
        <f t="shared" si="27"/>
        <v>1.103501470900907E-3</v>
      </c>
      <c r="R53" s="8">
        <f t="shared" si="28"/>
        <v>1.4261842708333333E-2</v>
      </c>
      <c r="S53" s="14">
        <f t="shared" si="29"/>
        <v>7.7374396385406802E-2</v>
      </c>
      <c r="T53" s="2">
        <v>0.01</v>
      </c>
      <c r="U53" s="15">
        <f t="shared" si="30"/>
        <v>7.7374396385406809E-4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1.5573743963854069E-2</v>
      </c>
      <c r="AR53" s="8">
        <f t="shared" si="34"/>
        <v>7.7091041666666671</v>
      </c>
      <c r="AS53" s="1">
        <f t="shared" si="35"/>
        <v>0.185</v>
      </c>
      <c r="AT53" s="1">
        <f t="shared" si="36"/>
        <v>298.21092214610582</v>
      </c>
      <c r="AU53" s="1">
        <f t="shared" si="37"/>
        <v>44377.928006461909</v>
      </c>
      <c r="AV53" s="1">
        <f>SUM(AU42:AU53)</f>
        <v>928547.95924394904</v>
      </c>
    </row>
    <row r="54" spans="1:78" x14ac:dyDescent="0.15">
      <c r="C54" s="7">
        <v>12</v>
      </c>
      <c r="D54" s="9">
        <v>2.0259063856128998</v>
      </c>
      <c r="E54" s="10">
        <f t="shared" si="38"/>
        <v>6.4059047774666604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78" x14ac:dyDescent="0.15">
      <c r="A57" s="42" t="s">
        <v>5</v>
      </c>
      <c r="B57" s="42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" t="s">
        <v>59</v>
      </c>
      <c r="L57" s="1" t="s">
        <v>60</v>
      </c>
      <c r="M57" s="1" t="s">
        <v>61</v>
      </c>
      <c r="N57" s="1" t="s">
        <v>62</v>
      </c>
      <c r="O57" s="1" t="s">
        <v>63</v>
      </c>
      <c r="P57" s="1" t="s">
        <v>64</v>
      </c>
      <c r="Q57" s="1" t="s">
        <v>65</v>
      </c>
      <c r="R57" s="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7">
        <v>0</v>
      </c>
      <c r="E58" s="7"/>
      <c r="F58" s="7"/>
      <c r="G58" s="1">
        <v>1</v>
      </c>
      <c r="H58" s="8">
        <f t="shared" ref="H58:H69" si="40">E59</f>
        <v>0</v>
      </c>
      <c r="I58" s="8">
        <f t="shared" ref="I58:I69" si="41">H58+273.15</f>
        <v>273.14999999999998</v>
      </c>
      <c r="J58" s="8">
        <f t="shared" ref="J58:J69" si="42">EXP(($C$16*(I58-$C$14))/($C$17*I58*$C$14))</f>
        <v>1.7426374748752829E-2</v>
      </c>
      <c r="K58" s="8">
        <f t="shared" ref="K58:K69" si="43">$B$58/12</f>
        <v>9.0246250000000003</v>
      </c>
      <c r="L58" s="8">
        <f t="shared" ref="L58:L69" si="44">K58*$B$59/100</f>
        <v>2.4366487499999998</v>
      </c>
      <c r="M58" s="1" t="s">
        <v>73</v>
      </c>
      <c r="O58" s="8">
        <f>L58</f>
        <v>2.4366487499999998</v>
      </c>
      <c r="P58" s="8">
        <f t="shared" ref="P58:P69" si="45">O58*J58</f>
        <v>4.2461954248580139E-2</v>
      </c>
      <c r="Q58" s="13">
        <f t="shared" ref="Q58:Q69" si="46">P58*$B$60</f>
        <v>1.9107879411861064E-2</v>
      </c>
      <c r="R58" s="8">
        <f t="shared" ref="R58:R69" si="47">L58*$B$60</f>
        <v>1.0964919375</v>
      </c>
      <c r="S58" s="14">
        <f t="shared" ref="S58:S69" si="48">Q58/R58</f>
        <v>1.7426374748752829E-2</v>
      </c>
      <c r="T58" s="2">
        <v>0.27</v>
      </c>
      <c r="U58" s="15">
        <f t="shared" ref="U58:U69" si="49">S58*T58</f>
        <v>4.7051211821632641E-3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0.22781859403642224</v>
      </c>
      <c r="AC58" s="8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579.42160940449082</v>
      </c>
      <c r="AF58" s="1">
        <f t="shared" ref="AF58:AF69" si="54">AE58*10000*AC58*AB58</f>
        <v>11912777.219587369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 s="18"/>
      <c r="BP58" s="2"/>
      <c r="BQ58" s="15"/>
      <c r="BR58" s="14"/>
      <c r="BS58" s="2"/>
      <c r="BT58" s="2"/>
      <c r="BU58" s="14"/>
      <c r="BV58" s="2"/>
      <c r="BW58" s="15"/>
      <c r="BX58" s="2"/>
      <c r="BY58" s="2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0.97812536629032198</v>
      </c>
      <c r="E59" s="10">
        <f t="shared" ref="E59:E70" si="55">D58</f>
        <v>0</v>
      </c>
      <c r="F59" s="7" t="s">
        <v>73</v>
      </c>
      <c r="G59" s="1">
        <v>2</v>
      </c>
      <c r="H59" s="8">
        <f t="shared" si="40"/>
        <v>0.97812536629032198</v>
      </c>
      <c r="I59" s="8">
        <f t="shared" si="41"/>
        <v>274.12812536629031</v>
      </c>
      <c r="J59" s="8">
        <f t="shared" si="42"/>
        <v>1.9789976777950524E-2</v>
      </c>
      <c r="K59" s="8">
        <f t="shared" si="43"/>
        <v>9.0246250000000003</v>
      </c>
      <c r="L59" s="8">
        <f t="shared" si="44"/>
        <v>2.4366487499999998</v>
      </c>
      <c r="M59" s="1" t="s">
        <v>73</v>
      </c>
      <c r="O59" s="8">
        <f t="shared" ref="O59:O69" si="56">L59+O58-P58-N59</f>
        <v>4.8308355457514196</v>
      </c>
      <c r="P59" s="8">
        <f t="shared" si="45"/>
        <v>9.5602123268518538E-2</v>
      </c>
      <c r="Q59" s="13">
        <f t="shared" si="46"/>
        <v>4.3020955470833344E-2</v>
      </c>
      <c r="R59" s="8">
        <f t="shared" si="47"/>
        <v>1.0964919375</v>
      </c>
      <c r="S59" s="14">
        <f t="shared" si="48"/>
        <v>3.9235086004299369E-2</v>
      </c>
      <c r="T59" s="2">
        <v>0.27</v>
      </c>
      <c r="U59" s="15">
        <f t="shared" si="49"/>
        <v>1.059347322116083E-2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0.22959393217618002</v>
      </c>
      <c r="AC59" s="8">
        <f t="shared" si="51"/>
        <v>9.0246250000000003</v>
      </c>
      <c r="AD59" s="1">
        <f t="shared" si="52"/>
        <v>0.45</v>
      </c>
      <c r="AE59" s="16">
        <f t="shared" si="53"/>
        <v>579.42160940449082</v>
      </c>
      <c r="AF59" s="1">
        <f t="shared" si="54"/>
        <v>12005610.764793912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 s="18"/>
      <c r="BP59" s="2"/>
      <c r="BQ59" s="15"/>
      <c r="BR59" s="14"/>
      <c r="BS59" s="2"/>
      <c r="BT59" s="2"/>
      <c r="BU59" s="14"/>
      <c r="BV59" s="2"/>
      <c r="BW59" s="15"/>
      <c r="BX59" s="2"/>
      <c r="BY59" s="2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2.63947601392857</v>
      </c>
      <c r="E60" s="10">
        <f t="shared" si="55"/>
        <v>0.97812536629032198</v>
      </c>
      <c r="F60" s="7" t="s">
        <v>73</v>
      </c>
      <c r="G60" s="1">
        <v>3</v>
      </c>
      <c r="H60" s="8">
        <f t="shared" si="40"/>
        <v>2.63947601392857</v>
      </c>
      <c r="I60" s="8">
        <f t="shared" si="41"/>
        <v>275.78947601392855</v>
      </c>
      <c r="J60" s="8">
        <f t="shared" si="42"/>
        <v>2.4511492439686124E-2</v>
      </c>
      <c r="K60" s="8">
        <f t="shared" si="43"/>
        <v>9.0246250000000003</v>
      </c>
      <c r="L60" s="8">
        <f t="shared" si="44"/>
        <v>2.4366487499999998</v>
      </c>
      <c r="M60" s="1" t="s">
        <v>73</v>
      </c>
      <c r="O60" s="8">
        <f t="shared" si="56"/>
        <v>7.1718821724829009</v>
      </c>
      <c r="P60" s="8">
        <f t="shared" si="45"/>
        <v>0.17579353564913433</v>
      </c>
      <c r="Q60" s="13">
        <f t="shared" si="46"/>
        <v>7.9107091042110445E-2</v>
      </c>
      <c r="R60" s="8">
        <f t="shared" si="47"/>
        <v>1.0964919375</v>
      </c>
      <c r="S60" s="14">
        <f t="shared" si="48"/>
        <v>7.2145620352188355E-2</v>
      </c>
      <c r="T60" s="2">
        <v>0.27</v>
      </c>
      <c r="U60" s="15">
        <f t="shared" si="49"/>
        <v>1.9479317495090857E-2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0.23227301422476992</v>
      </c>
      <c r="AC60" s="8">
        <f t="shared" si="51"/>
        <v>9.0246250000000003</v>
      </c>
      <c r="AD60" s="1">
        <f t="shared" si="52"/>
        <v>0.45</v>
      </c>
      <c r="AE60" s="16">
        <f t="shared" si="53"/>
        <v>579.42160940449082</v>
      </c>
      <c r="AF60" s="1">
        <f t="shared" si="54"/>
        <v>12145701.646018228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 s="18"/>
      <c r="BP60" s="2"/>
      <c r="BQ60" s="15"/>
      <c r="BR60" s="14"/>
      <c r="BS60" s="2"/>
      <c r="BT60" s="2"/>
      <c r="BU60" s="14"/>
      <c r="BV60" s="2"/>
      <c r="BW60" s="15"/>
      <c r="BX60" s="2"/>
      <c r="BY60" s="2"/>
      <c r="BZ60" s="2"/>
    </row>
    <row r="61" spans="1:78" x14ac:dyDescent="0.15">
      <c r="C61" s="7">
        <v>3</v>
      </c>
      <c r="D61" s="9">
        <v>8.8847278774193494</v>
      </c>
      <c r="E61" s="10">
        <f t="shared" si="55"/>
        <v>2.63947601392857</v>
      </c>
      <c r="F61" s="7" t="s">
        <v>73</v>
      </c>
      <c r="G61" s="1">
        <v>4</v>
      </c>
      <c r="H61" s="8">
        <f t="shared" si="40"/>
        <v>8.8847278774193494</v>
      </c>
      <c r="I61" s="8">
        <f t="shared" si="41"/>
        <v>282.0347278774193</v>
      </c>
      <c r="J61" s="8">
        <f t="shared" si="42"/>
        <v>5.3566490046877656E-2</v>
      </c>
      <c r="K61" s="8">
        <f t="shared" si="43"/>
        <v>9.0246250000000003</v>
      </c>
      <c r="L61" s="8">
        <f t="shared" si="44"/>
        <v>2.4366487499999998</v>
      </c>
      <c r="M61" s="1" t="s">
        <v>73</v>
      </c>
      <c r="O61" s="8">
        <f t="shared" si="56"/>
        <v>9.4327373868337663</v>
      </c>
      <c r="P61" s="8">
        <f t="shared" si="45"/>
        <v>0.50527863334664169</v>
      </c>
      <c r="Q61" s="13">
        <f t="shared" si="46"/>
        <v>0.22737538500598878</v>
      </c>
      <c r="R61" s="8">
        <f t="shared" si="47"/>
        <v>1.0964919375</v>
      </c>
      <c r="S61" s="14">
        <f t="shared" si="48"/>
        <v>0.2073662169595194</v>
      </c>
      <c r="T61" s="2">
        <v>0.27</v>
      </c>
      <c r="U61" s="15">
        <f t="shared" si="49"/>
        <v>5.5988878579070242E-2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0.24328064689158971</v>
      </c>
      <c r="AC61" s="8">
        <f t="shared" si="51"/>
        <v>9.0246250000000003</v>
      </c>
      <c r="AD61" s="1">
        <f t="shared" si="52"/>
        <v>0.45</v>
      </c>
      <c r="AE61" s="16">
        <f t="shared" si="53"/>
        <v>579.42160940449082</v>
      </c>
      <c r="AF61" s="1">
        <f t="shared" si="54"/>
        <v>12721297.664550025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 s="18"/>
      <c r="BP61" s="2"/>
      <c r="BQ61" s="15"/>
      <c r="BR61" s="14"/>
      <c r="BS61" s="2"/>
      <c r="BT61" s="2"/>
      <c r="BU61" s="14"/>
      <c r="BV61" s="2"/>
      <c r="BW61" s="15"/>
      <c r="BX61" s="2"/>
      <c r="BY61" s="2"/>
      <c r="BZ61" s="2"/>
    </row>
    <row r="62" spans="1:78" x14ac:dyDescent="0.15">
      <c r="C62" s="7">
        <v>4</v>
      </c>
      <c r="D62" s="9">
        <v>14.033187235033299</v>
      </c>
      <c r="E62" s="10">
        <f t="shared" si="55"/>
        <v>8.8847278774193494</v>
      </c>
      <c r="F62" s="7" t="s">
        <v>73</v>
      </c>
      <c r="G62" s="1">
        <v>5</v>
      </c>
      <c r="H62" s="8">
        <f t="shared" si="40"/>
        <v>14.033187235033299</v>
      </c>
      <c r="I62" s="8">
        <f t="shared" si="41"/>
        <v>287.1831872350333</v>
      </c>
      <c r="J62" s="8">
        <f t="shared" si="42"/>
        <v>9.9468332041082769E-2</v>
      </c>
      <c r="K62" s="8">
        <f t="shared" si="43"/>
        <v>9.0246250000000003</v>
      </c>
      <c r="L62" s="8">
        <f t="shared" si="44"/>
        <v>2.4366487499999998</v>
      </c>
      <c r="M62" s="1" t="s">
        <v>75</v>
      </c>
      <c r="N62" s="8">
        <f>(O61-P61)*$C$22/100</f>
        <v>8.4810858158127687</v>
      </c>
      <c r="O62" s="8">
        <f t="shared" si="56"/>
        <v>2.883021687674356</v>
      </c>
      <c r="P62" s="8">
        <f t="shared" si="45"/>
        <v>0.28676935851123564</v>
      </c>
      <c r="Q62" s="13">
        <f t="shared" si="46"/>
        <v>0.12904621133005603</v>
      </c>
      <c r="R62" s="8">
        <f t="shared" si="47"/>
        <v>1.0964919375</v>
      </c>
      <c r="S62" s="14">
        <f t="shared" si="48"/>
        <v>0.11769006858753674</v>
      </c>
      <c r="T62" s="2">
        <v>0.27</v>
      </c>
      <c r="U62" s="15">
        <f t="shared" si="49"/>
        <v>3.1776318518634918E-2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0.28478056003336844</v>
      </c>
      <c r="AC62" s="8">
        <f t="shared" si="51"/>
        <v>9.0246250000000003</v>
      </c>
      <c r="AD62" s="1">
        <f t="shared" si="52"/>
        <v>0.45</v>
      </c>
      <c r="AE62" s="16">
        <f t="shared" si="53"/>
        <v>579.42160940449082</v>
      </c>
      <c r="AF62" s="1">
        <f t="shared" si="54"/>
        <v>14891354.16051452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 s="18"/>
      <c r="BP62" s="2"/>
      <c r="BQ62" s="15"/>
      <c r="BR62" s="14"/>
      <c r="BS62" s="2"/>
      <c r="BT62" s="2"/>
      <c r="BU62" s="14"/>
      <c r="BV62" s="2"/>
      <c r="BW62" s="15"/>
      <c r="BX62" s="2"/>
      <c r="BY62" s="2"/>
      <c r="BZ62" s="2"/>
    </row>
    <row r="63" spans="1:78" x14ac:dyDescent="0.15">
      <c r="C63" s="7">
        <v>5</v>
      </c>
      <c r="D63" s="9">
        <v>20.222287824516101</v>
      </c>
      <c r="E63" s="10">
        <f t="shared" si="55"/>
        <v>14.033187235033299</v>
      </c>
      <c r="F63" s="7" t="s">
        <v>75</v>
      </c>
      <c r="G63" s="1">
        <v>6</v>
      </c>
      <c r="H63" s="8">
        <f t="shared" si="40"/>
        <v>20.222287824516101</v>
      </c>
      <c r="I63" s="8">
        <f t="shared" si="41"/>
        <v>293.37228782451609</v>
      </c>
      <c r="J63" s="8">
        <f t="shared" si="42"/>
        <v>0.20338513776178613</v>
      </c>
      <c r="K63" s="8">
        <f t="shared" si="43"/>
        <v>9.0246250000000003</v>
      </c>
      <c r="L63" s="8">
        <f t="shared" si="44"/>
        <v>2.4366487499999998</v>
      </c>
      <c r="M63" s="1" t="s">
        <v>73</v>
      </c>
      <c r="O63" s="8">
        <f t="shared" si="56"/>
        <v>5.0329010791631204</v>
      </c>
      <c r="P63" s="8">
        <f t="shared" si="45"/>
        <v>1.0236172793270333</v>
      </c>
      <c r="Q63" s="13">
        <f t="shared" si="46"/>
        <v>0.46062777569716501</v>
      </c>
      <c r="R63" s="8">
        <f t="shared" si="47"/>
        <v>1.0964919375</v>
      </c>
      <c r="S63" s="14">
        <f t="shared" si="48"/>
        <v>0.42009225963612251</v>
      </c>
      <c r="T63" s="2">
        <v>0.27</v>
      </c>
      <c r="U63" s="15">
        <f t="shared" si="49"/>
        <v>0.11342491010175308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0.30939761039567854</v>
      </c>
      <c r="AC63" s="8">
        <f t="shared" si="51"/>
        <v>9.0246250000000003</v>
      </c>
      <c r="AD63" s="1">
        <f t="shared" si="52"/>
        <v>0.45</v>
      </c>
      <c r="AE63" s="16">
        <f t="shared" si="53"/>
        <v>579.42160940449082</v>
      </c>
      <c r="AF63" s="1">
        <f t="shared" si="54"/>
        <v>16178595.169133326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 s="18"/>
      <c r="BP63" s="2"/>
      <c r="BQ63" s="15"/>
      <c r="BR63" s="14"/>
      <c r="BS63" s="2"/>
      <c r="BT63" s="2"/>
      <c r="BU63" s="14"/>
      <c r="BV63" s="2"/>
      <c r="BW63" s="15"/>
      <c r="BX63" s="2"/>
      <c r="BY63" s="2"/>
      <c r="BZ63" s="2"/>
    </row>
    <row r="64" spans="1:78" x14ac:dyDescent="0.15">
      <c r="C64" s="7">
        <v>6</v>
      </c>
      <c r="D64" s="9">
        <v>24.557155211333299</v>
      </c>
      <c r="E64" s="10">
        <f t="shared" si="55"/>
        <v>20.222287824516101</v>
      </c>
      <c r="F64" s="7" t="s">
        <v>73</v>
      </c>
      <c r="G64" s="1">
        <v>7</v>
      </c>
      <c r="H64" s="8">
        <f t="shared" si="40"/>
        <v>24.557155211333299</v>
      </c>
      <c r="I64" s="8">
        <f t="shared" si="41"/>
        <v>297.70715521133326</v>
      </c>
      <c r="J64" s="8">
        <f t="shared" si="42"/>
        <v>0.32975964801847329</v>
      </c>
      <c r="K64" s="8">
        <f t="shared" si="43"/>
        <v>9.0246250000000003</v>
      </c>
      <c r="L64" s="8">
        <f t="shared" si="44"/>
        <v>2.4366487499999998</v>
      </c>
      <c r="M64" s="1" t="s">
        <v>73</v>
      </c>
      <c r="O64" s="8">
        <f t="shared" si="56"/>
        <v>6.4459325498360869</v>
      </c>
      <c r="P64" s="8">
        <f t="shared" si="45"/>
        <v>2.1256084487847682</v>
      </c>
      <c r="Q64" s="13">
        <f t="shared" si="46"/>
        <v>0.95652380195314568</v>
      </c>
      <c r="R64" s="8">
        <f t="shared" si="47"/>
        <v>1.0964919375</v>
      </c>
      <c r="S64" s="14">
        <f t="shared" si="48"/>
        <v>0.87234914297137334</v>
      </c>
      <c r="T64" s="2">
        <v>0.27</v>
      </c>
      <c r="U64" s="15">
        <f t="shared" si="49"/>
        <v>0.23553426860227081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0.36141358198358464</v>
      </c>
      <c r="AC64" s="8">
        <f t="shared" si="51"/>
        <v>9.0246250000000003</v>
      </c>
      <c r="AD64" s="1">
        <f t="shared" si="52"/>
        <v>0.45</v>
      </c>
      <c r="AE64" s="16">
        <f t="shared" si="53"/>
        <v>579.42160940449082</v>
      </c>
      <c r="AF64" s="1">
        <f t="shared" si="54"/>
        <v>18898542.959207237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 s="18"/>
      <c r="BP64" s="2"/>
      <c r="BQ64" s="15"/>
      <c r="BR64" s="14"/>
      <c r="BS64" s="2"/>
      <c r="BT64" s="2"/>
      <c r="BU64" s="14"/>
      <c r="BV64" s="2"/>
      <c r="BW64" s="15"/>
      <c r="BX64" s="2"/>
      <c r="BY64" s="2"/>
      <c r="BZ64" s="2"/>
    </row>
    <row r="65" spans="1:78" x14ac:dyDescent="0.15">
      <c r="C65" s="7">
        <v>7</v>
      </c>
      <c r="D65" s="9">
        <v>26.6775372048387</v>
      </c>
      <c r="E65" s="10">
        <f t="shared" si="55"/>
        <v>24.557155211333299</v>
      </c>
      <c r="F65" s="7" t="s">
        <v>73</v>
      </c>
      <c r="G65" s="1">
        <v>8</v>
      </c>
      <c r="H65" s="8">
        <f t="shared" si="40"/>
        <v>26.6775372048387</v>
      </c>
      <c r="I65" s="8">
        <f t="shared" si="41"/>
        <v>299.82753720483868</v>
      </c>
      <c r="J65" s="8">
        <f t="shared" si="42"/>
        <v>0.41557394335833853</v>
      </c>
      <c r="K65" s="8">
        <f t="shared" si="43"/>
        <v>9.0246250000000003</v>
      </c>
      <c r="L65" s="8">
        <f t="shared" si="44"/>
        <v>2.4366487499999998</v>
      </c>
      <c r="M65" s="1" t="s">
        <v>73</v>
      </c>
      <c r="O65" s="8">
        <f t="shared" si="56"/>
        <v>6.7569728510513185</v>
      </c>
      <c r="P65" s="8">
        <f t="shared" si="45"/>
        <v>2.8080218528766316</v>
      </c>
      <c r="Q65" s="13">
        <f t="shared" si="46"/>
        <v>1.2636098337944843</v>
      </c>
      <c r="R65" s="8">
        <f t="shared" si="47"/>
        <v>1.0964919375</v>
      </c>
      <c r="S65" s="14">
        <f t="shared" si="48"/>
        <v>1.1524114228103792</v>
      </c>
      <c r="T65" s="2">
        <v>0.27</v>
      </c>
      <c r="U65" s="15">
        <f t="shared" si="49"/>
        <v>0.31115108415880244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0.38421205187387897</v>
      </c>
      <c r="AC65" s="8">
        <f t="shared" si="51"/>
        <v>9.0246250000000003</v>
      </c>
      <c r="AD65" s="1">
        <f t="shared" si="52"/>
        <v>0.45</v>
      </c>
      <c r="AE65" s="16">
        <f t="shared" si="53"/>
        <v>579.42160940449082</v>
      </c>
      <c r="AF65" s="1">
        <f t="shared" si="54"/>
        <v>20090689.253934726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 s="18"/>
      <c r="BP65" s="2"/>
      <c r="BQ65" s="15"/>
      <c r="BR65" s="14"/>
      <c r="BS65" s="2"/>
      <c r="BT65" s="2"/>
      <c r="BU65" s="14"/>
      <c r="BV65" s="2"/>
      <c r="BW65" s="15"/>
      <c r="BX65" s="2"/>
      <c r="BY65" s="2"/>
      <c r="BZ65" s="2"/>
    </row>
    <row r="66" spans="1:78" x14ac:dyDescent="0.15">
      <c r="C66" s="7">
        <v>8</v>
      </c>
      <c r="D66" s="9">
        <v>25.828083976451602</v>
      </c>
      <c r="E66" s="10">
        <f t="shared" si="55"/>
        <v>26.6775372048387</v>
      </c>
      <c r="F66" s="7" t="s">
        <v>73</v>
      </c>
      <c r="G66" s="1">
        <v>9</v>
      </c>
      <c r="H66" s="8">
        <f t="shared" si="40"/>
        <v>25.828083976451602</v>
      </c>
      <c r="I66" s="8">
        <f t="shared" si="41"/>
        <v>298.97808397645156</v>
      </c>
      <c r="J66" s="8">
        <f t="shared" si="42"/>
        <v>0.37894610559877917</v>
      </c>
      <c r="K66" s="8">
        <f t="shared" si="43"/>
        <v>9.0246250000000003</v>
      </c>
      <c r="L66" s="8">
        <f t="shared" si="44"/>
        <v>2.4366487499999998</v>
      </c>
      <c r="M66" s="1" t="s">
        <v>73</v>
      </c>
      <c r="O66" s="8">
        <f t="shared" si="56"/>
        <v>6.3855997481746876</v>
      </c>
      <c r="P66" s="8">
        <f t="shared" si="45"/>
        <v>2.4197981564833428</v>
      </c>
      <c r="Q66" s="13">
        <f t="shared" si="46"/>
        <v>1.0889091704175042</v>
      </c>
      <c r="R66" s="8">
        <f t="shared" si="47"/>
        <v>1.0964919375</v>
      </c>
      <c r="S66" s="14">
        <f t="shared" si="48"/>
        <v>0.99308452089507893</v>
      </c>
      <c r="T66" s="2">
        <v>0.27</v>
      </c>
      <c r="U66" s="15">
        <f t="shared" si="49"/>
        <v>0.26813282064167132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0.3560420454234639</v>
      </c>
      <c r="AC66" s="8">
        <f t="shared" si="51"/>
        <v>9.0246250000000003</v>
      </c>
      <c r="AD66" s="1">
        <f t="shared" si="52"/>
        <v>0.45</v>
      </c>
      <c r="AE66" s="16">
        <f t="shared" si="53"/>
        <v>579.42160940449082</v>
      </c>
      <c r="AF66" s="1">
        <f t="shared" si="54"/>
        <v>18617661.942281302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 s="18"/>
      <c r="BP66" s="2"/>
      <c r="BQ66" s="15"/>
      <c r="BR66" s="14"/>
      <c r="BS66" s="2"/>
      <c r="BT66" s="2"/>
      <c r="BU66" s="14"/>
      <c r="BV66" s="2"/>
      <c r="BW66" s="15"/>
      <c r="BX66" s="2"/>
      <c r="BY66" s="2"/>
      <c r="BZ66" s="2"/>
    </row>
    <row r="67" spans="1:78" x14ac:dyDescent="0.15">
      <c r="C67" s="7">
        <v>9</v>
      </c>
      <c r="D67" s="9">
        <v>21.664321552000001</v>
      </c>
      <c r="E67" s="10">
        <f t="shared" si="55"/>
        <v>25.828083976451602</v>
      </c>
      <c r="F67" s="7" t="s">
        <v>73</v>
      </c>
      <c r="G67" s="1">
        <v>10</v>
      </c>
      <c r="H67" s="8">
        <f t="shared" si="40"/>
        <v>21.664321552000001</v>
      </c>
      <c r="I67" s="8">
        <f t="shared" si="41"/>
        <v>294.81432155199997</v>
      </c>
      <c r="J67" s="8">
        <f t="shared" si="42"/>
        <v>0.23923364188688481</v>
      </c>
      <c r="K67" s="8">
        <f t="shared" si="43"/>
        <v>9.0246250000000003</v>
      </c>
      <c r="L67" s="8">
        <f t="shared" si="44"/>
        <v>2.4366487499999998</v>
      </c>
      <c r="M67" s="1" t="s">
        <v>73</v>
      </c>
      <c r="O67" s="8">
        <f t="shared" si="56"/>
        <v>6.4024503416913445</v>
      </c>
      <c r="P67" s="8">
        <f t="shared" si="45"/>
        <v>1.5316815122427505</v>
      </c>
      <c r="Q67" s="13">
        <f t="shared" si="46"/>
        <v>0.68925668050923772</v>
      </c>
      <c r="R67" s="8">
        <f t="shared" si="47"/>
        <v>1.0964919375</v>
      </c>
      <c r="S67" s="14">
        <f t="shared" si="48"/>
        <v>0.62860168591913401</v>
      </c>
      <c r="T67" s="2">
        <v>0.27</v>
      </c>
      <c r="U67" s="15">
        <f t="shared" si="49"/>
        <v>0.1697224551981662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0.32637132024224713</v>
      </c>
      <c r="AC67" s="8">
        <f t="shared" si="51"/>
        <v>9.0246250000000003</v>
      </c>
      <c r="AD67" s="1">
        <f t="shared" si="52"/>
        <v>0.45</v>
      </c>
      <c r="AE67" s="16">
        <f t="shared" si="53"/>
        <v>579.42160940449082</v>
      </c>
      <c r="AF67" s="1">
        <f t="shared" si="54"/>
        <v>17066161.106616732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 s="18"/>
      <c r="BP67" s="2"/>
      <c r="BQ67" s="15"/>
      <c r="BR67" s="14"/>
      <c r="BS67" s="2"/>
      <c r="BT67" s="2"/>
      <c r="BU67" s="14"/>
      <c r="BV67" s="2"/>
      <c r="BW67" s="15"/>
      <c r="BX67" s="2"/>
      <c r="BY67" s="2"/>
      <c r="BZ67" s="2"/>
    </row>
    <row r="68" spans="1:78" x14ac:dyDescent="0.15">
      <c r="C68" s="7">
        <v>10</v>
      </c>
      <c r="D68" s="9">
        <v>16.0237478753548</v>
      </c>
      <c r="E68" s="10">
        <f t="shared" si="55"/>
        <v>21.664321552000001</v>
      </c>
      <c r="F68" s="7" t="s">
        <v>73</v>
      </c>
      <c r="G68" s="1">
        <v>11</v>
      </c>
      <c r="H68" s="8">
        <f t="shared" si="40"/>
        <v>16.0237478753548</v>
      </c>
      <c r="I68" s="8">
        <f t="shared" si="41"/>
        <v>289.17374787535476</v>
      </c>
      <c r="J68" s="8">
        <f t="shared" si="42"/>
        <v>0.1256153571972505</v>
      </c>
      <c r="K68" s="8">
        <f t="shared" si="43"/>
        <v>9.0246250000000003</v>
      </c>
      <c r="L68" s="8">
        <f t="shared" si="44"/>
        <v>2.4366487499999998</v>
      </c>
      <c r="M68" s="1" t="s">
        <v>75</v>
      </c>
      <c r="N68" s="8">
        <f>(O67-P67)*$C$22/100</f>
        <v>4.627230387976164</v>
      </c>
      <c r="O68" s="8">
        <f t="shared" si="56"/>
        <v>2.6801871914724309</v>
      </c>
      <c r="P68" s="8">
        <f t="shared" si="45"/>
        <v>0.33667267141230506</v>
      </c>
      <c r="Q68" s="13">
        <f t="shared" si="46"/>
        <v>0.15150270213553729</v>
      </c>
      <c r="R68" s="8">
        <f t="shared" si="47"/>
        <v>1.0964919375</v>
      </c>
      <c r="S68" s="14">
        <f t="shared" si="48"/>
        <v>0.13817037495137743</v>
      </c>
      <c r="T68" s="2">
        <v>0.27</v>
      </c>
      <c r="U68" s="15">
        <f t="shared" si="49"/>
        <v>3.7306001236871909E-2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0.28644775937291689</v>
      </c>
      <c r="AC68" s="8">
        <f t="shared" si="51"/>
        <v>9.0246250000000003</v>
      </c>
      <c r="AD68" s="1">
        <f t="shared" si="52"/>
        <v>0.45</v>
      </c>
      <c r="AE68" s="16">
        <f t="shared" si="53"/>
        <v>579.42160940449082</v>
      </c>
      <c r="AF68" s="1">
        <f t="shared" si="54"/>
        <v>14978533.060009917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 s="18"/>
      <c r="BP68" s="2"/>
      <c r="BQ68" s="15"/>
      <c r="BR68" s="14"/>
      <c r="BS68" s="2"/>
      <c r="BT68" s="2"/>
      <c r="BU68" s="14"/>
      <c r="BV68" s="2"/>
      <c r="BW68" s="15"/>
      <c r="BX68" s="2"/>
      <c r="BY68" s="2"/>
      <c r="BZ68" s="2"/>
    </row>
    <row r="69" spans="1:78" x14ac:dyDescent="0.15">
      <c r="C69" s="7">
        <v>11</v>
      </c>
      <c r="D69" s="9">
        <v>6.4059047774666604</v>
      </c>
      <c r="E69" s="10">
        <f t="shared" si="55"/>
        <v>16.0237478753548</v>
      </c>
      <c r="F69" s="7" t="s">
        <v>75</v>
      </c>
      <c r="G69" s="1">
        <v>12</v>
      </c>
      <c r="H69" s="8">
        <f t="shared" si="40"/>
        <v>6.4059047774666604</v>
      </c>
      <c r="I69" s="8">
        <f t="shared" si="41"/>
        <v>279.55590477746665</v>
      </c>
      <c r="J69" s="8">
        <f t="shared" si="42"/>
        <v>3.9440959562064205E-2</v>
      </c>
      <c r="K69" s="8">
        <f t="shared" si="43"/>
        <v>9.0246250000000003</v>
      </c>
      <c r="L69" s="8">
        <f t="shared" si="44"/>
        <v>2.4366487499999998</v>
      </c>
      <c r="M69" s="1" t="s">
        <v>73</v>
      </c>
      <c r="O69" s="8">
        <f t="shared" si="56"/>
        <v>4.7801632700601253</v>
      </c>
      <c r="P69" s="8">
        <f t="shared" si="45"/>
        <v>0.188534226234506</v>
      </c>
      <c r="Q69" s="13">
        <f t="shared" si="46"/>
        <v>8.4840401805527696E-2</v>
      </c>
      <c r="R69" s="8">
        <f t="shared" si="47"/>
        <v>1.0964919375</v>
      </c>
      <c r="S69" s="14">
        <f t="shared" si="48"/>
        <v>7.7374396385406802E-2</v>
      </c>
      <c r="T69" s="2">
        <v>0.27</v>
      </c>
      <c r="U69" s="15">
        <f t="shared" si="49"/>
        <v>2.0891087024059837E-2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0.23269866273775405</v>
      </c>
      <c r="AC69" s="8">
        <f t="shared" si="51"/>
        <v>9.0246250000000003</v>
      </c>
      <c r="AD69" s="1">
        <f t="shared" si="52"/>
        <v>0.45</v>
      </c>
      <c r="AE69" s="16">
        <f t="shared" si="53"/>
        <v>579.42160940449082</v>
      </c>
      <c r="AF69" s="1">
        <f t="shared" si="54"/>
        <v>12167959.073821587</v>
      </c>
      <c r="AG69" s="1">
        <f>SUM(AF58:AF69)</f>
        <v>181674884.02046886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 s="18"/>
      <c r="BP69" s="2"/>
      <c r="BQ69" s="15"/>
      <c r="BR69" s="14"/>
      <c r="BS69" s="2"/>
      <c r="BT69" s="2"/>
      <c r="BU69" s="14"/>
      <c r="BV69" s="2"/>
      <c r="BW69" s="15"/>
      <c r="BX69" s="2"/>
      <c r="BY69" s="2"/>
      <c r="BZ69" s="2"/>
    </row>
    <row r="70" spans="1:78" x14ac:dyDescent="0.15">
      <c r="C70" s="7">
        <v>12</v>
      </c>
      <c r="D70" s="9">
        <v>2.0259063856128998</v>
      </c>
      <c r="E70" s="10">
        <f t="shared" si="55"/>
        <v>6.4059047774666604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0</v>
      </c>
      <c r="E74" s="7"/>
      <c r="F74" s="7"/>
      <c r="G74" s="1">
        <v>1</v>
      </c>
      <c r="H74" s="8">
        <f t="shared" ref="H74:H85" si="57">E75</f>
        <v>0</v>
      </c>
      <c r="I74" s="8">
        <f t="shared" ref="I74:I85" si="58">H74+273.15</f>
        <v>273.14999999999998</v>
      </c>
      <c r="J74" s="8">
        <f t="shared" ref="J74:J85" si="59">EXP(($C$16*(I74-$C$14))/($C$17*I74*$C$14))</f>
        <v>1.7426374748752829E-2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9.0829750465449503E-3</v>
      </c>
      <c r="Q74" s="13">
        <f t="shared" ref="Q74:Q85" si="63">P74*$B$76</f>
        <v>2.3615735121016871E-3</v>
      </c>
      <c r="R74" s="8">
        <f t="shared" ref="R74:R85" si="64">L74*$B$76</f>
        <v>0.1355172</v>
      </c>
      <c r="S74" s="14">
        <f t="shared" ref="S74:S85" si="65">Q74/R74</f>
        <v>1.7426374748752829E-2</v>
      </c>
      <c r="T74" s="2">
        <v>0.01</v>
      </c>
      <c r="U74" s="15">
        <f t="shared" ref="U74:U85" si="66">S74*T74</f>
        <v>1.7426374748752828E-4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1.0124263747487528E-2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1.1235999999999999</v>
      </c>
      <c r="AX74" s="1">
        <f t="shared" ref="AX74:AX85" si="73">AW74*10000*AV74*0.67*AU74*AT74</f>
        <v>1032.867003733603</v>
      </c>
    </row>
    <row r="75" spans="1:78" x14ac:dyDescent="0.15">
      <c r="A75" s="1" t="s">
        <v>74</v>
      </c>
      <c r="B75" s="1">
        <v>1</v>
      </c>
      <c r="C75" s="7">
        <v>1</v>
      </c>
      <c r="D75" s="9">
        <v>0.97812536629032198</v>
      </c>
      <c r="E75" s="10">
        <f t="shared" ref="E75:E86" si="74">D74</f>
        <v>0</v>
      </c>
      <c r="F75" s="7" t="s">
        <v>73</v>
      </c>
      <c r="G75" s="1">
        <v>2</v>
      </c>
      <c r="H75" s="8">
        <f t="shared" si="57"/>
        <v>0.97812536629032198</v>
      </c>
      <c r="I75" s="8">
        <f t="shared" si="58"/>
        <v>274.12812536629031</v>
      </c>
      <c r="J75" s="8">
        <f t="shared" si="59"/>
        <v>1.9789976777950524E-2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1.0333570249534552</v>
      </c>
      <c r="P75" s="8">
        <f t="shared" si="62"/>
        <v>2.0450111527160919E-2</v>
      </c>
      <c r="Q75" s="13">
        <f t="shared" si="63"/>
        <v>5.317028997061839E-3</v>
      </c>
      <c r="R75" s="8">
        <f t="shared" si="64"/>
        <v>0.1355172</v>
      </c>
      <c r="S75" s="14">
        <f t="shared" si="65"/>
        <v>3.9235086004299369E-2</v>
      </c>
      <c r="T75" s="2">
        <v>0.01</v>
      </c>
      <c r="U75" s="15">
        <f t="shared" si="66"/>
        <v>3.9235086004299371E-4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5.882350860042994E-3</v>
      </c>
      <c r="AU75" s="8">
        <f t="shared" si="70"/>
        <v>52.122000000000007</v>
      </c>
      <c r="AV75" s="1">
        <f t="shared" si="71"/>
        <v>0.26</v>
      </c>
      <c r="AW75" s="1">
        <f t="shared" si="72"/>
        <v>1.1235999999999999</v>
      </c>
      <c r="AX75" s="1">
        <f t="shared" si="73"/>
        <v>600.11140160489731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2.63947601392857</v>
      </c>
      <c r="E76" s="10">
        <f t="shared" si="74"/>
        <v>0.97812536629032198</v>
      </c>
      <c r="F76" s="7" t="s">
        <v>73</v>
      </c>
      <c r="G76" s="1">
        <v>3</v>
      </c>
      <c r="H76" s="8">
        <f t="shared" si="57"/>
        <v>2.63947601392857</v>
      </c>
      <c r="I76" s="8">
        <f t="shared" si="58"/>
        <v>275.78947601392855</v>
      </c>
      <c r="J76" s="8">
        <f t="shared" si="59"/>
        <v>2.4511492439686124E-2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1.5341269134262943</v>
      </c>
      <c r="P76" s="8">
        <f t="shared" si="62"/>
        <v>3.7603740239967619E-2</v>
      </c>
      <c r="Q76" s="13">
        <f t="shared" si="63"/>
        <v>9.7769724623915817E-3</v>
      </c>
      <c r="R76" s="8">
        <f t="shared" si="64"/>
        <v>0.1355172</v>
      </c>
      <c r="S76" s="14">
        <f t="shared" si="65"/>
        <v>7.2145620352188369E-2</v>
      </c>
      <c r="T76" s="2">
        <v>0.01</v>
      </c>
      <c r="U76" s="15">
        <f t="shared" si="66"/>
        <v>7.2145620352188368E-4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6.211456203521884E-3</v>
      </c>
      <c r="AU76" s="8">
        <f t="shared" si="70"/>
        <v>52.122000000000007</v>
      </c>
      <c r="AV76" s="1">
        <f t="shared" si="71"/>
        <v>0.26</v>
      </c>
      <c r="AW76" s="1">
        <f t="shared" si="72"/>
        <v>1.1235999999999999</v>
      </c>
      <c r="AX76" s="1">
        <f t="shared" si="73"/>
        <v>633.68639120511546</v>
      </c>
    </row>
    <row r="77" spans="1:78" x14ac:dyDescent="0.15">
      <c r="C77" s="7">
        <v>3</v>
      </c>
      <c r="D77" s="9">
        <v>8.8847278774193494</v>
      </c>
      <c r="E77" s="10">
        <f t="shared" si="74"/>
        <v>2.63947601392857</v>
      </c>
      <c r="F77" s="7" t="s">
        <v>73</v>
      </c>
      <c r="G77" s="1">
        <v>4</v>
      </c>
      <c r="H77" s="8">
        <f t="shared" si="57"/>
        <v>8.8847278774193494</v>
      </c>
      <c r="I77" s="8">
        <f t="shared" si="58"/>
        <v>282.0347278774193</v>
      </c>
      <c r="J77" s="8">
        <f t="shared" si="59"/>
        <v>5.3566490046877656E-2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2.0177431731863265</v>
      </c>
      <c r="P77" s="8">
        <f t="shared" si="62"/>
        <v>0.10808341960364069</v>
      </c>
      <c r="Q77" s="13">
        <f t="shared" si="63"/>
        <v>2.8101689096946582E-2</v>
      </c>
      <c r="R77" s="8">
        <f t="shared" si="64"/>
        <v>0.1355172</v>
      </c>
      <c r="S77" s="14">
        <f t="shared" si="65"/>
        <v>0.2073662169595194</v>
      </c>
      <c r="T77" s="2">
        <v>0.01</v>
      </c>
      <c r="U77" s="15">
        <f t="shared" si="66"/>
        <v>2.0736621695951942E-3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7.5636621695951943E-3</v>
      </c>
      <c r="AU77" s="8">
        <f t="shared" si="70"/>
        <v>52.122000000000007</v>
      </c>
      <c r="AV77" s="1">
        <f t="shared" si="71"/>
        <v>0.26</v>
      </c>
      <c r="AW77" s="1">
        <f t="shared" si="72"/>
        <v>1.1235999999999999</v>
      </c>
      <c r="AX77" s="1">
        <f t="shared" si="73"/>
        <v>771.63705699604168</v>
      </c>
    </row>
    <row r="78" spans="1:78" x14ac:dyDescent="0.15">
      <c r="C78" s="7">
        <v>4</v>
      </c>
      <c r="D78" s="9">
        <v>14.033187235033299</v>
      </c>
      <c r="E78" s="10">
        <f t="shared" si="74"/>
        <v>8.8847278774193494</v>
      </c>
      <c r="F78" s="7" t="s">
        <v>73</v>
      </c>
      <c r="G78" s="1">
        <v>5</v>
      </c>
      <c r="H78" s="8">
        <f t="shared" si="57"/>
        <v>14.033187235033299</v>
      </c>
      <c r="I78" s="8">
        <f t="shared" si="58"/>
        <v>287.1831872350333</v>
      </c>
      <c r="J78" s="8">
        <f t="shared" si="59"/>
        <v>9.9468332041082769E-2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1.8141767659035515</v>
      </c>
      <c r="O78" s="8">
        <f t="shared" si="75"/>
        <v>0.61670298767913412</v>
      </c>
      <c r="P78" s="8">
        <f t="shared" si="62"/>
        <v>6.1342417549195886E-2</v>
      </c>
      <c r="Q78" s="13">
        <f t="shared" si="63"/>
        <v>1.5949028562790932E-2</v>
      </c>
      <c r="R78" s="8">
        <f t="shared" si="64"/>
        <v>0.1355172</v>
      </c>
      <c r="S78" s="14">
        <f t="shared" si="65"/>
        <v>0.11769006858753672</v>
      </c>
      <c r="T78" s="2">
        <v>0.01</v>
      </c>
      <c r="U78" s="15">
        <f t="shared" si="66"/>
        <v>1.1769006858753672E-3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8.6269006858753668E-3</v>
      </c>
      <c r="AU78" s="8">
        <f t="shared" si="70"/>
        <v>52.122000000000007</v>
      </c>
      <c r="AV78" s="1">
        <f t="shared" si="71"/>
        <v>0.26</v>
      </c>
      <c r="AW78" s="1">
        <f t="shared" si="72"/>
        <v>1.1235999999999999</v>
      </c>
      <c r="AX78" s="1">
        <f t="shared" si="73"/>
        <v>880.10755993379769</v>
      </c>
    </row>
    <row r="79" spans="1:78" x14ac:dyDescent="0.15">
      <c r="C79" s="7">
        <v>5</v>
      </c>
      <c r="D79" s="9">
        <v>20.222287824516101</v>
      </c>
      <c r="E79" s="10">
        <f t="shared" si="74"/>
        <v>14.033187235033299</v>
      </c>
      <c r="F79" s="7" t="s">
        <v>75</v>
      </c>
      <c r="G79" s="1">
        <v>6</v>
      </c>
      <c r="H79" s="8">
        <f t="shared" si="57"/>
        <v>20.222287824516101</v>
      </c>
      <c r="I79" s="8">
        <f t="shared" si="58"/>
        <v>293.37228782451609</v>
      </c>
      <c r="J79" s="8">
        <f t="shared" si="59"/>
        <v>0.20338513776178613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1.0765805701299382</v>
      </c>
      <c r="P79" s="8">
        <f t="shared" si="62"/>
        <v>0.21896048756753975</v>
      </c>
      <c r="Q79" s="13">
        <f t="shared" si="63"/>
        <v>5.6929726767560335E-2</v>
      </c>
      <c r="R79" s="8">
        <f t="shared" si="64"/>
        <v>0.1355172</v>
      </c>
      <c r="S79" s="14">
        <f t="shared" si="65"/>
        <v>0.42009225963612246</v>
      </c>
      <c r="T79" s="2">
        <v>0.01</v>
      </c>
      <c r="U79" s="15">
        <f t="shared" si="66"/>
        <v>4.2009225963612245E-3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1.4150922596361224E-2</v>
      </c>
      <c r="AU79" s="8">
        <f t="shared" si="70"/>
        <v>52.122000000000007</v>
      </c>
      <c r="AV79" s="1">
        <f t="shared" si="71"/>
        <v>0.26</v>
      </c>
      <c r="AW79" s="1">
        <f t="shared" si="72"/>
        <v>1.1235999999999999</v>
      </c>
      <c r="AX79" s="1">
        <f t="shared" si="73"/>
        <v>1443.6626096190864</v>
      </c>
    </row>
    <row r="80" spans="1:78" x14ac:dyDescent="0.15">
      <c r="C80" s="7">
        <v>6</v>
      </c>
      <c r="D80" s="9">
        <v>24.557155211333299</v>
      </c>
      <c r="E80" s="10">
        <f t="shared" si="74"/>
        <v>20.222287824516101</v>
      </c>
      <c r="F80" s="7" t="s">
        <v>73</v>
      </c>
      <c r="G80" s="1">
        <v>7</v>
      </c>
      <c r="H80" s="8">
        <f t="shared" si="57"/>
        <v>24.557155211333299</v>
      </c>
      <c r="I80" s="8">
        <f t="shared" si="58"/>
        <v>297.70715521133326</v>
      </c>
      <c r="J80" s="8">
        <f t="shared" si="59"/>
        <v>0.32975964801847329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1.3788400825623985</v>
      </c>
      <c r="P80" s="8">
        <f t="shared" si="62"/>
        <v>0.45468582029953919</v>
      </c>
      <c r="Q80" s="13">
        <f t="shared" si="63"/>
        <v>0.1182183132778802</v>
      </c>
      <c r="R80" s="8">
        <f t="shared" si="64"/>
        <v>0.1355172</v>
      </c>
      <c r="S80" s="14">
        <f t="shared" si="65"/>
        <v>0.87234914297137334</v>
      </c>
      <c r="T80" s="2">
        <v>0.01</v>
      </c>
      <c r="U80" s="15">
        <f t="shared" si="66"/>
        <v>8.7234914297137332E-3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2.1123491429713731E-2</v>
      </c>
      <c r="AU80" s="8">
        <f t="shared" si="70"/>
        <v>52.122000000000007</v>
      </c>
      <c r="AV80" s="1">
        <f t="shared" si="71"/>
        <v>0.26</v>
      </c>
      <c r="AW80" s="1">
        <f t="shared" si="72"/>
        <v>1.1235999999999999</v>
      </c>
      <c r="AX80" s="1">
        <f t="shared" si="73"/>
        <v>2154.9969306968355</v>
      </c>
    </row>
    <row r="81" spans="1:53" x14ac:dyDescent="0.15">
      <c r="C81" s="7">
        <v>7</v>
      </c>
      <c r="D81" s="9">
        <v>26.6775372048387</v>
      </c>
      <c r="E81" s="10">
        <f t="shared" si="74"/>
        <v>24.557155211333299</v>
      </c>
      <c r="F81" s="7" t="s">
        <v>73</v>
      </c>
      <c r="G81" s="1">
        <v>8</v>
      </c>
      <c r="H81" s="8">
        <f t="shared" si="57"/>
        <v>26.6775372048387</v>
      </c>
      <c r="I81" s="8">
        <f t="shared" si="58"/>
        <v>299.82753720483868</v>
      </c>
      <c r="J81" s="8">
        <f t="shared" si="59"/>
        <v>0.41557394335833853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1.4453742622628594</v>
      </c>
      <c r="P81" s="8">
        <f t="shared" si="62"/>
        <v>0.60065988179722585</v>
      </c>
      <c r="Q81" s="13">
        <f t="shared" si="63"/>
        <v>0.15617156926727874</v>
      </c>
      <c r="R81" s="8">
        <f t="shared" si="64"/>
        <v>0.1355172</v>
      </c>
      <c r="S81" s="14">
        <f t="shared" si="65"/>
        <v>1.1524114228103792</v>
      </c>
      <c r="T81" s="2">
        <v>0.01</v>
      </c>
      <c r="U81" s="15">
        <f t="shared" si="66"/>
        <v>1.1524114228103793E-2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2.6424114228103791E-2</v>
      </c>
      <c r="AU81" s="8">
        <f t="shared" si="70"/>
        <v>52.122000000000007</v>
      </c>
      <c r="AV81" s="1">
        <f t="shared" si="71"/>
        <v>0.26</v>
      </c>
      <c r="AW81" s="1">
        <f t="shared" si="72"/>
        <v>1.1235999999999999</v>
      </c>
      <c r="AX81" s="1">
        <f t="shared" si="73"/>
        <v>2695.7610320917465</v>
      </c>
    </row>
    <row r="82" spans="1:53" x14ac:dyDescent="0.15">
      <c r="C82" s="7">
        <v>8</v>
      </c>
      <c r="D82" s="9">
        <v>25.828083976451602</v>
      </c>
      <c r="E82" s="10">
        <f t="shared" si="74"/>
        <v>26.6775372048387</v>
      </c>
      <c r="F82" s="7" t="s">
        <v>73</v>
      </c>
      <c r="G82" s="1">
        <v>9</v>
      </c>
      <c r="H82" s="8">
        <f t="shared" si="57"/>
        <v>25.828083976451602</v>
      </c>
      <c r="I82" s="8">
        <f t="shared" si="58"/>
        <v>298.97808397645156</v>
      </c>
      <c r="J82" s="8">
        <f t="shared" si="59"/>
        <v>0.37894610559877917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1.3659343804656334</v>
      </c>
      <c r="P82" s="8">
        <f t="shared" si="62"/>
        <v>0.51761551398093297</v>
      </c>
      <c r="Q82" s="13">
        <f t="shared" si="63"/>
        <v>0.13458003363504259</v>
      </c>
      <c r="R82" s="8">
        <f t="shared" si="64"/>
        <v>0.1355172</v>
      </c>
      <c r="S82" s="14">
        <f t="shared" si="65"/>
        <v>0.99308452089507893</v>
      </c>
      <c r="T82" s="2">
        <v>0.01</v>
      </c>
      <c r="U82" s="15">
        <f t="shared" si="66"/>
        <v>9.9308452089507896E-3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2.4830845208950791E-2</v>
      </c>
      <c r="AU82" s="8">
        <f t="shared" si="70"/>
        <v>52.122000000000007</v>
      </c>
      <c r="AV82" s="1">
        <f t="shared" si="71"/>
        <v>0.26</v>
      </c>
      <c r="AW82" s="1">
        <f t="shared" si="72"/>
        <v>1.1235999999999999</v>
      </c>
      <c r="AX82" s="1">
        <f t="shared" si="73"/>
        <v>2533.2173608679973</v>
      </c>
    </row>
    <row r="83" spans="1:53" x14ac:dyDescent="0.15">
      <c r="C83" s="7">
        <v>9</v>
      </c>
      <c r="D83" s="9">
        <v>21.664321552000001</v>
      </c>
      <c r="E83" s="10">
        <f t="shared" si="74"/>
        <v>25.828083976451602</v>
      </c>
      <c r="F83" s="7" t="s">
        <v>73</v>
      </c>
      <c r="G83" s="1">
        <v>10</v>
      </c>
      <c r="H83" s="8">
        <f t="shared" si="57"/>
        <v>21.664321552000001</v>
      </c>
      <c r="I83" s="8">
        <f t="shared" si="58"/>
        <v>294.81432155199997</v>
      </c>
      <c r="J83" s="8">
        <f t="shared" si="59"/>
        <v>0.23923364188688481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1.3695388664847004</v>
      </c>
      <c r="P83" s="8">
        <f t="shared" si="62"/>
        <v>0.32763977073477096</v>
      </c>
      <c r="Q83" s="13">
        <f t="shared" si="63"/>
        <v>8.5186340391040449E-2</v>
      </c>
      <c r="R83" s="8">
        <f t="shared" si="64"/>
        <v>0.1355172</v>
      </c>
      <c r="S83" s="14">
        <f t="shared" si="65"/>
        <v>0.6286016859191339</v>
      </c>
      <c r="T83" s="2">
        <v>0.01</v>
      </c>
      <c r="U83" s="15">
        <f t="shared" si="66"/>
        <v>6.2860168591913389E-3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1.6236016859191339E-2</v>
      </c>
      <c r="AU83" s="8">
        <f t="shared" si="70"/>
        <v>52.122000000000007</v>
      </c>
      <c r="AV83" s="1">
        <f t="shared" si="71"/>
        <v>0.26</v>
      </c>
      <c r="AW83" s="1">
        <f t="shared" si="72"/>
        <v>1.1235999999999999</v>
      </c>
      <c r="AX83" s="1">
        <f t="shared" si="73"/>
        <v>1656.3817877702795</v>
      </c>
    </row>
    <row r="84" spans="1:53" x14ac:dyDescent="0.15">
      <c r="C84" s="7">
        <v>10</v>
      </c>
      <c r="D84" s="9">
        <v>16.0237478753548</v>
      </c>
      <c r="E84" s="10">
        <f t="shared" si="74"/>
        <v>21.664321552000001</v>
      </c>
      <c r="F84" s="7" t="s">
        <v>73</v>
      </c>
      <c r="G84" s="1">
        <v>11</v>
      </c>
      <c r="H84" s="8">
        <f t="shared" si="57"/>
        <v>16.0237478753548</v>
      </c>
      <c r="I84" s="8">
        <f t="shared" si="58"/>
        <v>289.17374787535476</v>
      </c>
      <c r="J84" s="8">
        <f t="shared" si="59"/>
        <v>0.1256153571972505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0.98980414096243297</v>
      </c>
      <c r="O84" s="8">
        <f t="shared" si="75"/>
        <v>0.5733149547874965</v>
      </c>
      <c r="P84" s="8">
        <f t="shared" si="62"/>
        <v>7.2017162832156895E-2</v>
      </c>
      <c r="Q84" s="13">
        <f t="shared" si="63"/>
        <v>1.8724462336360794E-2</v>
      </c>
      <c r="R84" s="8">
        <f t="shared" si="64"/>
        <v>0.1355172</v>
      </c>
      <c r="S84" s="14">
        <f t="shared" si="65"/>
        <v>0.13817037495137735</v>
      </c>
      <c r="T84" s="2">
        <v>0.01</v>
      </c>
      <c r="U84" s="15">
        <f t="shared" si="66"/>
        <v>1.3817037495137735E-3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1.1331703749513772E-2</v>
      </c>
      <c r="AU84" s="8">
        <f t="shared" si="70"/>
        <v>52.122000000000007</v>
      </c>
      <c r="AV84" s="1">
        <f t="shared" si="71"/>
        <v>0.26</v>
      </c>
      <c r="AW84" s="1">
        <f t="shared" si="72"/>
        <v>1.1235999999999999</v>
      </c>
      <c r="AX84" s="1">
        <f t="shared" si="73"/>
        <v>1156.0487943492844</v>
      </c>
    </row>
    <row r="85" spans="1:53" x14ac:dyDescent="0.15">
      <c r="C85" s="7">
        <v>11</v>
      </c>
      <c r="D85" s="9">
        <v>6.4059047774666604</v>
      </c>
      <c r="E85" s="10">
        <f t="shared" si="74"/>
        <v>16.0237478753548</v>
      </c>
      <c r="F85" s="7" t="s">
        <v>75</v>
      </c>
      <c r="G85" s="1">
        <v>12</v>
      </c>
      <c r="H85" s="8">
        <f t="shared" si="57"/>
        <v>6.4059047774666604</v>
      </c>
      <c r="I85" s="8">
        <f t="shared" si="58"/>
        <v>279.55590477746665</v>
      </c>
      <c r="J85" s="8">
        <f t="shared" si="59"/>
        <v>3.9440959562064205E-2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1.0225177919553396</v>
      </c>
      <c r="P85" s="8">
        <f t="shared" si="62"/>
        <v>4.0329082884001728E-2</v>
      </c>
      <c r="Q85" s="13">
        <f t="shared" si="63"/>
        <v>1.048556154984045E-2</v>
      </c>
      <c r="R85" s="8">
        <f t="shared" si="64"/>
        <v>0.1355172</v>
      </c>
      <c r="S85" s="14">
        <f t="shared" si="65"/>
        <v>7.7374396385406802E-2</v>
      </c>
      <c r="T85" s="2">
        <v>0.01</v>
      </c>
      <c r="U85" s="15">
        <f t="shared" si="66"/>
        <v>7.7374396385406809E-4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6.2637439638540682E-3</v>
      </c>
      <c r="AU85" s="8">
        <f t="shared" si="70"/>
        <v>52.122000000000007</v>
      </c>
      <c r="AV85" s="1">
        <f t="shared" si="71"/>
        <v>0.26</v>
      </c>
      <c r="AW85" s="1">
        <f t="shared" si="72"/>
        <v>1.1235999999999999</v>
      </c>
      <c r="AX85" s="1">
        <f t="shared" si="73"/>
        <v>639.02073488612098</v>
      </c>
      <c r="AY85" s="1">
        <f>SUM(AX74:AX85)</f>
        <v>16197.498663754805</v>
      </c>
    </row>
    <row r="86" spans="1:53" x14ac:dyDescent="0.15">
      <c r="C86" s="7">
        <v>12</v>
      </c>
      <c r="D86" s="9">
        <v>2.0259063856128998</v>
      </c>
      <c r="E86" s="10">
        <f t="shared" si="74"/>
        <v>6.4059047774666604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0</v>
      </c>
      <c r="E90" s="7"/>
      <c r="F90" s="7"/>
      <c r="G90" s="1">
        <v>1</v>
      </c>
      <c r="H90" s="8">
        <f t="shared" ref="H90:H101" si="76">E91</f>
        <v>0</v>
      </c>
      <c r="I90" s="8">
        <f t="shared" ref="I90:I101" si="77">H90+273.15</f>
        <v>273.14999999999998</v>
      </c>
      <c r="J90" s="8">
        <f t="shared" ref="J90:J101" si="78">EXP(($C$16*(I90-$C$14))/($C$17*I90*$C$14))</f>
        <v>1.7426374748752829E-2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4.9612888909699301E-3</v>
      </c>
      <c r="Q90" s="13">
        <f t="shared" ref="Q90:Q101" si="82">P90*$B$76</f>
        <v>1.2899351116521819E-3</v>
      </c>
      <c r="R90" s="8">
        <f t="shared" ref="R90:R101" si="83">L90*$B$76</f>
        <v>7.4022000000000004E-2</v>
      </c>
      <c r="S90" s="14">
        <f t="shared" ref="S90:S101" si="84">Q90/R90</f>
        <v>1.7426374748752829E-2</v>
      </c>
      <c r="T90" s="2">
        <v>0.01</v>
      </c>
      <c r="U90" s="15">
        <f t="shared" ref="U90:U101" si="85">S90*T90</f>
        <v>1.7426374748752828E-4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1.0124263747487528E-2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11.23</v>
      </c>
      <c r="AX90" s="1">
        <f t="shared" ref="AX90:AX101" si="92">AW90*10000*AV90*0.67*AU90*AT90</f>
        <v>5638.6978632258215</v>
      </c>
      <c r="AZ90" s="1">
        <f t="shared" ref="AZ90:AZ101" si="93">$E$10</f>
        <v>0.42545392529762799</v>
      </c>
      <c r="BA90" s="1">
        <f t="shared" ref="BA90:BA101" si="94">AZ90*10000*AV90*0.67*AU90*AT90</f>
        <v>213.62476754022919</v>
      </c>
    </row>
    <row r="91" spans="1:53" x14ac:dyDescent="0.15">
      <c r="A91" s="1" t="s">
        <v>74</v>
      </c>
      <c r="B91" s="1">
        <v>1</v>
      </c>
      <c r="C91" s="7">
        <v>1</v>
      </c>
      <c r="D91" s="9">
        <v>0.97812536629032198</v>
      </c>
      <c r="E91" s="10">
        <f t="shared" ref="E91:E102" si="95">D90</f>
        <v>0</v>
      </c>
      <c r="F91" s="7" t="s">
        <v>73</v>
      </c>
      <c r="G91" s="1">
        <v>2</v>
      </c>
      <c r="H91" s="8">
        <f t="shared" si="76"/>
        <v>0.97812536629032198</v>
      </c>
      <c r="I91" s="8">
        <f t="shared" si="77"/>
        <v>274.12812536629031</v>
      </c>
      <c r="J91" s="8">
        <f t="shared" si="78"/>
        <v>1.9789976777950524E-2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0.5644387111090301</v>
      </c>
      <c r="P91" s="8">
        <f t="shared" si="81"/>
        <v>1.117022898542403E-2</v>
      </c>
      <c r="Q91" s="13">
        <f t="shared" si="82"/>
        <v>2.9042595362102478E-3</v>
      </c>
      <c r="R91" s="8">
        <f t="shared" si="83"/>
        <v>7.4022000000000004E-2</v>
      </c>
      <c r="S91" s="14">
        <f t="shared" si="84"/>
        <v>3.9235086004299369E-2</v>
      </c>
      <c r="T91" s="2">
        <v>0.01</v>
      </c>
      <c r="U91" s="15">
        <f t="shared" si="85"/>
        <v>3.9235086004299371E-4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5.882350860042994E-3</v>
      </c>
      <c r="AU91" s="8">
        <f t="shared" si="89"/>
        <v>28.47</v>
      </c>
      <c r="AV91" s="1">
        <f t="shared" si="90"/>
        <v>0.26</v>
      </c>
      <c r="AW91" s="1">
        <f t="shared" si="91"/>
        <v>11.23</v>
      </c>
      <c r="AX91" s="1">
        <f t="shared" si="92"/>
        <v>3276.169018561995</v>
      </c>
      <c r="AZ91" s="1">
        <f t="shared" si="93"/>
        <v>0.42545392529762799</v>
      </c>
      <c r="BA91" s="1">
        <f t="shared" si="94"/>
        <v>124.11923142347985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2.63947601392857</v>
      </c>
      <c r="E92" s="10">
        <f t="shared" si="95"/>
        <v>0.97812536629032198</v>
      </c>
      <c r="F92" s="7" t="s">
        <v>73</v>
      </c>
      <c r="G92" s="1">
        <v>3</v>
      </c>
      <c r="H92" s="8">
        <f t="shared" si="76"/>
        <v>2.63947601392857</v>
      </c>
      <c r="I92" s="8">
        <f t="shared" si="77"/>
        <v>275.78947601392855</v>
      </c>
      <c r="J92" s="8">
        <f t="shared" si="78"/>
        <v>2.4511492439686124E-2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0.83796848212360597</v>
      </c>
      <c r="P92" s="8">
        <f t="shared" si="81"/>
        <v>2.0539858114268023E-2</v>
      </c>
      <c r="Q92" s="13">
        <f t="shared" si="82"/>
        <v>5.3403631097096865E-3</v>
      </c>
      <c r="R92" s="8">
        <f t="shared" si="83"/>
        <v>7.4022000000000004E-2</v>
      </c>
      <c r="S92" s="14">
        <f t="shared" si="84"/>
        <v>7.2145620352188355E-2</v>
      </c>
      <c r="T92" s="2">
        <v>0.01</v>
      </c>
      <c r="U92" s="15">
        <f t="shared" si="85"/>
        <v>7.2145620352188358E-4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6.211456203521884E-3</v>
      </c>
      <c r="AU92" s="8">
        <f t="shared" si="89"/>
        <v>28.47</v>
      </c>
      <c r="AV92" s="1">
        <f t="shared" si="90"/>
        <v>0.26</v>
      </c>
      <c r="AW92" s="1">
        <f t="shared" si="91"/>
        <v>11.23</v>
      </c>
      <c r="AX92" s="1">
        <f t="shared" si="92"/>
        <v>3459.4638875356663</v>
      </c>
      <c r="AZ92" s="1">
        <f t="shared" si="93"/>
        <v>0.42545392529762799</v>
      </c>
      <c r="BA92" s="1">
        <f t="shared" si="94"/>
        <v>131.06344526958517</v>
      </c>
    </row>
    <row r="93" spans="1:53" x14ac:dyDescent="0.15">
      <c r="C93" s="7">
        <v>3</v>
      </c>
      <c r="D93" s="9">
        <v>8.8847278774193494</v>
      </c>
      <c r="E93" s="10">
        <f t="shared" si="95"/>
        <v>2.63947601392857</v>
      </c>
      <c r="F93" s="7" t="s">
        <v>73</v>
      </c>
      <c r="G93" s="1">
        <v>4</v>
      </c>
      <c r="H93" s="8">
        <f t="shared" si="76"/>
        <v>8.8847278774193494</v>
      </c>
      <c r="I93" s="8">
        <f t="shared" si="77"/>
        <v>282.0347278774193</v>
      </c>
      <c r="J93" s="8">
        <f t="shared" si="78"/>
        <v>5.3566490046877656E-2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1.102128624009338</v>
      </c>
      <c r="P93" s="8">
        <f t="shared" si="81"/>
        <v>5.9037161968375169E-2</v>
      </c>
      <c r="Q93" s="13">
        <f t="shared" si="82"/>
        <v>1.5349662111777544E-2</v>
      </c>
      <c r="R93" s="8">
        <f t="shared" si="83"/>
        <v>7.4022000000000004E-2</v>
      </c>
      <c r="S93" s="14">
        <f t="shared" si="84"/>
        <v>0.20736621695951937</v>
      </c>
      <c r="T93" s="2">
        <v>0.01</v>
      </c>
      <c r="U93" s="15">
        <f t="shared" si="85"/>
        <v>2.0736621695951938E-3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7.5636621695951934E-3</v>
      </c>
      <c r="AU93" s="8">
        <f t="shared" si="89"/>
        <v>28.47</v>
      </c>
      <c r="AV93" s="1">
        <f t="shared" si="90"/>
        <v>0.26</v>
      </c>
      <c r="AW93" s="1">
        <f t="shared" si="91"/>
        <v>11.23</v>
      </c>
      <c r="AX93" s="1">
        <f t="shared" si="92"/>
        <v>4212.5735537502533</v>
      </c>
      <c r="AZ93" s="1">
        <f t="shared" si="93"/>
        <v>0.42545392529762799</v>
      </c>
      <c r="BA93" s="1">
        <f t="shared" si="94"/>
        <v>159.59536545396475</v>
      </c>
    </row>
    <row r="94" spans="1:53" x14ac:dyDescent="0.15">
      <c r="C94" s="7">
        <v>4</v>
      </c>
      <c r="D94" s="9">
        <v>14.033187235033299</v>
      </c>
      <c r="E94" s="10">
        <f t="shared" si="95"/>
        <v>8.8847278774193494</v>
      </c>
      <c r="F94" s="7" t="s">
        <v>73</v>
      </c>
      <c r="G94" s="1">
        <v>5</v>
      </c>
      <c r="H94" s="8">
        <f t="shared" si="76"/>
        <v>14.033187235033299</v>
      </c>
      <c r="I94" s="8">
        <f t="shared" si="77"/>
        <v>287.1831872350333</v>
      </c>
      <c r="J94" s="8">
        <f t="shared" si="78"/>
        <v>9.9468332041082769E-2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0.99093688893891463</v>
      </c>
      <c r="O94" s="8">
        <f t="shared" si="96"/>
        <v>0.33685457310204814</v>
      </c>
      <c r="P94" s="8">
        <f t="shared" si="81"/>
        <v>3.3506362526871711E-2</v>
      </c>
      <c r="Q94" s="13">
        <f t="shared" si="82"/>
        <v>8.7116542569866447E-3</v>
      </c>
      <c r="R94" s="8">
        <f t="shared" si="83"/>
        <v>7.4022000000000004E-2</v>
      </c>
      <c r="S94" s="14">
        <f t="shared" si="84"/>
        <v>0.11769006858753674</v>
      </c>
      <c r="T94" s="2">
        <v>0.01</v>
      </c>
      <c r="U94" s="15">
        <f t="shared" si="85"/>
        <v>1.1769006858753674E-3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8.6269006858753668E-3</v>
      </c>
      <c r="AU94" s="8">
        <f t="shared" si="89"/>
        <v>28.47</v>
      </c>
      <c r="AV94" s="1">
        <f t="shared" si="90"/>
        <v>0.26</v>
      </c>
      <c r="AW94" s="1">
        <f t="shared" si="91"/>
        <v>11.23</v>
      </c>
      <c r="AX94" s="1">
        <f t="shared" si="92"/>
        <v>4804.7431079399312</v>
      </c>
      <c r="AZ94" s="1">
        <f t="shared" si="93"/>
        <v>0.42545392529762799</v>
      </c>
      <c r="BA94" s="1">
        <f t="shared" si="94"/>
        <v>182.02999245946296</v>
      </c>
    </row>
    <row r="95" spans="1:53" x14ac:dyDescent="0.15">
      <c r="C95" s="7">
        <v>5</v>
      </c>
      <c r="D95" s="9">
        <v>20.222287824516101</v>
      </c>
      <c r="E95" s="10">
        <f t="shared" si="95"/>
        <v>14.033187235033299</v>
      </c>
      <c r="F95" s="7" t="s">
        <v>75</v>
      </c>
      <c r="G95" s="1">
        <v>6</v>
      </c>
      <c r="H95" s="8">
        <f t="shared" si="76"/>
        <v>20.222287824516101</v>
      </c>
      <c r="I95" s="8">
        <f t="shared" si="77"/>
        <v>293.37228782451609</v>
      </c>
      <c r="J95" s="8">
        <f t="shared" si="78"/>
        <v>0.20338513776178613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0.58804821057517653</v>
      </c>
      <c r="P95" s="8">
        <f t="shared" si="81"/>
        <v>0.11960026631840409</v>
      </c>
      <c r="Q95" s="13">
        <f t="shared" si="82"/>
        <v>3.1096069242785063E-2</v>
      </c>
      <c r="R95" s="8">
        <f t="shared" si="83"/>
        <v>7.4022000000000004E-2</v>
      </c>
      <c r="S95" s="14">
        <f t="shared" si="84"/>
        <v>0.42009225963612251</v>
      </c>
      <c r="T95" s="2">
        <v>0.01</v>
      </c>
      <c r="U95" s="15">
        <f t="shared" si="85"/>
        <v>4.2009225963612253E-3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1.4150922596361224E-2</v>
      </c>
      <c r="AU95" s="8">
        <f t="shared" si="89"/>
        <v>28.47</v>
      </c>
      <c r="AV95" s="1">
        <f t="shared" si="90"/>
        <v>0.26</v>
      </c>
      <c r="AW95" s="1">
        <f t="shared" si="91"/>
        <v>11.23</v>
      </c>
      <c r="AX95" s="1">
        <f t="shared" si="92"/>
        <v>7881.341201386389</v>
      </c>
      <c r="AZ95" s="1">
        <f t="shared" si="93"/>
        <v>0.42545392529762799</v>
      </c>
      <c r="BA95" s="1">
        <f t="shared" si="94"/>
        <v>298.58838385928436</v>
      </c>
    </row>
    <row r="96" spans="1:53" x14ac:dyDescent="0.15">
      <c r="C96" s="7">
        <v>6</v>
      </c>
      <c r="D96" s="9">
        <v>24.557155211333299</v>
      </c>
      <c r="E96" s="10">
        <f t="shared" si="95"/>
        <v>20.222287824516101</v>
      </c>
      <c r="F96" s="7" t="s">
        <v>73</v>
      </c>
      <c r="G96" s="1">
        <v>7</v>
      </c>
      <c r="H96" s="8">
        <f t="shared" si="76"/>
        <v>24.557155211333299</v>
      </c>
      <c r="I96" s="8">
        <f t="shared" si="77"/>
        <v>297.70715521133326</v>
      </c>
      <c r="J96" s="8">
        <f t="shared" si="78"/>
        <v>0.32975964801847329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0.75314794425677234</v>
      </c>
      <c r="P96" s="8">
        <f t="shared" si="81"/>
        <v>0.24835780100395</v>
      </c>
      <c r="Q96" s="13">
        <f t="shared" si="82"/>
        <v>6.4573028261026996E-2</v>
      </c>
      <c r="R96" s="8">
        <f t="shared" si="83"/>
        <v>7.4022000000000004E-2</v>
      </c>
      <c r="S96" s="14">
        <f t="shared" si="84"/>
        <v>0.87234914297137323</v>
      </c>
      <c r="T96" s="2">
        <v>0.01</v>
      </c>
      <c r="U96" s="15">
        <f t="shared" si="85"/>
        <v>8.7234914297137332E-3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2.1123491429713731E-2</v>
      </c>
      <c r="AU96" s="8">
        <f t="shared" si="89"/>
        <v>28.47</v>
      </c>
      <c r="AV96" s="1">
        <f t="shared" si="90"/>
        <v>0.26</v>
      </c>
      <c r="AW96" s="1">
        <f t="shared" si="91"/>
        <v>11.23</v>
      </c>
      <c r="AX96" s="1">
        <f t="shared" si="92"/>
        <v>11764.70595386793</v>
      </c>
      <c r="AZ96" s="1">
        <f t="shared" si="93"/>
        <v>0.42545392529762799</v>
      </c>
      <c r="BA96" s="1">
        <f t="shared" si="94"/>
        <v>445.71151629968716</v>
      </c>
    </row>
    <row r="97" spans="3:54" x14ac:dyDescent="0.15">
      <c r="C97" s="7">
        <v>7</v>
      </c>
      <c r="D97" s="9">
        <v>26.6775372048387</v>
      </c>
      <c r="E97" s="10">
        <f t="shared" si="95"/>
        <v>24.557155211333299</v>
      </c>
      <c r="F97" s="7" t="s">
        <v>73</v>
      </c>
      <c r="G97" s="1">
        <v>8</v>
      </c>
      <c r="H97" s="8">
        <f t="shared" si="76"/>
        <v>26.6775372048387</v>
      </c>
      <c r="I97" s="8">
        <f t="shared" si="77"/>
        <v>299.82753720483868</v>
      </c>
      <c r="J97" s="8">
        <f t="shared" si="78"/>
        <v>0.41557394335833853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0.7894901432528223</v>
      </c>
      <c r="P97" s="8">
        <f t="shared" si="81"/>
        <v>0.32809153207411496</v>
      </c>
      <c r="Q97" s="13">
        <f t="shared" si="82"/>
        <v>8.530379833926989E-2</v>
      </c>
      <c r="R97" s="8">
        <f t="shared" si="83"/>
        <v>7.4022000000000004E-2</v>
      </c>
      <c r="S97" s="14">
        <f t="shared" si="84"/>
        <v>1.1524114228103792</v>
      </c>
      <c r="T97" s="2">
        <v>0.01</v>
      </c>
      <c r="U97" s="15">
        <f t="shared" si="85"/>
        <v>1.1524114228103793E-2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2.6424114228103791E-2</v>
      </c>
      <c r="AU97" s="8">
        <f t="shared" si="89"/>
        <v>28.47</v>
      </c>
      <c r="AV97" s="1">
        <f t="shared" si="90"/>
        <v>0.26</v>
      </c>
      <c r="AW97" s="1">
        <f t="shared" si="91"/>
        <v>11.23</v>
      </c>
      <c r="AX97" s="1">
        <f t="shared" si="92"/>
        <v>14716.882150825004</v>
      </c>
      <c r="AZ97" s="1">
        <f t="shared" si="93"/>
        <v>0.42545392529762799</v>
      </c>
      <c r="BA97" s="1">
        <f t="shared" si="94"/>
        <v>557.55612459582346</v>
      </c>
    </row>
    <row r="98" spans="3:54" x14ac:dyDescent="0.15">
      <c r="C98" s="7">
        <v>8</v>
      </c>
      <c r="D98" s="9">
        <v>25.828083976451602</v>
      </c>
      <c r="E98" s="10">
        <f t="shared" si="95"/>
        <v>26.6775372048387</v>
      </c>
      <c r="F98" s="7" t="s">
        <v>73</v>
      </c>
      <c r="G98" s="1">
        <v>9</v>
      </c>
      <c r="H98" s="8">
        <f t="shared" si="76"/>
        <v>25.828083976451602</v>
      </c>
      <c r="I98" s="8">
        <f t="shared" si="77"/>
        <v>298.97808397645156</v>
      </c>
      <c r="J98" s="8">
        <f t="shared" si="78"/>
        <v>0.37894610559877917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0.74609861117870735</v>
      </c>
      <c r="P98" s="8">
        <f t="shared" si="81"/>
        <v>0.2827311630988289</v>
      </c>
      <c r="Q98" s="13">
        <f t="shared" si="82"/>
        <v>7.3510102405695513E-2</v>
      </c>
      <c r="R98" s="8">
        <f t="shared" si="83"/>
        <v>7.4022000000000004E-2</v>
      </c>
      <c r="S98" s="14">
        <f t="shared" si="84"/>
        <v>0.99308452089507859</v>
      </c>
      <c r="T98" s="2">
        <v>0.01</v>
      </c>
      <c r="U98" s="15">
        <f t="shared" si="85"/>
        <v>9.9308452089507861E-3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2.4830845208950784E-2</v>
      </c>
      <c r="AU98" s="8">
        <f t="shared" si="89"/>
        <v>28.47</v>
      </c>
      <c r="AV98" s="1">
        <f t="shared" si="90"/>
        <v>0.26</v>
      </c>
      <c r="AW98" s="1">
        <f t="shared" si="91"/>
        <v>11.23</v>
      </c>
      <c r="AX98" s="1">
        <f t="shared" si="92"/>
        <v>13829.512675086933</v>
      </c>
      <c r="AZ98" s="1">
        <f t="shared" si="93"/>
        <v>0.42545392529762799</v>
      </c>
      <c r="BA98" s="1">
        <f t="shared" si="94"/>
        <v>523.93770726349396</v>
      </c>
    </row>
    <row r="99" spans="3:54" x14ac:dyDescent="0.15">
      <c r="C99" s="7">
        <v>9</v>
      </c>
      <c r="D99" s="9">
        <v>21.664321552000001</v>
      </c>
      <c r="E99" s="10">
        <f t="shared" si="95"/>
        <v>25.828083976451602</v>
      </c>
      <c r="F99" s="7" t="s">
        <v>73</v>
      </c>
      <c r="G99" s="1">
        <v>10</v>
      </c>
      <c r="H99" s="8">
        <f t="shared" si="76"/>
        <v>21.664321552000001</v>
      </c>
      <c r="I99" s="8">
        <f t="shared" si="77"/>
        <v>294.81432155199997</v>
      </c>
      <c r="J99" s="8">
        <f t="shared" si="78"/>
        <v>0.23923364188688481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0.74806744807987835</v>
      </c>
      <c r="P99" s="8">
        <f t="shared" si="81"/>
        <v>0.17896289998117743</v>
      </c>
      <c r="Q99" s="13">
        <f t="shared" si="82"/>
        <v>4.6530353995106133E-2</v>
      </c>
      <c r="R99" s="8">
        <f t="shared" si="83"/>
        <v>7.4022000000000004E-2</v>
      </c>
      <c r="S99" s="14">
        <f t="shared" si="84"/>
        <v>0.6286016859191339</v>
      </c>
      <c r="T99" s="2">
        <v>0.01</v>
      </c>
      <c r="U99" s="15">
        <f t="shared" si="85"/>
        <v>6.2860168591913389E-3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1.6236016859191339E-2</v>
      </c>
      <c r="AU99" s="8">
        <f t="shared" si="89"/>
        <v>28.47</v>
      </c>
      <c r="AV99" s="1">
        <f t="shared" si="90"/>
        <v>0.26</v>
      </c>
      <c r="AW99" s="1">
        <f t="shared" si="91"/>
        <v>11.23</v>
      </c>
      <c r="AX99" s="1">
        <f t="shared" si="92"/>
        <v>9042.6322204357784</v>
      </c>
      <c r="AZ99" s="1">
        <f t="shared" si="93"/>
        <v>0.42545392529762799</v>
      </c>
      <c r="BA99" s="1">
        <f t="shared" si="94"/>
        <v>342.58444997392775</v>
      </c>
    </row>
    <row r="100" spans="3:54" x14ac:dyDescent="0.15">
      <c r="C100" s="7">
        <v>10</v>
      </c>
      <c r="D100" s="9">
        <v>16.0237478753548</v>
      </c>
      <c r="E100" s="10">
        <f t="shared" si="95"/>
        <v>21.664321552000001</v>
      </c>
      <c r="F100" s="7" t="s">
        <v>73</v>
      </c>
      <c r="G100" s="1">
        <v>11</v>
      </c>
      <c r="H100" s="8">
        <f t="shared" si="76"/>
        <v>16.0237478753548</v>
      </c>
      <c r="I100" s="8">
        <f t="shared" si="77"/>
        <v>289.17374787535476</v>
      </c>
      <c r="J100" s="8">
        <f t="shared" si="78"/>
        <v>0.1256153571972505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0.54064932069376592</v>
      </c>
      <c r="O100" s="8">
        <f t="shared" si="96"/>
        <v>0.31315522740493495</v>
      </c>
      <c r="P100" s="8">
        <f t="shared" si="81"/>
        <v>3.9337105748657113E-2</v>
      </c>
      <c r="Q100" s="13">
        <f t="shared" si="82"/>
        <v>1.0227647494650849E-2</v>
      </c>
      <c r="R100" s="8">
        <f t="shared" si="83"/>
        <v>7.4022000000000004E-2</v>
      </c>
      <c r="S100" s="14">
        <f t="shared" si="84"/>
        <v>0.13817037495137727</v>
      </c>
      <c r="T100" s="2">
        <v>0.01</v>
      </c>
      <c r="U100" s="15">
        <f t="shared" si="85"/>
        <v>1.3817037495137726E-3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1.1331703749513772E-2</v>
      </c>
      <c r="AU100" s="8">
        <f t="shared" si="89"/>
        <v>28.47</v>
      </c>
      <c r="AV100" s="1">
        <f t="shared" si="90"/>
        <v>0.26</v>
      </c>
      <c r="AW100" s="1">
        <f t="shared" si="91"/>
        <v>11.23</v>
      </c>
      <c r="AX100" s="1">
        <f t="shared" si="92"/>
        <v>6311.1802806350233</v>
      </c>
      <c r="AZ100" s="1">
        <f t="shared" si="93"/>
        <v>0.42545392529762799</v>
      </c>
      <c r="BA100" s="1">
        <f t="shared" si="94"/>
        <v>239.10208581096677</v>
      </c>
    </row>
    <row r="101" spans="3:54" x14ac:dyDescent="0.15">
      <c r="C101" s="7">
        <v>11</v>
      </c>
      <c r="D101" s="9">
        <v>6.4059047774666604</v>
      </c>
      <c r="E101" s="10">
        <f t="shared" si="95"/>
        <v>16.0237478753548</v>
      </c>
      <c r="F101" s="7" t="s">
        <v>75</v>
      </c>
      <c r="G101" s="1">
        <v>12</v>
      </c>
      <c r="H101" s="8">
        <f t="shared" si="76"/>
        <v>6.4059047774666604</v>
      </c>
      <c r="I101" s="8">
        <f t="shared" si="77"/>
        <v>279.55590477746665</v>
      </c>
      <c r="J101" s="8">
        <f t="shared" si="78"/>
        <v>3.9440959562064205E-2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0.55851812165627779</v>
      </c>
      <c r="P101" s="8">
        <f t="shared" si="81"/>
        <v>2.2028490650925308E-2</v>
      </c>
      <c r="Q101" s="13">
        <f t="shared" si="82"/>
        <v>5.7274075692405804E-3</v>
      </c>
      <c r="R101" s="8">
        <f t="shared" si="83"/>
        <v>7.4022000000000004E-2</v>
      </c>
      <c r="S101" s="14">
        <f t="shared" si="84"/>
        <v>7.7374396385406774E-2</v>
      </c>
      <c r="T101" s="2">
        <v>0.01</v>
      </c>
      <c r="U101" s="15">
        <f t="shared" si="85"/>
        <v>7.7374396385406776E-4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6.2637439638540682E-3</v>
      </c>
      <c r="AU101" s="8">
        <f t="shared" si="89"/>
        <v>28.47</v>
      </c>
      <c r="AV101" s="1">
        <f t="shared" si="90"/>
        <v>0.26</v>
      </c>
      <c r="AW101" s="1">
        <f t="shared" si="91"/>
        <v>11.23</v>
      </c>
      <c r="AX101" s="1">
        <f t="shared" si="92"/>
        <v>3488.5854997152305</v>
      </c>
      <c r="AY101" s="1">
        <f>SUM(AX90:AX101)</f>
        <v>88426.487412965944</v>
      </c>
      <c r="AZ101" s="1">
        <f t="shared" si="93"/>
        <v>0.42545392529762799</v>
      </c>
      <c r="BA101" s="1">
        <f t="shared" si="94"/>
        <v>132.16673148621837</v>
      </c>
      <c r="BB101" s="1">
        <f>SUM(BA90:BA101)</f>
        <v>3350.0798014361239</v>
      </c>
    </row>
    <row r="102" spans="3:54" x14ac:dyDescent="0.15">
      <c r="C102" s="7">
        <v>12</v>
      </c>
      <c r="D102" s="9">
        <v>2.0259063856128998</v>
      </c>
      <c r="E102" s="10">
        <f t="shared" si="95"/>
        <v>6.4059047774666604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607.72685760116497</v>
      </c>
      <c r="F2" s="2">
        <v>769.42</v>
      </c>
      <c r="G2" s="38">
        <f>(F2+F3+F4)/3</f>
        <v>1231.0233333333333</v>
      </c>
      <c r="H2" s="2">
        <v>0.18</v>
      </c>
      <c r="I2" s="28">
        <f>(H2+H3+H4)/3</f>
        <v>0.17333333333333334</v>
      </c>
    </row>
    <row r="3" spans="1:12" x14ac:dyDescent="0.15">
      <c r="A3" s="28"/>
      <c r="B3" s="3" t="s">
        <v>14</v>
      </c>
      <c r="C3" s="2"/>
      <c r="D3" s="2"/>
      <c r="E3" s="35"/>
      <c r="F3" s="2">
        <v>1268.01</v>
      </c>
      <c r="G3" s="39"/>
      <c r="H3" s="2">
        <v>0.24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2924.20684931507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9239.2008486080504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1.0628268696705501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2.3696000000000002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0.38326317528908699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AV38+AV53+AG69+AY85+AY101+BB101</f>
        <v>245579342.88952082</v>
      </c>
      <c r="J14" s="6" t="s">
        <v>22</v>
      </c>
      <c r="K14" s="6">
        <f>I14/(10000*1000)</f>
        <v>24.557934288952083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162855580.74797699</v>
      </c>
      <c r="J15" s="6" t="s">
        <v>22</v>
      </c>
      <c r="K15" s="6">
        <f>I15/(10000*1000)</f>
        <v>16.285558074797699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24.557934288952083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1231.0233333333333</v>
      </c>
      <c r="C27" s="7" t="s">
        <v>72</v>
      </c>
      <c r="D27" s="7">
        <v>2</v>
      </c>
      <c r="E27" s="7"/>
      <c r="F27" s="7"/>
      <c r="G27" s="1">
        <v>1</v>
      </c>
      <c r="H27" s="8">
        <f t="shared" ref="H27:H38" si="0">E28</f>
        <v>2</v>
      </c>
      <c r="I27" s="8">
        <f t="shared" ref="I27:I38" si="1">H27+273.15</f>
        <v>275.14999999999998</v>
      </c>
      <c r="J27" s="8">
        <f t="shared" ref="J27:J38" si="2">EXP(($C$16*(I27-$C$14))/($C$17*I27*$C$14))</f>
        <v>2.2580560877366793E-2</v>
      </c>
      <c r="K27" s="8">
        <f t="shared" ref="K27:K38" si="3">$B$27/12</f>
        <v>102.58527777777778</v>
      </c>
      <c r="L27" s="8">
        <f t="shared" ref="L27:L38" si="4">K27*$B$28/100</f>
        <v>1.0258527777777777</v>
      </c>
      <c r="M27" s="1" t="s">
        <v>73</v>
      </c>
      <c r="O27" s="8">
        <f>L27</f>
        <v>1.0258527777777777</v>
      </c>
      <c r="P27" s="8">
        <f t="shared" ref="P27:P38" si="5">O27*J27</f>
        <v>2.3164331099826938E-2</v>
      </c>
      <c r="Q27" s="13">
        <f t="shared" ref="Q27:Q38" si="6">P27*$B$29</f>
        <v>4.0151507239700032E-3</v>
      </c>
      <c r="R27" s="8">
        <f t="shared" ref="R27:R38" si="7">L27*$B$29</f>
        <v>0.17781448148148149</v>
      </c>
      <c r="S27" s="14">
        <f t="shared" ref="S27:S38" si="8">Q27/R27</f>
        <v>2.2580560877366793E-2</v>
      </c>
      <c r="T27" s="2">
        <v>0.01</v>
      </c>
      <c r="U27" s="15">
        <f t="shared" ref="U27:U38" si="9">S27*T27</f>
        <v>2.2580560877366793E-4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2.9675805608773666E-2</v>
      </c>
      <c r="AR27" s="8">
        <f t="shared" ref="AR27:AR38" si="15">$B$27/12</f>
        <v>102.58527777777778</v>
      </c>
      <c r="AS27" s="1">
        <f t="shared" ref="AS27:AS38" si="16">$B$29</f>
        <v>0.17333333333333334</v>
      </c>
      <c r="AT27" s="1">
        <f>$E$2/12</f>
        <v>50.643904800097083</v>
      </c>
      <c r="AU27" s="1">
        <f t="shared" ref="AU27:AU38" si="17">AT27*10000*AS27*0.67*AR27*AQ27</f>
        <v>179048.88946639519</v>
      </c>
    </row>
    <row r="28" spans="1:47" x14ac:dyDescent="0.15">
      <c r="A28" s="1" t="s">
        <v>74</v>
      </c>
      <c r="B28" s="1">
        <v>1</v>
      </c>
      <c r="C28" s="7">
        <v>1</v>
      </c>
      <c r="D28" s="9">
        <v>2.8924849073225798</v>
      </c>
      <c r="E28" s="10">
        <f t="shared" ref="E28:E39" si="18">D27</f>
        <v>2</v>
      </c>
      <c r="F28" s="7" t="s">
        <v>73</v>
      </c>
      <c r="G28" s="1">
        <v>2</v>
      </c>
      <c r="H28" s="8">
        <f t="shared" si="0"/>
        <v>2.8924849073225798</v>
      </c>
      <c r="I28" s="8">
        <f t="shared" si="1"/>
        <v>276.04248490732255</v>
      </c>
      <c r="J28" s="8">
        <f t="shared" si="2"/>
        <v>2.5317637784537651E-2</v>
      </c>
      <c r="K28" s="8">
        <f t="shared" si="3"/>
        <v>102.58527777777778</v>
      </c>
      <c r="L28" s="8">
        <f t="shared" si="4"/>
        <v>1.0258527777777777</v>
      </c>
      <c r="M28" s="1" t="s">
        <v>73</v>
      </c>
      <c r="O28" s="8">
        <f t="shared" ref="O28:O38" si="19">L28+O27-P27-N28</f>
        <v>2.0285412244557284</v>
      </c>
      <c r="P28" s="8">
        <f t="shared" si="5"/>
        <v>5.1357871951772618E-2</v>
      </c>
      <c r="Q28" s="13">
        <f t="shared" si="6"/>
        <v>8.902031138307254E-3</v>
      </c>
      <c r="R28" s="8">
        <f t="shared" si="7"/>
        <v>0.17781448148148149</v>
      </c>
      <c r="S28" s="14">
        <f t="shared" si="8"/>
        <v>5.0063589107810419E-2</v>
      </c>
      <c r="T28" s="2">
        <v>0.01</v>
      </c>
      <c r="U28" s="15">
        <f t="shared" si="9"/>
        <v>5.0063589107810424E-4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2.2400635891078102E-2</v>
      </c>
      <c r="AR28" s="8">
        <f t="shared" si="15"/>
        <v>102.58527777777778</v>
      </c>
      <c r="AS28" s="1">
        <f t="shared" si="16"/>
        <v>0.17333333333333334</v>
      </c>
      <c r="AT28" s="1">
        <f t="shared" ref="AT28:AT38" si="20">$E$2/12</f>
        <v>50.643904800097083</v>
      </c>
      <c r="AU28" s="1">
        <f t="shared" si="17"/>
        <v>135154.1734878062</v>
      </c>
    </row>
    <row r="29" spans="1:47" x14ac:dyDescent="0.15">
      <c r="A29" s="1" t="s">
        <v>38</v>
      </c>
      <c r="B29" s="1">
        <f>I2</f>
        <v>0.17333333333333334</v>
      </c>
      <c r="C29" s="7">
        <v>2</v>
      </c>
      <c r="D29" s="9">
        <v>4.7782025852142898</v>
      </c>
      <c r="E29" s="10">
        <f t="shared" si="18"/>
        <v>2.8924849073225798</v>
      </c>
      <c r="F29" s="7" t="s">
        <v>73</v>
      </c>
      <c r="G29" s="1">
        <v>3</v>
      </c>
      <c r="H29" s="8">
        <f t="shared" si="0"/>
        <v>4.7782025852142898</v>
      </c>
      <c r="I29" s="8">
        <f t="shared" si="1"/>
        <v>277.92820258521425</v>
      </c>
      <c r="J29" s="8">
        <f t="shared" si="2"/>
        <v>3.2163233916268852E-2</v>
      </c>
      <c r="K29" s="8">
        <f t="shared" si="3"/>
        <v>102.58527777777778</v>
      </c>
      <c r="L29" s="8">
        <f t="shared" si="4"/>
        <v>1.0258527777777777</v>
      </c>
      <c r="M29" s="1" t="s">
        <v>73</v>
      </c>
      <c r="O29" s="8">
        <f t="shared" si="19"/>
        <v>3.0030361302817337</v>
      </c>
      <c r="P29" s="8">
        <f t="shared" si="5"/>
        <v>9.6587353517258223E-2</v>
      </c>
      <c r="Q29" s="13">
        <f t="shared" si="6"/>
        <v>1.6741807942991425E-2</v>
      </c>
      <c r="R29" s="8">
        <f t="shared" si="7"/>
        <v>0.17781448148148149</v>
      </c>
      <c r="S29" s="14">
        <f t="shared" si="8"/>
        <v>9.4153230960184769E-2</v>
      </c>
      <c r="T29" s="2">
        <v>0.01</v>
      </c>
      <c r="U29" s="15">
        <f t="shared" si="9"/>
        <v>9.4153230960184776E-4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2.2841532309601849E-2</v>
      </c>
      <c r="AR29" s="8">
        <f t="shared" si="15"/>
        <v>102.58527777777778</v>
      </c>
      <c r="AS29" s="1">
        <f t="shared" si="16"/>
        <v>0.17333333333333334</v>
      </c>
      <c r="AT29" s="1">
        <f t="shared" si="20"/>
        <v>50.643904800097083</v>
      </c>
      <c r="AU29" s="1">
        <f t="shared" si="17"/>
        <v>137814.32078581411</v>
      </c>
    </row>
    <row r="30" spans="1:47" x14ac:dyDescent="0.15">
      <c r="C30" s="7">
        <v>3</v>
      </c>
      <c r="D30" s="9">
        <v>10.2753161770323</v>
      </c>
      <c r="E30" s="10">
        <f t="shared" si="18"/>
        <v>4.7782025852142898</v>
      </c>
      <c r="F30" s="7" t="s">
        <v>73</v>
      </c>
      <c r="G30" s="1">
        <v>4</v>
      </c>
      <c r="H30" s="8">
        <f t="shared" si="0"/>
        <v>10.2753161770323</v>
      </c>
      <c r="I30" s="8">
        <f t="shared" si="1"/>
        <v>283.4253161770323</v>
      </c>
      <c r="J30" s="8">
        <f t="shared" si="2"/>
        <v>6.3453539013936702E-2</v>
      </c>
      <c r="K30" s="8">
        <f t="shared" si="3"/>
        <v>102.58527777777778</v>
      </c>
      <c r="L30" s="8">
        <f t="shared" si="4"/>
        <v>1.0258527777777777</v>
      </c>
      <c r="M30" s="1" t="s">
        <v>73</v>
      </c>
      <c r="O30" s="8">
        <f t="shared" si="19"/>
        <v>3.9323015545422533</v>
      </c>
      <c r="P30" s="8">
        <f t="shared" si="5"/>
        <v>0.2495184501057108</v>
      </c>
      <c r="Q30" s="13">
        <f t="shared" si="6"/>
        <v>4.3249864684989876E-2</v>
      </c>
      <c r="R30" s="8">
        <f t="shared" si="7"/>
        <v>0.17781448148148149</v>
      </c>
      <c r="S30" s="14">
        <f t="shared" si="8"/>
        <v>0.24323027193650781</v>
      </c>
      <c r="T30" s="2">
        <v>0.01</v>
      </c>
      <c r="U30" s="15">
        <f t="shared" si="9"/>
        <v>2.4323027193650783E-3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2.4332302719365078E-2</v>
      </c>
      <c r="AR30" s="8">
        <f t="shared" si="15"/>
        <v>102.58527777777778</v>
      </c>
      <c r="AS30" s="1">
        <f t="shared" si="16"/>
        <v>0.17333333333333334</v>
      </c>
      <c r="AT30" s="1">
        <f t="shared" si="20"/>
        <v>50.643904800097083</v>
      </c>
      <c r="AU30" s="1">
        <f t="shared" si="17"/>
        <v>146808.8798497323</v>
      </c>
    </row>
    <row r="31" spans="1:47" x14ac:dyDescent="0.15">
      <c r="C31" s="7">
        <v>4</v>
      </c>
      <c r="D31" s="9">
        <v>15.0020065486333</v>
      </c>
      <c r="E31" s="10">
        <f t="shared" si="18"/>
        <v>10.2753161770323</v>
      </c>
      <c r="F31" s="7" t="s">
        <v>73</v>
      </c>
      <c r="G31" s="1">
        <v>5</v>
      </c>
      <c r="H31" s="8">
        <f t="shared" si="0"/>
        <v>15.0020065486333</v>
      </c>
      <c r="I31" s="8">
        <f t="shared" si="1"/>
        <v>288.15200654863327</v>
      </c>
      <c r="J31" s="8">
        <f t="shared" si="2"/>
        <v>0.11147855565393268</v>
      </c>
      <c r="K31" s="8">
        <f t="shared" si="3"/>
        <v>102.58527777777778</v>
      </c>
      <c r="L31" s="8">
        <f t="shared" si="4"/>
        <v>1.0258527777777777</v>
      </c>
      <c r="M31" s="1" t="s">
        <v>75</v>
      </c>
      <c r="N31" s="8">
        <f>(O30-P30)*C22/100</f>
        <v>3.4986439492147157</v>
      </c>
      <c r="O31" s="8">
        <f t="shared" si="19"/>
        <v>1.2099919329996047</v>
      </c>
      <c r="P31" s="8">
        <f t="shared" si="5"/>
        <v>0.13488815304370602</v>
      </c>
      <c r="Q31" s="13">
        <f t="shared" si="6"/>
        <v>2.3380613194242377E-2</v>
      </c>
      <c r="R31" s="8">
        <f t="shared" si="7"/>
        <v>0.17781448148148149</v>
      </c>
      <c r="S31" s="14">
        <f t="shared" si="8"/>
        <v>0.13148880225864704</v>
      </c>
      <c r="T31" s="2">
        <v>0.01</v>
      </c>
      <c r="U31" s="15">
        <f t="shared" si="9"/>
        <v>1.3148880225864704E-3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3.0764888022586468E-2</v>
      </c>
      <c r="AR31" s="8">
        <f t="shared" si="15"/>
        <v>102.58527777777778</v>
      </c>
      <c r="AS31" s="1">
        <f t="shared" si="16"/>
        <v>0.17333333333333334</v>
      </c>
      <c r="AT31" s="1">
        <f t="shared" si="20"/>
        <v>50.643904800097083</v>
      </c>
      <c r="AU31" s="1">
        <f t="shared" si="17"/>
        <v>185619.86513934916</v>
      </c>
    </row>
    <row r="32" spans="1:47" x14ac:dyDescent="0.15">
      <c r="C32" s="7">
        <v>5</v>
      </c>
      <c r="D32" s="9">
        <v>20.948940422903199</v>
      </c>
      <c r="E32" s="10">
        <f t="shared" si="18"/>
        <v>15.0020065486333</v>
      </c>
      <c r="F32" s="7" t="s">
        <v>75</v>
      </c>
      <c r="G32" s="1">
        <v>6</v>
      </c>
      <c r="H32" s="8">
        <f t="shared" si="0"/>
        <v>20.948940422903199</v>
      </c>
      <c r="I32" s="8">
        <f t="shared" si="1"/>
        <v>294.09894042290318</v>
      </c>
      <c r="J32" s="8">
        <f t="shared" si="2"/>
        <v>0.22076625451149784</v>
      </c>
      <c r="K32" s="8">
        <f t="shared" si="3"/>
        <v>102.58527777777778</v>
      </c>
      <c r="L32" s="8">
        <f t="shared" si="4"/>
        <v>1.0258527777777777</v>
      </c>
      <c r="M32" s="1" t="s">
        <v>73</v>
      </c>
      <c r="O32" s="8">
        <f t="shared" si="19"/>
        <v>2.1009565577336766</v>
      </c>
      <c r="P32" s="8">
        <f t="shared" si="5"/>
        <v>0.46382031014223324</v>
      </c>
      <c r="Q32" s="13">
        <f t="shared" si="6"/>
        <v>8.0395520424653769E-2</v>
      </c>
      <c r="R32" s="8">
        <f t="shared" si="7"/>
        <v>0.17781448148148149</v>
      </c>
      <c r="S32" s="14">
        <f t="shared" si="8"/>
        <v>0.45213145608180721</v>
      </c>
      <c r="T32" s="2">
        <v>0.01</v>
      </c>
      <c r="U32" s="15">
        <f t="shared" si="9"/>
        <v>4.5213145608180719E-3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3.3971314560818068E-2</v>
      </c>
      <c r="AR32" s="8">
        <f t="shared" si="15"/>
        <v>102.58527777777778</v>
      </c>
      <c r="AS32" s="1">
        <f t="shared" si="16"/>
        <v>0.17333333333333334</v>
      </c>
      <c r="AT32" s="1">
        <f t="shared" si="20"/>
        <v>50.643904800097083</v>
      </c>
      <c r="AU32" s="1">
        <f t="shared" si="17"/>
        <v>204965.8306169034</v>
      </c>
    </row>
    <row r="33" spans="1:48" x14ac:dyDescent="0.15">
      <c r="C33" s="7">
        <v>6</v>
      </c>
      <c r="D33" s="9">
        <v>24.169443880666702</v>
      </c>
      <c r="E33" s="10">
        <f t="shared" si="18"/>
        <v>20.948940422903199</v>
      </c>
      <c r="F33" s="7" t="s">
        <v>73</v>
      </c>
      <c r="G33" s="1">
        <v>7</v>
      </c>
      <c r="H33" s="8">
        <f t="shared" si="0"/>
        <v>24.169443880666702</v>
      </c>
      <c r="I33" s="8">
        <f t="shared" si="1"/>
        <v>297.31944388066665</v>
      </c>
      <c r="J33" s="8">
        <f t="shared" si="2"/>
        <v>0.31599132881967901</v>
      </c>
      <c r="K33" s="8">
        <f t="shared" si="3"/>
        <v>102.58527777777778</v>
      </c>
      <c r="L33" s="8">
        <f t="shared" si="4"/>
        <v>1.0258527777777777</v>
      </c>
      <c r="M33" s="1" t="s">
        <v>73</v>
      </c>
      <c r="O33" s="8">
        <f t="shared" si="19"/>
        <v>2.662989025369221</v>
      </c>
      <c r="P33" s="8">
        <f t="shared" si="5"/>
        <v>0.84148144075864206</v>
      </c>
      <c r="Q33" s="13">
        <f t="shared" si="6"/>
        <v>0.1458567830648313</v>
      </c>
      <c r="R33" s="8">
        <f t="shared" si="7"/>
        <v>0.17781448148148149</v>
      </c>
      <c r="S33" s="14">
        <f t="shared" si="8"/>
        <v>0.82027505211954044</v>
      </c>
      <c r="T33" s="2">
        <v>0.01</v>
      </c>
      <c r="U33" s="15">
        <f t="shared" si="9"/>
        <v>8.2027505211954045E-3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4.3102750521195402E-2</v>
      </c>
      <c r="AR33" s="8">
        <f t="shared" si="15"/>
        <v>102.58527777777778</v>
      </c>
      <c r="AS33" s="1">
        <f t="shared" si="16"/>
        <v>0.17333333333333334</v>
      </c>
      <c r="AT33" s="1">
        <f t="shared" si="20"/>
        <v>50.643904800097083</v>
      </c>
      <c r="AU33" s="1">
        <f t="shared" si="17"/>
        <v>260060.32373676961</v>
      </c>
    </row>
    <row r="34" spans="1:48" x14ac:dyDescent="0.15">
      <c r="C34" s="7">
        <v>7</v>
      </c>
      <c r="D34" s="9">
        <v>26.223728765483902</v>
      </c>
      <c r="E34" s="10">
        <f t="shared" si="18"/>
        <v>24.169443880666702</v>
      </c>
      <c r="F34" s="7" t="s">
        <v>73</v>
      </c>
      <c r="G34" s="1">
        <v>8</v>
      </c>
      <c r="H34" s="8">
        <f t="shared" si="0"/>
        <v>26.223728765483902</v>
      </c>
      <c r="I34" s="8">
        <f t="shared" si="1"/>
        <v>299.37372876548386</v>
      </c>
      <c r="J34" s="8">
        <f t="shared" si="2"/>
        <v>0.39561186359101808</v>
      </c>
      <c r="K34" s="8">
        <f t="shared" si="3"/>
        <v>102.58527777777778</v>
      </c>
      <c r="L34" s="8">
        <f t="shared" si="4"/>
        <v>1.0258527777777777</v>
      </c>
      <c r="M34" s="1" t="s">
        <v>73</v>
      </c>
      <c r="O34" s="8">
        <f t="shared" si="19"/>
        <v>2.8473603623883568</v>
      </c>
      <c r="P34" s="8">
        <f t="shared" si="5"/>
        <v>1.1264495392796543</v>
      </c>
      <c r="Q34" s="13">
        <f t="shared" si="6"/>
        <v>0.19525125347514008</v>
      </c>
      <c r="R34" s="8">
        <f t="shared" si="7"/>
        <v>0.17781448148148149</v>
      </c>
      <c r="S34" s="14">
        <f t="shared" si="8"/>
        <v>1.0980615968304839</v>
      </c>
      <c r="T34" s="2">
        <v>0.01</v>
      </c>
      <c r="U34" s="15">
        <f t="shared" si="9"/>
        <v>1.0980615968304838E-2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4.5880615968304839E-2</v>
      </c>
      <c r="AR34" s="8">
        <f t="shared" si="15"/>
        <v>102.58527777777778</v>
      </c>
      <c r="AS34" s="1">
        <f t="shared" si="16"/>
        <v>0.17333333333333334</v>
      </c>
      <c r="AT34" s="1">
        <f t="shared" si="20"/>
        <v>50.643904800097083</v>
      </c>
      <c r="AU34" s="1">
        <f t="shared" si="17"/>
        <v>276820.56707941258</v>
      </c>
    </row>
    <row r="35" spans="1:48" x14ac:dyDescent="0.15">
      <c r="C35" s="7">
        <v>8</v>
      </c>
      <c r="D35" s="9">
        <v>25.4392565616129</v>
      </c>
      <c r="E35" s="10">
        <f t="shared" si="18"/>
        <v>26.223728765483902</v>
      </c>
      <c r="F35" s="7" t="s">
        <v>73</v>
      </c>
      <c r="G35" s="1">
        <v>9</v>
      </c>
      <c r="H35" s="8">
        <f t="shared" si="0"/>
        <v>25.4392565616129</v>
      </c>
      <c r="I35" s="8">
        <f t="shared" si="1"/>
        <v>298.5892565616129</v>
      </c>
      <c r="J35" s="8">
        <f t="shared" si="2"/>
        <v>0.36321134702681274</v>
      </c>
      <c r="K35" s="8">
        <f t="shared" si="3"/>
        <v>102.58527777777778</v>
      </c>
      <c r="L35" s="8">
        <f t="shared" si="4"/>
        <v>1.0258527777777777</v>
      </c>
      <c r="M35" s="1" t="s">
        <v>73</v>
      </c>
      <c r="O35" s="8">
        <f t="shared" si="19"/>
        <v>2.7467636008864802</v>
      </c>
      <c r="P35" s="8">
        <f t="shared" si="5"/>
        <v>0.99765570744219711</v>
      </c>
      <c r="Q35" s="13">
        <f t="shared" si="6"/>
        <v>0.17292698928998085</v>
      </c>
      <c r="R35" s="8">
        <f t="shared" si="7"/>
        <v>0.17781448148148149</v>
      </c>
      <c r="S35" s="14">
        <f t="shared" si="8"/>
        <v>0.97251353123333972</v>
      </c>
      <c r="T35" s="2">
        <v>0.01</v>
      </c>
      <c r="U35" s="15">
        <f t="shared" si="9"/>
        <v>9.7251353123333981E-3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4.4625135312333399E-2</v>
      </c>
      <c r="AR35" s="8">
        <f t="shared" si="15"/>
        <v>102.58527777777778</v>
      </c>
      <c r="AS35" s="1">
        <f t="shared" si="16"/>
        <v>0.17333333333333334</v>
      </c>
      <c r="AT35" s="1">
        <f t="shared" si="20"/>
        <v>50.643904800097083</v>
      </c>
      <c r="AU35" s="1">
        <f t="shared" si="17"/>
        <v>269245.6280815723</v>
      </c>
    </row>
    <row r="36" spans="1:48" x14ac:dyDescent="0.15">
      <c r="C36" s="7">
        <v>9</v>
      </c>
      <c r="D36" s="9">
        <v>21.5544081566667</v>
      </c>
      <c r="E36" s="10">
        <f t="shared" si="18"/>
        <v>25.4392565616129</v>
      </c>
      <c r="F36" s="7" t="s">
        <v>73</v>
      </c>
      <c r="G36" s="1">
        <v>10</v>
      </c>
      <c r="H36" s="8">
        <f t="shared" si="0"/>
        <v>21.5544081566667</v>
      </c>
      <c r="I36" s="8">
        <f t="shared" si="1"/>
        <v>294.70440815666666</v>
      </c>
      <c r="J36" s="8">
        <f t="shared" si="2"/>
        <v>0.23630489788270059</v>
      </c>
      <c r="K36" s="8">
        <f t="shared" si="3"/>
        <v>102.58527777777778</v>
      </c>
      <c r="L36" s="8">
        <f t="shared" si="4"/>
        <v>1.0258527777777777</v>
      </c>
      <c r="M36" s="1" t="s">
        <v>73</v>
      </c>
      <c r="O36" s="8">
        <f t="shared" si="19"/>
        <v>2.7749606712220607</v>
      </c>
      <c r="P36" s="8">
        <f t="shared" si="5"/>
        <v>0.65573679804163931</v>
      </c>
      <c r="Q36" s="13">
        <f t="shared" si="6"/>
        <v>0.11366104499388416</v>
      </c>
      <c r="R36" s="8">
        <f t="shared" si="7"/>
        <v>0.17781448148148149</v>
      </c>
      <c r="S36" s="14">
        <f t="shared" si="8"/>
        <v>0.63921140756874406</v>
      </c>
      <c r="T36" s="2">
        <v>0.01</v>
      </c>
      <c r="U36" s="15">
        <f t="shared" si="9"/>
        <v>6.3921140756874406E-3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3.5842114075687437E-2</v>
      </c>
      <c r="AR36" s="8">
        <f t="shared" si="15"/>
        <v>102.58527777777778</v>
      </c>
      <c r="AS36" s="1">
        <f t="shared" si="16"/>
        <v>0.17333333333333334</v>
      </c>
      <c r="AT36" s="1">
        <f t="shared" si="20"/>
        <v>50.643904800097083</v>
      </c>
      <c r="AU36" s="1">
        <f t="shared" si="17"/>
        <v>216253.29421494636</v>
      </c>
    </row>
    <row r="37" spans="1:48" x14ac:dyDescent="0.15">
      <c r="C37" s="7">
        <v>10</v>
      </c>
      <c r="D37" s="9">
        <v>16.273059379032301</v>
      </c>
      <c r="E37" s="10">
        <f t="shared" si="18"/>
        <v>21.5544081566667</v>
      </c>
      <c r="F37" s="7" t="s">
        <v>73</v>
      </c>
      <c r="G37" s="1">
        <v>11</v>
      </c>
      <c r="H37" s="8">
        <f t="shared" si="0"/>
        <v>16.273059379032301</v>
      </c>
      <c r="I37" s="8">
        <f t="shared" si="1"/>
        <v>289.42305937903228</v>
      </c>
      <c r="J37" s="8">
        <f t="shared" si="2"/>
        <v>0.12931212614050616</v>
      </c>
      <c r="K37" s="8">
        <f t="shared" si="3"/>
        <v>102.58527777777778</v>
      </c>
      <c r="L37" s="8">
        <f t="shared" si="4"/>
        <v>1.0258527777777777</v>
      </c>
      <c r="M37" s="1" t="s">
        <v>75</v>
      </c>
      <c r="N37" s="8">
        <f>(O36-P36)*C22/100</f>
        <v>2.0132626795214001</v>
      </c>
      <c r="O37" s="8">
        <f t="shared" si="19"/>
        <v>1.1318139714367987</v>
      </c>
      <c r="P37" s="8">
        <f t="shared" si="5"/>
        <v>0.14635727104202256</v>
      </c>
      <c r="Q37" s="13">
        <f t="shared" si="6"/>
        <v>2.5368593647283912E-2</v>
      </c>
      <c r="R37" s="8">
        <f t="shared" si="7"/>
        <v>0.17781448148148149</v>
      </c>
      <c r="S37" s="14">
        <f t="shared" si="8"/>
        <v>0.14266888408594508</v>
      </c>
      <c r="T37" s="2">
        <v>0.01</v>
      </c>
      <c r="U37" s="15">
        <f t="shared" si="9"/>
        <v>1.4266888408594508E-3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3.0876688840859447E-2</v>
      </c>
      <c r="AR37" s="8">
        <f t="shared" si="15"/>
        <v>102.58527777777778</v>
      </c>
      <c r="AS37" s="1">
        <f t="shared" si="16"/>
        <v>0.17333333333333334</v>
      </c>
      <c r="AT37" s="1">
        <f t="shared" si="20"/>
        <v>50.643904800097083</v>
      </c>
      <c r="AU37" s="1">
        <f t="shared" si="17"/>
        <v>186294.41506116471</v>
      </c>
    </row>
    <row r="38" spans="1:48" x14ac:dyDescent="0.15">
      <c r="C38" s="7">
        <v>11</v>
      </c>
      <c r="D38" s="9">
        <v>6.8116824194666696</v>
      </c>
      <c r="E38" s="10">
        <f t="shared" si="18"/>
        <v>16.273059379032301</v>
      </c>
      <c r="F38" s="7" t="s">
        <v>75</v>
      </c>
      <c r="G38" s="1">
        <v>12</v>
      </c>
      <c r="H38" s="8">
        <f t="shared" si="0"/>
        <v>6.8116824194666696</v>
      </c>
      <c r="I38" s="8">
        <f t="shared" si="1"/>
        <v>279.96168241946663</v>
      </c>
      <c r="J38" s="8">
        <f t="shared" si="2"/>
        <v>4.1483131148937764E-2</v>
      </c>
      <c r="K38" s="8">
        <f t="shared" si="3"/>
        <v>102.58527777777778</v>
      </c>
      <c r="L38" s="8">
        <f t="shared" si="4"/>
        <v>1.0258527777777777</v>
      </c>
      <c r="M38" s="1" t="s">
        <v>73</v>
      </c>
      <c r="O38" s="8">
        <f t="shared" si="19"/>
        <v>2.0113094781725538</v>
      </c>
      <c r="P38" s="8">
        <f t="shared" si="5"/>
        <v>8.3435414864133625E-2</v>
      </c>
      <c r="Q38" s="13">
        <f t="shared" si="6"/>
        <v>1.4462138576449828E-2</v>
      </c>
      <c r="R38" s="8">
        <f t="shared" si="7"/>
        <v>0.17781448148148149</v>
      </c>
      <c r="S38" s="14">
        <f t="shared" si="8"/>
        <v>8.1332737671065275E-2</v>
      </c>
      <c r="T38" s="2">
        <v>0.01</v>
      </c>
      <c r="U38" s="15">
        <f t="shared" si="9"/>
        <v>8.1332737671065277E-4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2.2713327376710651E-2</v>
      </c>
      <c r="AR38" s="8">
        <f t="shared" si="15"/>
        <v>102.58527777777778</v>
      </c>
      <c r="AS38" s="1">
        <f t="shared" si="16"/>
        <v>0.17333333333333334</v>
      </c>
      <c r="AT38" s="1">
        <f t="shared" si="20"/>
        <v>50.643904800097083</v>
      </c>
      <c r="AU38" s="1">
        <f t="shared" si="17"/>
        <v>137040.79668470274</v>
      </c>
      <c r="AV38" s="1">
        <f>SUM(AU27:AU38)</f>
        <v>2335126.9842045684</v>
      </c>
    </row>
    <row r="39" spans="1:48" x14ac:dyDescent="0.15">
      <c r="C39" s="7">
        <v>12</v>
      </c>
      <c r="D39" s="9">
        <v>3.4297756780645199</v>
      </c>
      <c r="E39" s="10">
        <f t="shared" si="18"/>
        <v>6.8116824194666696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2</v>
      </c>
      <c r="E42" s="7"/>
      <c r="F42" s="7"/>
      <c r="G42" s="1">
        <v>1</v>
      </c>
      <c r="H42" s="8">
        <f t="shared" ref="H42:H53" si="21">E43</f>
        <v>2</v>
      </c>
      <c r="I42" s="8">
        <f t="shared" ref="I42:I53" si="22">H42+273.15</f>
        <v>275.14999999999998</v>
      </c>
      <c r="J42" s="8">
        <f t="shared" ref="J42:J53" si="23">EXP(($C$16*(I42-$C$14))/($C$17*I42*$C$14))</f>
        <v>2.2580560877366793E-2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1.7407589594537866E-3</v>
      </c>
      <c r="Q42" s="13">
        <f t="shared" ref="Q42:Q53" si="27">P42*$B$44</f>
        <v>2.6981763871533691E-4</v>
      </c>
      <c r="R42" s="8">
        <f t="shared" ref="R42:R53" si="28">L42*$B$44</f>
        <v>1.1949111458333333E-2</v>
      </c>
      <c r="S42" s="14">
        <f t="shared" ref="S42:S53" si="29">Q42/R42</f>
        <v>2.258056087736679E-2</v>
      </c>
      <c r="T42" s="2">
        <v>0.01</v>
      </c>
      <c r="U42" s="15">
        <f t="shared" ref="U42:U53" si="30">S42*T42</f>
        <v>2.2580560877366791E-4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2.7325805608773669E-2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243.68390410958918</v>
      </c>
      <c r="AU42" s="1">
        <f t="shared" ref="AU42:AU53" si="37">AT42*10000*AS42*0.67*AR42*AQ42</f>
        <v>53310.190361586596</v>
      </c>
    </row>
    <row r="43" spans="1:48" x14ac:dyDescent="0.15">
      <c r="A43" s="1" t="s">
        <v>74</v>
      </c>
      <c r="B43" s="1">
        <v>1</v>
      </c>
      <c r="C43" s="7">
        <v>1</v>
      </c>
      <c r="D43" s="9">
        <v>2.8924849073225798</v>
      </c>
      <c r="E43" s="10">
        <f t="shared" ref="E43:E54" si="38">D42</f>
        <v>2</v>
      </c>
      <c r="F43" s="7" t="s">
        <v>73</v>
      </c>
      <c r="G43" s="1">
        <v>2</v>
      </c>
      <c r="H43" s="8">
        <f t="shared" si="21"/>
        <v>2.8924849073225798</v>
      </c>
      <c r="I43" s="8">
        <f t="shared" si="22"/>
        <v>276.04248490732255</v>
      </c>
      <c r="J43" s="8">
        <f t="shared" si="23"/>
        <v>2.5317637784537651E-2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0.15244132437387956</v>
      </c>
      <c r="P43" s="8">
        <f t="shared" si="26"/>
        <v>3.8594542338930933E-3</v>
      </c>
      <c r="Q43" s="13">
        <f t="shared" si="27"/>
        <v>5.9821540625342947E-4</v>
      </c>
      <c r="R43" s="8">
        <f t="shared" si="28"/>
        <v>1.1949111458333333E-2</v>
      </c>
      <c r="S43" s="14">
        <f t="shared" si="29"/>
        <v>5.0063589107810433E-2</v>
      </c>
      <c r="T43" s="2">
        <v>0.01</v>
      </c>
      <c r="U43" s="15">
        <f t="shared" si="30"/>
        <v>5.0063589107810435E-4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1.5300635891078105E-2</v>
      </c>
      <c r="AR43" s="8">
        <f t="shared" si="34"/>
        <v>7.7091041666666671</v>
      </c>
      <c r="AS43" s="1">
        <f t="shared" si="35"/>
        <v>0.155</v>
      </c>
      <c r="AT43" s="1">
        <f t="shared" si="36"/>
        <v>243.68390410958918</v>
      </c>
      <c r="AU43" s="1">
        <f t="shared" si="37"/>
        <v>29850.165213237207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4.7782025852142898</v>
      </c>
      <c r="E44" s="10">
        <f t="shared" si="38"/>
        <v>2.8924849073225798</v>
      </c>
      <c r="F44" s="7" t="s">
        <v>73</v>
      </c>
      <c r="G44" s="1">
        <v>3</v>
      </c>
      <c r="H44" s="8">
        <f t="shared" si="21"/>
        <v>4.7782025852142898</v>
      </c>
      <c r="I44" s="8">
        <f t="shared" si="22"/>
        <v>277.92820258521425</v>
      </c>
      <c r="J44" s="8">
        <f t="shared" si="23"/>
        <v>3.2163233916268852E-2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0.22567291180665314</v>
      </c>
      <c r="P44" s="8">
        <f t="shared" si="26"/>
        <v>7.2583706510028958E-3</v>
      </c>
      <c r="Q44" s="13">
        <f t="shared" si="27"/>
        <v>1.1250474509054489E-3</v>
      </c>
      <c r="R44" s="8">
        <f t="shared" si="28"/>
        <v>1.1949111458333333E-2</v>
      </c>
      <c r="S44" s="14">
        <f t="shared" si="29"/>
        <v>9.4153230960184797E-2</v>
      </c>
      <c r="T44" s="2">
        <v>0.01</v>
      </c>
      <c r="U44" s="15">
        <f t="shared" si="30"/>
        <v>9.4153230960184798E-4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1.574153230960185E-2</v>
      </c>
      <c r="AR44" s="8">
        <f t="shared" si="34"/>
        <v>7.7091041666666671</v>
      </c>
      <c r="AS44" s="1">
        <f t="shared" si="35"/>
        <v>0.155</v>
      </c>
      <c r="AT44" s="1">
        <f t="shared" si="36"/>
        <v>243.68390410958918</v>
      </c>
      <c r="AU44" s="1">
        <f t="shared" si="37"/>
        <v>30710.314492557849</v>
      </c>
    </row>
    <row r="45" spans="1:48" x14ac:dyDescent="0.15">
      <c r="C45" s="7">
        <v>3</v>
      </c>
      <c r="D45" s="9">
        <v>10.2753161770323</v>
      </c>
      <c r="E45" s="10">
        <f t="shared" si="38"/>
        <v>4.7782025852142898</v>
      </c>
      <c r="F45" s="7" t="s">
        <v>73</v>
      </c>
      <c r="G45" s="1">
        <v>4</v>
      </c>
      <c r="H45" s="8">
        <f t="shared" si="21"/>
        <v>10.2753161770323</v>
      </c>
      <c r="I45" s="8">
        <f t="shared" si="22"/>
        <v>283.4253161770323</v>
      </c>
      <c r="J45" s="8">
        <f t="shared" si="23"/>
        <v>6.3453539013936702E-2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0.29550558282231693</v>
      </c>
      <c r="P45" s="8">
        <f t="shared" si="26"/>
        <v>1.8750875028451991E-2</v>
      </c>
      <c r="Q45" s="13">
        <f t="shared" si="27"/>
        <v>2.9063856294100584E-3</v>
      </c>
      <c r="R45" s="8">
        <f t="shared" si="28"/>
        <v>1.1949111458333333E-2</v>
      </c>
      <c r="S45" s="14">
        <f t="shared" si="29"/>
        <v>0.24323027193650784</v>
      </c>
      <c r="T45" s="2">
        <v>0.01</v>
      </c>
      <c r="U45" s="15">
        <f t="shared" si="30"/>
        <v>2.4323027193650783E-3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1.7232302719365079E-2</v>
      </c>
      <c r="AR45" s="8">
        <f t="shared" si="34"/>
        <v>7.7091041666666671</v>
      </c>
      <c r="AS45" s="1">
        <f t="shared" si="35"/>
        <v>0.155</v>
      </c>
      <c r="AT45" s="1">
        <f t="shared" si="36"/>
        <v>243.68390410958918</v>
      </c>
      <c r="AU45" s="1">
        <f t="shared" si="37"/>
        <v>33618.673553136876</v>
      </c>
    </row>
    <row r="46" spans="1:48" x14ac:dyDescent="0.15">
      <c r="C46" s="7">
        <v>4</v>
      </c>
      <c r="D46" s="9">
        <v>15.0020065486333</v>
      </c>
      <c r="E46" s="10">
        <f t="shared" si="38"/>
        <v>10.2753161770323</v>
      </c>
      <c r="F46" s="7" t="s">
        <v>73</v>
      </c>
      <c r="G46" s="1">
        <v>5</v>
      </c>
      <c r="H46" s="8">
        <f t="shared" si="21"/>
        <v>15.0020065486333</v>
      </c>
      <c r="I46" s="8">
        <f t="shared" si="22"/>
        <v>288.15200654863327</v>
      </c>
      <c r="J46" s="8">
        <f t="shared" si="23"/>
        <v>0.11147855565393268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0.26291697240417167</v>
      </c>
      <c r="O46" s="8">
        <f t="shared" si="39"/>
        <v>9.0928777056359933E-2</v>
      </c>
      <c r="P46" s="8">
        <f t="shared" si="26"/>
        <v>1.0136608733621457E-2</v>
      </c>
      <c r="Q46" s="13">
        <f t="shared" si="27"/>
        <v>1.5711743537113259E-3</v>
      </c>
      <c r="R46" s="8">
        <f t="shared" si="28"/>
        <v>1.1949111458333333E-2</v>
      </c>
      <c r="S46" s="14">
        <f t="shared" si="29"/>
        <v>0.13148880225864709</v>
      </c>
      <c r="T46" s="2">
        <v>0.01</v>
      </c>
      <c r="U46" s="15">
        <f t="shared" si="30"/>
        <v>1.3148880225864708E-3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2.841488802258647E-2</v>
      </c>
      <c r="AR46" s="8">
        <f t="shared" si="34"/>
        <v>7.7091041666666671</v>
      </c>
      <c r="AS46" s="1">
        <f t="shared" si="35"/>
        <v>0.155</v>
      </c>
      <c r="AT46" s="1">
        <f t="shared" si="36"/>
        <v>243.68390410958918</v>
      </c>
      <c r="AU46" s="1">
        <f t="shared" si="37"/>
        <v>55434.892250747922</v>
      </c>
    </row>
    <row r="47" spans="1:48" x14ac:dyDescent="0.15">
      <c r="C47" s="7">
        <v>5</v>
      </c>
      <c r="D47" s="9">
        <v>20.948940422903199</v>
      </c>
      <c r="E47" s="10">
        <f t="shared" si="38"/>
        <v>15.0020065486333</v>
      </c>
      <c r="F47" s="7" t="s">
        <v>75</v>
      </c>
      <c r="G47" s="1">
        <v>6</v>
      </c>
      <c r="H47" s="8">
        <f t="shared" si="21"/>
        <v>20.948940422903199</v>
      </c>
      <c r="I47" s="8">
        <f t="shared" si="22"/>
        <v>294.09894042290318</v>
      </c>
      <c r="J47" s="8">
        <f t="shared" si="23"/>
        <v>0.22076625451149784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0.15788320998940514</v>
      </c>
      <c r="P47" s="8">
        <f t="shared" si="26"/>
        <v>3.4855284919613275E-2</v>
      </c>
      <c r="Q47" s="13">
        <f t="shared" si="27"/>
        <v>5.4025691625400572E-3</v>
      </c>
      <c r="R47" s="8">
        <f t="shared" si="28"/>
        <v>1.1949111458333333E-2</v>
      </c>
      <c r="S47" s="14">
        <f t="shared" si="29"/>
        <v>0.45213145608180727</v>
      </c>
      <c r="T47" s="2">
        <v>0.01</v>
      </c>
      <c r="U47" s="15">
        <f t="shared" si="30"/>
        <v>4.5213145608180728E-3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3.162131456081807E-2</v>
      </c>
      <c r="AR47" s="8">
        <f t="shared" si="34"/>
        <v>7.7091041666666671</v>
      </c>
      <c r="AS47" s="1">
        <f t="shared" si="35"/>
        <v>0.155</v>
      </c>
      <c r="AT47" s="1">
        <f t="shared" si="36"/>
        <v>243.68390410958918</v>
      </c>
      <c r="AU47" s="1">
        <f t="shared" si="37"/>
        <v>61690.342193591932</v>
      </c>
    </row>
    <row r="48" spans="1:48" x14ac:dyDescent="0.15">
      <c r="C48" s="7">
        <v>6</v>
      </c>
      <c r="D48" s="9">
        <v>24.169443880666702</v>
      </c>
      <c r="E48" s="10">
        <f t="shared" si="38"/>
        <v>20.948940422903199</v>
      </c>
      <c r="F48" s="7" t="s">
        <v>73</v>
      </c>
      <c r="G48" s="1">
        <v>7</v>
      </c>
      <c r="H48" s="8">
        <f t="shared" si="21"/>
        <v>24.169443880666702</v>
      </c>
      <c r="I48" s="8">
        <f t="shared" si="22"/>
        <v>297.31944388066665</v>
      </c>
      <c r="J48" s="8">
        <f t="shared" si="23"/>
        <v>0.31599132881967901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0.20011896673645851</v>
      </c>
      <c r="P48" s="8">
        <f t="shared" si="26"/>
        <v>6.3235858221074664E-2</v>
      </c>
      <c r="Q48" s="13">
        <f t="shared" si="27"/>
        <v>9.8015580242665733E-3</v>
      </c>
      <c r="R48" s="8">
        <f t="shared" si="28"/>
        <v>1.1949111458333333E-2</v>
      </c>
      <c r="S48" s="14">
        <f t="shared" si="29"/>
        <v>0.82027505211954044</v>
      </c>
      <c r="T48" s="2">
        <v>0.01</v>
      </c>
      <c r="U48" s="15">
        <f t="shared" si="30"/>
        <v>8.2027505211954045E-3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4.2702750521195404E-2</v>
      </c>
      <c r="AR48" s="8">
        <f t="shared" si="34"/>
        <v>7.7091041666666671</v>
      </c>
      <c r="AS48" s="1">
        <f t="shared" si="35"/>
        <v>0.155</v>
      </c>
      <c r="AT48" s="1">
        <f t="shared" si="36"/>
        <v>243.68390410958918</v>
      </c>
      <c r="AU48" s="1">
        <f t="shared" si="37"/>
        <v>83309.227615867276</v>
      </c>
    </row>
    <row r="49" spans="1:78" x14ac:dyDescent="0.15">
      <c r="C49" s="7">
        <v>7</v>
      </c>
      <c r="D49" s="9">
        <v>26.223728765483902</v>
      </c>
      <c r="E49" s="10">
        <f t="shared" si="38"/>
        <v>24.169443880666702</v>
      </c>
      <c r="F49" s="7" t="s">
        <v>73</v>
      </c>
      <c r="G49" s="1">
        <v>8</v>
      </c>
      <c r="H49" s="8">
        <f t="shared" si="21"/>
        <v>26.223728765483902</v>
      </c>
      <c r="I49" s="8">
        <f t="shared" si="22"/>
        <v>299.37372876548386</v>
      </c>
      <c r="J49" s="8">
        <f t="shared" si="23"/>
        <v>0.39561186359101808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0.21397415018205049</v>
      </c>
      <c r="P49" s="8">
        <f t="shared" si="26"/>
        <v>8.4650712313825371E-2</v>
      </c>
      <c r="Q49" s="13">
        <f t="shared" si="27"/>
        <v>1.3120860408642932E-2</v>
      </c>
      <c r="R49" s="8">
        <f t="shared" si="28"/>
        <v>1.1949111458333333E-2</v>
      </c>
      <c r="S49" s="14">
        <f t="shared" si="29"/>
        <v>1.0980615968304839</v>
      </c>
      <c r="T49" s="2">
        <v>0.01</v>
      </c>
      <c r="U49" s="15">
        <f t="shared" si="30"/>
        <v>1.0980615968304838E-2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4.5480615968304841E-2</v>
      </c>
      <c r="AR49" s="8">
        <f t="shared" si="34"/>
        <v>7.7091041666666671</v>
      </c>
      <c r="AS49" s="1">
        <f t="shared" si="35"/>
        <v>0.155</v>
      </c>
      <c r="AT49" s="1">
        <f t="shared" si="36"/>
        <v>243.68390410958918</v>
      </c>
      <c r="AU49" s="1">
        <f t="shared" si="37"/>
        <v>88728.593394299445</v>
      </c>
    </row>
    <row r="50" spans="1:78" x14ac:dyDescent="0.15">
      <c r="C50" s="7">
        <v>8</v>
      </c>
      <c r="D50" s="9">
        <v>25.4392565616129</v>
      </c>
      <c r="E50" s="10">
        <f t="shared" si="38"/>
        <v>26.223728765483902</v>
      </c>
      <c r="F50" s="7" t="s">
        <v>73</v>
      </c>
      <c r="G50" s="1">
        <v>9</v>
      </c>
      <c r="H50" s="8">
        <f t="shared" si="21"/>
        <v>25.4392565616129</v>
      </c>
      <c r="I50" s="8">
        <f t="shared" si="22"/>
        <v>298.5892565616129</v>
      </c>
      <c r="J50" s="8">
        <f t="shared" si="23"/>
        <v>0.36321134702681274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0.20641447953489178</v>
      </c>
      <c r="P50" s="8">
        <f t="shared" si="26"/>
        <v>7.497208115770651E-2</v>
      </c>
      <c r="Q50" s="13">
        <f t="shared" si="27"/>
        <v>1.1620672579444508E-2</v>
      </c>
      <c r="R50" s="8">
        <f t="shared" si="28"/>
        <v>1.1949111458333333E-2</v>
      </c>
      <c r="S50" s="14">
        <f t="shared" si="29"/>
        <v>0.9725135312333395</v>
      </c>
      <c r="T50" s="2">
        <v>0.01</v>
      </c>
      <c r="U50" s="15">
        <f t="shared" si="30"/>
        <v>9.7251353123333946E-3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4.4225135312333394E-2</v>
      </c>
      <c r="AR50" s="8">
        <f t="shared" si="34"/>
        <v>7.7091041666666671</v>
      </c>
      <c r="AS50" s="1">
        <f t="shared" si="35"/>
        <v>0.155</v>
      </c>
      <c r="AT50" s="1">
        <f t="shared" si="36"/>
        <v>243.68390410958918</v>
      </c>
      <c r="AU50" s="1">
        <f t="shared" si="37"/>
        <v>86279.263492617145</v>
      </c>
    </row>
    <row r="51" spans="1:78" x14ac:dyDescent="0.15">
      <c r="C51" s="7">
        <v>9</v>
      </c>
      <c r="D51" s="9">
        <v>21.5544081566667</v>
      </c>
      <c r="E51" s="10">
        <f t="shared" si="38"/>
        <v>25.4392565616129</v>
      </c>
      <c r="F51" s="7" t="s">
        <v>73</v>
      </c>
      <c r="G51" s="1">
        <v>10</v>
      </c>
      <c r="H51" s="8">
        <f t="shared" si="21"/>
        <v>21.5544081566667</v>
      </c>
      <c r="I51" s="8">
        <f t="shared" si="22"/>
        <v>294.70440815666666</v>
      </c>
      <c r="J51" s="8">
        <f t="shared" si="23"/>
        <v>0.23630489788270059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0.20853344004385196</v>
      </c>
      <c r="P51" s="8">
        <f t="shared" si="26"/>
        <v>4.9277473254690708E-2</v>
      </c>
      <c r="Q51" s="13">
        <f t="shared" si="27"/>
        <v>7.6380083544770596E-3</v>
      </c>
      <c r="R51" s="8">
        <f t="shared" si="28"/>
        <v>1.1949111458333333E-2</v>
      </c>
      <c r="S51" s="14">
        <f t="shared" si="29"/>
        <v>0.63921140756874417</v>
      </c>
      <c r="T51" s="2">
        <v>0.01</v>
      </c>
      <c r="U51" s="15">
        <f t="shared" si="30"/>
        <v>6.3921140756874415E-3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3.3492114075687439E-2</v>
      </c>
      <c r="AR51" s="8">
        <f t="shared" si="34"/>
        <v>7.7091041666666671</v>
      </c>
      <c r="AS51" s="1">
        <f t="shared" si="35"/>
        <v>0.155</v>
      </c>
      <c r="AT51" s="1">
        <f t="shared" si="36"/>
        <v>243.68390410958918</v>
      </c>
      <c r="AU51" s="1">
        <f t="shared" si="37"/>
        <v>65340.103876520254</v>
      </c>
    </row>
    <row r="52" spans="1:78" x14ac:dyDescent="0.15">
      <c r="C52" s="7">
        <v>10</v>
      </c>
      <c r="D52" s="9">
        <v>16.273059379032301</v>
      </c>
      <c r="E52" s="10">
        <f t="shared" si="38"/>
        <v>21.5544081566667</v>
      </c>
      <c r="F52" s="7" t="s">
        <v>73</v>
      </c>
      <c r="G52" s="1">
        <v>11</v>
      </c>
      <c r="H52" s="8">
        <f t="shared" si="21"/>
        <v>16.273059379032301</v>
      </c>
      <c r="I52" s="8">
        <f t="shared" si="22"/>
        <v>289.42305937903228</v>
      </c>
      <c r="J52" s="8">
        <f t="shared" si="23"/>
        <v>0.12931212614050616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0.1512931684497032</v>
      </c>
      <c r="O52" s="8">
        <f t="shared" si="39"/>
        <v>8.5053840006124731E-2</v>
      </c>
      <c r="P52" s="8">
        <f t="shared" si="26"/>
        <v>1.0998492887606431E-2</v>
      </c>
      <c r="Q52" s="13">
        <f t="shared" si="27"/>
        <v>1.7047663975789968E-3</v>
      </c>
      <c r="R52" s="8">
        <f t="shared" si="28"/>
        <v>1.1949111458333333E-2</v>
      </c>
      <c r="S52" s="14">
        <f t="shared" si="29"/>
        <v>0.14266888408594511</v>
      </c>
      <c r="T52" s="2">
        <v>0.01</v>
      </c>
      <c r="U52" s="15">
        <f t="shared" si="30"/>
        <v>1.426688840859451E-3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2.8526688840859449E-2</v>
      </c>
      <c r="AR52" s="8">
        <f t="shared" si="34"/>
        <v>7.7091041666666671</v>
      </c>
      <c r="AS52" s="1">
        <f t="shared" si="35"/>
        <v>0.155</v>
      </c>
      <c r="AT52" s="1">
        <f t="shared" si="36"/>
        <v>243.68390410958918</v>
      </c>
      <c r="AU52" s="1">
        <f t="shared" si="37"/>
        <v>55653.005597159201</v>
      </c>
    </row>
    <row r="53" spans="1:78" x14ac:dyDescent="0.15">
      <c r="C53" s="7">
        <v>11</v>
      </c>
      <c r="D53" s="9">
        <v>6.8116824194666696</v>
      </c>
      <c r="E53" s="10">
        <f t="shared" si="38"/>
        <v>16.273059379032301</v>
      </c>
      <c r="F53" s="7" t="s">
        <v>75</v>
      </c>
      <c r="G53" s="1">
        <v>12</v>
      </c>
      <c r="H53" s="8">
        <f t="shared" si="21"/>
        <v>6.8116824194666696</v>
      </c>
      <c r="I53" s="8">
        <f t="shared" si="22"/>
        <v>279.96168241946663</v>
      </c>
      <c r="J53" s="8">
        <f t="shared" si="23"/>
        <v>4.1483131148937764E-2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0.15114638878518497</v>
      </c>
      <c r="P53" s="8">
        <f t="shared" si="26"/>
        <v>6.2700254686641642E-3</v>
      </c>
      <c r="Q53" s="13">
        <f t="shared" si="27"/>
        <v>9.718539476429454E-4</v>
      </c>
      <c r="R53" s="8">
        <f t="shared" si="28"/>
        <v>1.1949111458333333E-2</v>
      </c>
      <c r="S53" s="14">
        <f t="shared" si="29"/>
        <v>8.1332737671065289E-2</v>
      </c>
      <c r="T53" s="2">
        <v>0.01</v>
      </c>
      <c r="U53" s="15">
        <f t="shared" si="30"/>
        <v>8.1332737671065288E-4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1.5613327376710654E-2</v>
      </c>
      <c r="AR53" s="8">
        <f t="shared" si="34"/>
        <v>7.7091041666666671</v>
      </c>
      <c r="AS53" s="1">
        <f t="shared" si="35"/>
        <v>0.155</v>
      </c>
      <c r="AT53" s="1">
        <f t="shared" si="36"/>
        <v>243.68390410958918</v>
      </c>
      <c r="AU53" s="1">
        <f t="shared" si="37"/>
        <v>30460.198193130993</v>
      </c>
      <c r="AV53" s="1">
        <f>SUM(AU42:AU53)</f>
        <v>674384.97023445263</v>
      </c>
    </row>
    <row r="54" spans="1:78" x14ac:dyDescent="0.15">
      <c r="C54" s="7">
        <v>12</v>
      </c>
      <c r="D54" s="9">
        <v>3.4297756780645199</v>
      </c>
      <c r="E54" s="10">
        <f t="shared" si="38"/>
        <v>6.8116824194666696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7">
        <v>2</v>
      </c>
      <c r="E58" s="7"/>
      <c r="F58" s="7"/>
      <c r="G58" s="1">
        <v>1</v>
      </c>
      <c r="H58" s="8">
        <f t="shared" ref="H58:H69" si="40">E59</f>
        <v>2</v>
      </c>
      <c r="I58" s="8">
        <f t="shared" ref="I58:I69" si="41">H58+273.15</f>
        <v>275.14999999999998</v>
      </c>
      <c r="J58" s="8">
        <f t="shared" ref="J58:J69" si="42">EXP(($C$16*(I58-$C$14))/($C$17*I58*$C$14))</f>
        <v>2.2580560877366793E-2</v>
      </c>
      <c r="K58" s="8">
        <f t="shared" ref="K58:K69" si="43">$B$58/12</f>
        <v>9.0246250000000003</v>
      </c>
      <c r="L58" s="8">
        <f t="shared" ref="L58:L69" si="44">K58*$B$59/100</f>
        <v>2.4366487499999998</v>
      </c>
      <c r="M58" s="1" t="s">
        <v>73</v>
      </c>
      <c r="O58" s="8">
        <f>L58</f>
        <v>2.4366487499999998</v>
      </c>
      <c r="P58" s="8">
        <f t="shared" ref="P58:P69" si="45">O58*J58</f>
        <v>5.5020895436134698E-2</v>
      </c>
      <c r="Q58" s="13">
        <f t="shared" ref="Q58:Q69" si="46">P58*$B$60</f>
        <v>2.4759402946260615E-2</v>
      </c>
      <c r="R58" s="8">
        <f t="shared" ref="R58:R69" si="47">L58*$B$60</f>
        <v>1.0964919375</v>
      </c>
      <c r="S58" s="14">
        <f t="shared" ref="S58:S69" si="48">Q58/R58</f>
        <v>2.2580560877366793E-2</v>
      </c>
      <c r="T58" s="2">
        <v>0.27</v>
      </c>
      <c r="U58" s="15">
        <f t="shared" ref="U58:U69" si="49">S58*T58</f>
        <v>6.0967514368890346E-3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0.22823817055822207</v>
      </c>
      <c r="AC58" s="8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769.9334040506709</v>
      </c>
      <c r="AF58" s="1">
        <f t="shared" ref="AF58:AF69" si="54">AE58*10000*AC58*AB58</f>
        <v>15858810.310476635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9">
        <v>2.8924849073225798</v>
      </c>
      <c r="E59" s="10">
        <f t="shared" ref="E59:E70" si="55">D58</f>
        <v>2</v>
      </c>
      <c r="F59" s="7" t="s">
        <v>73</v>
      </c>
      <c r="G59" s="1">
        <v>2</v>
      </c>
      <c r="H59" s="8">
        <f t="shared" si="40"/>
        <v>2.8924849073225798</v>
      </c>
      <c r="I59" s="8">
        <f t="shared" si="41"/>
        <v>276.04248490732255</v>
      </c>
      <c r="J59" s="8">
        <f t="shared" si="42"/>
        <v>2.5317637784537651E-2</v>
      </c>
      <c r="K59" s="8">
        <f t="shared" si="43"/>
        <v>9.0246250000000003</v>
      </c>
      <c r="L59" s="8">
        <f t="shared" si="44"/>
        <v>2.4366487499999998</v>
      </c>
      <c r="M59" s="1" t="s">
        <v>73</v>
      </c>
      <c r="O59" s="8">
        <f t="shared" ref="O59:O69" si="56">L59+O58-P58-N59</f>
        <v>4.8182766045638648</v>
      </c>
      <c r="P59" s="8">
        <f t="shared" si="45"/>
        <v>0.12198738182005987</v>
      </c>
      <c r="Q59" s="13">
        <f t="shared" si="46"/>
        <v>5.4894321819026946E-2</v>
      </c>
      <c r="R59" s="8">
        <f t="shared" si="47"/>
        <v>1.0964919375</v>
      </c>
      <c r="S59" s="14">
        <f t="shared" si="48"/>
        <v>5.0063589107810426E-2</v>
      </c>
      <c r="T59" s="2">
        <v>0.27</v>
      </c>
      <c r="U59" s="15">
        <f t="shared" si="49"/>
        <v>1.3517169059108816E-2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0.23047542647132133</v>
      </c>
      <c r="AC59" s="8">
        <f t="shared" si="51"/>
        <v>9.0246250000000003</v>
      </c>
      <c r="AD59" s="1">
        <f t="shared" si="52"/>
        <v>0.45</v>
      </c>
      <c r="AE59" s="16">
        <f t="shared" si="53"/>
        <v>769.9334040506709</v>
      </c>
      <c r="AF59" s="1">
        <f t="shared" si="54"/>
        <v>16014262.910955584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4.7782025852142898</v>
      </c>
      <c r="E60" s="10">
        <f t="shared" si="55"/>
        <v>2.8924849073225798</v>
      </c>
      <c r="F60" s="7" t="s">
        <v>73</v>
      </c>
      <c r="G60" s="1">
        <v>3</v>
      </c>
      <c r="H60" s="8">
        <f t="shared" si="40"/>
        <v>4.7782025852142898</v>
      </c>
      <c r="I60" s="8">
        <f t="shared" si="41"/>
        <v>277.92820258521425</v>
      </c>
      <c r="J60" s="8">
        <f t="shared" si="42"/>
        <v>3.2163233916268852E-2</v>
      </c>
      <c r="K60" s="8">
        <f t="shared" si="43"/>
        <v>9.0246250000000003</v>
      </c>
      <c r="L60" s="8">
        <f t="shared" si="44"/>
        <v>2.4366487499999998</v>
      </c>
      <c r="M60" s="1" t="s">
        <v>73</v>
      </c>
      <c r="O60" s="8">
        <f t="shared" si="56"/>
        <v>7.1329379727438047</v>
      </c>
      <c r="P60" s="8">
        <f t="shared" si="45"/>
        <v>0.22941835252759551</v>
      </c>
      <c r="Q60" s="13">
        <f t="shared" si="46"/>
        <v>0.10323825863741798</v>
      </c>
      <c r="R60" s="8">
        <f t="shared" si="47"/>
        <v>1.0964919375</v>
      </c>
      <c r="S60" s="14">
        <f t="shared" si="48"/>
        <v>9.4153230960184769E-2</v>
      </c>
      <c r="T60" s="2">
        <v>0.27</v>
      </c>
      <c r="U60" s="15">
        <f t="shared" si="49"/>
        <v>2.5421372359249888E-2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0.23406454376631386</v>
      </c>
      <c r="AC60" s="8">
        <f t="shared" si="51"/>
        <v>9.0246250000000003</v>
      </c>
      <c r="AD60" s="1">
        <f t="shared" si="52"/>
        <v>0.45</v>
      </c>
      <c r="AE60" s="16">
        <f t="shared" si="53"/>
        <v>769.9334040506709</v>
      </c>
      <c r="AF60" s="1">
        <f t="shared" si="54"/>
        <v>16263647.710282205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9">
        <v>10.2753161770323</v>
      </c>
      <c r="E61" s="10">
        <f t="shared" si="55"/>
        <v>4.7782025852142898</v>
      </c>
      <c r="F61" s="7" t="s">
        <v>73</v>
      </c>
      <c r="G61" s="1">
        <v>4</v>
      </c>
      <c r="H61" s="8">
        <f t="shared" si="40"/>
        <v>10.2753161770323</v>
      </c>
      <c r="I61" s="8">
        <f t="shared" si="41"/>
        <v>283.4253161770323</v>
      </c>
      <c r="J61" s="8">
        <f t="shared" si="42"/>
        <v>6.3453539013936702E-2</v>
      </c>
      <c r="K61" s="8">
        <f t="shared" si="43"/>
        <v>9.0246250000000003</v>
      </c>
      <c r="L61" s="8">
        <f t="shared" si="44"/>
        <v>2.4366487499999998</v>
      </c>
      <c r="M61" s="1" t="s">
        <v>73</v>
      </c>
      <c r="O61" s="8">
        <f t="shared" si="56"/>
        <v>9.3401683702162082</v>
      </c>
      <c r="P61" s="8">
        <f t="shared" si="45"/>
        <v>0.5926667380762517</v>
      </c>
      <c r="Q61" s="13">
        <f t="shared" si="46"/>
        <v>0.26670003213431326</v>
      </c>
      <c r="R61" s="8">
        <f t="shared" si="47"/>
        <v>1.0964919375</v>
      </c>
      <c r="S61" s="14">
        <f t="shared" si="48"/>
        <v>0.24323027193650776</v>
      </c>
      <c r="T61" s="2">
        <v>0.27</v>
      </c>
      <c r="U61" s="15">
        <f t="shared" si="49"/>
        <v>6.5672173422857097E-2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0.24620016028699143</v>
      </c>
      <c r="AC61" s="8">
        <f t="shared" si="51"/>
        <v>9.0246250000000003</v>
      </c>
      <c r="AD61" s="1">
        <f t="shared" si="52"/>
        <v>0.45</v>
      </c>
      <c r="AE61" s="16">
        <f t="shared" si="53"/>
        <v>769.9334040506709</v>
      </c>
      <c r="AF61" s="1">
        <f t="shared" si="54"/>
        <v>17106874.06427639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9">
        <v>15.0020065486333</v>
      </c>
      <c r="E62" s="10">
        <f t="shared" si="55"/>
        <v>10.2753161770323</v>
      </c>
      <c r="F62" s="7" t="s">
        <v>73</v>
      </c>
      <c r="G62" s="1">
        <v>5</v>
      </c>
      <c r="H62" s="8">
        <f t="shared" si="40"/>
        <v>15.0020065486333</v>
      </c>
      <c r="I62" s="8">
        <f t="shared" si="41"/>
        <v>288.15200654863327</v>
      </c>
      <c r="J62" s="8">
        <f t="shared" si="42"/>
        <v>0.11147855565393268</v>
      </c>
      <c r="K62" s="8">
        <f t="shared" si="43"/>
        <v>9.0246250000000003</v>
      </c>
      <c r="L62" s="8">
        <f t="shared" si="44"/>
        <v>2.4366487499999998</v>
      </c>
      <c r="M62" s="1" t="s">
        <v>75</v>
      </c>
      <c r="N62" s="8">
        <f>(O61-P61)*$C$22/100</f>
        <v>8.3101265505329582</v>
      </c>
      <c r="O62" s="8">
        <f t="shared" si="56"/>
        <v>2.8740238316069977</v>
      </c>
      <c r="P62" s="8">
        <f t="shared" si="45"/>
        <v>0.32039202566252956</v>
      </c>
      <c r="Q62" s="13">
        <f t="shared" si="46"/>
        <v>0.14417641154813832</v>
      </c>
      <c r="R62" s="8">
        <f t="shared" si="47"/>
        <v>1.0964919375</v>
      </c>
      <c r="S62" s="14">
        <f t="shared" si="48"/>
        <v>0.13148880225864709</v>
      </c>
      <c r="T62" s="2">
        <v>0.27</v>
      </c>
      <c r="U62" s="15">
        <f t="shared" si="49"/>
        <v>3.5501976609834715E-2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0.28590384594786517</v>
      </c>
      <c r="AC62" s="8">
        <f t="shared" si="51"/>
        <v>9.0246250000000003</v>
      </c>
      <c r="AD62" s="1">
        <f t="shared" si="52"/>
        <v>0.45</v>
      </c>
      <c r="AE62" s="16">
        <f t="shared" si="53"/>
        <v>769.9334040506709</v>
      </c>
      <c r="AF62" s="1">
        <f t="shared" si="54"/>
        <v>19865629.175144084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9">
        <v>20.948940422903199</v>
      </c>
      <c r="E63" s="10">
        <f t="shared" si="55"/>
        <v>15.0020065486333</v>
      </c>
      <c r="F63" s="7" t="s">
        <v>75</v>
      </c>
      <c r="G63" s="1">
        <v>6</v>
      </c>
      <c r="H63" s="8">
        <f t="shared" si="40"/>
        <v>20.948940422903199</v>
      </c>
      <c r="I63" s="8">
        <f t="shared" si="41"/>
        <v>294.09894042290318</v>
      </c>
      <c r="J63" s="8">
        <f t="shared" si="42"/>
        <v>0.22076625451149784</v>
      </c>
      <c r="K63" s="8">
        <f t="shared" si="43"/>
        <v>9.0246250000000003</v>
      </c>
      <c r="L63" s="8">
        <f t="shared" si="44"/>
        <v>2.4366487499999998</v>
      </c>
      <c r="M63" s="1" t="s">
        <v>73</v>
      </c>
      <c r="O63" s="8">
        <f t="shared" si="56"/>
        <v>4.9902805559444676</v>
      </c>
      <c r="P63" s="8">
        <f t="shared" si="45"/>
        <v>1.1016855472974152</v>
      </c>
      <c r="Q63" s="13">
        <f t="shared" si="46"/>
        <v>0.49575849628383684</v>
      </c>
      <c r="R63" s="8">
        <f t="shared" si="47"/>
        <v>1.0964919375</v>
      </c>
      <c r="S63" s="14">
        <f t="shared" si="48"/>
        <v>0.4521314560818071</v>
      </c>
      <c r="T63" s="2">
        <v>0.27</v>
      </c>
      <c r="U63" s="15">
        <f t="shared" si="49"/>
        <v>0.12207549314208793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0.31200576118233952</v>
      </c>
      <c r="AC63" s="8">
        <f t="shared" si="51"/>
        <v>9.0246250000000003</v>
      </c>
      <c r="AD63" s="1">
        <f t="shared" si="52"/>
        <v>0.45</v>
      </c>
      <c r="AE63" s="16">
        <f t="shared" si="53"/>
        <v>769.9334040506709</v>
      </c>
      <c r="AF63" s="1">
        <f t="shared" si="54"/>
        <v>21679284.276879463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9">
        <v>24.169443880666702</v>
      </c>
      <c r="E64" s="10">
        <f t="shared" si="55"/>
        <v>20.948940422903199</v>
      </c>
      <c r="F64" s="7" t="s">
        <v>73</v>
      </c>
      <c r="G64" s="1">
        <v>7</v>
      </c>
      <c r="H64" s="8">
        <f t="shared" si="40"/>
        <v>24.169443880666702</v>
      </c>
      <c r="I64" s="8">
        <f t="shared" si="41"/>
        <v>297.31944388066665</v>
      </c>
      <c r="J64" s="8">
        <f t="shared" si="42"/>
        <v>0.31599132881967901</v>
      </c>
      <c r="K64" s="8">
        <f t="shared" si="43"/>
        <v>9.0246250000000003</v>
      </c>
      <c r="L64" s="8">
        <f t="shared" si="44"/>
        <v>2.4366487499999998</v>
      </c>
      <c r="M64" s="1" t="s">
        <v>73</v>
      </c>
      <c r="O64" s="8">
        <f t="shared" si="56"/>
        <v>6.3252437586470522</v>
      </c>
      <c r="P64" s="8">
        <f t="shared" si="45"/>
        <v>1.9987221804032631</v>
      </c>
      <c r="Q64" s="13">
        <f t="shared" si="46"/>
        <v>0.89942498118146841</v>
      </c>
      <c r="R64" s="8">
        <f t="shared" si="47"/>
        <v>1.0964919375</v>
      </c>
      <c r="S64" s="14">
        <f t="shared" si="48"/>
        <v>0.82027505211954055</v>
      </c>
      <c r="T64" s="2">
        <v>0.27</v>
      </c>
      <c r="U64" s="15">
        <f t="shared" si="49"/>
        <v>0.22147426407227597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0.35717449061779122</v>
      </c>
      <c r="AC64" s="8">
        <f t="shared" si="51"/>
        <v>9.0246250000000003</v>
      </c>
      <c r="AD64" s="1">
        <f t="shared" si="52"/>
        <v>0.45</v>
      </c>
      <c r="AE64" s="16">
        <f t="shared" si="53"/>
        <v>769.9334040506709</v>
      </c>
      <c r="AF64" s="1">
        <f t="shared" si="54"/>
        <v>24817770.316835437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9">
        <v>26.223728765483902</v>
      </c>
      <c r="E65" s="10">
        <f t="shared" si="55"/>
        <v>24.169443880666702</v>
      </c>
      <c r="F65" s="7" t="s">
        <v>73</v>
      </c>
      <c r="G65" s="1">
        <v>8</v>
      </c>
      <c r="H65" s="8">
        <f t="shared" si="40"/>
        <v>26.223728765483902</v>
      </c>
      <c r="I65" s="8">
        <f t="shared" si="41"/>
        <v>299.37372876548386</v>
      </c>
      <c r="J65" s="8">
        <f t="shared" si="42"/>
        <v>0.39561186359101808</v>
      </c>
      <c r="K65" s="8">
        <f t="shared" si="43"/>
        <v>9.0246250000000003</v>
      </c>
      <c r="L65" s="8">
        <f t="shared" si="44"/>
        <v>2.4366487499999998</v>
      </c>
      <c r="M65" s="1" t="s">
        <v>73</v>
      </c>
      <c r="O65" s="8">
        <f t="shared" si="56"/>
        <v>6.7631703282437883</v>
      </c>
      <c r="P65" s="8">
        <f t="shared" si="45"/>
        <v>2.6755904173400027</v>
      </c>
      <c r="Q65" s="13">
        <f t="shared" si="46"/>
        <v>1.2040156878030013</v>
      </c>
      <c r="R65" s="8">
        <f t="shared" si="47"/>
        <v>1.0964919375</v>
      </c>
      <c r="S65" s="14">
        <f t="shared" si="48"/>
        <v>1.0980615968304841</v>
      </c>
      <c r="T65" s="2">
        <v>0.27</v>
      </c>
      <c r="U65" s="15">
        <f t="shared" si="49"/>
        <v>0.29647663114423073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0.37978770428998554</v>
      </c>
      <c r="AC65" s="8">
        <f t="shared" si="51"/>
        <v>9.0246250000000003</v>
      </c>
      <c r="AD65" s="1">
        <f t="shared" si="52"/>
        <v>0.45</v>
      </c>
      <c r="AE65" s="16">
        <f t="shared" si="53"/>
        <v>769.9334040506709</v>
      </c>
      <c r="AF65" s="1">
        <f t="shared" si="54"/>
        <v>26389017.866097253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9">
        <v>25.4392565616129</v>
      </c>
      <c r="E66" s="10">
        <f t="shared" si="55"/>
        <v>26.223728765483902</v>
      </c>
      <c r="F66" s="7" t="s">
        <v>73</v>
      </c>
      <c r="G66" s="1">
        <v>9</v>
      </c>
      <c r="H66" s="8">
        <f t="shared" si="40"/>
        <v>25.4392565616129</v>
      </c>
      <c r="I66" s="8">
        <f t="shared" si="41"/>
        <v>298.5892565616129</v>
      </c>
      <c r="J66" s="8">
        <f t="shared" si="42"/>
        <v>0.36321134702681274</v>
      </c>
      <c r="K66" s="8">
        <f t="shared" si="43"/>
        <v>9.0246250000000003</v>
      </c>
      <c r="L66" s="8">
        <f t="shared" si="44"/>
        <v>2.4366487499999998</v>
      </c>
      <c r="M66" s="1" t="s">
        <v>73</v>
      </c>
      <c r="O66" s="8">
        <f t="shared" si="56"/>
        <v>6.5242286609037858</v>
      </c>
      <c r="P66" s="8">
        <f t="shared" si="45"/>
        <v>2.3696738802378028</v>
      </c>
      <c r="Q66" s="13">
        <f t="shared" si="46"/>
        <v>1.0663532461070113</v>
      </c>
      <c r="R66" s="8">
        <f t="shared" si="47"/>
        <v>1.0964919375</v>
      </c>
      <c r="S66" s="14">
        <f t="shared" si="48"/>
        <v>0.97251353123333961</v>
      </c>
      <c r="T66" s="2">
        <v>0.27</v>
      </c>
      <c r="U66" s="15">
        <f t="shared" si="49"/>
        <v>0.26257865343300169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0.36956746401005003</v>
      </c>
      <c r="AC66" s="8">
        <f t="shared" si="51"/>
        <v>9.0246250000000003</v>
      </c>
      <c r="AD66" s="1">
        <f t="shared" si="52"/>
        <v>0.45</v>
      </c>
      <c r="AE66" s="16">
        <f t="shared" si="53"/>
        <v>769.9334040506709</v>
      </c>
      <c r="AF66" s="1">
        <f t="shared" si="54"/>
        <v>25678878.753386285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9">
        <v>21.5544081566667</v>
      </c>
      <c r="E67" s="10">
        <f t="shared" si="55"/>
        <v>25.4392565616129</v>
      </c>
      <c r="F67" s="7" t="s">
        <v>73</v>
      </c>
      <c r="G67" s="1">
        <v>10</v>
      </c>
      <c r="H67" s="8">
        <f t="shared" si="40"/>
        <v>21.5544081566667</v>
      </c>
      <c r="I67" s="8">
        <f t="shared" si="41"/>
        <v>294.70440815666666</v>
      </c>
      <c r="J67" s="8">
        <f t="shared" si="42"/>
        <v>0.23630489788270059</v>
      </c>
      <c r="K67" s="8">
        <f t="shared" si="43"/>
        <v>9.0246250000000003</v>
      </c>
      <c r="L67" s="8">
        <f t="shared" si="44"/>
        <v>2.4366487499999998</v>
      </c>
      <c r="M67" s="1" t="s">
        <v>73</v>
      </c>
      <c r="O67" s="8">
        <f t="shared" si="56"/>
        <v>6.5912035306659824</v>
      </c>
      <c r="P67" s="8">
        <f t="shared" si="45"/>
        <v>1.5575336772381205</v>
      </c>
      <c r="Q67" s="13">
        <f t="shared" si="46"/>
        <v>0.70089015475715422</v>
      </c>
      <c r="R67" s="8">
        <f t="shared" si="47"/>
        <v>1.0964919375</v>
      </c>
      <c r="S67" s="14">
        <f t="shared" si="48"/>
        <v>0.63921140756874395</v>
      </c>
      <c r="T67" s="2">
        <v>0.27</v>
      </c>
      <c r="U67" s="15">
        <f t="shared" si="49"/>
        <v>0.17258708004356088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0.3272350046331336</v>
      </c>
      <c r="AC67" s="8">
        <f t="shared" si="51"/>
        <v>9.0246250000000003</v>
      </c>
      <c r="AD67" s="1">
        <f t="shared" si="52"/>
        <v>0.45</v>
      </c>
      <c r="AE67" s="16">
        <f t="shared" si="53"/>
        <v>769.9334040506709</v>
      </c>
      <c r="AF67" s="1">
        <f t="shared" si="54"/>
        <v>22737466.974661831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9">
        <v>16.273059379032301</v>
      </c>
      <c r="E68" s="10">
        <f t="shared" si="55"/>
        <v>21.5544081566667</v>
      </c>
      <c r="F68" s="7" t="s">
        <v>73</v>
      </c>
      <c r="G68" s="1">
        <v>11</v>
      </c>
      <c r="H68" s="8">
        <f t="shared" si="40"/>
        <v>16.273059379032301</v>
      </c>
      <c r="I68" s="8">
        <f t="shared" si="41"/>
        <v>289.42305937903228</v>
      </c>
      <c r="J68" s="8">
        <f t="shared" si="42"/>
        <v>0.12931212614050616</v>
      </c>
      <c r="K68" s="8">
        <f t="shared" si="43"/>
        <v>9.0246250000000003</v>
      </c>
      <c r="L68" s="8">
        <f t="shared" si="44"/>
        <v>2.4366487499999998</v>
      </c>
      <c r="M68" s="1" t="s">
        <v>75</v>
      </c>
      <c r="N68" s="8">
        <f>(O67-P67)*$C$22/100</f>
        <v>4.7819863607564681</v>
      </c>
      <c r="O68" s="8">
        <f t="shared" si="56"/>
        <v>2.6883322426713931</v>
      </c>
      <c r="P68" s="8">
        <f t="shared" si="45"/>
        <v>0.347633958071913</v>
      </c>
      <c r="Q68" s="13">
        <f t="shared" si="46"/>
        <v>0.15643528113236085</v>
      </c>
      <c r="R68" s="8">
        <f t="shared" si="47"/>
        <v>1.0964919375</v>
      </c>
      <c r="S68" s="14">
        <f t="shared" si="48"/>
        <v>0.14266888408594511</v>
      </c>
      <c r="T68" s="2">
        <v>0.27</v>
      </c>
      <c r="U68" s="15">
        <f t="shared" si="49"/>
        <v>3.8520598703205185E-2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0.28681396050901636</v>
      </c>
      <c r="AC68" s="8">
        <f t="shared" si="51"/>
        <v>9.0246250000000003</v>
      </c>
      <c r="AD68" s="1">
        <f t="shared" si="52"/>
        <v>0.45</v>
      </c>
      <c r="AE68" s="16">
        <f t="shared" si="53"/>
        <v>769.9334040506709</v>
      </c>
      <c r="AF68" s="1">
        <f t="shared" si="54"/>
        <v>19928867.213509001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 x14ac:dyDescent="0.15">
      <c r="C69" s="7">
        <v>11</v>
      </c>
      <c r="D69" s="9">
        <v>6.8116824194666696</v>
      </c>
      <c r="E69" s="10">
        <f t="shared" si="55"/>
        <v>16.273059379032301</v>
      </c>
      <c r="F69" s="7" t="s">
        <v>75</v>
      </c>
      <c r="G69" s="1">
        <v>12</v>
      </c>
      <c r="H69" s="8">
        <f t="shared" si="40"/>
        <v>6.8116824194666696</v>
      </c>
      <c r="I69" s="8">
        <f t="shared" si="41"/>
        <v>279.96168241946663</v>
      </c>
      <c r="J69" s="8">
        <f t="shared" si="42"/>
        <v>4.1483131148937764E-2</v>
      </c>
      <c r="K69" s="8">
        <f t="shared" si="43"/>
        <v>9.0246250000000003</v>
      </c>
      <c r="L69" s="8">
        <f t="shared" si="44"/>
        <v>2.4366487499999998</v>
      </c>
      <c r="M69" s="1" t="s">
        <v>73</v>
      </c>
      <c r="O69" s="8">
        <f t="shared" si="56"/>
        <v>4.7773470345994795</v>
      </c>
      <c r="P69" s="8">
        <f t="shared" si="45"/>
        <v>0.19817931358027913</v>
      </c>
      <c r="Q69" s="13">
        <f t="shared" si="46"/>
        <v>8.9180691111125615E-2</v>
      </c>
      <c r="R69" s="8">
        <f t="shared" si="47"/>
        <v>1.0964919375</v>
      </c>
      <c r="S69" s="14">
        <f t="shared" si="48"/>
        <v>8.1332737671065289E-2</v>
      </c>
      <c r="T69" s="2">
        <v>0.27</v>
      </c>
      <c r="U69" s="15">
        <f t="shared" si="49"/>
        <v>2.1959839171187628E-2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0.2330208915101131</v>
      </c>
      <c r="AC69" s="8">
        <f t="shared" si="51"/>
        <v>9.0246250000000003</v>
      </c>
      <c r="AD69" s="1">
        <f t="shared" si="52"/>
        <v>0.45</v>
      </c>
      <c r="AE69" s="16">
        <f t="shared" si="53"/>
        <v>769.9334040506709</v>
      </c>
      <c r="AF69" s="1">
        <f t="shared" si="54"/>
        <v>16191130.991800331</v>
      </c>
      <c r="AG69" s="1">
        <f>SUM(AF58:AF69)</f>
        <v>242531640.56430447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x14ac:dyDescent="0.15">
      <c r="C70" s="7">
        <v>12</v>
      </c>
      <c r="D70" s="9">
        <v>3.4297756780645199</v>
      </c>
      <c r="E70" s="10">
        <f t="shared" si="55"/>
        <v>6.8116824194666696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2</v>
      </c>
      <c r="E74" s="7"/>
      <c r="F74" s="7"/>
      <c r="G74" s="1">
        <v>1</v>
      </c>
      <c r="H74" s="8">
        <f t="shared" ref="H74:H85" si="57">E75</f>
        <v>2</v>
      </c>
      <c r="I74" s="8">
        <f t="shared" ref="I74:I85" si="58">H74+273.15</f>
        <v>275.14999999999998</v>
      </c>
      <c r="J74" s="8">
        <f t="shared" ref="J74:J85" si="59">EXP(($C$16*(I74-$C$14))/($C$17*I74*$C$14))</f>
        <v>2.2580560877366793E-2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1.1769439940501121E-2</v>
      </c>
      <c r="Q74" s="13">
        <f t="shared" ref="Q74:Q85" si="63">P74*$B$76</f>
        <v>3.0600543845302917E-3</v>
      </c>
      <c r="R74" s="8">
        <f t="shared" ref="R74:R85" si="64">L74*$B$76</f>
        <v>0.1355172</v>
      </c>
      <c r="S74" s="14">
        <f t="shared" ref="S74:S85" si="65">Q74/R74</f>
        <v>2.2580560877366797E-2</v>
      </c>
      <c r="T74" s="2">
        <v>0.01</v>
      </c>
      <c r="U74" s="15">
        <f t="shared" ref="U74:U85" si="66">S74*T74</f>
        <v>2.2580560877366796E-4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1.0175805608773666E-2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1.0628268696705501</v>
      </c>
      <c r="AX74" s="1">
        <f t="shared" ref="AX74:AX85" si="73">AW74*10000*AV74*0.67*AU74*AT74</f>
        <v>981.97526828083971</v>
      </c>
    </row>
    <row r="75" spans="1:78" x14ac:dyDescent="0.15">
      <c r="A75" s="1" t="s">
        <v>74</v>
      </c>
      <c r="B75" s="1">
        <v>1</v>
      </c>
      <c r="C75" s="7">
        <v>1</v>
      </c>
      <c r="D75" s="9">
        <v>2.8924849073225798</v>
      </c>
      <c r="E75" s="10">
        <f t="shared" ref="E75:E86" si="74">D74</f>
        <v>2</v>
      </c>
      <c r="F75" s="7" t="s">
        <v>73</v>
      </c>
      <c r="G75" s="1">
        <v>2</v>
      </c>
      <c r="H75" s="8">
        <f t="shared" si="57"/>
        <v>2.8924849073225798</v>
      </c>
      <c r="I75" s="8">
        <f t="shared" si="58"/>
        <v>276.04248490732255</v>
      </c>
      <c r="J75" s="8">
        <f t="shared" si="59"/>
        <v>2.5317637784537651E-2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1.030670560059499</v>
      </c>
      <c r="P75" s="8">
        <f t="shared" si="62"/>
        <v>2.6094143914772952E-2</v>
      </c>
      <c r="Q75" s="13">
        <f t="shared" si="63"/>
        <v>6.7844774178409681E-3</v>
      </c>
      <c r="R75" s="8">
        <f t="shared" si="64"/>
        <v>0.1355172</v>
      </c>
      <c r="S75" s="14">
        <f t="shared" si="65"/>
        <v>5.0063589107810433E-2</v>
      </c>
      <c r="T75" s="2">
        <v>0.01</v>
      </c>
      <c r="U75" s="15">
        <f t="shared" si="66"/>
        <v>5.0063589107810435E-4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5.9906358910781048E-3</v>
      </c>
      <c r="AU75" s="8">
        <f t="shared" si="70"/>
        <v>52.122000000000007</v>
      </c>
      <c r="AV75" s="1">
        <f t="shared" si="71"/>
        <v>0.26</v>
      </c>
      <c r="AW75" s="1">
        <f t="shared" si="72"/>
        <v>1.0628268696705501</v>
      </c>
      <c r="AX75" s="1">
        <f t="shared" si="73"/>
        <v>578.10226654115456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4.7782025852142898</v>
      </c>
      <c r="E76" s="10">
        <f t="shared" si="74"/>
        <v>2.8924849073225798</v>
      </c>
      <c r="F76" s="7" t="s">
        <v>73</v>
      </c>
      <c r="G76" s="1">
        <v>3</v>
      </c>
      <c r="H76" s="8">
        <f t="shared" si="57"/>
        <v>4.7782025852142898</v>
      </c>
      <c r="I76" s="8">
        <f t="shared" si="58"/>
        <v>277.92820258521425</v>
      </c>
      <c r="J76" s="8">
        <f t="shared" si="59"/>
        <v>3.2163233916268852E-2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1.5257964161447259</v>
      </c>
      <c r="P76" s="8">
        <f t="shared" si="62"/>
        <v>4.9074547041067514E-2</v>
      </c>
      <c r="Q76" s="13">
        <f t="shared" si="63"/>
        <v>1.2759382230677553E-2</v>
      </c>
      <c r="R76" s="8">
        <f t="shared" si="64"/>
        <v>0.1355172</v>
      </c>
      <c r="S76" s="14">
        <f t="shared" si="65"/>
        <v>9.4153230960184783E-2</v>
      </c>
      <c r="T76" s="2">
        <v>0.01</v>
      </c>
      <c r="U76" s="15">
        <f t="shared" si="66"/>
        <v>9.4153230960184787E-4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6.4315323096018479E-3</v>
      </c>
      <c r="AU76" s="8">
        <f t="shared" si="70"/>
        <v>52.122000000000007</v>
      </c>
      <c r="AV76" s="1">
        <f t="shared" si="71"/>
        <v>0.26</v>
      </c>
      <c r="AW76" s="1">
        <f t="shared" si="72"/>
        <v>1.0628268696705501</v>
      </c>
      <c r="AX76" s="1">
        <f t="shared" si="73"/>
        <v>620.64920537915884</v>
      </c>
    </row>
    <row r="77" spans="1:78" x14ac:dyDescent="0.15">
      <c r="C77" s="7">
        <v>3</v>
      </c>
      <c r="D77" s="9">
        <v>10.2753161770323</v>
      </c>
      <c r="E77" s="10">
        <f t="shared" si="74"/>
        <v>4.7782025852142898</v>
      </c>
      <c r="F77" s="7" t="s">
        <v>73</v>
      </c>
      <c r="G77" s="1">
        <v>4</v>
      </c>
      <c r="H77" s="8">
        <f t="shared" si="57"/>
        <v>10.2753161770323</v>
      </c>
      <c r="I77" s="8">
        <f t="shared" si="58"/>
        <v>283.4253161770323</v>
      </c>
      <c r="J77" s="8">
        <f t="shared" si="59"/>
        <v>6.3453539013936702E-2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1.9979418691036583</v>
      </c>
      <c r="P77" s="8">
        <f t="shared" si="62"/>
        <v>0.12677648233874661</v>
      </c>
      <c r="Q77" s="13">
        <f t="shared" si="63"/>
        <v>3.2961885408074119E-2</v>
      </c>
      <c r="R77" s="8">
        <f t="shared" si="64"/>
        <v>0.1355172</v>
      </c>
      <c r="S77" s="14">
        <f t="shared" si="65"/>
        <v>0.24323027193650781</v>
      </c>
      <c r="T77" s="2">
        <v>0.01</v>
      </c>
      <c r="U77" s="15">
        <f t="shared" si="66"/>
        <v>2.4323027193650783E-3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7.922302719365077E-3</v>
      </c>
      <c r="AU77" s="8">
        <f t="shared" si="70"/>
        <v>52.122000000000007</v>
      </c>
      <c r="AV77" s="1">
        <f t="shared" si="71"/>
        <v>0.26</v>
      </c>
      <c r="AW77" s="1">
        <f t="shared" si="72"/>
        <v>1.0628268696705501</v>
      </c>
      <c r="AX77" s="1">
        <f t="shared" si="73"/>
        <v>764.5100188964883</v>
      </c>
    </row>
    <row r="78" spans="1:78" x14ac:dyDescent="0.15">
      <c r="C78" s="7">
        <v>4</v>
      </c>
      <c r="D78" s="9">
        <v>15.0020065486333</v>
      </c>
      <c r="E78" s="10">
        <f t="shared" si="74"/>
        <v>10.2753161770323</v>
      </c>
      <c r="F78" s="7" t="s">
        <v>73</v>
      </c>
      <c r="G78" s="1">
        <v>5</v>
      </c>
      <c r="H78" s="8">
        <f t="shared" si="57"/>
        <v>15.0020065486333</v>
      </c>
      <c r="I78" s="8">
        <f t="shared" si="58"/>
        <v>288.15200654863327</v>
      </c>
      <c r="J78" s="8">
        <f t="shared" si="59"/>
        <v>0.11147855565393268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1.7776071174266661</v>
      </c>
      <c r="O78" s="8">
        <f t="shared" si="75"/>
        <v>0.61477826933824553</v>
      </c>
      <c r="P78" s="8">
        <f t="shared" si="62"/>
        <v>6.8534593513252015E-2</v>
      </c>
      <c r="Q78" s="13">
        <f t="shared" si="63"/>
        <v>1.7818994313445524E-2</v>
      </c>
      <c r="R78" s="8">
        <f t="shared" si="64"/>
        <v>0.1355172</v>
      </c>
      <c r="S78" s="14">
        <f t="shared" si="65"/>
        <v>0.13148880225864704</v>
      </c>
      <c r="T78" s="2">
        <v>0.01</v>
      </c>
      <c r="U78" s="15">
        <f t="shared" si="66"/>
        <v>1.3148880225864704E-3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1.1264888022586472E-2</v>
      </c>
      <c r="AU78" s="8">
        <f t="shared" si="70"/>
        <v>52.122000000000007</v>
      </c>
      <c r="AV78" s="1">
        <f t="shared" si="71"/>
        <v>0.26</v>
      </c>
      <c r="AW78" s="1">
        <f t="shared" si="72"/>
        <v>1.0628268696705501</v>
      </c>
      <c r="AX78" s="1">
        <f t="shared" si="73"/>
        <v>1087.0727943736813</v>
      </c>
    </row>
    <row r="79" spans="1:78" x14ac:dyDescent="0.15">
      <c r="C79" s="7">
        <v>5</v>
      </c>
      <c r="D79" s="9">
        <v>20.948940422903199</v>
      </c>
      <c r="E79" s="10">
        <f t="shared" si="74"/>
        <v>15.0020065486333</v>
      </c>
      <c r="F79" s="7" t="s">
        <v>75</v>
      </c>
      <c r="G79" s="1">
        <v>6</v>
      </c>
      <c r="H79" s="8">
        <f t="shared" si="57"/>
        <v>20.948940422903199</v>
      </c>
      <c r="I79" s="8">
        <f t="shared" si="58"/>
        <v>294.09894042290318</v>
      </c>
      <c r="J79" s="8">
        <f t="shared" si="59"/>
        <v>0.22076625451149784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1.0674636758249936</v>
      </c>
      <c r="P79" s="8">
        <f t="shared" si="62"/>
        <v>0.23565995753895955</v>
      </c>
      <c r="Q79" s="13">
        <f t="shared" si="63"/>
        <v>6.1271588960129485E-2</v>
      </c>
      <c r="R79" s="8">
        <f t="shared" si="64"/>
        <v>0.1355172</v>
      </c>
      <c r="S79" s="14">
        <f t="shared" si="65"/>
        <v>0.45213145608180721</v>
      </c>
      <c r="T79" s="2">
        <v>0.01</v>
      </c>
      <c r="U79" s="15">
        <f t="shared" si="66"/>
        <v>4.5213145608180719E-3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1.4471314560818072E-2</v>
      </c>
      <c r="AU79" s="8">
        <f t="shared" si="70"/>
        <v>52.122000000000007</v>
      </c>
      <c r="AV79" s="1">
        <f t="shared" si="71"/>
        <v>0.26</v>
      </c>
      <c r="AW79" s="1">
        <f t="shared" si="72"/>
        <v>1.0628268696705501</v>
      </c>
      <c r="AX79" s="1">
        <f t="shared" si="73"/>
        <v>1396.4961148612506</v>
      </c>
    </row>
    <row r="80" spans="1:78" x14ac:dyDescent="0.15">
      <c r="C80" s="7">
        <v>6</v>
      </c>
      <c r="D80" s="9">
        <v>24.169443880666702</v>
      </c>
      <c r="E80" s="10">
        <f t="shared" si="74"/>
        <v>20.948940422903199</v>
      </c>
      <c r="F80" s="7" t="s">
        <v>73</v>
      </c>
      <c r="G80" s="1">
        <v>7</v>
      </c>
      <c r="H80" s="8">
        <f t="shared" si="57"/>
        <v>24.169443880666702</v>
      </c>
      <c r="I80" s="8">
        <f t="shared" si="58"/>
        <v>297.31944388066665</v>
      </c>
      <c r="J80" s="8">
        <f t="shared" si="59"/>
        <v>0.31599132881967901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1.3530237182860341</v>
      </c>
      <c r="P80" s="8">
        <f t="shared" si="62"/>
        <v>0.42754376266574695</v>
      </c>
      <c r="Q80" s="13">
        <f t="shared" si="63"/>
        <v>0.11116137829309421</v>
      </c>
      <c r="R80" s="8">
        <f t="shared" si="64"/>
        <v>0.1355172</v>
      </c>
      <c r="S80" s="14">
        <f t="shared" si="65"/>
        <v>0.82027505211954055</v>
      </c>
      <c r="T80" s="2">
        <v>0.01</v>
      </c>
      <c r="U80" s="15">
        <f t="shared" si="66"/>
        <v>8.2027505211954062E-3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2.3102750521195405E-2</v>
      </c>
      <c r="AU80" s="8">
        <f t="shared" si="70"/>
        <v>52.122000000000007</v>
      </c>
      <c r="AV80" s="1">
        <f t="shared" si="71"/>
        <v>0.26</v>
      </c>
      <c r="AW80" s="1">
        <f t="shared" si="72"/>
        <v>1.0628268696705501</v>
      </c>
      <c r="AX80" s="1">
        <f t="shared" si="73"/>
        <v>2229.4381902810546</v>
      </c>
    </row>
    <row r="81" spans="1:53" x14ac:dyDescent="0.15">
      <c r="C81" s="7">
        <v>7</v>
      </c>
      <c r="D81" s="9">
        <v>26.223728765483902</v>
      </c>
      <c r="E81" s="10">
        <f t="shared" si="74"/>
        <v>24.169443880666702</v>
      </c>
      <c r="F81" s="7" t="s">
        <v>73</v>
      </c>
      <c r="G81" s="1">
        <v>8</v>
      </c>
      <c r="H81" s="8">
        <f t="shared" si="57"/>
        <v>26.223728765483902</v>
      </c>
      <c r="I81" s="8">
        <f t="shared" si="58"/>
        <v>299.37372876548386</v>
      </c>
      <c r="J81" s="8">
        <f t="shared" si="59"/>
        <v>0.39561186359101808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1.4466999556202871</v>
      </c>
      <c r="P81" s="8">
        <f t="shared" si="62"/>
        <v>0.57233166549998493</v>
      </c>
      <c r="Q81" s="13">
        <f t="shared" si="63"/>
        <v>0.1488062330299961</v>
      </c>
      <c r="R81" s="8">
        <f t="shared" si="64"/>
        <v>0.1355172</v>
      </c>
      <c r="S81" s="14">
        <f t="shared" si="65"/>
        <v>1.0980615968304841</v>
      </c>
      <c r="T81" s="2">
        <v>0.01</v>
      </c>
      <c r="U81" s="15">
        <f t="shared" si="66"/>
        <v>1.0980615968304842E-2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2.5880615968304842E-2</v>
      </c>
      <c r="AU81" s="8">
        <f t="shared" si="70"/>
        <v>52.122000000000007</v>
      </c>
      <c r="AV81" s="1">
        <f t="shared" si="71"/>
        <v>0.26</v>
      </c>
      <c r="AW81" s="1">
        <f t="shared" si="72"/>
        <v>1.0628268696705501</v>
      </c>
      <c r="AX81" s="1">
        <f t="shared" si="73"/>
        <v>2497.5049431798557</v>
      </c>
    </row>
    <row r="82" spans="1:53" x14ac:dyDescent="0.15">
      <c r="C82" s="7">
        <v>8</v>
      </c>
      <c r="D82" s="9">
        <v>25.4392565616129</v>
      </c>
      <c r="E82" s="10">
        <f t="shared" si="74"/>
        <v>26.223728765483902</v>
      </c>
      <c r="F82" s="7" t="s">
        <v>73</v>
      </c>
      <c r="G82" s="1">
        <v>9</v>
      </c>
      <c r="H82" s="8">
        <f t="shared" si="57"/>
        <v>25.4392565616129</v>
      </c>
      <c r="I82" s="8">
        <f t="shared" si="58"/>
        <v>298.5892565616129</v>
      </c>
      <c r="J82" s="8">
        <f t="shared" si="59"/>
        <v>0.36321134702681274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1.3955882901203021</v>
      </c>
      <c r="P82" s="8">
        <f t="shared" si="62"/>
        <v>0.50689350274944123</v>
      </c>
      <c r="Q82" s="13">
        <f t="shared" si="63"/>
        <v>0.13179231071485473</v>
      </c>
      <c r="R82" s="8">
        <f t="shared" si="64"/>
        <v>0.1355172</v>
      </c>
      <c r="S82" s="14">
        <f t="shared" si="65"/>
        <v>0.9725135312333395</v>
      </c>
      <c r="T82" s="2">
        <v>0.01</v>
      </c>
      <c r="U82" s="15">
        <f t="shared" si="66"/>
        <v>9.7251353123333946E-3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2.4625135312333395E-2</v>
      </c>
      <c r="AU82" s="8">
        <f t="shared" si="70"/>
        <v>52.122000000000007</v>
      </c>
      <c r="AV82" s="1">
        <f t="shared" si="71"/>
        <v>0.26</v>
      </c>
      <c r="AW82" s="1">
        <f t="shared" si="72"/>
        <v>1.0628268696705501</v>
      </c>
      <c r="AX82" s="1">
        <f t="shared" si="73"/>
        <v>2376.3498227532241</v>
      </c>
    </row>
    <row r="83" spans="1:53" x14ac:dyDescent="0.15">
      <c r="C83" s="7">
        <v>9</v>
      </c>
      <c r="D83" s="9">
        <v>21.5544081566667</v>
      </c>
      <c r="E83" s="10">
        <f t="shared" si="74"/>
        <v>25.4392565616129</v>
      </c>
      <c r="F83" s="7" t="s">
        <v>73</v>
      </c>
      <c r="G83" s="1">
        <v>10</v>
      </c>
      <c r="H83" s="8">
        <f t="shared" si="57"/>
        <v>21.5544081566667</v>
      </c>
      <c r="I83" s="8">
        <f t="shared" si="58"/>
        <v>294.70440815666666</v>
      </c>
      <c r="J83" s="8">
        <f t="shared" si="59"/>
        <v>0.23630489788270059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1.4099147873708608</v>
      </c>
      <c r="P83" s="8">
        <f t="shared" si="62"/>
        <v>0.3331697698529808</v>
      </c>
      <c r="Q83" s="13">
        <f t="shared" si="63"/>
        <v>8.6624140161775012E-2</v>
      </c>
      <c r="R83" s="8">
        <f t="shared" si="64"/>
        <v>0.1355172</v>
      </c>
      <c r="S83" s="14">
        <f t="shared" si="65"/>
        <v>0.63921140756874406</v>
      </c>
      <c r="T83" s="2">
        <v>0.01</v>
      </c>
      <c r="U83" s="15">
        <f t="shared" si="66"/>
        <v>6.3921140756874406E-3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1.634211407568744E-2</v>
      </c>
      <c r="AU83" s="8">
        <f t="shared" si="70"/>
        <v>52.122000000000007</v>
      </c>
      <c r="AV83" s="1">
        <f t="shared" si="71"/>
        <v>0.26</v>
      </c>
      <c r="AW83" s="1">
        <f t="shared" si="72"/>
        <v>1.0628268696705501</v>
      </c>
      <c r="AX83" s="1">
        <f t="shared" si="73"/>
        <v>1577.0301114943593</v>
      </c>
    </row>
    <row r="84" spans="1:53" x14ac:dyDescent="0.15">
      <c r="C84" s="7">
        <v>10</v>
      </c>
      <c r="D84" s="9">
        <v>16.273059379032301</v>
      </c>
      <c r="E84" s="10">
        <f t="shared" si="74"/>
        <v>21.5544081566667</v>
      </c>
      <c r="F84" s="7" t="s">
        <v>73</v>
      </c>
      <c r="G84" s="1">
        <v>11</v>
      </c>
      <c r="H84" s="8">
        <f t="shared" si="57"/>
        <v>16.273059379032301</v>
      </c>
      <c r="I84" s="8">
        <f t="shared" si="58"/>
        <v>289.42305937903228</v>
      </c>
      <c r="J84" s="8">
        <f t="shared" si="59"/>
        <v>0.12931212614050616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1.0229077666419861</v>
      </c>
      <c r="O84" s="8">
        <f t="shared" si="75"/>
        <v>0.57505725087589399</v>
      </c>
      <c r="P84" s="8">
        <f t="shared" si="62"/>
        <v>7.4361875763276297E-2</v>
      </c>
      <c r="Q84" s="13">
        <f t="shared" si="63"/>
        <v>1.9334087698451838E-2</v>
      </c>
      <c r="R84" s="8">
        <f t="shared" si="64"/>
        <v>0.1355172</v>
      </c>
      <c r="S84" s="14">
        <f t="shared" si="65"/>
        <v>0.14266888408594508</v>
      </c>
      <c r="T84" s="2">
        <v>0.01</v>
      </c>
      <c r="U84" s="15">
        <f t="shared" si="66"/>
        <v>1.4266888408594508E-3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1.1376688840859451E-2</v>
      </c>
      <c r="AU84" s="8">
        <f t="shared" si="70"/>
        <v>52.122000000000007</v>
      </c>
      <c r="AV84" s="1">
        <f t="shared" si="71"/>
        <v>0.26</v>
      </c>
      <c r="AW84" s="1">
        <f t="shared" si="72"/>
        <v>1.0628268696705501</v>
      </c>
      <c r="AX84" s="1">
        <f t="shared" si="73"/>
        <v>1097.8616835033015</v>
      </c>
    </row>
    <row r="85" spans="1:53" x14ac:dyDescent="0.15">
      <c r="C85" s="7">
        <v>11</v>
      </c>
      <c r="D85" s="9">
        <v>6.8116824194666696</v>
      </c>
      <c r="E85" s="10">
        <f t="shared" si="74"/>
        <v>16.273059379032301</v>
      </c>
      <c r="F85" s="7" t="s">
        <v>75</v>
      </c>
      <c r="G85" s="1">
        <v>12</v>
      </c>
      <c r="H85" s="8">
        <f t="shared" si="57"/>
        <v>6.8116824194666696</v>
      </c>
      <c r="I85" s="8">
        <f t="shared" si="58"/>
        <v>279.96168241946663</v>
      </c>
      <c r="J85" s="8">
        <f t="shared" si="59"/>
        <v>4.1483131148937764E-2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1.0219153751126178</v>
      </c>
      <c r="P85" s="8">
        <f t="shared" si="62"/>
        <v>4.2392249528912657E-2</v>
      </c>
      <c r="Q85" s="13">
        <f t="shared" si="63"/>
        <v>1.1021984877517292E-2</v>
      </c>
      <c r="R85" s="8">
        <f t="shared" si="64"/>
        <v>0.1355172</v>
      </c>
      <c r="S85" s="14">
        <f t="shared" si="65"/>
        <v>8.1332737671065303E-2</v>
      </c>
      <c r="T85" s="2">
        <v>0.01</v>
      </c>
      <c r="U85" s="15">
        <f t="shared" si="66"/>
        <v>8.133273767106531E-4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6.3033273767106532E-3</v>
      </c>
      <c r="AU85" s="8">
        <f t="shared" si="70"/>
        <v>52.122000000000007</v>
      </c>
      <c r="AV85" s="1">
        <f t="shared" si="71"/>
        <v>0.26</v>
      </c>
      <c r="AW85" s="1">
        <f t="shared" si="72"/>
        <v>1.0628268696705501</v>
      </c>
      <c r="AX85" s="1">
        <f t="shared" si="73"/>
        <v>608.27730302459622</v>
      </c>
      <c r="AY85" s="1">
        <f>SUM(AX74:AX85)</f>
        <v>15815.267722568966</v>
      </c>
    </row>
    <row r="86" spans="1:53" x14ac:dyDescent="0.15">
      <c r="C86" s="7">
        <v>12</v>
      </c>
      <c r="D86" s="9">
        <v>3.4297756780645199</v>
      </c>
      <c r="E86" s="10">
        <f t="shared" si="74"/>
        <v>6.8116824194666696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2</v>
      </c>
      <c r="E90" s="7"/>
      <c r="F90" s="7"/>
      <c r="G90" s="1">
        <v>1</v>
      </c>
      <c r="H90" s="8">
        <f t="shared" ref="H90:H101" si="76">E91</f>
        <v>2</v>
      </c>
      <c r="I90" s="8">
        <f t="shared" ref="I90:I101" si="77">H90+273.15</f>
        <v>275.14999999999998</v>
      </c>
      <c r="J90" s="8">
        <f t="shared" ref="J90:J101" si="78">EXP(($C$16*(I90-$C$14))/($C$17*I90*$C$14))</f>
        <v>2.2580560877366793E-2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6.4286856817863261E-3</v>
      </c>
      <c r="Q90" s="13">
        <f t="shared" ref="Q90:Q101" si="82">P90*$B$76</f>
        <v>1.6714582772644449E-3</v>
      </c>
      <c r="R90" s="8">
        <f t="shared" ref="R90:R101" si="83">L90*$B$76</f>
        <v>7.4022000000000004E-2</v>
      </c>
      <c r="S90" s="14">
        <f t="shared" ref="S90:S101" si="84">Q90/R90</f>
        <v>2.2580560877366793E-2</v>
      </c>
      <c r="T90" s="2">
        <v>0.01</v>
      </c>
      <c r="U90" s="15">
        <f t="shared" ref="U90:U101" si="85">S90*T90</f>
        <v>2.2580560877366793E-4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1.0175805608773666E-2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2.3696000000000002</v>
      </c>
      <c r="AX90" s="1">
        <f t="shared" ref="AX90:AX101" si="92">AW90*10000*AV90*0.67*AU90*AT90</f>
        <v>1195.857580721299</v>
      </c>
      <c r="AZ90" s="1">
        <f t="shared" ref="AZ90:AZ101" si="93">$E$10</f>
        <v>0.38326317528908699</v>
      </c>
      <c r="BA90" s="1">
        <f t="shared" ref="BA90:BA101" si="94">AZ90*10000*AV90*0.67*AU90*AT90</f>
        <v>193.42005974880601</v>
      </c>
    </row>
    <row r="91" spans="1:53" x14ac:dyDescent="0.15">
      <c r="A91" s="1" t="s">
        <v>74</v>
      </c>
      <c r="B91" s="1">
        <v>1</v>
      </c>
      <c r="C91" s="7">
        <v>1</v>
      </c>
      <c r="D91" s="9">
        <v>2.8924849073225798</v>
      </c>
      <c r="E91" s="10">
        <f t="shared" ref="E91:E102" si="95">D90</f>
        <v>2</v>
      </c>
      <c r="F91" s="7" t="s">
        <v>73</v>
      </c>
      <c r="G91" s="1">
        <v>2</v>
      </c>
      <c r="H91" s="8">
        <f t="shared" si="76"/>
        <v>2.8924849073225798</v>
      </c>
      <c r="I91" s="8">
        <f t="shared" si="77"/>
        <v>276.04248490732255</v>
      </c>
      <c r="J91" s="8">
        <f t="shared" si="78"/>
        <v>2.5317637784537651E-2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0.56297131431821368</v>
      </c>
      <c r="P91" s="8">
        <f t="shared" si="81"/>
        <v>1.4253103818993629E-2</v>
      </c>
      <c r="Q91" s="13">
        <f t="shared" si="82"/>
        <v>3.7058069929383438E-3</v>
      </c>
      <c r="R91" s="8">
        <f t="shared" si="83"/>
        <v>7.4022000000000004E-2</v>
      </c>
      <c r="S91" s="14">
        <f t="shared" si="84"/>
        <v>5.0063589107810426E-2</v>
      </c>
      <c r="T91" s="2">
        <v>0.01</v>
      </c>
      <c r="U91" s="15">
        <f t="shared" si="85"/>
        <v>5.0063589107810424E-4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5.9906358910781039E-3</v>
      </c>
      <c r="AU91" s="8">
        <f t="shared" si="89"/>
        <v>28.47</v>
      </c>
      <c r="AV91" s="1">
        <f t="shared" si="90"/>
        <v>0.26</v>
      </c>
      <c r="AW91" s="1">
        <f t="shared" si="91"/>
        <v>2.3696000000000002</v>
      </c>
      <c r="AX91" s="1">
        <f t="shared" si="92"/>
        <v>704.01770819108685</v>
      </c>
      <c r="AZ91" s="1">
        <f t="shared" si="93"/>
        <v>0.38326317528908699</v>
      </c>
      <c r="BA91" s="1">
        <f t="shared" si="94"/>
        <v>113.86903371921922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4.7782025852142898</v>
      </c>
      <c r="E92" s="10">
        <f t="shared" si="95"/>
        <v>2.8924849073225798</v>
      </c>
      <c r="F92" s="7" t="s">
        <v>73</v>
      </c>
      <c r="G92" s="1">
        <v>3</v>
      </c>
      <c r="H92" s="8">
        <f t="shared" si="76"/>
        <v>4.7782025852142898</v>
      </c>
      <c r="I92" s="8">
        <f t="shared" si="77"/>
        <v>277.92820258521425</v>
      </c>
      <c r="J92" s="8">
        <f t="shared" si="78"/>
        <v>3.2163233916268852E-2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0.83341821049922016</v>
      </c>
      <c r="P92" s="8">
        <f t="shared" si="81"/>
        <v>2.6805424854364612E-2</v>
      </c>
      <c r="Q92" s="13">
        <f t="shared" si="82"/>
        <v>6.9694104621347988E-3</v>
      </c>
      <c r="R92" s="8">
        <f t="shared" si="83"/>
        <v>7.4022000000000004E-2</v>
      </c>
      <c r="S92" s="14">
        <f t="shared" si="84"/>
        <v>9.4153230960184783E-2</v>
      </c>
      <c r="T92" s="2">
        <v>0.01</v>
      </c>
      <c r="U92" s="15">
        <f t="shared" si="85"/>
        <v>9.4153230960184787E-4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6.4315323096018479E-3</v>
      </c>
      <c r="AU92" s="8">
        <f t="shared" si="89"/>
        <v>28.47</v>
      </c>
      <c r="AV92" s="1">
        <f t="shared" si="90"/>
        <v>0.26</v>
      </c>
      <c r="AW92" s="1">
        <f t="shared" si="91"/>
        <v>2.3696000000000002</v>
      </c>
      <c r="AX92" s="1">
        <f t="shared" si="92"/>
        <v>755.83172122116002</v>
      </c>
      <c r="AZ92" s="1">
        <f t="shared" si="93"/>
        <v>0.38326317528908699</v>
      </c>
      <c r="BA92" s="1">
        <f t="shared" si="94"/>
        <v>122.2495212100936</v>
      </c>
    </row>
    <row r="93" spans="1:53" x14ac:dyDescent="0.15">
      <c r="C93" s="7">
        <v>3</v>
      </c>
      <c r="D93" s="9">
        <v>10.2753161770323</v>
      </c>
      <c r="E93" s="10">
        <f t="shared" si="95"/>
        <v>4.7782025852142898</v>
      </c>
      <c r="F93" s="7" t="s">
        <v>73</v>
      </c>
      <c r="G93" s="1">
        <v>4</v>
      </c>
      <c r="H93" s="8">
        <f t="shared" si="76"/>
        <v>10.2753161770323</v>
      </c>
      <c r="I93" s="8">
        <f t="shared" si="77"/>
        <v>283.4253161770323</v>
      </c>
      <c r="J93" s="8">
        <f t="shared" si="78"/>
        <v>6.3453539013936702E-2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1.0913127856448557</v>
      </c>
      <c r="P93" s="8">
        <f t="shared" si="81"/>
        <v>6.9247658420323793E-2</v>
      </c>
      <c r="Q93" s="13">
        <f t="shared" si="82"/>
        <v>1.8004391189284187E-2</v>
      </c>
      <c r="R93" s="8">
        <f t="shared" si="83"/>
        <v>7.4022000000000004E-2</v>
      </c>
      <c r="S93" s="14">
        <f t="shared" si="84"/>
        <v>0.24323027193650787</v>
      </c>
      <c r="T93" s="2">
        <v>0.01</v>
      </c>
      <c r="U93" s="15">
        <f t="shared" si="85"/>
        <v>2.4323027193650787E-3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7.9223027193650788E-3</v>
      </c>
      <c r="AU93" s="8">
        <f t="shared" si="89"/>
        <v>28.47</v>
      </c>
      <c r="AV93" s="1">
        <f t="shared" si="90"/>
        <v>0.26</v>
      </c>
      <c r="AW93" s="1">
        <f t="shared" si="91"/>
        <v>2.3696000000000002</v>
      </c>
      <c r="AX93" s="1">
        <f t="shared" si="92"/>
        <v>931.02660643921638</v>
      </c>
      <c r="AZ93" s="1">
        <f t="shared" si="93"/>
        <v>0.38326317528908699</v>
      </c>
      <c r="BA93" s="1">
        <f t="shared" si="94"/>
        <v>150.58584295345932</v>
      </c>
    </row>
    <row r="94" spans="1:53" x14ac:dyDescent="0.15">
      <c r="C94" s="7">
        <v>4</v>
      </c>
      <c r="D94" s="9">
        <v>15.0020065486333</v>
      </c>
      <c r="E94" s="10">
        <f t="shared" si="95"/>
        <v>10.2753161770323</v>
      </c>
      <c r="F94" s="7" t="s">
        <v>73</v>
      </c>
      <c r="G94" s="1">
        <v>5</v>
      </c>
      <c r="H94" s="8">
        <f t="shared" si="76"/>
        <v>15.0020065486333</v>
      </c>
      <c r="I94" s="8">
        <f t="shared" si="77"/>
        <v>288.15200654863327</v>
      </c>
      <c r="J94" s="8">
        <f t="shared" si="78"/>
        <v>0.11147855565393268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0.97096187086330521</v>
      </c>
      <c r="O94" s="8">
        <f t="shared" si="96"/>
        <v>0.33580325636122654</v>
      </c>
      <c r="P94" s="8">
        <f t="shared" si="81"/>
        <v>3.7434862003036813E-2</v>
      </c>
      <c r="Q94" s="13">
        <f t="shared" si="82"/>
        <v>9.7330641207895724E-3</v>
      </c>
      <c r="R94" s="8">
        <f t="shared" si="83"/>
        <v>7.4022000000000004E-2</v>
      </c>
      <c r="S94" s="14">
        <f t="shared" si="84"/>
        <v>0.13148880225864704</v>
      </c>
      <c r="T94" s="2">
        <v>0.01</v>
      </c>
      <c r="U94" s="15">
        <f t="shared" si="85"/>
        <v>1.3148880225864704E-3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1.1264888022586472E-2</v>
      </c>
      <c r="AU94" s="8">
        <f t="shared" si="89"/>
        <v>28.47</v>
      </c>
      <c r="AV94" s="1">
        <f t="shared" si="90"/>
        <v>0.26</v>
      </c>
      <c r="AW94" s="1">
        <f t="shared" si="91"/>
        <v>2.3696000000000002</v>
      </c>
      <c r="AX94" s="1">
        <f t="shared" si="92"/>
        <v>1323.8462148069741</v>
      </c>
      <c r="AZ94" s="1">
        <f t="shared" si="93"/>
        <v>0.38326317528908699</v>
      </c>
      <c r="BA94" s="1">
        <f t="shared" si="94"/>
        <v>214.12116132738001</v>
      </c>
    </row>
    <row r="95" spans="1:53" x14ac:dyDescent="0.15">
      <c r="C95" s="7">
        <v>5</v>
      </c>
      <c r="D95" s="9">
        <v>20.948940422903199</v>
      </c>
      <c r="E95" s="10">
        <f t="shared" si="95"/>
        <v>15.0020065486333</v>
      </c>
      <c r="F95" s="7" t="s">
        <v>75</v>
      </c>
      <c r="G95" s="1">
        <v>6</v>
      </c>
      <c r="H95" s="8">
        <f t="shared" si="76"/>
        <v>20.948940422903199</v>
      </c>
      <c r="I95" s="8">
        <f t="shared" si="77"/>
        <v>294.09894042290318</v>
      </c>
      <c r="J95" s="8">
        <f t="shared" si="78"/>
        <v>0.22076625451149784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0.58306839435818969</v>
      </c>
      <c r="P95" s="8">
        <f t="shared" si="81"/>
        <v>0.1287218255464905</v>
      </c>
      <c r="Q95" s="13">
        <f t="shared" si="82"/>
        <v>3.3467674642087532E-2</v>
      </c>
      <c r="R95" s="8">
        <f t="shared" si="83"/>
        <v>7.4022000000000004E-2</v>
      </c>
      <c r="S95" s="14">
        <f t="shared" si="84"/>
        <v>0.45213145608180716</v>
      </c>
      <c r="T95" s="2">
        <v>0.01</v>
      </c>
      <c r="U95" s="15">
        <f t="shared" si="85"/>
        <v>4.5213145608180719E-3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1.4471314560818072E-2</v>
      </c>
      <c r="AU95" s="8">
        <f t="shared" si="89"/>
        <v>28.47</v>
      </c>
      <c r="AV95" s="1">
        <f t="shared" si="90"/>
        <v>0.26</v>
      </c>
      <c r="AW95" s="1">
        <f t="shared" si="91"/>
        <v>2.3696000000000002</v>
      </c>
      <c r="AX95" s="1">
        <f t="shared" si="92"/>
        <v>1700.6644865184671</v>
      </c>
      <c r="AZ95" s="1">
        <f t="shared" si="93"/>
        <v>0.38326317528908699</v>
      </c>
      <c r="BA95" s="1">
        <f t="shared" si="94"/>
        <v>275.06839601808429</v>
      </c>
    </row>
    <row r="96" spans="1:53" x14ac:dyDescent="0.15">
      <c r="C96" s="7">
        <v>6</v>
      </c>
      <c r="D96" s="9">
        <v>24.169443880666702</v>
      </c>
      <c r="E96" s="10">
        <f t="shared" si="95"/>
        <v>20.948940422903199</v>
      </c>
      <c r="F96" s="7" t="s">
        <v>73</v>
      </c>
      <c r="G96" s="1">
        <v>7</v>
      </c>
      <c r="H96" s="8">
        <f t="shared" si="76"/>
        <v>24.169443880666702</v>
      </c>
      <c r="I96" s="8">
        <f t="shared" si="77"/>
        <v>297.31944388066665</v>
      </c>
      <c r="J96" s="8">
        <f t="shared" si="78"/>
        <v>0.31599132881967901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0.73904656881169928</v>
      </c>
      <c r="P96" s="8">
        <f t="shared" si="81"/>
        <v>0.23353230733843319</v>
      </c>
      <c r="Q96" s="13">
        <f t="shared" si="82"/>
        <v>6.0718399907992632E-2</v>
      </c>
      <c r="R96" s="8">
        <f t="shared" si="83"/>
        <v>7.4022000000000004E-2</v>
      </c>
      <c r="S96" s="14">
        <f t="shared" si="84"/>
        <v>0.82027505211954055</v>
      </c>
      <c r="T96" s="2">
        <v>0.01</v>
      </c>
      <c r="U96" s="15">
        <f t="shared" si="85"/>
        <v>8.2027505211954062E-3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2.3102750521195405E-2</v>
      </c>
      <c r="AU96" s="8">
        <f t="shared" si="89"/>
        <v>28.47</v>
      </c>
      <c r="AV96" s="1">
        <f t="shared" si="90"/>
        <v>0.26</v>
      </c>
      <c r="AW96" s="1">
        <f t="shared" si="91"/>
        <v>2.3696000000000002</v>
      </c>
      <c r="AX96" s="1">
        <f t="shared" si="92"/>
        <v>2715.0282157968618</v>
      </c>
      <c r="AZ96" s="1">
        <f t="shared" si="93"/>
        <v>0.38326317528908699</v>
      </c>
      <c r="BA96" s="1">
        <f t="shared" si="94"/>
        <v>439.13332840385289</v>
      </c>
    </row>
    <row r="97" spans="3:54" x14ac:dyDescent="0.15">
      <c r="C97" s="7">
        <v>7</v>
      </c>
      <c r="D97" s="9">
        <v>26.223728765483902</v>
      </c>
      <c r="E97" s="10">
        <f t="shared" si="95"/>
        <v>24.169443880666702</v>
      </c>
      <c r="F97" s="7" t="s">
        <v>73</v>
      </c>
      <c r="G97" s="1">
        <v>8</v>
      </c>
      <c r="H97" s="8">
        <f t="shared" si="76"/>
        <v>26.223728765483902</v>
      </c>
      <c r="I97" s="8">
        <f t="shared" si="77"/>
        <v>299.37372876548386</v>
      </c>
      <c r="J97" s="8">
        <f t="shared" si="78"/>
        <v>0.39561186359101808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0.79021426147326612</v>
      </c>
      <c r="P97" s="8">
        <f t="shared" si="81"/>
        <v>0.31261813661763882</v>
      </c>
      <c r="Q97" s="13">
        <f t="shared" si="82"/>
        <v>8.1280715520586092E-2</v>
      </c>
      <c r="R97" s="8">
        <f t="shared" si="83"/>
        <v>7.4022000000000004E-2</v>
      </c>
      <c r="S97" s="14">
        <f t="shared" si="84"/>
        <v>1.0980615968304841</v>
      </c>
      <c r="T97" s="2">
        <v>0.01</v>
      </c>
      <c r="U97" s="15">
        <f t="shared" si="85"/>
        <v>1.0980615968304842E-2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2.5880615968304842E-2</v>
      </c>
      <c r="AU97" s="8">
        <f t="shared" si="89"/>
        <v>28.47</v>
      </c>
      <c r="AV97" s="1">
        <f t="shared" si="90"/>
        <v>0.26</v>
      </c>
      <c r="AW97" s="1">
        <f t="shared" si="91"/>
        <v>2.3696000000000002</v>
      </c>
      <c r="AX97" s="1">
        <f t="shared" si="92"/>
        <v>3041.4821184033917</v>
      </c>
      <c r="AZ97" s="1">
        <f t="shared" si="93"/>
        <v>0.38326317528908699</v>
      </c>
      <c r="BA97" s="1">
        <f t="shared" si="94"/>
        <v>491.93454350281178</v>
      </c>
    </row>
    <row r="98" spans="3:54" x14ac:dyDescent="0.15">
      <c r="C98" s="7">
        <v>8</v>
      </c>
      <c r="D98" s="9">
        <v>25.4392565616129</v>
      </c>
      <c r="E98" s="10">
        <f t="shared" si="95"/>
        <v>26.223728765483902</v>
      </c>
      <c r="F98" s="7" t="s">
        <v>73</v>
      </c>
      <c r="G98" s="1">
        <v>9</v>
      </c>
      <c r="H98" s="8">
        <f t="shared" si="76"/>
        <v>25.4392565616129</v>
      </c>
      <c r="I98" s="8">
        <f t="shared" si="77"/>
        <v>298.5892565616129</v>
      </c>
      <c r="J98" s="8">
        <f t="shared" si="78"/>
        <v>0.36321134702681274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0.76229612485562726</v>
      </c>
      <c r="P98" s="8">
        <f t="shared" si="81"/>
        <v>0.27687460234213179</v>
      </c>
      <c r="Q98" s="13">
        <f t="shared" si="82"/>
        <v>7.1987396608954271E-2</v>
      </c>
      <c r="R98" s="8">
        <f t="shared" si="83"/>
        <v>7.4022000000000004E-2</v>
      </c>
      <c r="S98" s="14">
        <f t="shared" si="84"/>
        <v>0.97251353123333961</v>
      </c>
      <c r="T98" s="2">
        <v>0.01</v>
      </c>
      <c r="U98" s="15">
        <f t="shared" si="85"/>
        <v>9.7251353123333963E-3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2.4625135312333395E-2</v>
      </c>
      <c r="AU98" s="8">
        <f t="shared" si="89"/>
        <v>28.47</v>
      </c>
      <c r="AV98" s="1">
        <f t="shared" si="90"/>
        <v>0.26</v>
      </c>
      <c r="AW98" s="1">
        <f t="shared" si="91"/>
        <v>2.3696000000000002</v>
      </c>
      <c r="AX98" s="1">
        <f t="shared" si="92"/>
        <v>2893.9384135002729</v>
      </c>
      <c r="AZ98" s="1">
        <f t="shared" si="93"/>
        <v>0.38326317528908699</v>
      </c>
      <c r="BA98" s="1">
        <f t="shared" si="94"/>
        <v>468.07057117200264</v>
      </c>
    </row>
    <row r="99" spans="3:54" x14ac:dyDescent="0.15">
      <c r="C99" s="7">
        <v>9</v>
      </c>
      <c r="D99" s="9">
        <v>21.5544081566667</v>
      </c>
      <c r="E99" s="10">
        <f t="shared" si="95"/>
        <v>25.4392565616129</v>
      </c>
      <c r="F99" s="7" t="s">
        <v>73</v>
      </c>
      <c r="G99" s="1">
        <v>10</v>
      </c>
      <c r="H99" s="8">
        <f t="shared" si="76"/>
        <v>21.5544081566667</v>
      </c>
      <c r="I99" s="8">
        <f t="shared" si="77"/>
        <v>294.70440815666666</v>
      </c>
      <c r="J99" s="8">
        <f t="shared" si="78"/>
        <v>0.23630489788270059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0.77012152251349542</v>
      </c>
      <c r="P99" s="8">
        <f t="shared" si="81"/>
        <v>0.18198348773482145</v>
      </c>
      <c r="Q99" s="13">
        <f t="shared" si="82"/>
        <v>4.7315706811053578E-2</v>
      </c>
      <c r="R99" s="8">
        <f t="shared" si="83"/>
        <v>7.4022000000000004E-2</v>
      </c>
      <c r="S99" s="14">
        <f t="shared" si="84"/>
        <v>0.63921140756874406</v>
      </c>
      <c r="T99" s="2">
        <v>0.01</v>
      </c>
      <c r="U99" s="15">
        <f t="shared" si="85"/>
        <v>6.3921140756874406E-3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1.634211407568744E-2</v>
      </c>
      <c r="AU99" s="8">
        <f t="shared" si="89"/>
        <v>28.47</v>
      </c>
      <c r="AV99" s="1">
        <f t="shared" si="90"/>
        <v>0.26</v>
      </c>
      <c r="AW99" s="1">
        <f t="shared" si="91"/>
        <v>2.3696000000000002</v>
      </c>
      <c r="AX99" s="1">
        <f t="shared" si="92"/>
        <v>1920.5202766032662</v>
      </c>
      <c r="AZ99" s="1">
        <f t="shared" si="93"/>
        <v>0.38326317528908699</v>
      </c>
      <c r="BA99" s="1">
        <f t="shared" si="94"/>
        <v>310.6282492479927</v>
      </c>
    </row>
    <row r="100" spans="3:54" x14ac:dyDescent="0.15">
      <c r="C100" s="7">
        <v>10</v>
      </c>
      <c r="D100" s="9">
        <v>16.273059379032301</v>
      </c>
      <c r="E100" s="10">
        <f t="shared" si="95"/>
        <v>21.5544081566667</v>
      </c>
      <c r="F100" s="7" t="s">
        <v>73</v>
      </c>
      <c r="G100" s="1">
        <v>11</v>
      </c>
      <c r="H100" s="8">
        <f t="shared" si="76"/>
        <v>16.273059379032301</v>
      </c>
      <c r="I100" s="8">
        <f t="shared" si="77"/>
        <v>289.42305937903228</v>
      </c>
      <c r="J100" s="8">
        <f t="shared" si="78"/>
        <v>0.12931212614050616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0.55873113303974031</v>
      </c>
      <c r="O100" s="8">
        <f t="shared" si="96"/>
        <v>0.31410690173893363</v>
      </c>
      <c r="P100" s="8">
        <f t="shared" si="81"/>
        <v>4.0617831299268561E-2</v>
      </c>
      <c r="Q100" s="13">
        <f t="shared" si="82"/>
        <v>1.0560636137809826E-2</v>
      </c>
      <c r="R100" s="8">
        <f t="shared" si="83"/>
        <v>7.4022000000000004E-2</v>
      </c>
      <c r="S100" s="14">
        <f t="shared" si="84"/>
        <v>0.14266888408594505</v>
      </c>
      <c r="T100" s="2">
        <v>0.01</v>
      </c>
      <c r="U100" s="15">
        <f t="shared" si="85"/>
        <v>1.4266888408594506E-3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1.1376688840859451E-2</v>
      </c>
      <c r="AU100" s="8">
        <f t="shared" si="89"/>
        <v>28.47</v>
      </c>
      <c r="AV100" s="1">
        <f t="shared" si="90"/>
        <v>0.26</v>
      </c>
      <c r="AW100" s="1">
        <f t="shared" si="91"/>
        <v>2.3696000000000002</v>
      </c>
      <c r="AX100" s="1">
        <f t="shared" si="92"/>
        <v>1336.9850129722331</v>
      </c>
      <c r="AZ100" s="1">
        <f t="shared" si="93"/>
        <v>0.38326317528908699</v>
      </c>
      <c r="BA100" s="1">
        <f t="shared" si="94"/>
        <v>216.24625311683795</v>
      </c>
    </row>
    <row r="101" spans="3:54" x14ac:dyDescent="0.15">
      <c r="C101" s="7">
        <v>11</v>
      </c>
      <c r="D101" s="9">
        <v>6.8116824194666696</v>
      </c>
      <c r="E101" s="10">
        <f t="shared" si="95"/>
        <v>16.273059379032301</v>
      </c>
      <c r="F101" s="7" t="s">
        <v>75</v>
      </c>
      <c r="G101" s="1">
        <v>12</v>
      </c>
      <c r="H101" s="8">
        <f t="shared" si="76"/>
        <v>6.8116824194666696</v>
      </c>
      <c r="I101" s="8">
        <f t="shared" si="77"/>
        <v>279.96168241946663</v>
      </c>
      <c r="J101" s="8">
        <f t="shared" si="78"/>
        <v>4.1483131148937764E-2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0.55818907043966515</v>
      </c>
      <c r="P101" s="8">
        <f t="shared" si="81"/>
        <v>2.3155430414952289E-2</v>
      </c>
      <c r="Q101" s="13">
        <f t="shared" si="82"/>
        <v>6.0204119078875956E-3</v>
      </c>
      <c r="R101" s="8">
        <f t="shared" si="83"/>
        <v>7.4022000000000004E-2</v>
      </c>
      <c r="S101" s="14">
        <f t="shared" si="84"/>
        <v>8.1332737671065289E-2</v>
      </c>
      <c r="T101" s="2">
        <v>0.01</v>
      </c>
      <c r="U101" s="15">
        <f t="shared" si="85"/>
        <v>8.1332737671065288E-4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6.3033273767106532E-3</v>
      </c>
      <c r="AU101" s="8">
        <f t="shared" si="89"/>
        <v>28.47</v>
      </c>
      <c r="AV101" s="1">
        <f t="shared" si="90"/>
        <v>0.26</v>
      </c>
      <c r="AW101" s="1">
        <f t="shared" si="91"/>
        <v>2.3696000000000002</v>
      </c>
      <c r="AX101" s="1">
        <f t="shared" si="92"/>
        <v>740.76511649439408</v>
      </c>
      <c r="AY101" s="1">
        <f>SUM(AX90:AX101)</f>
        <v>19259.96347166862</v>
      </c>
      <c r="AZ101" s="1">
        <f t="shared" si="93"/>
        <v>0.38326317528908699</v>
      </c>
      <c r="BA101" s="1">
        <f t="shared" si="94"/>
        <v>119.81262267514852</v>
      </c>
      <c r="BB101" s="1">
        <f>SUM(BA90:BA101)</f>
        <v>3115.1395830956885</v>
      </c>
    </row>
    <row r="102" spans="3:54" x14ac:dyDescent="0.15">
      <c r="C102" s="7">
        <v>12</v>
      </c>
      <c r="D102" s="9">
        <v>3.4297756780645199</v>
      </c>
      <c r="E102" s="10">
        <f t="shared" si="95"/>
        <v>6.8116824194666696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/>
      <c r="B2" s="3" t="s">
        <v>11</v>
      </c>
      <c r="C2" s="2"/>
      <c r="D2" s="2"/>
      <c r="E2" s="34">
        <v>336.40879999999999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/>
      <c r="B5" s="3" t="s">
        <v>16</v>
      </c>
      <c r="C5" s="2"/>
      <c r="D5" s="2"/>
      <c r="E5" s="34">
        <v>920.50446575342403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6166.4416502311296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2">
        <v>0.49399999999999999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0.27760000000000001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0.06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AV38+AV53+AG69+AY85+AY101+BB101</f>
        <v>162687516.7547318</v>
      </c>
      <c r="J14" s="6" t="s">
        <v>22</v>
      </c>
      <c r="K14" s="6">
        <f>I14/(10000*1000)</f>
        <v>16.26875167547318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95668692.7217682</v>
      </c>
      <c r="J15" s="6" t="s">
        <v>22</v>
      </c>
      <c r="K15" s="6">
        <f>I15/(10000*1000)</f>
        <v>9.5668692721768203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16.26875167547318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5</v>
      </c>
      <c r="E27" s="7"/>
      <c r="F27" s="7"/>
      <c r="G27" s="1">
        <v>1</v>
      </c>
      <c r="H27" s="8">
        <f t="shared" ref="H27:H38" si="0">E28</f>
        <v>5</v>
      </c>
      <c r="I27" s="8">
        <f t="shared" ref="I27:I38" si="1">H27+273.15</f>
        <v>278.14999999999998</v>
      </c>
      <c r="J27" s="8">
        <f t="shared" ref="J27:J38" si="2">EXP(($C$16*(I27-$C$14))/($C$17*I27*$C$14))</f>
        <v>3.3074406338125473E-2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3.5989115958678063E-2</v>
      </c>
      <c r="Q27" s="13">
        <f t="shared" ref="Q27:Q38" si="6">P27*$B$29</f>
        <v>4.3186939150413675E-3</v>
      </c>
      <c r="R27" s="8">
        <f t="shared" ref="R27:R38" si="7">L27*$B$29</f>
        <v>0.1305751</v>
      </c>
      <c r="S27" s="14">
        <f t="shared" ref="S27:S38" si="8">Q27/R27</f>
        <v>3.3074406338125473E-2</v>
      </c>
      <c r="T27" s="2">
        <v>0.01</v>
      </c>
      <c r="U27" s="15">
        <f t="shared" ref="U27:U38" si="9">S27*T27</f>
        <v>3.3074406338125473E-4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2.9780744063381253E-2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28.034066666666664</v>
      </c>
      <c r="AU27" s="1">
        <f t="shared" ref="AU27:AU38" si="17">AT27*10000*AS27*0.67*AR27*AQ27</f>
        <v>73039.335914903349</v>
      </c>
    </row>
    <row r="28" spans="1:47" x14ac:dyDescent="0.15">
      <c r="A28" s="1" t="s">
        <v>74</v>
      </c>
      <c r="B28" s="1">
        <v>1</v>
      </c>
      <c r="C28" s="7">
        <v>1</v>
      </c>
      <c r="D28" s="9">
        <v>5.0495272598064496</v>
      </c>
      <c r="E28" s="10">
        <f t="shared" ref="E28:E39" si="18">D27</f>
        <v>5</v>
      </c>
      <c r="F28" s="7" t="s">
        <v>73</v>
      </c>
      <c r="G28" s="1">
        <v>2</v>
      </c>
      <c r="H28" s="8">
        <f t="shared" si="0"/>
        <v>5.0495272598064496</v>
      </c>
      <c r="I28" s="8">
        <f t="shared" si="1"/>
        <v>278.19952725980642</v>
      </c>
      <c r="J28" s="8">
        <f t="shared" si="2"/>
        <v>3.3281168291394575E-2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2.1402625507079889</v>
      </c>
      <c r="P28" s="8">
        <f t="shared" si="5"/>
        <v>7.1230438137881991E-2</v>
      </c>
      <c r="Q28" s="13">
        <f t="shared" si="6"/>
        <v>8.5476525765458382E-3</v>
      </c>
      <c r="R28" s="8">
        <f t="shared" si="7"/>
        <v>0.1305751</v>
      </c>
      <c r="S28" s="14">
        <f t="shared" si="8"/>
        <v>6.546158169931203E-2</v>
      </c>
      <c r="T28" s="2">
        <v>0.01</v>
      </c>
      <c r="U28" s="15">
        <f t="shared" si="9"/>
        <v>6.5461581699312028E-4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2.2554615816993119E-2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28.034066666666664</v>
      </c>
      <c r="AU28" s="1">
        <f t="shared" si="17"/>
        <v>55316.756276569431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6.2895628512142903</v>
      </c>
      <c r="E29" s="10">
        <f t="shared" si="18"/>
        <v>5.0495272598064496</v>
      </c>
      <c r="F29" s="7" t="s">
        <v>73</v>
      </c>
      <c r="G29" s="1">
        <v>3</v>
      </c>
      <c r="H29" s="8">
        <f t="shared" si="0"/>
        <v>6.2895628512142903</v>
      </c>
      <c r="I29" s="8">
        <f t="shared" si="1"/>
        <v>279.43956285121425</v>
      </c>
      <c r="J29" s="8">
        <f t="shared" si="2"/>
        <v>3.887315628467429E-2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3.1571579459034402</v>
      </c>
      <c r="P29" s="8">
        <f t="shared" si="5"/>
        <v>0.12272869424650569</v>
      </c>
      <c r="Q29" s="13">
        <f t="shared" si="6"/>
        <v>1.4727443309580682E-2</v>
      </c>
      <c r="R29" s="8">
        <f t="shared" si="7"/>
        <v>0.1305751</v>
      </c>
      <c r="S29" s="14">
        <f t="shared" si="8"/>
        <v>0.11278906399137877</v>
      </c>
      <c r="T29" s="2">
        <v>0.01</v>
      </c>
      <c r="U29" s="15">
        <f t="shared" si="9"/>
        <v>1.1278906399137876E-3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2.3027890639913787E-2</v>
      </c>
      <c r="AR29" s="8">
        <f t="shared" si="15"/>
        <v>108.81258333333334</v>
      </c>
      <c r="AS29" s="1">
        <f t="shared" si="16"/>
        <v>0.12</v>
      </c>
      <c r="AT29" s="1">
        <f t="shared" si="20"/>
        <v>28.034066666666664</v>
      </c>
      <c r="AU29" s="1">
        <f t="shared" si="17"/>
        <v>56477.495534722286</v>
      </c>
    </row>
    <row r="30" spans="1:47" x14ac:dyDescent="0.15">
      <c r="C30" s="7">
        <v>3</v>
      </c>
      <c r="D30" s="9">
        <v>11.062620283387099</v>
      </c>
      <c r="E30" s="10">
        <f t="shared" si="18"/>
        <v>6.2895628512142903</v>
      </c>
      <c r="F30" s="7" t="s">
        <v>73</v>
      </c>
      <c r="G30" s="1">
        <v>4</v>
      </c>
      <c r="H30" s="8">
        <f t="shared" si="0"/>
        <v>11.062620283387099</v>
      </c>
      <c r="I30" s="8">
        <f t="shared" si="1"/>
        <v>284.21262028338708</v>
      </c>
      <c r="J30" s="8">
        <f t="shared" si="2"/>
        <v>6.9788745440262742E-2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4.1225550849902675</v>
      </c>
      <c r="P30" s="8">
        <f t="shared" si="5"/>
        <v>0.28770794738984651</v>
      </c>
      <c r="Q30" s="13">
        <f t="shared" si="6"/>
        <v>3.452495368678158E-2</v>
      </c>
      <c r="R30" s="8">
        <f t="shared" si="7"/>
        <v>0.1305751</v>
      </c>
      <c r="S30" s="14">
        <f t="shared" si="8"/>
        <v>0.26440687149986164</v>
      </c>
      <c r="T30" s="2">
        <v>0.01</v>
      </c>
      <c r="U30" s="15">
        <f t="shared" si="9"/>
        <v>2.6440687149986166E-3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2.4544068714998615E-2</v>
      </c>
      <c r="AR30" s="8">
        <f t="shared" si="15"/>
        <v>108.81258333333334</v>
      </c>
      <c r="AS30" s="1">
        <f t="shared" si="16"/>
        <v>0.12</v>
      </c>
      <c r="AT30" s="1">
        <f t="shared" si="20"/>
        <v>28.034066666666664</v>
      </c>
      <c r="AU30" s="1">
        <f t="shared" si="17"/>
        <v>60196.027197237068</v>
      </c>
    </row>
    <row r="31" spans="1:47" x14ac:dyDescent="0.15">
      <c r="C31" s="7">
        <v>4</v>
      </c>
      <c r="D31" s="9">
        <v>15.5955335081333</v>
      </c>
      <c r="E31" s="10">
        <f t="shared" si="18"/>
        <v>11.062620283387099</v>
      </c>
      <c r="F31" s="7" t="s">
        <v>73</v>
      </c>
      <c r="G31" s="1">
        <v>5</v>
      </c>
      <c r="H31" s="8">
        <f t="shared" si="0"/>
        <v>15.5955335081333</v>
      </c>
      <c r="I31" s="8">
        <f t="shared" si="1"/>
        <v>288.74553350813329</v>
      </c>
      <c r="J31" s="8">
        <f t="shared" si="2"/>
        <v>0.11949682111931509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3.6431047807204</v>
      </c>
      <c r="O31" s="8">
        <f t="shared" si="19"/>
        <v>1.2798681902133544</v>
      </c>
      <c r="P31" s="8">
        <f t="shared" si="5"/>
        <v>0.15294018018222674</v>
      </c>
      <c r="Q31" s="13">
        <f t="shared" si="6"/>
        <v>1.8352821621867209E-2</v>
      </c>
      <c r="R31" s="8">
        <f t="shared" si="7"/>
        <v>0.1305751</v>
      </c>
      <c r="S31" s="14">
        <f t="shared" si="8"/>
        <v>0.1405537627148454</v>
      </c>
      <c r="T31" s="2">
        <v>0.01</v>
      </c>
      <c r="U31" s="15">
        <f t="shared" si="9"/>
        <v>1.4055376271484542E-3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3.085553762714845E-2</v>
      </c>
      <c r="AR31" s="8">
        <f t="shared" si="15"/>
        <v>108.81258333333334</v>
      </c>
      <c r="AS31" s="1">
        <f t="shared" si="16"/>
        <v>0.12</v>
      </c>
      <c r="AT31" s="1">
        <f t="shared" si="20"/>
        <v>28.034066666666664</v>
      </c>
      <c r="AU31" s="1">
        <f t="shared" si="17"/>
        <v>75675.341515572538</v>
      </c>
    </row>
    <row r="32" spans="1:47" x14ac:dyDescent="0.15">
      <c r="C32" s="7">
        <v>5</v>
      </c>
      <c r="D32" s="9">
        <v>20.892229826129</v>
      </c>
      <c r="E32" s="10">
        <f t="shared" si="18"/>
        <v>15.5955335081333</v>
      </c>
      <c r="F32" s="7" t="s">
        <v>75</v>
      </c>
      <c r="G32" s="1">
        <v>6</v>
      </c>
      <c r="H32" s="8">
        <f t="shared" si="0"/>
        <v>20.892229826129</v>
      </c>
      <c r="I32" s="8">
        <f t="shared" si="1"/>
        <v>294.04222982612896</v>
      </c>
      <c r="J32" s="8">
        <f t="shared" si="2"/>
        <v>0.21936110121675576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2.2150538433644611</v>
      </c>
      <c r="P32" s="8">
        <f t="shared" si="5"/>
        <v>0.48589665033483542</v>
      </c>
      <c r="Q32" s="13">
        <f t="shared" si="6"/>
        <v>5.830759804018025E-2</v>
      </c>
      <c r="R32" s="8">
        <f t="shared" si="7"/>
        <v>0.1305751</v>
      </c>
      <c r="S32" s="14">
        <f t="shared" si="8"/>
        <v>0.44654454057611481</v>
      </c>
      <c r="T32" s="2">
        <v>0.01</v>
      </c>
      <c r="U32" s="15">
        <f t="shared" si="9"/>
        <v>4.4654454057611479E-3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3.3915445405761142E-2</v>
      </c>
      <c r="AR32" s="8">
        <f t="shared" si="15"/>
        <v>108.81258333333334</v>
      </c>
      <c r="AS32" s="1">
        <f t="shared" si="16"/>
        <v>0.12</v>
      </c>
      <c r="AT32" s="1">
        <f t="shared" si="20"/>
        <v>28.034066666666664</v>
      </c>
      <c r="AU32" s="1">
        <f t="shared" si="17"/>
        <v>83179.977116182941</v>
      </c>
    </row>
    <row r="33" spans="1:48" x14ac:dyDescent="0.15">
      <c r="C33" s="7">
        <v>6</v>
      </c>
      <c r="D33" s="9">
        <v>23.2245323243333</v>
      </c>
      <c r="E33" s="10">
        <f t="shared" si="18"/>
        <v>20.892229826129</v>
      </c>
      <c r="F33" s="7" t="s">
        <v>73</v>
      </c>
      <c r="G33" s="1">
        <v>7</v>
      </c>
      <c r="H33" s="8">
        <f t="shared" si="0"/>
        <v>23.2245323243333</v>
      </c>
      <c r="I33" s="8">
        <f t="shared" si="1"/>
        <v>296.3745323243333</v>
      </c>
      <c r="J33" s="8">
        <f t="shared" si="2"/>
        <v>0.28466260017467326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2.8172830263629596</v>
      </c>
      <c r="P33" s="8">
        <f t="shared" si="5"/>
        <v>0.80197511171245262</v>
      </c>
      <c r="Q33" s="13">
        <f t="shared" si="6"/>
        <v>9.6237013405494315E-2</v>
      </c>
      <c r="R33" s="8">
        <f t="shared" si="7"/>
        <v>0.1305751</v>
      </c>
      <c r="S33" s="14">
        <f t="shared" si="8"/>
        <v>0.73702423666912231</v>
      </c>
      <c r="T33" s="2">
        <v>0.01</v>
      </c>
      <c r="U33" s="15">
        <f t="shared" si="9"/>
        <v>7.3702423666912233E-3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3.6820242366691222E-2</v>
      </c>
      <c r="AR33" s="8">
        <f t="shared" si="15"/>
        <v>108.81258333333334</v>
      </c>
      <c r="AS33" s="1">
        <f t="shared" si="16"/>
        <v>0.12</v>
      </c>
      <c r="AT33" s="1">
        <f t="shared" si="20"/>
        <v>28.034066666666664</v>
      </c>
      <c r="AU33" s="1">
        <f t="shared" si="17"/>
        <v>90304.192701341628</v>
      </c>
    </row>
    <row r="34" spans="1:48" x14ac:dyDescent="0.15">
      <c r="C34" s="7">
        <v>7</v>
      </c>
      <c r="D34" s="9">
        <v>25.477537113548401</v>
      </c>
      <c r="E34" s="10">
        <f t="shared" si="18"/>
        <v>23.2245323243333</v>
      </c>
      <c r="F34" s="7" t="s">
        <v>73</v>
      </c>
      <c r="G34" s="1">
        <v>8</v>
      </c>
      <c r="H34" s="8">
        <f t="shared" si="0"/>
        <v>25.477537113548401</v>
      </c>
      <c r="I34" s="8">
        <f t="shared" si="1"/>
        <v>298.62753711354839</v>
      </c>
      <c r="J34" s="8">
        <f t="shared" si="2"/>
        <v>0.3647327958668054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3.1034337479838405</v>
      </c>
      <c r="P34" s="8">
        <f t="shared" si="5"/>
        <v>1.131924067689545</v>
      </c>
      <c r="Q34" s="13">
        <f t="shared" si="6"/>
        <v>0.13583088812274541</v>
      </c>
      <c r="R34" s="8">
        <f t="shared" si="7"/>
        <v>0.1305751</v>
      </c>
      <c r="S34" s="14">
        <f t="shared" si="8"/>
        <v>1.0402510748431011</v>
      </c>
      <c r="T34" s="2">
        <v>0.01</v>
      </c>
      <c r="U34" s="15">
        <f t="shared" si="9"/>
        <v>1.0402510748431012E-2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4.5302510748431016E-2</v>
      </c>
      <c r="AR34" s="8">
        <f t="shared" si="15"/>
        <v>108.81258333333334</v>
      </c>
      <c r="AS34" s="1">
        <f t="shared" si="16"/>
        <v>0.12</v>
      </c>
      <c r="AT34" s="1">
        <f t="shared" si="20"/>
        <v>28.034066666666664</v>
      </c>
      <c r="AU34" s="1">
        <f t="shared" si="17"/>
        <v>111107.54295799452</v>
      </c>
    </row>
    <row r="35" spans="1:48" x14ac:dyDescent="0.15">
      <c r="C35" s="7">
        <v>8</v>
      </c>
      <c r="D35" s="9">
        <v>25.577752551290299</v>
      </c>
      <c r="E35" s="10">
        <f t="shared" si="18"/>
        <v>25.477537113548401</v>
      </c>
      <c r="F35" s="7" t="s">
        <v>73</v>
      </c>
      <c r="G35" s="1">
        <v>9</v>
      </c>
      <c r="H35" s="8">
        <f t="shared" si="0"/>
        <v>25.577752551290299</v>
      </c>
      <c r="I35" s="8">
        <f t="shared" si="1"/>
        <v>298.72775255129028</v>
      </c>
      <c r="J35" s="8">
        <f t="shared" si="2"/>
        <v>0.36874420671081803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3.0596355136276285</v>
      </c>
      <c r="P35" s="8">
        <f t="shared" si="5"/>
        <v>1.1282228702968662</v>
      </c>
      <c r="Q35" s="13">
        <f t="shared" si="6"/>
        <v>0.13538674443562393</v>
      </c>
      <c r="R35" s="8">
        <f t="shared" si="7"/>
        <v>0.1305751</v>
      </c>
      <c r="S35" s="14">
        <f t="shared" si="8"/>
        <v>1.036849632400235</v>
      </c>
      <c r="T35" s="2">
        <v>0.01</v>
      </c>
      <c r="U35" s="15">
        <f t="shared" si="9"/>
        <v>1.0368496324002351E-2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4.5268496324002351E-2</v>
      </c>
      <c r="AR35" s="8">
        <f t="shared" si="15"/>
        <v>108.81258333333334</v>
      </c>
      <c r="AS35" s="1">
        <f t="shared" si="16"/>
        <v>0.12</v>
      </c>
      <c r="AT35" s="1">
        <f t="shared" si="20"/>
        <v>28.034066666666664</v>
      </c>
      <c r="AU35" s="1">
        <f t="shared" si="17"/>
        <v>111024.12022797442</v>
      </c>
    </row>
    <row r="36" spans="1:48" x14ac:dyDescent="0.15">
      <c r="C36" s="7">
        <v>9</v>
      </c>
      <c r="D36" s="9">
        <v>21.986024248333301</v>
      </c>
      <c r="E36" s="10">
        <f t="shared" si="18"/>
        <v>25.577752551290299</v>
      </c>
      <c r="F36" s="7" t="s">
        <v>73</v>
      </c>
      <c r="G36" s="1">
        <v>10</v>
      </c>
      <c r="H36" s="8">
        <f t="shared" si="0"/>
        <v>21.986024248333301</v>
      </c>
      <c r="I36" s="8">
        <f t="shared" si="1"/>
        <v>295.13602424833329</v>
      </c>
      <c r="J36" s="8">
        <f t="shared" si="2"/>
        <v>0.24800289526097338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3.019538476664096</v>
      </c>
      <c r="P36" s="8">
        <f t="shared" si="5"/>
        <v>0.7488542845646049</v>
      </c>
      <c r="Q36" s="13">
        <f t="shared" si="6"/>
        <v>8.9862514147752579E-2</v>
      </c>
      <c r="R36" s="8">
        <f t="shared" si="7"/>
        <v>0.1305751</v>
      </c>
      <c r="S36" s="14">
        <f t="shared" si="8"/>
        <v>0.68820559316249863</v>
      </c>
      <c r="T36" s="2">
        <v>0.01</v>
      </c>
      <c r="U36" s="15">
        <f t="shared" si="9"/>
        <v>6.8820559316249861E-3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3.6332055931624981E-2</v>
      </c>
      <c r="AR36" s="8">
        <f t="shared" si="15"/>
        <v>108.81258333333334</v>
      </c>
      <c r="AS36" s="1">
        <f t="shared" si="16"/>
        <v>0.12</v>
      </c>
      <c r="AT36" s="1">
        <f t="shared" si="20"/>
        <v>28.034066666666664</v>
      </c>
      <c r="AU36" s="1">
        <f t="shared" si="17"/>
        <v>89106.881682382009</v>
      </c>
    </row>
    <row r="37" spans="1:48" x14ac:dyDescent="0.15">
      <c r="C37" s="7">
        <v>10</v>
      </c>
      <c r="D37" s="9">
        <v>17.519366641096799</v>
      </c>
      <c r="E37" s="10">
        <f t="shared" si="18"/>
        <v>21.986024248333301</v>
      </c>
      <c r="F37" s="7" t="s">
        <v>73</v>
      </c>
      <c r="G37" s="1">
        <v>11</v>
      </c>
      <c r="H37" s="8">
        <f t="shared" si="0"/>
        <v>17.519366641096799</v>
      </c>
      <c r="I37" s="8">
        <f t="shared" si="1"/>
        <v>290.66936664109676</v>
      </c>
      <c r="J37" s="8">
        <f t="shared" si="2"/>
        <v>0.14937749583848506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2.1571499824945168</v>
      </c>
      <c r="O37" s="8">
        <f t="shared" si="19"/>
        <v>1.2016600429383075</v>
      </c>
      <c r="P37" s="8">
        <f t="shared" si="5"/>
        <v>0.1795009680632908</v>
      </c>
      <c r="Q37" s="13">
        <f t="shared" si="6"/>
        <v>2.1540116167594894E-2</v>
      </c>
      <c r="R37" s="8">
        <f t="shared" si="7"/>
        <v>0.1305751</v>
      </c>
      <c r="S37" s="14">
        <f t="shared" si="8"/>
        <v>0.1649634284606705</v>
      </c>
      <c r="T37" s="2">
        <v>0.01</v>
      </c>
      <c r="U37" s="15">
        <f t="shared" si="9"/>
        <v>1.649634284606705E-3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3.10996342846067E-2</v>
      </c>
      <c r="AR37" s="8">
        <f t="shared" si="15"/>
        <v>108.81258333333334</v>
      </c>
      <c r="AS37" s="1">
        <f t="shared" si="16"/>
        <v>0.12</v>
      </c>
      <c r="AT37" s="1">
        <f t="shared" si="20"/>
        <v>28.034066666666664</v>
      </c>
      <c r="AU37" s="1">
        <f t="shared" si="17"/>
        <v>76274.005461706794</v>
      </c>
    </row>
    <row r="38" spans="1:48" x14ac:dyDescent="0.15">
      <c r="C38" s="7">
        <v>11</v>
      </c>
      <c r="D38" s="9">
        <v>9.6685875798000005</v>
      </c>
      <c r="E38" s="10">
        <f t="shared" si="18"/>
        <v>17.519366641096799</v>
      </c>
      <c r="F38" s="7" t="s">
        <v>75</v>
      </c>
      <c r="G38" s="1">
        <v>12</v>
      </c>
      <c r="H38" s="8">
        <f t="shared" si="0"/>
        <v>9.6685875798000005</v>
      </c>
      <c r="I38" s="8">
        <f t="shared" si="1"/>
        <v>282.81858757979995</v>
      </c>
      <c r="J38" s="8">
        <f t="shared" si="2"/>
        <v>5.894522494044737E-2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2.1102849082083504</v>
      </c>
      <c r="P38" s="8">
        <f t="shared" si="5"/>
        <v>0.12439121860277254</v>
      </c>
      <c r="Q38" s="13">
        <f t="shared" si="6"/>
        <v>1.4926946232332703E-2</v>
      </c>
      <c r="R38" s="8">
        <f t="shared" si="7"/>
        <v>0.1305751</v>
      </c>
      <c r="S38" s="14">
        <f t="shared" si="8"/>
        <v>0.11431694275809633</v>
      </c>
      <c r="T38" s="2">
        <v>0.01</v>
      </c>
      <c r="U38" s="15">
        <f t="shared" si="9"/>
        <v>1.1431694275809633E-3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2.3043169427580962E-2</v>
      </c>
      <c r="AR38" s="8">
        <f t="shared" si="15"/>
        <v>108.81258333333334</v>
      </c>
      <c r="AS38" s="1">
        <f t="shared" si="16"/>
        <v>0.12</v>
      </c>
      <c r="AT38" s="1">
        <f t="shared" si="20"/>
        <v>28.034066666666664</v>
      </c>
      <c r="AU38" s="1">
        <f t="shared" si="17"/>
        <v>56514.967818907673</v>
      </c>
      <c r="AV38" s="1">
        <f>SUM(AU27:AU38)</f>
        <v>938216.64440549456</v>
      </c>
    </row>
    <row r="39" spans="1:48" x14ac:dyDescent="0.15">
      <c r="C39" s="7">
        <v>12</v>
      </c>
      <c r="D39" s="9">
        <v>5.3722431127419297</v>
      </c>
      <c r="E39" s="10">
        <f t="shared" si="18"/>
        <v>9.6685875798000005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5</v>
      </c>
      <c r="E42" s="7"/>
      <c r="F42" s="7"/>
      <c r="G42" s="1">
        <v>1</v>
      </c>
      <c r="H42" s="8">
        <f t="shared" ref="H42:H53" si="21">E43</f>
        <v>5</v>
      </c>
      <c r="I42" s="8">
        <f t="shared" ref="I42:I53" si="22">H42+273.15</f>
        <v>278.14999999999998</v>
      </c>
      <c r="J42" s="8">
        <f t="shared" ref="J42:J53" si="23">EXP(($C$16*(I42-$C$14))/($C$17*I42*$C$14))</f>
        <v>3.3074406338125473E-2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2.549740437112695E-3</v>
      </c>
      <c r="Q42" s="13">
        <f t="shared" ref="Q42:Q53" si="27">P42*$B$44</f>
        <v>3.9520976775246771E-4</v>
      </c>
      <c r="R42" s="8">
        <f t="shared" ref="R42:R53" si="28">L42*$B$44</f>
        <v>1.1949111458333333E-2</v>
      </c>
      <c r="S42" s="14">
        <f t="shared" ref="S42:S53" si="29">Q42/R42</f>
        <v>3.3074406338125473E-2</v>
      </c>
      <c r="T42" s="2">
        <v>0.01</v>
      </c>
      <c r="U42" s="15">
        <f t="shared" ref="U42:U53" si="30">S42*T42</f>
        <v>3.3074406338125473E-4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2.7430744063381255E-2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76.708705479452007</v>
      </c>
      <c r="AU42" s="1">
        <f t="shared" ref="AU42:AU53" si="37">AT42*10000*AS42*0.67*AR42*AQ42</f>
        <v>16845.839424449568</v>
      </c>
    </row>
    <row r="43" spans="1:48" x14ac:dyDescent="0.15">
      <c r="A43" s="1" t="s">
        <v>74</v>
      </c>
      <c r="B43" s="1">
        <v>1</v>
      </c>
      <c r="C43" s="7">
        <v>1</v>
      </c>
      <c r="D43" s="9">
        <v>5.0495272598064496</v>
      </c>
      <c r="E43" s="10">
        <f t="shared" ref="E43:E54" si="38">D42</f>
        <v>5</v>
      </c>
      <c r="F43" s="7" t="s">
        <v>73</v>
      </c>
      <c r="G43" s="1">
        <v>2</v>
      </c>
      <c r="H43" s="8">
        <f t="shared" si="21"/>
        <v>5.0495272598064496</v>
      </c>
      <c r="I43" s="8">
        <f t="shared" si="22"/>
        <v>278.19952725980642</v>
      </c>
      <c r="J43" s="8">
        <f t="shared" si="23"/>
        <v>3.3281168291394575E-2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0.15163234289622063</v>
      </c>
      <c r="P43" s="8">
        <f t="shared" si="26"/>
        <v>5.0465015223475672E-3</v>
      </c>
      <c r="Q43" s="13">
        <f t="shared" si="27"/>
        <v>7.8220773596387289E-4</v>
      </c>
      <c r="R43" s="8">
        <f t="shared" si="28"/>
        <v>1.1949111458333333E-2</v>
      </c>
      <c r="S43" s="14">
        <f t="shared" si="29"/>
        <v>6.5461581699312016E-2</v>
      </c>
      <c r="T43" s="2">
        <v>0.01</v>
      </c>
      <c r="U43" s="15">
        <f t="shared" si="30"/>
        <v>6.5461581699312018E-4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1.545461581699312E-2</v>
      </c>
      <c r="AR43" s="8">
        <f t="shared" si="34"/>
        <v>7.7091041666666671</v>
      </c>
      <c r="AS43" s="1">
        <f t="shared" si="35"/>
        <v>0.155</v>
      </c>
      <c r="AT43" s="1">
        <f t="shared" si="36"/>
        <v>76.708705479452007</v>
      </c>
      <c r="AU43" s="1">
        <f t="shared" si="37"/>
        <v>9491.0285998101717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6.2895628512142903</v>
      </c>
      <c r="E44" s="10">
        <f t="shared" si="38"/>
        <v>5.0495272598064496</v>
      </c>
      <c r="F44" s="7" t="s">
        <v>73</v>
      </c>
      <c r="G44" s="1">
        <v>3</v>
      </c>
      <c r="H44" s="8">
        <f t="shared" si="21"/>
        <v>6.2895628512142903</v>
      </c>
      <c r="I44" s="8">
        <f t="shared" si="22"/>
        <v>279.43956285121425</v>
      </c>
      <c r="J44" s="8">
        <f t="shared" si="23"/>
        <v>3.887315628467429E-2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0.22367688304053973</v>
      </c>
      <c r="P44" s="8">
        <f t="shared" si="26"/>
        <v>8.6950264317037125E-3</v>
      </c>
      <c r="Q44" s="13">
        <f t="shared" si="27"/>
        <v>1.3477290969140755E-3</v>
      </c>
      <c r="R44" s="8">
        <f t="shared" si="28"/>
        <v>1.1949111458333333E-2</v>
      </c>
      <c r="S44" s="14">
        <f t="shared" si="29"/>
        <v>0.11278906399137877</v>
      </c>
      <c r="T44" s="2">
        <v>0.01</v>
      </c>
      <c r="U44" s="15">
        <f t="shared" si="30"/>
        <v>1.1278906399137876E-3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1.5927890639913789E-2</v>
      </c>
      <c r="AR44" s="8">
        <f t="shared" si="34"/>
        <v>7.7091041666666671</v>
      </c>
      <c r="AS44" s="1">
        <f t="shared" si="35"/>
        <v>0.155</v>
      </c>
      <c r="AT44" s="1">
        <f t="shared" si="36"/>
        <v>76.708705479452007</v>
      </c>
      <c r="AU44" s="1">
        <f t="shared" si="37"/>
        <v>9781.677356990609</v>
      </c>
    </row>
    <row r="45" spans="1:48" x14ac:dyDescent="0.15">
      <c r="C45" s="7">
        <v>3</v>
      </c>
      <c r="D45" s="9">
        <v>11.062620283387099</v>
      </c>
      <c r="E45" s="10">
        <f t="shared" si="38"/>
        <v>6.2895628512142903</v>
      </c>
      <c r="F45" s="7" t="s">
        <v>73</v>
      </c>
      <c r="G45" s="1">
        <v>4</v>
      </c>
      <c r="H45" s="8">
        <f t="shared" si="21"/>
        <v>11.062620283387099</v>
      </c>
      <c r="I45" s="8">
        <f t="shared" si="22"/>
        <v>284.21262028338708</v>
      </c>
      <c r="J45" s="8">
        <f t="shared" si="23"/>
        <v>6.9788745440262742E-2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0.29207289827550265</v>
      </c>
      <c r="P45" s="8">
        <f t="shared" si="26"/>
        <v>2.0383401147748809E-2</v>
      </c>
      <c r="Q45" s="13">
        <f t="shared" si="27"/>
        <v>3.1594271779010652E-3</v>
      </c>
      <c r="R45" s="8">
        <f t="shared" si="28"/>
        <v>1.1949111458333333E-2</v>
      </c>
      <c r="S45" s="14">
        <f t="shared" si="29"/>
        <v>0.26440687149986158</v>
      </c>
      <c r="T45" s="2">
        <v>0.01</v>
      </c>
      <c r="U45" s="15">
        <f t="shared" si="30"/>
        <v>2.6440687149986157E-3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1.7444068714998616E-2</v>
      </c>
      <c r="AR45" s="8">
        <f t="shared" si="34"/>
        <v>7.7091041666666671</v>
      </c>
      <c r="AS45" s="1">
        <f t="shared" si="35"/>
        <v>0.155</v>
      </c>
      <c r="AT45" s="1">
        <f t="shared" si="36"/>
        <v>76.708705479452007</v>
      </c>
      <c r="AU45" s="1">
        <f t="shared" si="37"/>
        <v>10712.796554221808</v>
      </c>
    </row>
    <row r="46" spans="1:48" x14ac:dyDescent="0.15">
      <c r="C46" s="7">
        <v>4</v>
      </c>
      <c r="D46" s="9">
        <v>15.5955335081333</v>
      </c>
      <c r="E46" s="10">
        <f t="shared" si="38"/>
        <v>11.062620283387099</v>
      </c>
      <c r="F46" s="7" t="s">
        <v>73</v>
      </c>
      <c r="G46" s="1">
        <v>5</v>
      </c>
      <c r="H46" s="8">
        <f t="shared" si="21"/>
        <v>15.5955335081333</v>
      </c>
      <c r="I46" s="8">
        <f t="shared" si="22"/>
        <v>288.74553350813329</v>
      </c>
      <c r="J46" s="8">
        <f t="shared" si="23"/>
        <v>0.11949682111931509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0.25810502227136611</v>
      </c>
      <c r="O46" s="8">
        <f t="shared" si="39"/>
        <v>9.0675516523054389E-2</v>
      </c>
      <c r="P46" s="8">
        <f t="shared" si="26"/>
        <v>1.083543597785693E-2</v>
      </c>
      <c r="Q46" s="13">
        <f t="shared" si="27"/>
        <v>1.6794925765678242E-3</v>
      </c>
      <c r="R46" s="8">
        <f t="shared" si="28"/>
        <v>1.1949111458333333E-2</v>
      </c>
      <c r="S46" s="14">
        <f t="shared" si="29"/>
        <v>0.14055376271484546</v>
      </c>
      <c r="T46" s="2">
        <v>0.01</v>
      </c>
      <c r="U46" s="15">
        <f t="shared" si="30"/>
        <v>1.4055376271484546E-3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2.8505537627148452E-2</v>
      </c>
      <c r="AR46" s="8">
        <f t="shared" si="34"/>
        <v>7.7091041666666671</v>
      </c>
      <c r="AS46" s="1">
        <f t="shared" si="35"/>
        <v>0.155</v>
      </c>
      <c r="AT46" s="1">
        <f t="shared" si="36"/>
        <v>76.708705479452007</v>
      </c>
      <c r="AU46" s="1">
        <f t="shared" si="37"/>
        <v>17505.894425065628</v>
      </c>
    </row>
    <row r="47" spans="1:48" x14ac:dyDescent="0.15">
      <c r="C47" s="7">
        <v>5</v>
      </c>
      <c r="D47" s="9">
        <v>20.892229826129</v>
      </c>
      <c r="E47" s="10">
        <f t="shared" si="38"/>
        <v>15.5955335081333</v>
      </c>
      <c r="F47" s="7" t="s">
        <v>75</v>
      </c>
      <c r="G47" s="1">
        <v>6</v>
      </c>
      <c r="H47" s="8">
        <f t="shared" si="21"/>
        <v>20.892229826129</v>
      </c>
      <c r="I47" s="8">
        <f t="shared" si="22"/>
        <v>294.04222982612896</v>
      </c>
      <c r="J47" s="8">
        <f t="shared" si="23"/>
        <v>0.21936110121675576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0.15693112221186412</v>
      </c>
      <c r="P47" s="8">
        <f t="shared" si="26"/>
        <v>3.4424583783575789E-2</v>
      </c>
      <c r="Q47" s="13">
        <f t="shared" si="27"/>
        <v>5.3358104864542474E-3</v>
      </c>
      <c r="R47" s="8">
        <f t="shared" si="28"/>
        <v>1.1949111458333333E-2</v>
      </c>
      <c r="S47" s="14">
        <f t="shared" si="29"/>
        <v>0.44654454057611481</v>
      </c>
      <c r="T47" s="2">
        <v>0.01</v>
      </c>
      <c r="U47" s="15">
        <f t="shared" si="30"/>
        <v>4.4654454057611479E-3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3.1565445405761144E-2</v>
      </c>
      <c r="AR47" s="8">
        <f t="shared" si="34"/>
        <v>7.7091041666666671</v>
      </c>
      <c r="AS47" s="1">
        <f t="shared" si="35"/>
        <v>0.155</v>
      </c>
      <c r="AT47" s="1">
        <f t="shared" si="36"/>
        <v>76.708705479452007</v>
      </c>
      <c r="AU47" s="1">
        <f t="shared" si="37"/>
        <v>19385.052896780075</v>
      </c>
    </row>
    <row r="48" spans="1:48" x14ac:dyDescent="0.15">
      <c r="C48" s="7">
        <v>6</v>
      </c>
      <c r="D48" s="9">
        <v>23.2245323243333</v>
      </c>
      <c r="E48" s="10">
        <f t="shared" si="38"/>
        <v>20.892229826129</v>
      </c>
      <c r="F48" s="7" t="s">
        <v>73</v>
      </c>
      <c r="G48" s="1">
        <v>7</v>
      </c>
      <c r="H48" s="8">
        <f t="shared" si="21"/>
        <v>23.2245323243333</v>
      </c>
      <c r="I48" s="8">
        <f t="shared" si="22"/>
        <v>296.3745323243333</v>
      </c>
      <c r="J48" s="8">
        <f t="shared" si="23"/>
        <v>0.28466260017467326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0.19959758009495498</v>
      </c>
      <c r="P48" s="8">
        <f t="shared" si="26"/>
        <v>5.6817966138402495E-2</v>
      </c>
      <c r="Q48" s="13">
        <f t="shared" si="27"/>
        <v>8.8067847514523862E-3</v>
      </c>
      <c r="R48" s="8">
        <f t="shared" si="28"/>
        <v>1.1949111458333333E-2</v>
      </c>
      <c r="S48" s="14">
        <f t="shared" si="29"/>
        <v>0.7370242366691222</v>
      </c>
      <c r="T48" s="2">
        <v>0.01</v>
      </c>
      <c r="U48" s="15">
        <f t="shared" si="30"/>
        <v>7.3702423666912225E-3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3.4470242366691224E-2</v>
      </c>
      <c r="AR48" s="8">
        <f t="shared" si="34"/>
        <v>7.7091041666666671</v>
      </c>
      <c r="AS48" s="1">
        <f t="shared" si="35"/>
        <v>0.155</v>
      </c>
      <c r="AT48" s="1">
        <f t="shared" si="36"/>
        <v>76.708705479452007</v>
      </c>
      <c r="AU48" s="1">
        <f t="shared" si="37"/>
        <v>21168.954312337424</v>
      </c>
    </row>
    <row r="49" spans="1:78" x14ac:dyDescent="0.15">
      <c r="C49" s="7">
        <v>7</v>
      </c>
      <c r="D49" s="9">
        <v>25.477537113548401</v>
      </c>
      <c r="E49" s="10">
        <f t="shared" si="38"/>
        <v>23.2245323243333</v>
      </c>
      <c r="F49" s="7" t="s">
        <v>73</v>
      </c>
      <c r="G49" s="1">
        <v>8</v>
      </c>
      <c r="H49" s="8">
        <f t="shared" si="21"/>
        <v>25.477537113548401</v>
      </c>
      <c r="I49" s="8">
        <f t="shared" si="22"/>
        <v>298.62753711354839</v>
      </c>
      <c r="J49" s="8">
        <f t="shared" si="23"/>
        <v>0.3647327958668054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0.21987065562321917</v>
      </c>
      <c r="P49" s="8">
        <f t="shared" si="26"/>
        <v>8.019403895452426E-2</v>
      </c>
      <c r="Q49" s="13">
        <f t="shared" si="27"/>
        <v>1.243007603795126E-2</v>
      </c>
      <c r="R49" s="8">
        <f t="shared" si="28"/>
        <v>1.1949111458333333E-2</v>
      </c>
      <c r="S49" s="14">
        <f t="shared" si="29"/>
        <v>1.0402510748431006</v>
      </c>
      <c r="T49" s="2">
        <v>0.01</v>
      </c>
      <c r="U49" s="15">
        <f t="shared" si="30"/>
        <v>1.0402510748431007E-2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4.4902510748431011E-2</v>
      </c>
      <c r="AR49" s="8">
        <f t="shared" si="34"/>
        <v>7.7091041666666671</v>
      </c>
      <c r="AS49" s="1">
        <f t="shared" si="35"/>
        <v>0.155</v>
      </c>
      <c r="AT49" s="1">
        <f t="shared" si="36"/>
        <v>76.708705479452007</v>
      </c>
      <c r="AU49" s="1">
        <f t="shared" si="37"/>
        <v>27575.645927609934</v>
      </c>
    </row>
    <row r="50" spans="1:78" x14ac:dyDescent="0.15">
      <c r="C50" s="7">
        <v>8</v>
      </c>
      <c r="D50" s="9">
        <v>25.577752551290299</v>
      </c>
      <c r="E50" s="10">
        <f t="shared" si="38"/>
        <v>25.477537113548401</v>
      </c>
      <c r="F50" s="7" t="s">
        <v>73</v>
      </c>
      <c r="G50" s="1">
        <v>9</v>
      </c>
      <c r="H50" s="8">
        <f t="shared" si="21"/>
        <v>25.577752551290299</v>
      </c>
      <c r="I50" s="8">
        <f t="shared" si="22"/>
        <v>298.72775255129028</v>
      </c>
      <c r="J50" s="8">
        <f t="shared" si="23"/>
        <v>0.36874420671081803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0.2167676583353616</v>
      </c>
      <c r="P50" s="8">
        <f t="shared" si="26"/>
        <v>7.993181821343455E-2</v>
      </c>
      <c r="Q50" s="13">
        <f t="shared" si="27"/>
        <v>1.2389431823082355E-2</v>
      </c>
      <c r="R50" s="8">
        <f t="shared" si="28"/>
        <v>1.1949111458333333E-2</v>
      </c>
      <c r="S50" s="14">
        <f t="shared" si="29"/>
        <v>1.0368496324002352</v>
      </c>
      <c r="T50" s="2">
        <v>0.01</v>
      </c>
      <c r="U50" s="15">
        <f t="shared" si="30"/>
        <v>1.0368496324002352E-2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4.4868496324002353E-2</v>
      </c>
      <c r="AR50" s="8">
        <f t="shared" si="34"/>
        <v>7.7091041666666671</v>
      </c>
      <c r="AS50" s="1">
        <f t="shared" si="35"/>
        <v>0.155</v>
      </c>
      <c r="AT50" s="1">
        <f t="shared" si="36"/>
        <v>76.708705479452007</v>
      </c>
      <c r="AU50" s="1">
        <f t="shared" si="37"/>
        <v>27554.756901387522</v>
      </c>
    </row>
    <row r="51" spans="1:78" x14ac:dyDescent="0.15">
      <c r="C51" s="7">
        <v>9</v>
      </c>
      <c r="D51" s="9">
        <v>21.986024248333301</v>
      </c>
      <c r="E51" s="10">
        <f t="shared" si="38"/>
        <v>25.577752551290299</v>
      </c>
      <c r="F51" s="7" t="s">
        <v>73</v>
      </c>
      <c r="G51" s="1">
        <v>10</v>
      </c>
      <c r="H51" s="8">
        <f t="shared" si="21"/>
        <v>21.986024248333301</v>
      </c>
      <c r="I51" s="8">
        <f t="shared" si="22"/>
        <v>295.13602424833329</v>
      </c>
      <c r="J51" s="8">
        <f t="shared" si="23"/>
        <v>0.24800289526097338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0.21392688178859376</v>
      </c>
      <c r="P51" s="8">
        <f t="shared" si="26"/>
        <v>5.3054486057723255E-2</v>
      </c>
      <c r="Q51" s="13">
        <f t="shared" si="27"/>
        <v>8.2234453389471041E-3</v>
      </c>
      <c r="R51" s="8">
        <f t="shared" si="28"/>
        <v>1.1949111458333333E-2</v>
      </c>
      <c r="S51" s="14">
        <f t="shared" si="29"/>
        <v>0.68820559316249896</v>
      </c>
      <c r="T51" s="2">
        <v>0.01</v>
      </c>
      <c r="U51" s="15">
        <f t="shared" si="30"/>
        <v>6.8820559316249896E-3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3.398205593162499E-2</v>
      </c>
      <c r="AR51" s="8">
        <f t="shared" si="34"/>
        <v>7.7091041666666671</v>
      </c>
      <c r="AS51" s="1">
        <f t="shared" si="35"/>
        <v>0.155</v>
      </c>
      <c r="AT51" s="1">
        <f t="shared" si="36"/>
        <v>76.708705479452007</v>
      </c>
      <c r="AU51" s="1">
        <f t="shared" si="37"/>
        <v>20869.147997374981</v>
      </c>
    </row>
    <row r="52" spans="1:78" x14ac:dyDescent="0.15">
      <c r="C52" s="7">
        <v>10</v>
      </c>
      <c r="D52" s="9">
        <v>17.519366641096799</v>
      </c>
      <c r="E52" s="10">
        <f t="shared" si="38"/>
        <v>21.986024248333301</v>
      </c>
      <c r="F52" s="7" t="s">
        <v>73</v>
      </c>
      <c r="G52" s="1">
        <v>11</v>
      </c>
      <c r="H52" s="8">
        <f t="shared" si="21"/>
        <v>17.519366641096799</v>
      </c>
      <c r="I52" s="8">
        <f t="shared" si="22"/>
        <v>290.66936664109676</v>
      </c>
      <c r="J52" s="8">
        <f t="shared" si="23"/>
        <v>0.14937749583848506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0.15282877594432698</v>
      </c>
      <c r="O52" s="8">
        <f t="shared" si="39"/>
        <v>8.513466145321022E-2</v>
      </c>
      <c r="P52" s="8">
        <f t="shared" si="26"/>
        <v>1.2717202536937745E-2</v>
      </c>
      <c r="Q52" s="13">
        <f t="shared" si="27"/>
        <v>1.9711663932253506E-3</v>
      </c>
      <c r="R52" s="8">
        <f t="shared" si="28"/>
        <v>1.1949111458333333E-2</v>
      </c>
      <c r="S52" s="14">
        <f t="shared" si="29"/>
        <v>0.16496342846067064</v>
      </c>
      <c r="T52" s="2">
        <v>0.01</v>
      </c>
      <c r="U52" s="15">
        <f t="shared" si="30"/>
        <v>1.6496342846067063E-3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2.8749634284606706E-2</v>
      </c>
      <c r="AR52" s="8">
        <f t="shared" si="34"/>
        <v>7.7091041666666671</v>
      </c>
      <c r="AS52" s="1">
        <f t="shared" si="35"/>
        <v>0.155</v>
      </c>
      <c r="AT52" s="1">
        <f t="shared" si="36"/>
        <v>76.708705479452007</v>
      </c>
      <c r="AU52" s="1">
        <f t="shared" si="37"/>
        <v>17655.799695082565</v>
      </c>
    </row>
    <row r="53" spans="1:78" x14ac:dyDescent="0.15">
      <c r="C53" s="7">
        <v>11</v>
      </c>
      <c r="D53" s="9">
        <v>9.6685875798000005</v>
      </c>
      <c r="E53" s="10">
        <f t="shared" si="38"/>
        <v>17.519366641096799</v>
      </c>
      <c r="F53" s="7" t="s">
        <v>75</v>
      </c>
      <c r="G53" s="1">
        <v>12</v>
      </c>
      <c r="H53" s="8">
        <f t="shared" si="21"/>
        <v>9.6685875798000005</v>
      </c>
      <c r="I53" s="8">
        <f t="shared" si="22"/>
        <v>282.81858757979995</v>
      </c>
      <c r="J53" s="8">
        <f t="shared" si="23"/>
        <v>5.894522494044737E-2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0.14950850058293913</v>
      </c>
      <c r="P53" s="8">
        <f t="shared" si="26"/>
        <v>8.8128121973703542E-3</v>
      </c>
      <c r="Q53" s="13">
        <f t="shared" si="27"/>
        <v>1.3659858905924048E-3</v>
      </c>
      <c r="R53" s="8">
        <f t="shared" si="28"/>
        <v>1.1949111458333333E-2</v>
      </c>
      <c r="S53" s="14">
        <f t="shared" si="29"/>
        <v>0.11431694275809635</v>
      </c>
      <c r="T53" s="2">
        <v>0.01</v>
      </c>
      <c r="U53" s="15">
        <f t="shared" si="30"/>
        <v>1.1431694275809636E-3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1.5943169427580964E-2</v>
      </c>
      <c r="AR53" s="8">
        <f t="shared" si="34"/>
        <v>7.7091041666666671</v>
      </c>
      <c r="AS53" s="1">
        <f t="shared" si="35"/>
        <v>0.155</v>
      </c>
      <c r="AT53" s="1">
        <f t="shared" si="36"/>
        <v>76.708705479452007</v>
      </c>
      <c r="AU53" s="1">
        <f t="shared" si="37"/>
        <v>9791.0604055527183</v>
      </c>
      <c r="AV53" s="1">
        <f>SUM(AU42:AU53)</f>
        <v>208337.65449666302</v>
      </c>
    </row>
    <row r="54" spans="1:78" x14ac:dyDescent="0.15">
      <c r="C54" s="7">
        <v>12</v>
      </c>
      <c r="D54" s="9">
        <v>5.3722431127419297</v>
      </c>
      <c r="E54" s="10">
        <f t="shared" si="38"/>
        <v>9.6685875798000005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7">
        <v>5</v>
      </c>
      <c r="E58" s="7"/>
      <c r="F58" s="7"/>
      <c r="G58" s="1">
        <v>1</v>
      </c>
      <c r="H58" s="8">
        <f t="shared" ref="H58:H69" si="40">E59</f>
        <v>5</v>
      </c>
      <c r="I58" s="8">
        <f t="shared" ref="I58:I69" si="41">H58+273.15</f>
        <v>278.14999999999998</v>
      </c>
      <c r="J58" s="8">
        <f t="shared" ref="J58:J69" si="42">EXP(($C$16*(I58-$C$14))/($C$17*I58*$C$14))</f>
        <v>3.3074406338125473E-2</v>
      </c>
      <c r="K58" s="8">
        <f t="shared" ref="K58:K69" si="43">$B$58/12</f>
        <v>9.0246250000000003</v>
      </c>
      <c r="L58" s="8">
        <f t="shared" ref="L58:L69" si="44">K58*$B$59/100</f>
        <v>2.4366487499999998</v>
      </c>
      <c r="M58" s="1" t="s">
        <v>73</v>
      </c>
      <c r="O58" s="8">
        <f>L58</f>
        <v>2.4366487499999998</v>
      </c>
      <c r="P58" s="8">
        <f t="shared" ref="P58:P69" si="45">O58*J58</f>
        <v>8.0590710860785508E-2</v>
      </c>
      <c r="Q58" s="13">
        <f t="shared" ref="Q58:Q69" si="46">P58*$B$60</f>
        <v>3.626581988735348E-2</v>
      </c>
      <c r="R58" s="8">
        <f t="shared" ref="R58:R69" si="47">L58*$B$60</f>
        <v>1.0964919375</v>
      </c>
      <c r="S58" s="14">
        <f t="shared" ref="S58:S69" si="48">Q58/R58</f>
        <v>3.3074406338125473E-2</v>
      </c>
      <c r="T58" s="2">
        <v>0.27</v>
      </c>
      <c r="U58" s="15">
        <f t="shared" ref="U58:U69" si="49">S58*T58</f>
        <v>8.9300897112938784E-3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0.22909242204795513</v>
      </c>
      <c r="AC58" s="8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513.87013751926077</v>
      </c>
      <c r="AF58" s="1">
        <f t="shared" ref="AF58:AF69" si="54">AE58*10000*AC58*AB58</f>
        <v>10624127.372542808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5.0495272598064496</v>
      </c>
      <c r="E59" s="10">
        <f t="shared" ref="E59:E70" si="55">D58</f>
        <v>5</v>
      </c>
      <c r="F59" s="7" t="s">
        <v>73</v>
      </c>
      <c r="G59" s="1">
        <v>2</v>
      </c>
      <c r="H59" s="8">
        <f t="shared" si="40"/>
        <v>5.0495272598064496</v>
      </c>
      <c r="I59" s="8">
        <f t="shared" si="41"/>
        <v>278.19952725980642</v>
      </c>
      <c r="J59" s="8">
        <f t="shared" si="42"/>
        <v>3.3281168291394575E-2</v>
      </c>
      <c r="K59" s="8">
        <f t="shared" si="43"/>
        <v>9.0246250000000003</v>
      </c>
      <c r="L59" s="8">
        <f t="shared" si="44"/>
        <v>2.4366487499999998</v>
      </c>
      <c r="M59" s="1" t="s">
        <v>73</v>
      </c>
      <c r="O59" s="8">
        <f t="shared" ref="O59:O69" si="56">L59+O58-P58-N59</f>
        <v>4.7927067891392143</v>
      </c>
      <c r="P59" s="8">
        <f t="shared" si="45"/>
        <v>0.15950688122065151</v>
      </c>
      <c r="Q59" s="13">
        <f t="shared" si="46"/>
        <v>7.177809654929318E-2</v>
      </c>
      <c r="R59" s="8">
        <f t="shared" si="47"/>
        <v>1.0964919375</v>
      </c>
      <c r="S59" s="14">
        <f t="shared" si="48"/>
        <v>6.546158169931203E-2</v>
      </c>
      <c r="T59" s="2">
        <v>0.27</v>
      </c>
      <c r="U59" s="15">
        <f t="shared" si="49"/>
        <v>1.767462705881425E-2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0.23172890005823252</v>
      </c>
      <c r="AC59" s="8">
        <f t="shared" si="51"/>
        <v>9.0246250000000003</v>
      </c>
      <c r="AD59" s="1">
        <f t="shared" si="52"/>
        <v>0.45</v>
      </c>
      <c r="AE59" s="16">
        <f t="shared" si="53"/>
        <v>513.87013751926077</v>
      </c>
      <c r="AF59" s="1">
        <f t="shared" si="54"/>
        <v>10746393.652438492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6.2895628512142903</v>
      </c>
      <c r="E60" s="10">
        <f t="shared" si="55"/>
        <v>5.0495272598064496</v>
      </c>
      <c r="F60" s="7" t="s">
        <v>73</v>
      </c>
      <c r="G60" s="1">
        <v>3</v>
      </c>
      <c r="H60" s="8">
        <f t="shared" si="40"/>
        <v>6.2895628512142903</v>
      </c>
      <c r="I60" s="8">
        <f t="shared" si="41"/>
        <v>279.43956285121425</v>
      </c>
      <c r="J60" s="8">
        <f t="shared" si="42"/>
        <v>3.887315628467429E-2</v>
      </c>
      <c r="K60" s="8">
        <f t="shared" si="43"/>
        <v>9.0246250000000003</v>
      </c>
      <c r="L60" s="8">
        <f t="shared" si="44"/>
        <v>2.4366487499999998</v>
      </c>
      <c r="M60" s="1" t="s">
        <v>73</v>
      </c>
      <c r="O60" s="8">
        <f t="shared" si="56"/>
        <v>7.0698486579185627</v>
      </c>
      <c r="P60" s="8">
        <f t="shared" si="45"/>
        <v>0.27482733178826307</v>
      </c>
      <c r="Q60" s="13">
        <f t="shared" si="46"/>
        <v>0.12367229930471839</v>
      </c>
      <c r="R60" s="8">
        <f t="shared" si="47"/>
        <v>1.0964919375</v>
      </c>
      <c r="S60" s="14">
        <f t="shared" si="48"/>
        <v>0.11278906399137877</v>
      </c>
      <c r="T60" s="2">
        <v>0.27</v>
      </c>
      <c r="U60" s="15">
        <f t="shared" si="49"/>
        <v>3.0453047277672268E-2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0.23558159375421819</v>
      </c>
      <c r="AC60" s="8">
        <f t="shared" si="51"/>
        <v>9.0246250000000003</v>
      </c>
      <c r="AD60" s="1">
        <f t="shared" si="52"/>
        <v>0.45</v>
      </c>
      <c r="AE60" s="16">
        <f t="shared" si="53"/>
        <v>513.87013751926077</v>
      </c>
      <c r="AF60" s="1">
        <f t="shared" si="54"/>
        <v>10925061.755851254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11.062620283387099</v>
      </c>
      <c r="E61" s="10">
        <f t="shared" si="55"/>
        <v>6.2895628512142903</v>
      </c>
      <c r="F61" s="7" t="s">
        <v>73</v>
      </c>
      <c r="G61" s="1">
        <v>4</v>
      </c>
      <c r="H61" s="8">
        <f t="shared" si="40"/>
        <v>11.062620283387099</v>
      </c>
      <c r="I61" s="8">
        <f t="shared" si="41"/>
        <v>284.21262028338708</v>
      </c>
      <c r="J61" s="8">
        <f t="shared" si="42"/>
        <v>6.9788745440262742E-2</v>
      </c>
      <c r="K61" s="8">
        <f t="shared" si="43"/>
        <v>9.0246250000000003</v>
      </c>
      <c r="L61" s="8">
        <f t="shared" si="44"/>
        <v>2.4366487499999998</v>
      </c>
      <c r="M61" s="1" t="s">
        <v>73</v>
      </c>
      <c r="O61" s="8">
        <f t="shared" si="56"/>
        <v>9.2316700761302997</v>
      </c>
      <c r="P61" s="8">
        <f t="shared" si="45"/>
        <v>0.64426667293154849</v>
      </c>
      <c r="Q61" s="13">
        <f t="shared" si="46"/>
        <v>0.28992000281919683</v>
      </c>
      <c r="R61" s="8">
        <f t="shared" si="47"/>
        <v>1.0964919375</v>
      </c>
      <c r="S61" s="14">
        <f t="shared" si="48"/>
        <v>0.26440687149986164</v>
      </c>
      <c r="T61" s="2">
        <v>0.27</v>
      </c>
      <c r="U61" s="15">
        <f t="shared" si="49"/>
        <v>7.1389855304962641E-2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0.24792404137444626</v>
      </c>
      <c r="AC61" s="8">
        <f t="shared" si="51"/>
        <v>9.0246250000000003</v>
      </c>
      <c r="AD61" s="1">
        <f t="shared" si="52"/>
        <v>0.45</v>
      </c>
      <c r="AE61" s="16">
        <f t="shared" si="53"/>
        <v>513.87013751926077</v>
      </c>
      <c r="AF61" s="1">
        <f t="shared" si="54"/>
        <v>11497440.948641807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15.5955335081333</v>
      </c>
      <c r="E62" s="10">
        <f t="shared" si="55"/>
        <v>11.062620283387099</v>
      </c>
      <c r="F62" s="7" t="s">
        <v>73</v>
      </c>
      <c r="G62" s="1">
        <v>5</v>
      </c>
      <c r="H62" s="8">
        <f t="shared" si="40"/>
        <v>15.5955335081333</v>
      </c>
      <c r="I62" s="8">
        <f t="shared" si="41"/>
        <v>288.74553350813329</v>
      </c>
      <c r="J62" s="8">
        <f t="shared" si="42"/>
        <v>0.11949682111931509</v>
      </c>
      <c r="K62" s="8">
        <f t="shared" si="43"/>
        <v>9.0246250000000003</v>
      </c>
      <c r="L62" s="8">
        <f t="shared" si="44"/>
        <v>2.4366487499999998</v>
      </c>
      <c r="M62" s="1" t="s">
        <v>75</v>
      </c>
      <c r="N62" s="8">
        <f>(O61-P61)*$C$22/100</f>
        <v>8.1580332330388146</v>
      </c>
      <c r="O62" s="8">
        <f t="shared" si="56"/>
        <v>2.8660189201599362</v>
      </c>
      <c r="P62" s="8">
        <f t="shared" si="45"/>
        <v>0.34248015022692446</v>
      </c>
      <c r="Q62" s="13">
        <f t="shared" si="46"/>
        <v>0.15411606760211602</v>
      </c>
      <c r="R62" s="8">
        <f t="shared" si="47"/>
        <v>1.0964919375</v>
      </c>
      <c r="S62" s="14">
        <f t="shared" si="48"/>
        <v>0.14055376271484535</v>
      </c>
      <c r="T62" s="2">
        <v>0.27</v>
      </c>
      <c r="U62" s="15">
        <f t="shared" si="49"/>
        <v>3.7949515933008243E-2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0.286641779053802</v>
      </c>
      <c r="AC62" s="8">
        <f t="shared" si="51"/>
        <v>9.0246250000000003</v>
      </c>
      <c r="AD62" s="1">
        <f t="shared" si="52"/>
        <v>0.45</v>
      </c>
      <c r="AE62" s="16">
        <f t="shared" si="53"/>
        <v>513.87013751926077</v>
      </c>
      <c r="AF62" s="1">
        <f t="shared" si="54"/>
        <v>13292970.338069059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20.892229826129</v>
      </c>
      <c r="E63" s="10">
        <f t="shared" si="55"/>
        <v>15.5955335081333</v>
      </c>
      <c r="F63" s="7" t="s">
        <v>75</v>
      </c>
      <c r="G63" s="1">
        <v>6</v>
      </c>
      <c r="H63" s="8">
        <f t="shared" si="40"/>
        <v>20.892229826129</v>
      </c>
      <c r="I63" s="8">
        <f t="shared" si="41"/>
        <v>294.04222982612896</v>
      </c>
      <c r="J63" s="8">
        <f t="shared" si="42"/>
        <v>0.21936110121675576</v>
      </c>
      <c r="K63" s="8">
        <f t="shared" si="43"/>
        <v>9.0246250000000003</v>
      </c>
      <c r="L63" s="8">
        <f t="shared" si="44"/>
        <v>2.4366487499999998</v>
      </c>
      <c r="M63" s="1" t="s">
        <v>73</v>
      </c>
      <c r="O63" s="8">
        <f t="shared" si="56"/>
        <v>4.9601875199330117</v>
      </c>
      <c r="P63" s="8">
        <f t="shared" si="45"/>
        <v>1.088072196614114</v>
      </c>
      <c r="Q63" s="13">
        <f t="shared" si="46"/>
        <v>0.48963248847635132</v>
      </c>
      <c r="R63" s="8">
        <f t="shared" si="47"/>
        <v>1.0964919375</v>
      </c>
      <c r="S63" s="14">
        <f t="shared" si="48"/>
        <v>0.44654454057611465</v>
      </c>
      <c r="T63" s="2">
        <v>0.27</v>
      </c>
      <c r="U63" s="15">
        <f t="shared" si="49"/>
        <v>0.12056702595555097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0.31155095832559865</v>
      </c>
      <c r="AC63" s="8">
        <f t="shared" si="51"/>
        <v>9.0246250000000003</v>
      </c>
      <c r="AD63" s="1">
        <f t="shared" si="52"/>
        <v>0.45</v>
      </c>
      <c r="AE63" s="16">
        <f t="shared" si="53"/>
        <v>513.87013751926077</v>
      </c>
      <c r="AF63" s="1">
        <f t="shared" si="54"/>
        <v>14448129.86261097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23.2245323243333</v>
      </c>
      <c r="E64" s="10">
        <f t="shared" si="55"/>
        <v>20.892229826129</v>
      </c>
      <c r="F64" s="7" t="s">
        <v>73</v>
      </c>
      <c r="G64" s="1">
        <v>7</v>
      </c>
      <c r="H64" s="8">
        <f t="shared" si="40"/>
        <v>23.2245323243333</v>
      </c>
      <c r="I64" s="8">
        <f t="shared" si="41"/>
        <v>296.3745323243333</v>
      </c>
      <c r="J64" s="8">
        <f t="shared" si="42"/>
        <v>0.28466260017467326</v>
      </c>
      <c r="K64" s="8">
        <f t="shared" si="43"/>
        <v>9.0246250000000003</v>
      </c>
      <c r="L64" s="8">
        <f t="shared" si="44"/>
        <v>2.4366487499999998</v>
      </c>
      <c r="M64" s="1" t="s">
        <v>73</v>
      </c>
      <c r="O64" s="8">
        <f t="shared" si="56"/>
        <v>6.3087640733188977</v>
      </c>
      <c r="P64" s="8">
        <f t="shared" si="45"/>
        <v>1.7958691849995205</v>
      </c>
      <c r="Q64" s="13">
        <f t="shared" si="46"/>
        <v>0.8081411332497842</v>
      </c>
      <c r="R64" s="8">
        <f t="shared" si="47"/>
        <v>1.0964919375</v>
      </c>
      <c r="S64" s="14">
        <f t="shared" si="48"/>
        <v>0.73702423666912209</v>
      </c>
      <c r="T64" s="2">
        <v>0.27</v>
      </c>
      <c r="U64" s="15">
        <f t="shared" si="49"/>
        <v>0.19899654390066299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0.33519745798604988</v>
      </c>
      <c r="AC64" s="8">
        <f t="shared" si="51"/>
        <v>9.0246250000000003</v>
      </c>
      <c r="AD64" s="1">
        <f t="shared" si="52"/>
        <v>0.45</v>
      </c>
      <c r="AE64" s="16">
        <f t="shared" si="53"/>
        <v>513.87013751926077</v>
      </c>
      <c r="AF64" s="1">
        <f t="shared" si="54"/>
        <v>15544732.80591931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25.477537113548401</v>
      </c>
      <c r="E65" s="10">
        <f t="shared" si="55"/>
        <v>23.2245323243333</v>
      </c>
      <c r="F65" s="7" t="s">
        <v>73</v>
      </c>
      <c r="G65" s="1">
        <v>8</v>
      </c>
      <c r="H65" s="8">
        <f t="shared" si="40"/>
        <v>25.477537113548401</v>
      </c>
      <c r="I65" s="8">
        <f t="shared" si="41"/>
        <v>298.62753711354839</v>
      </c>
      <c r="J65" s="8">
        <f t="shared" si="42"/>
        <v>0.3647327958668054</v>
      </c>
      <c r="K65" s="8">
        <f t="shared" si="43"/>
        <v>9.0246250000000003</v>
      </c>
      <c r="L65" s="8">
        <f t="shared" si="44"/>
        <v>2.4366487499999998</v>
      </c>
      <c r="M65" s="1" t="s">
        <v>73</v>
      </c>
      <c r="O65" s="8">
        <f t="shared" si="56"/>
        <v>6.9495436383193772</v>
      </c>
      <c r="P65" s="8">
        <f t="shared" si="45"/>
        <v>2.5347264812025974</v>
      </c>
      <c r="Q65" s="13">
        <f t="shared" si="46"/>
        <v>1.1406269165411689</v>
      </c>
      <c r="R65" s="8">
        <f t="shared" si="47"/>
        <v>1.0964919375</v>
      </c>
      <c r="S65" s="14">
        <f t="shared" si="48"/>
        <v>1.0402510748431006</v>
      </c>
      <c r="T65" s="2">
        <v>0.27</v>
      </c>
      <c r="U65" s="15">
        <f t="shared" si="49"/>
        <v>0.28086779020763719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0.37508163874760259</v>
      </c>
      <c r="AC65" s="8">
        <f t="shared" si="51"/>
        <v>9.0246250000000003</v>
      </c>
      <c r="AD65" s="1">
        <f t="shared" si="52"/>
        <v>0.45</v>
      </c>
      <c r="AE65" s="16">
        <f t="shared" si="53"/>
        <v>513.87013751926077</v>
      </c>
      <c r="AF65" s="1">
        <f t="shared" si="54"/>
        <v>17394355.821697451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25.577752551290299</v>
      </c>
      <c r="E66" s="10">
        <f t="shared" si="55"/>
        <v>25.477537113548401</v>
      </c>
      <c r="F66" s="7" t="s">
        <v>73</v>
      </c>
      <c r="G66" s="1">
        <v>9</v>
      </c>
      <c r="H66" s="8">
        <f t="shared" si="40"/>
        <v>25.577752551290299</v>
      </c>
      <c r="I66" s="8">
        <f t="shared" si="41"/>
        <v>298.72775255129028</v>
      </c>
      <c r="J66" s="8">
        <f t="shared" si="42"/>
        <v>0.36874420671081803</v>
      </c>
      <c r="K66" s="8">
        <f t="shared" si="43"/>
        <v>9.0246250000000003</v>
      </c>
      <c r="L66" s="8">
        <f t="shared" si="44"/>
        <v>2.4366487499999998</v>
      </c>
      <c r="M66" s="1" t="s">
        <v>73</v>
      </c>
      <c r="O66" s="8">
        <f t="shared" si="56"/>
        <v>6.8514659071167792</v>
      </c>
      <c r="P66" s="8">
        <f t="shared" si="45"/>
        <v>2.5264383607259919</v>
      </c>
      <c r="Q66" s="13">
        <f t="shared" si="46"/>
        <v>1.1368972623266964</v>
      </c>
      <c r="R66" s="8">
        <f t="shared" si="47"/>
        <v>1.0964919375</v>
      </c>
      <c r="S66" s="14">
        <f t="shared" si="48"/>
        <v>1.036849632400235</v>
      </c>
      <c r="T66" s="2">
        <v>0.27</v>
      </c>
      <c r="U66" s="15">
        <f t="shared" si="49"/>
        <v>0.27994940074806346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0.37480474432554112</v>
      </c>
      <c r="AC66" s="8">
        <f t="shared" si="51"/>
        <v>9.0246250000000003</v>
      </c>
      <c r="AD66" s="1">
        <f t="shared" si="52"/>
        <v>0.45</v>
      </c>
      <c r="AE66" s="16">
        <f t="shared" si="53"/>
        <v>513.87013751926077</v>
      </c>
      <c r="AF66" s="1">
        <f t="shared" si="54"/>
        <v>17381514.883606046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21.986024248333301</v>
      </c>
      <c r="E67" s="10">
        <f t="shared" si="55"/>
        <v>25.577752551290299</v>
      </c>
      <c r="F67" s="7" t="s">
        <v>73</v>
      </c>
      <c r="G67" s="1">
        <v>10</v>
      </c>
      <c r="H67" s="8">
        <f t="shared" si="40"/>
        <v>21.986024248333301</v>
      </c>
      <c r="I67" s="8">
        <f t="shared" si="41"/>
        <v>295.13602424833329</v>
      </c>
      <c r="J67" s="8">
        <f t="shared" si="42"/>
        <v>0.24800289526097338</v>
      </c>
      <c r="K67" s="8">
        <f t="shared" si="43"/>
        <v>9.0246250000000003</v>
      </c>
      <c r="L67" s="8">
        <f t="shared" si="44"/>
        <v>2.4366487499999998</v>
      </c>
      <c r="M67" s="1" t="s">
        <v>73</v>
      </c>
      <c r="O67" s="8">
        <f t="shared" si="56"/>
        <v>6.761676296390787</v>
      </c>
      <c r="P67" s="8">
        <f t="shared" si="45"/>
        <v>1.6769152983224107</v>
      </c>
      <c r="Q67" s="13">
        <f t="shared" si="46"/>
        <v>0.75461188424508485</v>
      </c>
      <c r="R67" s="8">
        <f t="shared" si="47"/>
        <v>1.0964919375</v>
      </c>
      <c r="S67" s="14">
        <f t="shared" si="48"/>
        <v>0.68820559316249863</v>
      </c>
      <c r="T67" s="2">
        <v>0.27</v>
      </c>
      <c r="U67" s="15">
        <f t="shared" si="49"/>
        <v>0.18581551015387465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0.3312233763113932</v>
      </c>
      <c r="AC67" s="8">
        <f t="shared" si="51"/>
        <v>9.0246250000000003</v>
      </c>
      <c r="AD67" s="1">
        <f t="shared" si="52"/>
        <v>0.45</v>
      </c>
      <c r="AE67" s="16">
        <f t="shared" si="53"/>
        <v>513.87013751926077</v>
      </c>
      <c r="AF67" s="1">
        <f t="shared" si="54"/>
        <v>15360435.352852082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17.519366641096799</v>
      </c>
      <c r="E68" s="10">
        <f t="shared" si="55"/>
        <v>21.986024248333301</v>
      </c>
      <c r="F68" s="7" t="s">
        <v>73</v>
      </c>
      <c r="G68" s="1">
        <v>11</v>
      </c>
      <c r="H68" s="8">
        <f t="shared" si="40"/>
        <v>17.519366641096799</v>
      </c>
      <c r="I68" s="8">
        <f t="shared" si="41"/>
        <v>290.66936664109676</v>
      </c>
      <c r="J68" s="8">
        <f t="shared" si="42"/>
        <v>0.14937749583848506</v>
      </c>
      <c r="K68" s="8">
        <f t="shared" si="43"/>
        <v>9.0246250000000003</v>
      </c>
      <c r="L68" s="8">
        <f t="shared" si="44"/>
        <v>2.4366487499999998</v>
      </c>
      <c r="M68" s="1" t="s">
        <v>75</v>
      </c>
      <c r="N68" s="8">
        <f>(O67-P67)*$C$22/100</f>
        <v>4.8305229481649574</v>
      </c>
      <c r="O68" s="8">
        <f t="shared" si="56"/>
        <v>2.6908867999034189</v>
      </c>
      <c r="P68" s="8">
        <f t="shared" si="45"/>
        <v>0.40195793175440736</v>
      </c>
      <c r="Q68" s="13">
        <f t="shared" si="46"/>
        <v>0.1808810692894833</v>
      </c>
      <c r="R68" s="8">
        <f t="shared" si="47"/>
        <v>1.0964919375</v>
      </c>
      <c r="S68" s="14">
        <f t="shared" si="48"/>
        <v>0.16496342846067055</v>
      </c>
      <c r="T68" s="2">
        <v>0.27</v>
      </c>
      <c r="U68" s="15">
        <f t="shared" si="49"/>
        <v>4.4540125684381052E-2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0.28862884789384091</v>
      </c>
      <c r="AC68" s="8">
        <f t="shared" si="51"/>
        <v>9.0246250000000003</v>
      </c>
      <c r="AD68" s="1">
        <f t="shared" si="52"/>
        <v>0.45</v>
      </c>
      <c r="AE68" s="16">
        <f t="shared" si="53"/>
        <v>513.87013751926077</v>
      </c>
      <c r="AF68" s="1">
        <f t="shared" si="54"/>
        <v>13385120.363224257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9.6685875798000005</v>
      </c>
      <c r="E69" s="10">
        <f t="shared" si="55"/>
        <v>17.519366641096799</v>
      </c>
      <c r="F69" s="7" t="s">
        <v>75</v>
      </c>
      <c r="G69" s="1">
        <v>12</v>
      </c>
      <c r="H69" s="8">
        <f t="shared" si="40"/>
        <v>9.6685875798000005</v>
      </c>
      <c r="I69" s="8">
        <f t="shared" si="41"/>
        <v>282.81858757979995</v>
      </c>
      <c r="J69" s="8">
        <f t="shared" si="42"/>
        <v>5.894522494044737E-2</v>
      </c>
      <c r="K69" s="8">
        <f t="shared" si="43"/>
        <v>9.0246250000000003</v>
      </c>
      <c r="L69" s="8">
        <f t="shared" si="44"/>
        <v>2.4366487499999998</v>
      </c>
      <c r="M69" s="1" t="s">
        <v>73</v>
      </c>
      <c r="O69" s="8">
        <f t="shared" si="56"/>
        <v>4.7255776181490114</v>
      </c>
      <c r="P69" s="8">
        <f t="shared" si="45"/>
        <v>0.27855023567533699</v>
      </c>
      <c r="Q69" s="13">
        <f t="shared" si="46"/>
        <v>0.12534760605390166</v>
      </c>
      <c r="R69" s="8">
        <f t="shared" si="47"/>
        <v>1.0964919375</v>
      </c>
      <c r="S69" s="14">
        <f t="shared" si="48"/>
        <v>0.11431694275809635</v>
      </c>
      <c r="T69" s="2">
        <v>0.27</v>
      </c>
      <c r="U69" s="15">
        <f t="shared" si="49"/>
        <v>3.0865574544686018E-2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0.23570597072522284</v>
      </c>
      <c r="AC69" s="8">
        <f t="shared" si="51"/>
        <v>9.0246250000000003</v>
      </c>
      <c r="AD69" s="1">
        <f t="shared" si="52"/>
        <v>0.45</v>
      </c>
      <c r="AE69" s="16">
        <f t="shared" si="53"/>
        <v>513.87013751926077</v>
      </c>
      <c r="AF69" s="1">
        <f t="shared" si="54"/>
        <v>10930829.719585506</v>
      </c>
      <c r="AG69" s="1">
        <f>SUM(AF58:AF69)</f>
        <v>161531112.87703905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5.3722431127419297</v>
      </c>
      <c r="E70" s="10">
        <f t="shared" si="55"/>
        <v>9.6685875798000005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5</v>
      </c>
      <c r="E74" s="7"/>
      <c r="F74" s="7"/>
      <c r="G74" s="1">
        <v>1</v>
      </c>
      <c r="H74" s="8">
        <f t="shared" ref="H74:H85" si="57">E75</f>
        <v>5</v>
      </c>
      <c r="I74" s="8">
        <f t="shared" ref="I74:I85" si="58">H74+273.15</f>
        <v>278.14999999999998</v>
      </c>
      <c r="J74" s="8">
        <f t="shared" ref="J74:J85" si="59">EXP(($C$16*(I74-$C$14))/($C$17*I74*$C$14))</f>
        <v>3.3074406338125473E-2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1.7239042071557759E-2</v>
      </c>
      <c r="Q74" s="13">
        <f t="shared" ref="Q74:Q85" si="63">P74*$B$76</f>
        <v>4.4821509386050173E-3</v>
      </c>
      <c r="R74" s="8">
        <f t="shared" ref="R74:R85" si="64">L74*$B$76</f>
        <v>0.1355172</v>
      </c>
      <c r="S74" s="14">
        <f t="shared" ref="S74:S85" si="65">Q74/R74</f>
        <v>3.3074406338125473E-2</v>
      </c>
      <c r="T74" s="2">
        <v>0.01</v>
      </c>
      <c r="U74" s="15">
        <f t="shared" ref="U74:U85" si="66">S74*T74</f>
        <v>3.3074406338125473E-4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1.0280744063381253E-2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0.49399999999999999</v>
      </c>
      <c r="AX74" s="1">
        <f t="shared" ref="AX74:AX85" si="73">AW74*10000*AV74*0.67*AU74*AT74</f>
        <v>461.1271775937949</v>
      </c>
    </row>
    <row r="75" spans="1:78" x14ac:dyDescent="0.15">
      <c r="A75" s="1" t="s">
        <v>74</v>
      </c>
      <c r="B75" s="1">
        <v>1</v>
      </c>
      <c r="C75" s="7">
        <v>1</v>
      </c>
      <c r="D75" s="9">
        <v>5.0495272598064496</v>
      </c>
      <c r="E75" s="10">
        <f t="shared" ref="E75:E86" si="74">D74</f>
        <v>5</v>
      </c>
      <c r="F75" s="7" t="s">
        <v>73</v>
      </c>
      <c r="G75" s="1">
        <v>2</v>
      </c>
      <c r="H75" s="8">
        <f t="shared" si="57"/>
        <v>5.0495272598064496</v>
      </c>
      <c r="I75" s="8">
        <f t="shared" si="58"/>
        <v>278.19952725980642</v>
      </c>
      <c r="J75" s="8">
        <f t="shared" si="59"/>
        <v>3.3281168291394575E-2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1.0252009579284422</v>
      </c>
      <c r="P75" s="8">
        <f t="shared" si="62"/>
        <v>3.4119885613315415E-2</v>
      </c>
      <c r="Q75" s="13">
        <f t="shared" si="63"/>
        <v>8.8711702594620086E-3</v>
      </c>
      <c r="R75" s="8">
        <f t="shared" si="64"/>
        <v>0.1355172</v>
      </c>
      <c r="S75" s="14">
        <f t="shared" si="65"/>
        <v>6.546158169931203E-2</v>
      </c>
      <c r="T75" s="2">
        <v>0.01</v>
      </c>
      <c r="U75" s="15">
        <f t="shared" si="66"/>
        <v>6.5461581699312028E-4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6.1446158169931207E-3</v>
      </c>
      <c r="AU75" s="8">
        <f t="shared" si="70"/>
        <v>52.122000000000007</v>
      </c>
      <c r="AV75" s="1">
        <f t="shared" si="71"/>
        <v>0.26</v>
      </c>
      <c r="AW75" s="1">
        <f t="shared" si="72"/>
        <v>0.49399999999999999</v>
      </c>
      <c r="AX75" s="1">
        <f t="shared" si="73"/>
        <v>275.60742020420741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6.2895628512142903</v>
      </c>
      <c r="E76" s="10">
        <f t="shared" si="74"/>
        <v>5.0495272598064496</v>
      </c>
      <c r="F76" s="7" t="s">
        <v>73</v>
      </c>
      <c r="G76" s="1">
        <v>3</v>
      </c>
      <c r="H76" s="8">
        <f t="shared" si="57"/>
        <v>6.2895628512142903</v>
      </c>
      <c r="I76" s="8">
        <f t="shared" si="58"/>
        <v>279.43956285121425</v>
      </c>
      <c r="J76" s="8">
        <f t="shared" si="59"/>
        <v>3.887315628467429E-2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1.5123010723151269</v>
      </c>
      <c r="P76" s="8">
        <f t="shared" si="62"/>
        <v>5.878791593358644E-2</v>
      </c>
      <c r="Q76" s="13">
        <f t="shared" si="63"/>
        <v>1.5284858142732475E-2</v>
      </c>
      <c r="R76" s="8">
        <f t="shared" si="64"/>
        <v>0.1355172</v>
      </c>
      <c r="S76" s="14">
        <f t="shared" si="65"/>
        <v>0.11278906399137877</v>
      </c>
      <c r="T76" s="2">
        <v>0.01</v>
      </c>
      <c r="U76" s="15">
        <f t="shared" si="66"/>
        <v>1.1278906399137876E-3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6.6178906399137873E-3</v>
      </c>
      <c r="AU76" s="8">
        <f t="shared" si="70"/>
        <v>52.122000000000007</v>
      </c>
      <c r="AV76" s="1">
        <f t="shared" si="71"/>
        <v>0.26</v>
      </c>
      <c r="AW76" s="1">
        <f t="shared" si="72"/>
        <v>0.49399999999999999</v>
      </c>
      <c r="AX76" s="1">
        <f t="shared" si="73"/>
        <v>296.83544436025602</v>
      </c>
    </row>
    <row r="77" spans="1:78" x14ac:dyDescent="0.15">
      <c r="C77" s="7">
        <v>3</v>
      </c>
      <c r="D77" s="9">
        <v>11.062620283387099</v>
      </c>
      <c r="E77" s="10">
        <f t="shared" si="74"/>
        <v>6.2895628512142903</v>
      </c>
      <c r="F77" s="7" t="s">
        <v>73</v>
      </c>
      <c r="G77" s="1">
        <v>4</v>
      </c>
      <c r="H77" s="8">
        <f t="shared" si="57"/>
        <v>11.062620283387099</v>
      </c>
      <c r="I77" s="8">
        <f t="shared" si="58"/>
        <v>284.21262028338708</v>
      </c>
      <c r="J77" s="8">
        <f t="shared" si="59"/>
        <v>6.9788745440262742E-2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1.9747331563815402</v>
      </c>
      <c r="P77" s="8">
        <f t="shared" si="62"/>
        <v>0.13781414956315788</v>
      </c>
      <c r="Q77" s="13">
        <f t="shared" si="63"/>
        <v>3.5831678886421046E-2</v>
      </c>
      <c r="R77" s="8">
        <f t="shared" si="64"/>
        <v>0.1355172</v>
      </c>
      <c r="S77" s="14">
        <f t="shared" si="65"/>
        <v>0.26440687149986158</v>
      </c>
      <c r="T77" s="2">
        <v>0.01</v>
      </c>
      <c r="U77" s="15">
        <f t="shared" si="66"/>
        <v>2.6440687149986157E-3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8.1340687149986171E-3</v>
      </c>
      <c r="AU77" s="8">
        <f t="shared" si="70"/>
        <v>52.122000000000007</v>
      </c>
      <c r="AV77" s="1">
        <f t="shared" si="71"/>
        <v>0.26</v>
      </c>
      <c r="AW77" s="1">
        <f t="shared" si="72"/>
        <v>0.49399999999999999</v>
      </c>
      <c r="AX77" s="1">
        <f t="shared" si="73"/>
        <v>364.84131165771652</v>
      </c>
    </row>
    <row r="78" spans="1:78" x14ac:dyDescent="0.15">
      <c r="C78" s="7">
        <v>4</v>
      </c>
      <c r="D78" s="9">
        <v>15.5955335081333</v>
      </c>
      <c r="E78" s="10">
        <f t="shared" si="74"/>
        <v>11.062620283387099</v>
      </c>
      <c r="F78" s="7" t="s">
        <v>73</v>
      </c>
      <c r="G78" s="1">
        <v>5</v>
      </c>
      <c r="H78" s="8">
        <f t="shared" si="57"/>
        <v>15.5955335081333</v>
      </c>
      <c r="I78" s="8">
        <f t="shared" si="58"/>
        <v>288.74553350813329</v>
      </c>
      <c r="J78" s="8">
        <f t="shared" si="59"/>
        <v>0.11949682111931509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1.745073056477463</v>
      </c>
      <c r="O78" s="8">
        <f t="shared" si="75"/>
        <v>0.61306595034091926</v>
      </c>
      <c r="P78" s="8">
        <f t="shared" si="62"/>
        <v>7.3259432202231731E-2</v>
      </c>
      <c r="Q78" s="13">
        <f t="shared" si="63"/>
        <v>1.9047452372580251E-2</v>
      </c>
      <c r="R78" s="8">
        <f t="shared" si="64"/>
        <v>0.1355172</v>
      </c>
      <c r="S78" s="14">
        <f t="shared" si="65"/>
        <v>0.14055376271484543</v>
      </c>
      <c r="T78" s="2">
        <v>0.01</v>
      </c>
      <c r="U78" s="15">
        <f t="shared" si="66"/>
        <v>1.4055376271484544E-3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1.1355537627148454E-2</v>
      </c>
      <c r="AU78" s="8">
        <f t="shared" si="70"/>
        <v>52.122000000000007</v>
      </c>
      <c r="AV78" s="1">
        <f t="shared" si="71"/>
        <v>0.26</v>
      </c>
      <c r="AW78" s="1">
        <f t="shared" si="72"/>
        <v>0.49399999999999999</v>
      </c>
      <c r="AX78" s="1">
        <f t="shared" si="73"/>
        <v>509.33541227996619</v>
      </c>
    </row>
    <row r="79" spans="1:78" x14ac:dyDescent="0.15">
      <c r="C79" s="7">
        <v>5</v>
      </c>
      <c r="D79" s="9">
        <v>20.892229826129</v>
      </c>
      <c r="E79" s="10">
        <f t="shared" si="74"/>
        <v>15.5955335081333</v>
      </c>
      <c r="F79" s="7" t="s">
        <v>75</v>
      </c>
      <c r="G79" s="1">
        <v>6</v>
      </c>
      <c r="H79" s="8">
        <f t="shared" si="57"/>
        <v>20.892229826129</v>
      </c>
      <c r="I79" s="8">
        <f t="shared" si="58"/>
        <v>294.04222982612896</v>
      </c>
      <c r="J79" s="8">
        <f t="shared" si="59"/>
        <v>0.21936110121675576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1.0610265181386875</v>
      </c>
      <c r="P79" s="8">
        <f t="shared" si="62"/>
        <v>0.23274794543908256</v>
      </c>
      <c r="Q79" s="13">
        <f t="shared" si="63"/>
        <v>6.0514465814161471E-2</v>
      </c>
      <c r="R79" s="8">
        <f t="shared" si="64"/>
        <v>0.1355172</v>
      </c>
      <c r="S79" s="14">
        <f t="shared" si="65"/>
        <v>0.44654454057611481</v>
      </c>
      <c r="T79" s="2">
        <v>0.01</v>
      </c>
      <c r="U79" s="15">
        <f t="shared" si="66"/>
        <v>4.4654454057611479E-3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1.4415445405761149E-2</v>
      </c>
      <c r="AU79" s="8">
        <f t="shared" si="70"/>
        <v>52.122000000000007</v>
      </c>
      <c r="AV79" s="1">
        <f t="shared" si="71"/>
        <v>0.26</v>
      </c>
      <c r="AW79" s="1">
        <f t="shared" si="72"/>
        <v>0.49399999999999999</v>
      </c>
      <c r="AX79" s="1">
        <f t="shared" si="73"/>
        <v>646.58293336891177</v>
      </c>
    </row>
    <row r="80" spans="1:78" x14ac:dyDescent="0.15">
      <c r="C80" s="7">
        <v>6</v>
      </c>
      <c r="D80" s="9">
        <v>23.2245323243333</v>
      </c>
      <c r="E80" s="10">
        <f t="shared" si="74"/>
        <v>20.892229826129</v>
      </c>
      <c r="F80" s="7" t="s">
        <v>73</v>
      </c>
      <c r="G80" s="1">
        <v>7</v>
      </c>
      <c r="H80" s="8">
        <f t="shared" si="57"/>
        <v>23.2245323243333</v>
      </c>
      <c r="I80" s="8">
        <f t="shared" si="58"/>
        <v>296.3745323243333</v>
      </c>
      <c r="J80" s="8">
        <f t="shared" si="59"/>
        <v>0.28466260017467326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1.3494985726996049</v>
      </c>
      <c r="P80" s="8">
        <f t="shared" si="62"/>
        <v>0.38415177263667988</v>
      </c>
      <c r="Q80" s="13">
        <f t="shared" si="63"/>
        <v>9.9879460885536772E-2</v>
      </c>
      <c r="R80" s="8">
        <f t="shared" si="64"/>
        <v>0.1355172</v>
      </c>
      <c r="S80" s="14">
        <f t="shared" si="65"/>
        <v>0.7370242366691222</v>
      </c>
      <c r="T80" s="2">
        <v>0.01</v>
      </c>
      <c r="U80" s="15">
        <f t="shared" si="66"/>
        <v>7.3702423666912225E-3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1.7320242366691222E-2</v>
      </c>
      <c r="AU80" s="8">
        <f t="shared" si="70"/>
        <v>52.122000000000007</v>
      </c>
      <c r="AV80" s="1">
        <f t="shared" si="71"/>
        <v>0.26</v>
      </c>
      <c r="AW80" s="1">
        <f t="shared" si="72"/>
        <v>0.49399999999999999</v>
      </c>
      <c r="AX80" s="1">
        <f t="shared" si="73"/>
        <v>776.87319405614971</v>
      </c>
    </row>
    <row r="81" spans="1:53" x14ac:dyDescent="0.15">
      <c r="C81" s="7">
        <v>7</v>
      </c>
      <c r="D81" s="9">
        <v>25.477537113548401</v>
      </c>
      <c r="E81" s="10">
        <f t="shared" si="74"/>
        <v>23.2245323243333</v>
      </c>
      <c r="F81" s="7" t="s">
        <v>73</v>
      </c>
      <c r="G81" s="1">
        <v>8</v>
      </c>
      <c r="H81" s="8">
        <f t="shared" si="57"/>
        <v>25.477537113548401</v>
      </c>
      <c r="I81" s="8">
        <f t="shared" si="58"/>
        <v>298.62753711354839</v>
      </c>
      <c r="J81" s="8">
        <f t="shared" si="59"/>
        <v>0.3647327958668054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1.4865668000629251</v>
      </c>
      <c r="P81" s="8">
        <f t="shared" si="62"/>
        <v>0.54219966522972096</v>
      </c>
      <c r="Q81" s="13">
        <f t="shared" si="63"/>
        <v>0.14097191295972744</v>
      </c>
      <c r="R81" s="8">
        <f t="shared" si="64"/>
        <v>0.1355172</v>
      </c>
      <c r="S81" s="14">
        <f t="shared" si="65"/>
        <v>1.0402510748431006</v>
      </c>
      <c r="T81" s="2">
        <v>0.01</v>
      </c>
      <c r="U81" s="15">
        <f t="shared" si="66"/>
        <v>1.0402510748431007E-2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2.5302510748431005E-2</v>
      </c>
      <c r="AU81" s="8">
        <f t="shared" si="70"/>
        <v>52.122000000000007</v>
      </c>
      <c r="AV81" s="1">
        <f t="shared" si="71"/>
        <v>0.26</v>
      </c>
      <c r="AW81" s="1">
        <f t="shared" si="72"/>
        <v>0.49399999999999999</v>
      </c>
      <c r="AX81" s="1">
        <f t="shared" si="73"/>
        <v>1134.905732068506</v>
      </c>
    </row>
    <row r="82" spans="1:53" x14ac:dyDescent="0.15">
      <c r="C82" s="7">
        <v>8</v>
      </c>
      <c r="D82" s="9">
        <v>25.577752551290299</v>
      </c>
      <c r="E82" s="10">
        <f t="shared" si="74"/>
        <v>25.477537113548401</v>
      </c>
      <c r="F82" s="7" t="s">
        <v>73</v>
      </c>
      <c r="G82" s="1">
        <v>9</v>
      </c>
      <c r="H82" s="8">
        <f t="shared" si="57"/>
        <v>25.577752551290299</v>
      </c>
      <c r="I82" s="8">
        <f t="shared" si="58"/>
        <v>298.72775255129028</v>
      </c>
      <c r="J82" s="8">
        <f t="shared" si="59"/>
        <v>0.36874420671081803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1.4655871348332041</v>
      </c>
      <c r="P82" s="8">
        <f t="shared" si="62"/>
        <v>0.54042676539965051</v>
      </c>
      <c r="Q82" s="13">
        <f t="shared" si="63"/>
        <v>0.14051095900390914</v>
      </c>
      <c r="R82" s="8">
        <f t="shared" si="64"/>
        <v>0.1355172</v>
      </c>
      <c r="S82" s="14">
        <f t="shared" si="65"/>
        <v>1.036849632400235</v>
      </c>
      <c r="T82" s="2">
        <v>0.01</v>
      </c>
      <c r="U82" s="15">
        <f t="shared" si="66"/>
        <v>1.0368496324002351E-2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2.5268496324002354E-2</v>
      </c>
      <c r="AU82" s="8">
        <f t="shared" si="70"/>
        <v>52.122000000000007</v>
      </c>
      <c r="AV82" s="1">
        <f t="shared" si="71"/>
        <v>0.26</v>
      </c>
      <c r="AW82" s="1">
        <f t="shared" si="72"/>
        <v>0.49399999999999999</v>
      </c>
      <c r="AX82" s="1">
        <f t="shared" si="73"/>
        <v>1133.3800666655388</v>
      </c>
    </row>
    <row r="83" spans="1:53" x14ac:dyDescent="0.15">
      <c r="C83" s="7">
        <v>9</v>
      </c>
      <c r="D83" s="9">
        <v>21.986024248333301</v>
      </c>
      <c r="E83" s="10">
        <f t="shared" si="74"/>
        <v>25.577752551290299</v>
      </c>
      <c r="F83" s="7" t="s">
        <v>73</v>
      </c>
      <c r="G83" s="1">
        <v>10</v>
      </c>
      <c r="H83" s="8">
        <f t="shared" si="57"/>
        <v>21.986024248333301</v>
      </c>
      <c r="I83" s="8">
        <f t="shared" si="58"/>
        <v>295.13602424833329</v>
      </c>
      <c r="J83" s="8">
        <f t="shared" si="59"/>
        <v>0.24800289526097338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1.4463803694335535</v>
      </c>
      <c r="P83" s="8">
        <f t="shared" si="62"/>
        <v>0.35870651926815755</v>
      </c>
      <c r="Q83" s="13">
        <f t="shared" si="63"/>
        <v>9.3263695009720968E-2</v>
      </c>
      <c r="R83" s="8">
        <f t="shared" si="64"/>
        <v>0.1355172</v>
      </c>
      <c r="S83" s="14">
        <f t="shared" si="65"/>
        <v>0.68820559316249863</v>
      </c>
      <c r="T83" s="2">
        <v>0.01</v>
      </c>
      <c r="U83" s="15">
        <f t="shared" si="66"/>
        <v>6.8820559316249861E-3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1.6832055931624988E-2</v>
      </c>
      <c r="AU83" s="8">
        <f t="shared" si="70"/>
        <v>52.122000000000007</v>
      </c>
      <c r="AV83" s="1">
        <f t="shared" si="71"/>
        <v>0.26</v>
      </c>
      <c r="AW83" s="1">
        <f t="shared" si="72"/>
        <v>0.49399999999999999</v>
      </c>
      <c r="AX83" s="1">
        <f t="shared" si="73"/>
        <v>754.97633216037468</v>
      </c>
    </row>
    <row r="84" spans="1:53" x14ac:dyDescent="0.15">
      <c r="C84" s="7">
        <v>10</v>
      </c>
      <c r="D84" s="9">
        <v>17.519366641096799</v>
      </c>
      <c r="E84" s="10">
        <f t="shared" si="74"/>
        <v>21.986024248333301</v>
      </c>
      <c r="F84" s="7" t="s">
        <v>73</v>
      </c>
      <c r="G84" s="1">
        <v>11</v>
      </c>
      <c r="H84" s="8">
        <f t="shared" si="57"/>
        <v>17.519366641096799</v>
      </c>
      <c r="I84" s="8">
        <f t="shared" si="58"/>
        <v>290.66936664109676</v>
      </c>
      <c r="J84" s="8">
        <f t="shared" si="59"/>
        <v>0.14937749583848506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1.0332901576571261</v>
      </c>
      <c r="O84" s="8">
        <f t="shared" si="75"/>
        <v>0.57560369250826993</v>
      </c>
      <c r="P84" s="8">
        <f t="shared" si="62"/>
        <v>8.5982238182270729E-2</v>
      </c>
      <c r="Q84" s="13">
        <f t="shared" si="63"/>
        <v>2.2355381927390391E-2</v>
      </c>
      <c r="R84" s="8">
        <f t="shared" si="64"/>
        <v>0.1355172</v>
      </c>
      <c r="S84" s="14">
        <f t="shared" si="65"/>
        <v>0.16496342846067061</v>
      </c>
      <c r="T84" s="2">
        <v>0.01</v>
      </c>
      <c r="U84" s="15">
        <f t="shared" si="66"/>
        <v>1.6496342846067061E-3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1.1599634284606707E-2</v>
      </c>
      <c r="AU84" s="8">
        <f t="shared" si="70"/>
        <v>52.122000000000007</v>
      </c>
      <c r="AV84" s="1">
        <f t="shared" si="71"/>
        <v>0.26</v>
      </c>
      <c r="AW84" s="1">
        <f t="shared" si="72"/>
        <v>0.49399999999999999</v>
      </c>
      <c r="AX84" s="1">
        <f t="shared" si="73"/>
        <v>520.28399752047687</v>
      </c>
    </row>
    <row r="85" spans="1:53" x14ac:dyDescent="0.15">
      <c r="C85" s="7">
        <v>11</v>
      </c>
      <c r="D85" s="9">
        <v>9.6685875798000005</v>
      </c>
      <c r="E85" s="10">
        <f t="shared" si="74"/>
        <v>17.519366641096799</v>
      </c>
      <c r="F85" s="7" t="s">
        <v>75</v>
      </c>
      <c r="G85" s="1">
        <v>12</v>
      </c>
      <c r="H85" s="8">
        <f t="shared" si="57"/>
        <v>9.6685875798000005</v>
      </c>
      <c r="I85" s="8">
        <f t="shared" si="58"/>
        <v>282.81858757979995</v>
      </c>
      <c r="J85" s="8">
        <f t="shared" si="59"/>
        <v>5.894522494044737E-2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1.0108414543259991</v>
      </c>
      <c r="P85" s="8">
        <f t="shared" si="62"/>
        <v>5.9584276904374976E-2</v>
      </c>
      <c r="Q85" s="13">
        <f t="shared" si="63"/>
        <v>1.5491911995137494E-2</v>
      </c>
      <c r="R85" s="8">
        <f t="shared" si="64"/>
        <v>0.1355172</v>
      </c>
      <c r="S85" s="14">
        <f t="shared" si="65"/>
        <v>0.11431694275809634</v>
      </c>
      <c r="T85" s="2">
        <v>0.01</v>
      </c>
      <c r="U85" s="15">
        <f t="shared" si="66"/>
        <v>1.1431694275809633E-3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6.6331694275809632E-3</v>
      </c>
      <c r="AU85" s="8">
        <f t="shared" si="70"/>
        <v>52.122000000000007</v>
      </c>
      <c r="AV85" s="1">
        <f t="shared" si="71"/>
        <v>0.26</v>
      </c>
      <c r="AW85" s="1">
        <f t="shared" si="72"/>
        <v>0.49399999999999999</v>
      </c>
      <c r="AX85" s="1">
        <f t="shared" si="73"/>
        <v>297.52075120094611</v>
      </c>
      <c r="AY85" s="1">
        <f>SUM(AX74:AX85)</f>
        <v>7172.2697731368453</v>
      </c>
    </row>
    <row r="86" spans="1:53" x14ac:dyDescent="0.15">
      <c r="C86" s="7">
        <v>12</v>
      </c>
      <c r="D86" s="9">
        <v>5.3722431127419297</v>
      </c>
      <c r="E86" s="10">
        <f t="shared" si="74"/>
        <v>9.6685875798000005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5</v>
      </c>
      <c r="E90" s="7"/>
      <c r="F90" s="7"/>
      <c r="G90" s="1">
        <v>1</v>
      </c>
      <c r="H90" s="8">
        <f t="shared" ref="H90:H101" si="76">E91</f>
        <v>5</v>
      </c>
      <c r="I90" s="8">
        <f t="shared" ref="I90:I101" si="77">H90+273.15</f>
        <v>278.14999999999998</v>
      </c>
      <c r="J90" s="8">
        <f t="shared" ref="J90:J101" si="78">EXP(($C$16*(I90-$C$14))/($C$17*I90*$C$14))</f>
        <v>3.3074406338125473E-2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9.4162834844643221E-3</v>
      </c>
      <c r="Q90" s="13">
        <f t="shared" ref="Q90:Q101" si="82">P90*$B$76</f>
        <v>2.4482337059607237E-3</v>
      </c>
      <c r="R90" s="8">
        <f t="shared" ref="R90:R101" si="83">L90*$B$76</f>
        <v>7.4022000000000004E-2</v>
      </c>
      <c r="S90" s="14">
        <f t="shared" ref="S90:S101" si="84">Q90/R90</f>
        <v>3.3074406338125473E-2</v>
      </c>
      <c r="T90" s="2">
        <v>0.01</v>
      </c>
      <c r="U90" s="15">
        <f t="shared" ref="U90:U101" si="85">S90*T90</f>
        <v>3.3074406338125473E-4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1.0280744063381253E-2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0.27760000000000001</v>
      </c>
      <c r="AX90" s="1">
        <f t="shared" ref="AX90:AX101" si="92">AW90*10000*AV90*0.67*AU90*AT90</f>
        <v>141.54014208319046</v>
      </c>
      <c r="AZ90" s="1">
        <f t="shared" ref="AZ90:AZ101" si="93">$E$10</f>
        <v>0.06</v>
      </c>
      <c r="BA90" s="1">
        <f t="shared" ref="BA90:BA101" si="94">AZ90*10000*AV90*0.67*AU90*AT90</f>
        <v>30.592249729796208</v>
      </c>
    </row>
    <row r="91" spans="1:53" x14ac:dyDescent="0.15">
      <c r="A91" s="1" t="s">
        <v>74</v>
      </c>
      <c r="B91" s="1">
        <v>1</v>
      </c>
      <c r="C91" s="7">
        <v>1</v>
      </c>
      <c r="D91" s="9">
        <v>5.0495272598064496</v>
      </c>
      <c r="E91" s="10">
        <f t="shared" ref="E91:E102" si="95">D90</f>
        <v>5</v>
      </c>
      <c r="F91" s="7" t="s">
        <v>73</v>
      </c>
      <c r="G91" s="1">
        <v>2</v>
      </c>
      <c r="H91" s="8">
        <f t="shared" si="76"/>
        <v>5.0495272598064496</v>
      </c>
      <c r="I91" s="8">
        <f t="shared" si="77"/>
        <v>278.19952725980642</v>
      </c>
      <c r="J91" s="8">
        <f t="shared" si="78"/>
        <v>3.3281168291394575E-2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0.55998371651553569</v>
      </c>
      <c r="P91" s="8">
        <f t="shared" si="81"/>
        <v>1.8636912309794133E-2</v>
      </c>
      <c r="Q91" s="13">
        <f t="shared" si="82"/>
        <v>4.8455972005464745E-3</v>
      </c>
      <c r="R91" s="8">
        <f t="shared" si="83"/>
        <v>7.4022000000000004E-2</v>
      </c>
      <c r="S91" s="14">
        <f t="shared" si="84"/>
        <v>6.5461581699312016E-2</v>
      </c>
      <c r="T91" s="2">
        <v>0.01</v>
      </c>
      <c r="U91" s="15">
        <f t="shared" si="85"/>
        <v>6.5461581699312018E-4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6.1446158169931207E-3</v>
      </c>
      <c r="AU91" s="8">
        <f t="shared" si="89"/>
        <v>28.47</v>
      </c>
      <c r="AV91" s="1">
        <f t="shared" si="90"/>
        <v>0.26</v>
      </c>
      <c r="AW91" s="1">
        <f t="shared" si="91"/>
        <v>0.27760000000000001</v>
      </c>
      <c r="AX91" s="1">
        <f t="shared" si="92"/>
        <v>84.595997179000406</v>
      </c>
      <c r="AZ91" s="1">
        <f t="shared" si="93"/>
        <v>0.06</v>
      </c>
      <c r="BA91" s="1">
        <f t="shared" si="94"/>
        <v>18.284437430619686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6.2895628512142903</v>
      </c>
      <c r="E92" s="10">
        <f t="shared" si="95"/>
        <v>5.0495272598064496</v>
      </c>
      <c r="F92" s="7" t="s">
        <v>73</v>
      </c>
      <c r="G92" s="1">
        <v>3</v>
      </c>
      <c r="H92" s="8">
        <f t="shared" si="76"/>
        <v>6.2895628512142903</v>
      </c>
      <c r="I92" s="8">
        <f t="shared" si="77"/>
        <v>279.43956285121425</v>
      </c>
      <c r="J92" s="8">
        <f t="shared" si="78"/>
        <v>3.887315628467429E-2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0.8260468042057415</v>
      </c>
      <c r="P92" s="8">
        <f t="shared" si="81"/>
        <v>3.211104651834553E-2</v>
      </c>
      <c r="Q92" s="13">
        <f t="shared" si="82"/>
        <v>8.348872094769838E-3</v>
      </c>
      <c r="R92" s="8">
        <f t="shared" si="83"/>
        <v>7.4022000000000004E-2</v>
      </c>
      <c r="S92" s="14">
        <f t="shared" si="84"/>
        <v>0.11278906399137875</v>
      </c>
      <c r="T92" s="2">
        <v>0.01</v>
      </c>
      <c r="U92" s="15">
        <f t="shared" si="85"/>
        <v>1.1278906399137876E-3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6.6178906399137873E-3</v>
      </c>
      <c r="AU92" s="8">
        <f t="shared" si="89"/>
        <v>28.47</v>
      </c>
      <c r="AV92" s="1">
        <f t="shared" si="90"/>
        <v>0.26</v>
      </c>
      <c r="AW92" s="1">
        <f t="shared" si="91"/>
        <v>0.27760000000000001</v>
      </c>
      <c r="AX92" s="1">
        <f t="shared" si="92"/>
        <v>91.111808220264322</v>
      </c>
      <c r="AZ92" s="1">
        <f t="shared" si="93"/>
        <v>0.06</v>
      </c>
      <c r="BA92" s="1">
        <f t="shared" si="94"/>
        <v>19.692753938097475</v>
      </c>
    </row>
    <row r="93" spans="1:53" x14ac:dyDescent="0.15">
      <c r="C93" s="7">
        <v>3</v>
      </c>
      <c r="D93" s="9">
        <v>11.062620283387099</v>
      </c>
      <c r="E93" s="10">
        <f t="shared" si="95"/>
        <v>6.2895628512142903</v>
      </c>
      <c r="F93" s="7" t="s">
        <v>73</v>
      </c>
      <c r="G93" s="1">
        <v>4</v>
      </c>
      <c r="H93" s="8">
        <f t="shared" si="76"/>
        <v>11.062620283387099</v>
      </c>
      <c r="I93" s="8">
        <f t="shared" si="77"/>
        <v>284.21262028338708</v>
      </c>
      <c r="J93" s="8">
        <f t="shared" si="78"/>
        <v>6.9788745440262742E-2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1.0786357576873959</v>
      </c>
      <c r="P93" s="8">
        <f t="shared" si="81"/>
        <v>7.5276636316010601E-2</v>
      </c>
      <c r="Q93" s="13">
        <f t="shared" si="82"/>
        <v>1.9571925442162758E-2</v>
      </c>
      <c r="R93" s="8">
        <f t="shared" si="83"/>
        <v>7.4022000000000004E-2</v>
      </c>
      <c r="S93" s="14">
        <f t="shared" si="84"/>
        <v>0.26440687149986164</v>
      </c>
      <c r="T93" s="2">
        <v>0.01</v>
      </c>
      <c r="U93" s="15">
        <f t="shared" si="85"/>
        <v>2.6440687149986166E-3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8.1340687149986171E-3</v>
      </c>
      <c r="AU93" s="8">
        <f t="shared" si="89"/>
        <v>28.47</v>
      </c>
      <c r="AV93" s="1">
        <f t="shared" si="90"/>
        <v>0.26</v>
      </c>
      <c r="AW93" s="1">
        <f t="shared" si="91"/>
        <v>0.27760000000000001</v>
      </c>
      <c r="AX93" s="1">
        <f t="shared" si="92"/>
        <v>111.98578960214738</v>
      </c>
      <c r="AZ93" s="1">
        <f t="shared" si="93"/>
        <v>0.06</v>
      </c>
      <c r="BA93" s="1">
        <f t="shared" si="94"/>
        <v>24.20442138374943</v>
      </c>
    </row>
    <row r="94" spans="1:53" x14ac:dyDescent="0.15">
      <c r="C94" s="7">
        <v>4</v>
      </c>
      <c r="D94" s="9">
        <v>15.5955335081333</v>
      </c>
      <c r="E94" s="10">
        <f t="shared" si="95"/>
        <v>11.062620283387099</v>
      </c>
      <c r="F94" s="7" t="s">
        <v>73</v>
      </c>
      <c r="G94" s="1">
        <v>5</v>
      </c>
      <c r="H94" s="8">
        <f t="shared" si="76"/>
        <v>15.5955335081333</v>
      </c>
      <c r="I94" s="8">
        <f t="shared" si="77"/>
        <v>288.74553350813329</v>
      </c>
      <c r="J94" s="8">
        <f t="shared" si="78"/>
        <v>0.11949682111931509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0.953191165302816</v>
      </c>
      <c r="O94" s="8">
        <f t="shared" si="96"/>
        <v>0.33486795606856923</v>
      </c>
      <c r="P94" s="8">
        <f t="shared" si="81"/>
        <v>4.001565624491648E-2</v>
      </c>
      <c r="Q94" s="13">
        <f t="shared" si="82"/>
        <v>1.0404070623678286E-2</v>
      </c>
      <c r="R94" s="8">
        <f t="shared" si="83"/>
        <v>7.4022000000000004E-2</v>
      </c>
      <c r="S94" s="14">
        <f t="shared" si="84"/>
        <v>0.14055376271484538</v>
      </c>
      <c r="T94" s="2">
        <v>0.01</v>
      </c>
      <c r="U94" s="15">
        <f t="shared" si="85"/>
        <v>1.4055376271484537E-3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1.1355537627148454E-2</v>
      </c>
      <c r="AU94" s="8">
        <f t="shared" si="89"/>
        <v>28.47</v>
      </c>
      <c r="AV94" s="1">
        <f t="shared" si="90"/>
        <v>0.26</v>
      </c>
      <c r="AW94" s="1">
        <f t="shared" si="91"/>
        <v>0.27760000000000001</v>
      </c>
      <c r="AX94" s="1">
        <f t="shared" si="92"/>
        <v>156.33736228319171</v>
      </c>
      <c r="AZ94" s="1">
        <f t="shared" si="93"/>
        <v>0.06</v>
      </c>
      <c r="BA94" s="1">
        <f t="shared" si="94"/>
        <v>33.790496170718669</v>
      </c>
    </row>
    <row r="95" spans="1:53" x14ac:dyDescent="0.15">
      <c r="C95" s="7">
        <v>5</v>
      </c>
      <c r="D95" s="9">
        <v>20.892229826129</v>
      </c>
      <c r="E95" s="10">
        <f t="shared" si="95"/>
        <v>15.5955335081333</v>
      </c>
      <c r="F95" s="7" t="s">
        <v>75</v>
      </c>
      <c r="G95" s="1">
        <v>6</v>
      </c>
      <c r="H95" s="8">
        <f t="shared" si="76"/>
        <v>20.892229826129</v>
      </c>
      <c r="I95" s="8">
        <f t="shared" si="77"/>
        <v>294.04222982612896</v>
      </c>
      <c r="J95" s="8">
        <f t="shared" si="78"/>
        <v>0.21936110121675576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0.57955229982365275</v>
      </c>
      <c r="P95" s="8">
        <f t="shared" si="81"/>
        <v>0.12713123070201987</v>
      </c>
      <c r="Q95" s="13">
        <f t="shared" si="82"/>
        <v>3.3054119982525165E-2</v>
      </c>
      <c r="R95" s="8">
        <f t="shared" si="83"/>
        <v>7.4022000000000004E-2</v>
      </c>
      <c r="S95" s="14">
        <f t="shared" si="84"/>
        <v>0.4465445405761147</v>
      </c>
      <c r="T95" s="2">
        <v>0.01</v>
      </c>
      <c r="U95" s="15">
        <f t="shared" si="85"/>
        <v>4.4654454057611471E-3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1.4415445405761146E-2</v>
      </c>
      <c r="AU95" s="8">
        <f t="shared" si="89"/>
        <v>28.47</v>
      </c>
      <c r="AV95" s="1">
        <f t="shared" si="90"/>
        <v>0.26</v>
      </c>
      <c r="AW95" s="1">
        <f t="shared" si="91"/>
        <v>0.27760000000000001</v>
      </c>
      <c r="AX95" s="1">
        <f t="shared" si="92"/>
        <v>198.46464208669818</v>
      </c>
      <c r="AZ95" s="1">
        <f t="shared" si="93"/>
        <v>0.06</v>
      </c>
      <c r="BA95" s="1">
        <f t="shared" si="94"/>
        <v>42.895816012975111</v>
      </c>
    </row>
    <row r="96" spans="1:53" x14ac:dyDescent="0.15">
      <c r="C96" s="7">
        <v>6</v>
      </c>
      <c r="D96" s="9">
        <v>23.2245323243333</v>
      </c>
      <c r="E96" s="10">
        <f t="shared" si="95"/>
        <v>20.892229826129</v>
      </c>
      <c r="F96" s="7" t="s">
        <v>73</v>
      </c>
      <c r="G96" s="1">
        <v>7</v>
      </c>
      <c r="H96" s="8">
        <f t="shared" si="76"/>
        <v>23.2245323243333</v>
      </c>
      <c r="I96" s="8">
        <f t="shared" si="77"/>
        <v>296.3745323243333</v>
      </c>
      <c r="J96" s="8">
        <f t="shared" si="78"/>
        <v>0.28466260017467326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0.737121069121633</v>
      </c>
      <c r="P96" s="8">
        <f t="shared" si="81"/>
        <v>0.2098308001796991</v>
      </c>
      <c r="Q96" s="13">
        <f t="shared" si="82"/>
        <v>5.4556008046721768E-2</v>
      </c>
      <c r="R96" s="8">
        <f t="shared" si="83"/>
        <v>7.4022000000000004E-2</v>
      </c>
      <c r="S96" s="14">
        <f t="shared" si="84"/>
        <v>0.7370242366691222</v>
      </c>
      <c r="T96" s="2">
        <v>0.01</v>
      </c>
      <c r="U96" s="15">
        <f t="shared" si="85"/>
        <v>7.3702423666912225E-3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1.7320242366691222E-2</v>
      </c>
      <c r="AU96" s="8">
        <f t="shared" si="89"/>
        <v>28.47</v>
      </c>
      <c r="AV96" s="1">
        <f t="shared" si="90"/>
        <v>0.26</v>
      </c>
      <c r="AW96" s="1">
        <f t="shared" si="91"/>
        <v>0.27760000000000001</v>
      </c>
      <c r="AX96" s="1">
        <f t="shared" si="92"/>
        <v>238.45643373505874</v>
      </c>
      <c r="AZ96" s="1">
        <f t="shared" si="93"/>
        <v>0.06</v>
      </c>
      <c r="BA96" s="1">
        <f t="shared" si="94"/>
        <v>51.539575014782152</v>
      </c>
    </row>
    <row r="97" spans="3:54" x14ac:dyDescent="0.15">
      <c r="C97" s="7">
        <v>7</v>
      </c>
      <c r="D97" s="9">
        <v>25.477537113548401</v>
      </c>
      <c r="E97" s="10">
        <f t="shared" si="95"/>
        <v>23.2245323243333</v>
      </c>
      <c r="F97" s="7" t="s">
        <v>73</v>
      </c>
      <c r="G97" s="1">
        <v>8</v>
      </c>
      <c r="H97" s="8">
        <f t="shared" si="76"/>
        <v>25.477537113548401</v>
      </c>
      <c r="I97" s="8">
        <f t="shared" si="77"/>
        <v>298.62753711354839</v>
      </c>
      <c r="J97" s="8">
        <f t="shared" si="78"/>
        <v>0.3647327958668054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0.81199026894193382</v>
      </c>
      <c r="P97" s="8">
        <f t="shared" si="81"/>
        <v>0.29615948100783079</v>
      </c>
      <c r="Q97" s="13">
        <f t="shared" si="82"/>
        <v>7.7001465062036006E-2</v>
      </c>
      <c r="R97" s="8">
        <f t="shared" si="83"/>
        <v>7.4022000000000004E-2</v>
      </c>
      <c r="S97" s="14">
        <f t="shared" si="84"/>
        <v>1.0402510748431006</v>
      </c>
      <c r="T97" s="2">
        <v>0.01</v>
      </c>
      <c r="U97" s="15">
        <f t="shared" si="85"/>
        <v>1.0402510748431007E-2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2.5302510748431005E-2</v>
      </c>
      <c r="AU97" s="8">
        <f t="shared" si="89"/>
        <v>28.47</v>
      </c>
      <c r="AV97" s="1">
        <f t="shared" si="90"/>
        <v>0.26</v>
      </c>
      <c r="AW97" s="1">
        <f t="shared" si="91"/>
        <v>0.27760000000000001</v>
      </c>
      <c r="AX97" s="1">
        <f t="shared" si="92"/>
        <v>348.35231227578197</v>
      </c>
      <c r="AZ97" s="1">
        <f t="shared" si="93"/>
        <v>0.06</v>
      </c>
      <c r="BA97" s="1">
        <f t="shared" si="94"/>
        <v>75.292286514938468</v>
      </c>
    </row>
    <row r="98" spans="3:54" x14ac:dyDescent="0.15">
      <c r="C98" s="7">
        <v>8</v>
      </c>
      <c r="D98" s="9">
        <v>25.577752551290299</v>
      </c>
      <c r="E98" s="10">
        <f t="shared" si="95"/>
        <v>25.477537113548401</v>
      </c>
      <c r="F98" s="7" t="s">
        <v>73</v>
      </c>
      <c r="G98" s="1">
        <v>9</v>
      </c>
      <c r="H98" s="8">
        <f t="shared" si="76"/>
        <v>25.577752551290299</v>
      </c>
      <c r="I98" s="8">
        <f t="shared" si="77"/>
        <v>298.72775255129028</v>
      </c>
      <c r="J98" s="8">
        <f t="shared" si="78"/>
        <v>0.36874420671081803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0.80053078793410304</v>
      </c>
      <c r="P98" s="8">
        <f t="shared" si="81"/>
        <v>0.29519109034434693</v>
      </c>
      <c r="Q98" s="13">
        <f t="shared" si="82"/>
        <v>7.6749683489530207E-2</v>
      </c>
      <c r="R98" s="8">
        <f t="shared" si="83"/>
        <v>7.4022000000000004E-2</v>
      </c>
      <c r="S98" s="14">
        <f t="shared" si="84"/>
        <v>1.0368496324002352</v>
      </c>
      <c r="T98" s="2">
        <v>0.01</v>
      </c>
      <c r="U98" s="15">
        <f t="shared" si="85"/>
        <v>1.0368496324002352E-2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2.5268496324002354E-2</v>
      </c>
      <c r="AU98" s="8">
        <f t="shared" si="89"/>
        <v>28.47</v>
      </c>
      <c r="AV98" s="1">
        <f t="shared" si="90"/>
        <v>0.26</v>
      </c>
      <c r="AW98" s="1">
        <f t="shared" si="91"/>
        <v>0.27760000000000001</v>
      </c>
      <c r="AX98" s="1">
        <f t="shared" si="92"/>
        <v>347.88401869344705</v>
      </c>
      <c r="AZ98" s="1">
        <f t="shared" si="93"/>
        <v>0.06</v>
      </c>
      <c r="BA98" s="1">
        <f t="shared" si="94"/>
        <v>75.191070322791148</v>
      </c>
    </row>
    <row r="99" spans="3:54" x14ac:dyDescent="0.15">
      <c r="C99" s="7">
        <v>9</v>
      </c>
      <c r="D99" s="9">
        <v>21.986024248333301</v>
      </c>
      <c r="E99" s="10">
        <f t="shared" si="95"/>
        <v>25.577752551290299</v>
      </c>
      <c r="F99" s="7" t="s">
        <v>73</v>
      </c>
      <c r="G99" s="1">
        <v>10</v>
      </c>
      <c r="H99" s="8">
        <f t="shared" si="76"/>
        <v>21.986024248333301</v>
      </c>
      <c r="I99" s="8">
        <f t="shared" si="77"/>
        <v>295.13602424833329</v>
      </c>
      <c r="J99" s="8">
        <f t="shared" si="78"/>
        <v>0.24800289526097338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0.79003969758975612</v>
      </c>
      <c r="P99" s="8">
        <f t="shared" si="81"/>
        <v>0.19593213237336338</v>
      </c>
      <c r="Q99" s="13">
        <f t="shared" si="82"/>
        <v>5.0942354417074481E-2</v>
      </c>
      <c r="R99" s="8">
        <f t="shared" si="83"/>
        <v>7.4022000000000004E-2</v>
      </c>
      <c r="S99" s="14">
        <f t="shared" si="84"/>
        <v>0.68820559316249874</v>
      </c>
      <c r="T99" s="2">
        <v>0.01</v>
      </c>
      <c r="U99" s="15">
        <f t="shared" si="85"/>
        <v>6.8820559316249879E-3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1.6832055931624988E-2</v>
      </c>
      <c r="AU99" s="8">
        <f t="shared" si="89"/>
        <v>28.47</v>
      </c>
      <c r="AV99" s="1">
        <f t="shared" si="90"/>
        <v>0.26</v>
      </c>
      <c r="AW99" s="1">
        <f t="shared" si="91"/>
        <v>0.27760000000000001</v>
      </c>
      <c r="AX99" s="1">
        <f t="shared" si="92"/>
        <v>231.73532707620518</v>
      </c>
      <c r="AZ99" s="1">
        <f t="shared" si="93"/>
        <v>0.06</v>
      </c>
      <c r="BA99" s="1">
        <f t="shared" si="94"/>
        <v>50.086886255663941</v>
      </c>
    </row>
    <row r="100" spans="3:54" x14ac:dyDescent="0.15">
      <c r="C100" s="7">
        <v>10</v>
      </c>
      <c r="D100" s="9">
        <v>17.519366641096799</v>
      </c>
      <c r="E100" s="10">
        <f t="shared" si="95"/>
        <v>21.986024248333301</v>
      </c>
      <c r="F100" s="7" t="s">
        <v>73</v>
      </c>
      <c r="G100" s="1">
        <v>11</v>
      </c>
      <c r="H100" s="8">
        <f t="shared" si="76"/>
        <v>17.519366641096799</v>
      </c>
      <c r="I100" s="8">
        <f t="shared" si="77"/>
        <v>290.66936664109676</v>
      </c>
      <c r="J100" s="8">
        <f t="shared" si="78"/>
        <v>0.14937749583848506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0.56440218695557309</v>
      </c>
      <c r="O100" s="8">
        <f t="shared" si="96"/>
        <v>0.3144053782608196</v>
      </c>
      <c r="P100" s="8">
        <f t="shared" si="81"/>
        <v>4.6965088082752904E-2</v>
      </c>
      <c r="Q100" s="13">
        <f t="shared" si="82"/>
        <v>1.2210922901515755E-2</v>
      </c>
      <c r="R100" s="8">
        <f t="shared" si="83"/>
        <v>7.4022000000000004E-2</v>
      </c>
      <c r="S100" s="14">
        <f t="shared" si="84"/>
        <v>0.16496342846067052</v>
      </c>
      <c r="T100" s="2">
        <v>0.01</v>
      </c>
      <c r="U100" s="15">
        <f t="shared" si="85"/>
        <v>1.6496342846067053E-3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1.1599634284606704E-2</v>
      </c>
      <c r="AU100" s="8">
        <f t="shared" si="89"/>
        <v>28.47</v>
      </c>
      <c r="AV100" s="1">
        <f t="shared" si="90"/>
        <v>0.26</v>
      </c>
      <c r="AW100" s="1">
        <f t="shared" si="91"/>
        <v>0.27760000000000001</v>
      </c>
      <c r="AX100" s="1">
        <f t="shared" si="92"/>
        <v>159.69796297178718</v>
      </c>
      <c r="AZ100" s="1">
        <f t="shared" si="93"/>
        <v>0.06</v>
      </c>
      <c r="BA100" s="1">
        <f t="shared" si="94"/>
        <v>34.516850786409329</v>
      </c>
    </row>
    <row r="101" spans="3:54" x14ac:dyDescent="0.15">
      <c r="C101" s="7">
        <v>11</v>
      </c>
      <c r="D101" s="9">
        <v>9.6685875798000005</v>
      </c>
      <c r="E101" s="10">
        <f t="shared" si="95"/>
        <v>17.519366641096799</v>
      </c>
      <c r="F101" s="7" t="s">
        <v>75</v>
      </c>
      <c r="G101" s="1">
        <v>12</v>
      </c>
      <c r="H101" s="8">
        <f t="shared" si="76"/>
        <v>9.6685875798000005</v>
      </c>
      <c r="I101" s="8">
        <f t="shared" si="77"/>
        <v>282.81858757979995</v>
      </c>
      <c r="J101" s="8">
        <f t="shared" si="78"/>
        <v>5.894522494044737E-2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0.55214029017806665</v>
      </c>
      <c r="P101" s="8">
        <f t="shared" si="81"/>
        <v>3.2546033603230023E-2</v>
      </c>
      <c r="Q101" s="13">
        <f t="shared" si="82"/>
        <v>8.4619687368398065E-3</v>
      </c>
      <c r="R101" s="8">
        <f t="shared" si="83"/>
        <v>7.4022000000000004E-2</v>
      </c>
      <c r="S101" s="14">
        <f t="shared" si="84"/>
        <v>0.11431694275809633</v>
      </c>
      <c r="T101" s="2">
        <v>0.01</v>
      </c>
      <c r="U101" s="15">
        <f t="shared" si="85"/>
        <v>1.1431694275809633E-3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6.6331694275809632E-3</v>
      </c>
      <c r="AU101" s="8">
        <f t="shared" si="89"/>
        <v>28.47</v>
      </c>
      <c r="AV101" s="1">
        <f t="shared" si="90"/>
        <v>0.26</v>
      </c>
      <c r="AW101" s="1">
        <f t="shared" si="91"/>
        <v>0.27760000000000001</v>
      </c>
      <c r="AX101" s="1">
        <f t="shared" si="92"/>
        <v>91.322158926783089</v>
      </c>
      <c r="AY101" s="1">
        <f>SUM(AX90:AX101)</f>
        <v>2201.4839551335558</v>
      </c>
      <c r="AZ101" s="1">
        <f t="shared" si="93"/>
        <v>0.06</v>
      </c>
      <c r="BA101" s="1">
        <f t="shared" si="94"/>
        <v>19.738218788209604</v>
      </c>
      <c r="BB101" s="1">
        <f>SUM(BA90:BA101)</f>
        <v>475.82506234875132</v>
      </c>
    </row>
    <row r="102" spans="3:54" x14ac:dyDescent="0.15">
      <c r="C102" s="7">
        <v>12</v>
      </c>
      <c r="D102" s="9">
        <v>5.3722431127419297</v>
      </c>
      <c r="E102" s="10">
        <f t="shared" si="95"/>
        <v>9.6685875798000005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491.21617614508602</v>
      </c>
      <c r="F2" s="2">
        <v>1069.5229999999999</v>
      </c>
      <c r="G2" s="38">
        <f>(F2+F3+F4)/3</f>
        <v>1305.751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1147.82136986301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8198.3916031353292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1.3859999999999999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8.8568392921581002E-2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0.121080346911128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AV38+AV53+AG69+AY85+AY101+BB101</f>
        <v>223037792.74845985</v>
      </c>
      <c r="J14" s="6" t="s">
        <v>22</v>
      </c>
      <c r="K14" s="6">
        <f>I14/(10000*1000)</f>
        <v>22.303779274845983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139965944.383562</v>
      </c>
      <c r="J15" s="6" t="s">
        <v>22</v>
      </c>
      <c r="K15" s="6">
        <f>I15/(10000*1000)</f>
        <v>13.996594438356199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22.303779274845983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7</v>
      </c>
      <c r="E27" s="7"/>
      <c r="F27" s="7"/>
      <c r="G27" s="1">
        <v>1</v>
      </c>
      <c r="H27" s="8">
        <f t="shared" ref="H27:H38" si="0">E28</f>
        <v>7</v>
      </c>
      <c r="I27" s="8">
        <f t="shared" ref="I27:I38" si="1">H27+273.15</f>
        <v>280.14999999999998</v>
      </c>
      <c r="J27" s="8">
        <f t="shared" ref="J27:J38" si="2">EXP(($C$16*(I27-$C$14))/($C$17*I27*$C$14))</f>
        <v>4.2464371534154055E-2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4.6206579662577664E-2</v>
      </c>
      <c r="Q27" s="13">
        <f t="shared" ref="Q27:Q38" si="6">P27*$B$29</f>
        <v>6.3148992205522819E-3</v>
      </c>
      <c r="R27" s="8">
        <f t="shared" ref="R27:R38" si="7">L27*$B$29</f>
        <v>0.14871053055555558</v>
      </c>
      <c r="S27" s="14">
        <f t="shared" ref="S27:S38" si="8">Q27/R27</f>
        <v>4.2464371534154062E-2</v>
      </c>
      <c r="T27" s="2">
        <v>0.01</v>
      </c>
      <c r="U27" s="15">
        <f t="shared" ref="U27:U38" si="9">S27*T27</f>
        <v>4.2464371534154061E-4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2.9874643715341539E-2</v>
      </c>
      <c r="AR27" s="8">
        <f t="shared" ref="AR27:AR38" si="15">$B$27/12</f>
        <v>108.81258333333334</v>
      </c>
      <c r="AS27" s="1">
        <f t="shared" ref="AS27:AS38" si="16">$B$29</f>
        <v>0.13666666666666669</v>
      </c>
      <c r="AT27" s="1">
        <f>$E$2/12</f>
        <v>40.934681345423833</v>
      </c>
      <c r="AU27" s="1">
        <f t="shared" ref="AU27:AU38" si="17">AT27*10000*AS27*0.67*AR27*AQ27</f>
        <v>121845.83103346887</v>
      </c>
    </row>
    <row r="28" spans="1:47" x14ac:dyDescent="0.15">
      <c r="A28" s="1" t="s">
        <v>74</v>
      </c>
      <c r="B28" s="1">
        <v>1</v>
      </c>
      <c r="C28" s="7">
        <v>1</v>
      </c>
      <c r="D28" s="9">
        <v>7.6792868499032299</v>
      </c>
      <c r="E28" s="10">
        <f t="shared" ref="E28:E39" si="18">D27</f>
        <v>7</v>
      </c>
      <c r="F28" s="7" t="s">
        <v>73</v>
      </c>
      <c r="G28" s="1">
        <v>2</v>
      </c>
      <c r="H28" s="8">
        <f t="shared" si="0"/>
        <v>7.6792868499032299</v>
      </c>
      <c r="I28" s="8">
        <f t="shared" si="1"/>
        <v>280.82928684990321</v>
      </c>
      <c r="J28" s="8">
        <f t="shared" si="2"/>
        <v>4.6188664939832598E-2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2.1300450870040892</v>
      </c>
      <c r="P28" s="8">
        <f t="shared" si="5"/>
        <v>9.8383938830368459E-2</v>
      </c>
      <c r="Q28" s="13">
        <f t="shared" si="6"/>
        <v>1.3445804973483692E-2</v>
      </c>
      <c r="R28" s="8">
        <f t="shared" si="7"/>
        <v>0.14871053055555558</v>
      </c>
      <c r="S28" s="14">
        <f t="shared" si="8"/>
        <v>9.0415957250993606E-2</v>
      </c>
      <c r="T28" s="2">
        <v>0.01</v>
      </c>
      <c r="U28" s="15">
        <f t="shared" si="9"/>
        <v>9.0415957250993603E-4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2.2804159572509936E-2</v>
      </c>
      <c r="AR28" s="8">
        <f t="shared" si="15"/>
        <v>108.81258333333334</v>
      </c>
      <c r="AS28" s="1">
        <f t="shared" si="16"/>
        <v>0.13666666666666669</v>
      </c>
      <c r="AT28" s="1">
        <f t="shared" ref="AT28:AT38" si="20">$E$2/12</f>
        <v>40.934681345423833</v>
      </c>
      <c r="AU28" s="1">
        <f t="shared" si="17"/>
        <v>93008.36524137076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8.8350392654642906</v>
      </c>
      <c r="E29" s="10">
        <f t="shared" si="18"/>
        <v>7.6792868499032299</v>
      </c>
      <c r="F29" s="7" t="s">
        <v>73</v>
      </c>
      <c r="G29" s="1">
        <v>3</v>
      </c>
      <c r="H29" s="8">
        <f t="shared" si="0"/>
        <v>8.8350392654642906</v>
      </c>
      <c r="I29" s="8">
        <f t="shared" si="1"/>
        <v>281.98503926546425</v>
      </c>
      <c r="J29" s="8">
        <f t="shared" si="2"/>
        <v>5.3241614631429901E-2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3.1197869815070542</v>
      </c>
      <c r="P29" s="8">
        <f t="shared" si="5"/>
        <v>0.16610249620155051</v>
      </c>
      <c r="Q29" s="13">
        <f t="shared" si="6"/>
        <v>2.2700674480878574E-2</v>
      </c>
      <c r="R29" s="8">
        <f t="shared" si="7"/>
        <v>0.14871053055555558</v>
      </c>
      <c r="S29" s="14">
        <f t="shared" si="8"/>
        <v>0.15265008063701319</v>
      </c>
      <c r="T29" s="2">
        <v>0.01</v>
      </c>
      <c r="U29" s="15">
        <f t="shared" si="9"/>
        <v>1.526500806370132E-3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2.342650080637013E-2</v>
      </c>
      <c r="AR29" s="8">
        <f t="shared" si="15"/>
        <v>108.81258333333334</v>
      </c>
      <c r="AS29" s="1">
        <f t="shared" si="16"/>
        <v>0.13666666666666669</v>
      </c>
      <c r="AT29" s="1">
        <f t="shared" si="20"/>
        <v>40.934681345423833</v>
      </c>
      <c r="AU29" s="1">
        <f t="shared" si="17"/>
        <v>95546.627640367966</v>
      </c>
    </row>
    <row r="30" spans="1:47" x14ac:dyDescent="0.15">
      <c r="C30" s="7">
        <v>3</v>
      </c>
      <c r="D30" s="9">
        <v>12.4649893116452</v>
      </c>
      <c r="E30" s="10">
        <f t="shared" si="18"/>
        <v>8.8350392654642906</v>
      </c>
      <c r="F30" s="7" t="s">
        <v>73</v>
      </c>
      <c r="G30" s="1">
        <v>4</v>
      </c>
      <c r="H30" s="8">
        <f t="shared" si="0"/>
        <v>12.4649893116452</v>
      </c>
      <c r="I30" s="8">
        <f t="shared" si="1"/>
        <v>285.61498931164516</v>
      </c>
      <c r="J30" s="8">
        <f t="shared" si="2"/>
        <v>8.257306161860696E-2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4.041810318638837</v>
      </c>
      <c r="P30" s="8">
        <f t="shared" si="5"/>
        <v>0.33374465249168611</v>
      </c>
      <c r="Q30" s="13">
        <f t="shared" si="6"/>
        <v>4.5611769173863774E-2</v>
      </c>
      <c r="R30" s="8">
        <f t="shared" si="7"/>
        <v>0.14871053055555558</v>
      </c>
      <c r="S30" s="14">
        <f t="shared" si="8"/>
        <v>0.30671512638322568</v>
      </c>
      <c r="T30" s="2">
        <v>0.01</v>
      </c>
      <c r="U30" s="15">
        <f t="shared" si="9"/>
        <v>3.067151263832257E-3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2.4967151263832255E-2</v>
      </c>
      <c r="AR30" s="8">
        <f t="shared" si="15"/>
        <v>108.81258333333334</v>
      </c>
      <c r="AS30" s="1">
        <f t="shared" si="16"/>
        <v>0.13666666666666669</v>
      </c>
      <c r="AT30" s="1">
        <f t="shared" si="20"/>
        <v>40.934681345423833</v>
      </c>
      <c r="AU30" s="1">
        <f t="shared" si="17"/>
        <v>101830.27865593357</v>
      </c>
    </row>
    <row r="31" spans="1:47" x14ac:dyDescent="0.15">
      <c r="C31" s="7">
        <v>4</v>
      </c>
      <c r="D31" s="9">
        <v>17.6666518603</v>
      </c>
      <c r="E31" s="10">
        <f t="shared" si="18"/>
        <v>12.4649893116452</v>
      </c>
      <c r="F31" s="7" t="s">
        <v>73</v>
      </c>
      <c r="G31" s="1">
        <v>5</v>
      </c>
      <c r="H31" s="8">
        <f t="shared" si="0"/>
        <v>17.6666518603</v>
      </c>
      <c r="I31" s="8">
        <f t="shared" si="1"/>
        <v>290.8166518603</v>
      </c>
      <c r="J31" s="8">
        <f t="shared" si="2"/>
        <v>0.15193331841890148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3.5226623828397932</v>
      </c>
      <c r="O31" s="8">
        <f t="shared" si="19"/>
        <v>1.2735291166406917</v>
      </c>
      <c r="P31" s="8">
        <f t="shared" si="5"/>
        <v>0.19349150479431254</v>
      </c>
      <c r="Q31" s="13">
        <f t="shared" si="6"/>
        <v>2.644383898855605E-2</v>
      </c>
      <c r="R31" s="8">
        <f t="shared" si="7"/>
        <v>0.14871053055555558</v>
      </c>
      <c r="S31" s="14">
        <f t="shared" si="8"/>
        <v>0.17782089062399725</v>
      </c>
      <c r="T31" s="2">
        <v>0.01</v>
      </c>
      <c r="U31" s="15">
        <f t="shared" si="9"/>
        <v>1.7782089062399725E-3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3.1228208906239969E-2</v>
      </c>
      <c r="AR31" s="8">
        <f t="shared" si="15"/>
        <v>108.81258333333334</v>
      </c>
      <c r="AS31" s="1">
        <f t="shared" si="16"/>
        <v>0.13666666666666669</v>
      </c>
      <c r="AT31" s="1">
        <f t="shared" si="20"/>
        <v>40.934681345423833</v>
      </c>
      <c r="AU31" s="1">
        <f t="shared" si="17"/>
        <v>127366.44165947277</v>
      </c>
    </row>
    <row r="32" spans="1:47" x14ac:dyDescent="0.15">
      <c r="C32" s="7">
        <v>5</v>
      </c>
      <c r="D32" s="9">
        <v>22.439190831290301</v>
      </c>
      <c r="E32" s="10">
        <f t="shared" si="18"/>
        <v>17.6666518603</v>
      </c>
      <c r="F32" s="7" t="s">
        <v>75</v>
      </c>
      <c r="G32" s="1">
        <v>6</v>
      </c>
      <c r="H32" s="8">
        <f t="shared" si="0"/>
        <v>22.439190831290301</v>
      </c>
      <c r="I32" s="8">
        <f t="shared" si="1"/>
        <v>295.5891908312903</v>
      </c>
      <c r="J32" s="8">
        <f t="shared" si="2"/>
        <v>0.26086905133671917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2.1681634451797129</v>
      </c>
      <c r="P32" s="8">
        <f t="shared" si="5"/>
        <v>0.56560674108698439</v>
      </c>
      <c r="Q32" s="13">
        <f t="shared" si="6"/>
        <v>7.7299587948554543E-2</v>
      </c>
      <c r="R32" s="8">
        <f t="shared" si="7"/>
        <v>0.14871053055555558</v>
      </c>
      <c r="S32" s="14">
        <f t="shared" si="8"/>
        <v>0.51979901934165185</v>
      </c>
      <c r="T32" s="2">
        <v>0.01</v>
      </c>
      <c r="U32" s="15">
        <f t="shared" si="9"/>
        <v>5.1979901934165185E-3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3.4647990193416515E-2</v>
      </c>
      <c r="AR32" s="8">
        <f t="shared" si="15"/>
        <v>108.81258333333334</v>
      </c>
      <c r="AS32" s="1">
        <f t="shared" si="16"/>
        <v>0.13666666666666669</v>
      </c>
      <c r="AT32" s="1">
        <f t="shared" si="20"/>
        <v>40.934681345423833</v>
      </c>
      <c r="AU32" s="1">
        <f t="shared" si="17"/>
        <v>141314.2596438175</v>
      </c>
    </row>
    <row r="33" spans="1:48" x14ac:dyDescent="0.15">
      <c r="C33" s="7">
        <v>6</v>
      </c>
      <c r="D33" s="9">
        <v>25.677554742333299</v>
      </c>
      <c r="E33" s="10">
        <f t="shared" si="18"/>
        <v>22.439190831290301</v>
      </c>
      <c r="F33" s="7" t="s">
        <v>73</v>
      </c>
      <c r="G33" s="1">
        <v>7</v>
      </c>
      <c r="H33" s="8">
        <f t="shared" si="0"/>
        <v>25.677554742333299</v>
      </c>
      <c r="I33" s="8">
        <f t="shared" si="1"/>
        <v>298.82755474233329</v>
      </c>
      <c r="J33" s="8">
        <f t="shared" si="2"/>
        <v>0.37278020334626205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2.6906825374260617</v>
      </c>
      <c r="P33" s="8">
        <f t="shared" si="5"/>
        <v>1.0030331834419237</v>
      </c>
      <c r="Q33" s="13">
        <f t="shared" si="6"/>
        <v>0.13708120173706292</v>
      </c>
      <c r="R33" s="8">
        <f t="shared" si="7"/>
        <v>0.14871053055555558</v>
      </c>
      <c r="S33" s="14">
        <f t="shared" si="8"/>
        <v>0.92179888824922085</v>
      </c>
      <c r="T33" s="2">
        <v>0.01</v>
      </c>
      <c r="U33" s="15">
        <f t="shared" si="9"/>
        <v>9.2179888824922094E-3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4.4117988882492208E-2</v>
      </c>
      <c r="AR33" s="8">
        <f t="shared" si="15"/>
        <v>108.81258333333334</v>
      </c>
      <c r="AS33" s="1">
        <f t="shared" si="16"/>
        <v>0.13666666666666669</v>
      </c>
      <c r="AT33" s="1">
        <f t="shared" si="20"/>
        <v>40.934681345423833</v>
      </c>
      <c r="AU33" s="1">
        <f t="shared" si="17"/>
        <v>179938.31391375131</v>
      </c>
    </row>
    <row r="34" spans="1:48" x14ac:dyDescent="0.15">
      <c r="C34" s="7">
        <v>7</v>
      </c>
      <c r="D34" s="9">
        <v>25.860457701612901</v>
      </c>
      <c r="E34" s="10">
        <f t="shared" si="18"/>
        <v>25.677554742333299</v>
      </c>
      <c r="F34" s="7" t="s">
        <v>73</v>
      </c>
      <c r="G34" s="1">
        <v>8</v>
      </c>
      <c r="H34" s="8">
        <f t="shared" si="0"/>
        <v>25.860457701612901</v>
      </c>
      <c r="I34" s="8">
        <f t="shared" si="1"/>
        <v>299.01045770161289</v>
      </c>
      <c r="J34" s="8">
        <f t="shared" si="2"/>
        <v>0.38028462922998746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2.7757751873174716</v>
      </c>
      <c r="P34" s="8">
        <f t="shared" si="5"/>
        <v>1.0555846379348237</v>
      </c>
      <c r="Q34" s="13">
        <f t="shared" si="6"/>
        <v>0.1442632338510926</v>
      </c>
      <c r="R34" s="8">
        <f t="shared" si="7"/>
        <v>0.14871053055555558</v>
      </c>
      <c r="S34" s="14">
        <f t="shared" si="8"/>
        <v>0.97009427181889085</v>
      </c>
      <c r="T34" s="2">
        <v>0.01</v>
      </c>
      <c r="U34" s="15">
        <f t="shared" si="9"/>
        <v>9.7009427181889082E-3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4.4600942718188909E-2</v>
      </c>
      <c r="AR34" s="8">
        <f t="shared" si="15"/>
        <v>108.81258333333334</v>
      </c>
      <c r="AS34" s="1">
        <f t="shared" si="16"/>
        <v>0.13666666666666669</v>
      </c>
      <c r="AT34" s="1">
        <f t="shared" si="20"/>
        <v>40.934681345423833</v>
      </c>
      <c r="AU34" s="1">
        <f t="shared" si="17"/>
        <v>181908.07502695403</v>
      </c>
    </row>
    <row r="35" spans="1:48" x14ac:dyDescent="0.15">
      <c r="C35" s="7">
        <v>8</v>
      </c>
      <c r="D35" s="9">
        <v>26.363384000322601</v>
      </c>
      <c r="E35" s="10">
        <f t="shared" si="18"/>
        <v>25.860457701612901</v>
      </c>
      <c r="F35" s="7" t="s">
        <v>73</v>
      </c>
      <c r="G35" s="1">
        <v>9</v>
      </c>
      <c r="H35" s="8">
        <f t="shared" si="0"/>
        <v>26.363384000322601</v>
      </c>
      <c r="I35" s="8">
        <f t="shared" si="1"/>
        <v>299.51338400032256</v>
      </c>
      <c r="J35" s="8">
        <f t="shared" si="2"/>
        <v>0.4016570482916223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2.8083163827159812</v>
      </c>
      <c r="P35" s="8">
        <f t="shared" si="5"/>
        <v>1.1279800689507069</v>
      </c>
      <c r="Q35" s="13">
        <f t="shared" si="6"/>
        <v>0.15415727608992996</v>
      </c>
      <c r="R35" s="8">
        <f t="shared" si="7"/>
        <v>0.14871053055555558</v>
      </c>
      <c r="S35" s="14">
        <f t="shared" si="8"/>
        <v>1.036626495205325</v>
      </c>
      <c r="T35" s="2">
        <v>0.01</v>
      </c>
      <c r="U35" s="15">
        <f t="shared" si="9"/>
        <v>1.0366264952053251E-2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4.5266264952053249E-2</v>
      </c>
      <c r="AR35" s="8">
        <f t="shared" si="15"/>
        <v>108.81258333333334</v>
      </c>
      <c r="AS35" s="1">
        <f t="shared" si="16"/>
        <v>0.13666666666666669</v>
      </c>
      <c r="AT35" s="1">
        <f t="shared" si="20"/>
        <v>40.934681345423833</v>
      </c>
      <c r="AU35" s="1">
        <f t="shared" si="17"/>
        <v>184621.63845092934</v>
      </c>
    </row>
    <row r="36" spans="1:48" x14ac:dyDescent="0.15">
      <c r="C36" s="7">
        <v>9</v>
      </c>
      <c r="D36" s="9">
        <v>23.679128783333301</v>
      </c>
      <c r="E36" s="10">
        <f t="shared" si="18"/>
        <v>26.363384000322601</v>
      </c>
      <c r="F36" s="7" t="s">
        <v>73</v>
      </c>
      <c r="G36" s="1">
        <v>10</v>
      </c>
      <c r="H36" s="8">
        <f t="shared" si="0"/>
        <v>23.679128783333301</v>
      </c>
      <c r="I36" s="8">
        <f t="shared" si="1"/>
        <v>296.82912878333326</v>
      </c>
      <c r="J36" s="8">
        <f t="shared" si="2"/>
        <v>0.29935173853539659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2.7684621470986079</v>
      </c>
      <c r="P36" s="8">
        <f t="shared" si="5"/>
        <v>0.82874395680340518</v>
      </c>
      <c r="Q36" s="13">
        <f t="shared" si="6"/>
        <v>0.11326167409646538</v>
      </c>
      <c r="R36" s="8">
        <f t="shared" si="7"/>
        <v>0.14871053055555558</v>
      </c>
      <c r="S36" s="14">
        <f t="shared" si="8"/>
        <v>0.7616251093539933</v>
      </c>
      <c r="T36" s="2">
        <v>0.01</v>
      </c>
      <c r="U36" s="15">
        <f t="shared" si="9"/>
        <v>7.6162510935399328E-3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3.7066251093539927E-2</v>
      </c>
      <c r="AR36" s="8">
        <f t="shared" si="15"/>
        <v>108.81258333333334</v>
      </c>
      <c r="AS36" s="1">
        <f t="shared" si="16"/>
        <v>0.13666666666666669</v>
      </c>
      <c r="AT36" s="1">
        <f t="shared" si="20"/>
        <v>40.934681345423833</v>
      </c>
      <c r="AU36" s="1">
        <f t="shared" si="17"/>
        <v>151177.30644159295</v>
      </c>
    </row>
    <row r="37" spans="1:48" x14ac:dyDescent="0.15">
      <c r="C37" s="7">
        <v>10</v>
      </c>
      <c r="D37" s="9">
        <v>19.2783436851613</v>
      </c>
      <c r="E37" s="10">
        <f t="shared" si="18"/>
        <v>23.679128783333301</v>
      </c>
      <c r="F37" s="7" t="s">
        <v>73</v>
      </c>
      <c r="G37" s="1">
        <v>11</v>
      </c>
      <c r="H37" s="8">
        <f t="shared" si="0"/>
        <v>19.2783436851613</v>
      </c>
      <c r="I37" s="8">
        <f t="shared" si="1"/>
        <v>292.42834368516128</v>
      </c>
      <c r="J37" s="8">
        <f t="shared" si="2"/>
        <v>0.18272245324163683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1.8427322807804427</v>
      </c>
      <c r="O37" s="8">
        <f t="shared" si="19"/>
        <v>1.1851117428480933</v>
      </c>
      <c r="P37" s="8">
        <f t="shared" si="5"/>
        <v>0.21654652501867547</v>
      </c>
      <c r="Q37" s="13">
        <f t="shared" si="6"/>
        <v>2.9594691752552318E-2</v>
      </c>
      <c r="R37" s="8">
        <f t="shared" si="7"/>
        <v>0.14871053055555558</v>
      </c>
      <c r="S37" s="14">
        <f t="shared" si="8"/>
        <v>0.19900871607405282</v>
      </c>
      <c r="T37" s="2">
        <v>0.01</v>
      </c>
      <c r="U37" s="15">
        <f t="shared" si="9"/>
        <v>1.9900871607405283E-3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3.1440087160740524E-2</v>
      </c>
      <c r="AR37" s="8">
        <f t="shared" si="15"/>
        <v>108.81258333333334</v>
      </c>
      <c r="AS37" s="1">
        <f t="shared" si="16"/>
        <v>0.13666666666666669</v>
      </c>
      <c r="AT37" s="1">
        <f t="shared" si="20"/>
        <v>40.934681345423833</v>
      </c>
      <c r="AU37" s="1">
        <f t="shared" si="17"/>
        <v>128230.60199033834</v>
      </c>
    </row>
    <row r="38" spans="1:48" x14ac:dyDescent="0.15">
      <c r="C38" s="7">
        <v>11</v>
      </c>
      <c r="D38" s="9">
        <v>12.2062456005333</v>
      </c>
      <c r="E38" s="10">
        <f t="shared" si="18"/>
        <v>19.2783436851613</v>
      </c>
      <c r="F38" s="7" t="s">
        <v>75</v>
      </c>
      <c r="G38" s="1">
        <v>12</v>
      </c>
      <c r="H38" s="8">
        <f t="shared" si="0"/>
        <v>12.2062456005333</v>
      </c>
      <c r="I38" s="8">
        <f t="shared" si="1"/>
        <v>285.35624560053327</v>
      </c>
      <c r="J38" s="8">
        <f t="shared" si="2"/>
        <v>8.0059667671833132E-2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2.0566910511627516</v>
      </c>
      <c r="P38" s="8">
        <f t="shared" si="5"/>
        <v>0.16465800205972306</v>
      </c>
      <c r="Q38" s="13">
        <f t="shared" si="6"/>
        <v>2.2503260281495487E-2</v>
      </c>
      <c r="R38" s="8">
        <f t="shared" si="7"/>
        <v>0.14871053055555558</v>
      </c>
      <c r="S38" s="14">
        <f t="shared" si="8"/>
        <v>0.15132257411379937</v>
      </c>
      <c r="T38" s="2">
        <v>0.01</v>
      </c>
      <c r="U38" s="15">
        <f t="shared" si="9"/>
        <v>1.5132257411379938E-3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2.3413225741137994E-2</v>
      </c>
      <c r="AR38" s="8">
        <f t="shared" si="15"/>
        <v>108.81258333333334</v>
      </c>
      <c r="AS38" s="1">
        <f t="shared" si="16"/>
        <v>0.13666666666666669</v>
      </c>
      <c r="AT38" s="1">
        <f t="shared" si="20"/>
        <v>40.934681345423833</v>
      </c>
      <c r="AU38" s="1">
        <f t="shared" si="17"/>
        <v>95492.484355157751</v>
      </c>
      <c r="AV38" s="1">
        <f>SUM(AU27:AU38)</f>
        <v>1602280.2240531552</v>
      </c>
    </row>
    <row r="39" spans="1:48" x14ac:dyDescent="0.15">
      <c r="C39" s="7">
        <v>12</v>
      </c>
      <c r="D39" s="9">
        <v>7.2786545183870999</v>
      </c>
      <c r="E39" s="10">
        <f t="shared" si="18"/>
        <v>12.2062456005333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7</v>
      </c>
      <c r="E42" s="7"/>
      <c r="F42" s="7"/>
      <c r="G42" s="1">
        <v>1</v>
      </c>
      <c r="H42" s="8">
        <f t="shared" ref="H42:H53" si="21">E43</f>
        <v>7</v>
      </c>
      <c r="I42" s="8">
        <f t="shared" ref="I42:I53" si="22">H42+273.15</f>
        <v>280.14999999999998</v>
      </c>
      <c r="J42" s="8">
        <f t="shared" ref="J42:J53" si="23">EXP(($C$16*(I42-$C$14))/($C$17*I42*$C$14))</f>
        <v>4.2464371534154055E-2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3.2736226352882841E-3</v>
      </c>
      <c r="Q42" s="13">
        <f t="shared" ref="Q42:Q53" si="27">P42*$B$44</f>
        <v>5.0741150846968404E-4</v>
      </c>
      <c r="R42" s="8">
        <f t="shared" ref="R42:R53" si="28">L42*$B$44</f>
        <v>1.1949111458333333E-2</v>
      </c>
      <c r="S42" s="14">
        <f t="shared" ref="S42:S53" si="29">Q42/R42</f>
        <v>4.2464371534154055E-2</v>
      </c>
      <c r="T42" s="2">
        <v>0.01</v>
      </c>
      <c r="U42" s="15">
        <f t="shared" ref="U42:U53" si="30">S42*T42</f>
        <v>4.2464371534154055E-4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2.7524643715341541E-2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95.651780821917498</v>
      </c>
      <c r="AU42" s="1">
        <f t="shared" ref="AU42:AU53" si="37">AT42*10000*AS42*0.67*AR42*AQ42</f>
        <v>21077.795225635142</v>
      </c>
    </row>
    <row r="43" spans="1:48" x14ac:dyDescent="0.15">
      <c r="A43" s="1" t="s">
        <v>74</v>
      </c>
      <c r="B43" s="1">
        <v>1</v>
      </c>
      <c r="C43" s="7">
        <v>1</v>
      </c>
      <c r="D43" s="9">
        <v>7.6792868499032299</v>
      </c>
      <c r="E43" s="10">
        <f t="shared" ref="E43:E54" si="38">D42</f>
        <v>7</v>
      </c>
      <c r="F43" s="7" t="s">
        <v>73</v>
      </c>
      <c r="G43" s="1">
        <v>2</v>
      </c>
      <c r="H43" s="8">
        <f t="shared" si="21"/>
        <v>7.6792868499032299</v>
      </c>
      <c r="I43" s="8">
        <f t="shared" si="22"/>
        <v>280.82928684990321</v>
      </c>
      <c r="J43" s="8">
        <f t="shared" si="23"/>
        <v>4.6188664939832598E-2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0.15090846069804503</v>
      </c>
      <c r="P43" s="8">
        <f t="shared" si="26"/>
        <v>6.9702603277678977E-3</v>
      </c>
      <c r="Q43" s="13">
        <f t="shared" si="27"/>
        <v>1.0803903508040242E-3</v>
      </c>
      <c r="R43" s="8">
        <f t="shared" si="28"/>
        <v>1.1949111458333333E-2</v>
      </c>
      <c r="S43" s="14">
        <f t="shared" si="29"/>
        <v>9.0415957250993578E-2</v>
      </c>
      <c r="T43" s="2">
        <v>0.01</v>
      </c>
      <c r="U43" s="15">
        <f t="shared" si="30"/>
        <v>9.0415957250993581E-4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1.5704159572509938E-2</v>
      </c>
      <c r="AR43" s="8">
        <f t="shared" si="34"/>
        <v>7.7091041666666671</v>
      </c>
      <c r="AS43" s="1">
        <f t="shared" si="35"/>
        <v>0.155</v>
      </c>
      <c r="AT43" s="1">
        <f t="shared" si="36"/>
        <v>95.651780821917498</v>
      </c>
      <c r="AU43" s="1">
        <f t="shared" si="37"/>
        <v>12025.916232861764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8.8350392654642906</v>
      </c>
      <c r="E44" s="10">
        <f t="shared" si="38"/>
        <v>7.6792868499032299</v>
      </c>
      <c r="F44" s="7" t="s">
        <v>73</v>
      </c>
      <c r="G44" s="1">
        <v>3</v>
      </c>
      <c r="H44" s="8">
        <f t="shared" si="21"/>
        <v>8.8350392654642906</v>
      </c>
      <c r="I44" s="8">
        <f t="shared" si="22"/>
        <v>281.98503926546425</v>
      </c>
      <c r="J44" s="8">
        <f t="shared" si="23"/>
        <v>5.3241614631429901E-2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0.2210292420369438</v>
      </c>
      <c r="P44" s="8">
        <f t="shared" si="26"/>
        <v>1.1767953726808007E-2</v>
      </c>
      <c r="Q44" s="13">
        <f t="shared" si="27"/>
        <v>1.8240328276552412E-3</v>
      </c>
      <c r="R44" s="8">
        <f t="shared" si="28"/>
        <v>1.1949111458333333E-2</v>
      </c>
      <c r="S44" s="14">
        <f t="shared" si="29"/>
        <v>0.15265008063701316</v>
      </c>
      <c r="T44" s="2">
        <v>0.01</v>
      </c>
      <c r="U44" s="15">
        <f t="shared" si="30"/>
        <v>1.5265008063701316E-3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1.6326500806370131E-2</v>
      </c>
      <c r="AR44" s="8">
        <f t="shared" si="34"/>
        <v>7.7091041666666671</v>
      </c>
      <c r="AS44" s="1">
        <f t="shared" si="35"/>
        <v>0.155</v>
      </c>
      <c r="AT44" s="1">
        <f t="shared" si="36"/>
        <v>95.651780821917498</v>
      </c>
      <c r="AU44" s="1">
        <f t="shared" si="37"/>
        <v>12502.492105139554</v>
      </c>
    </row>
    <row r="45" spans="1:48" x14ac:dyDescent="0.15">
      <c r="C45" s="7">
        <v>3</v>
      </c>
      <c r="D45" s="9">
        <v>12.4649893116452</v>
      </c>
      <c r="E45" s="10">
        <f t="shared" si="38"/>
        <v>8.8350392654642906</v>
      </c>
      <c r="F45" s="7" t="s">
        <v>73</v>
      </c>
      <c r="G45" s="1">
        <v>4</v>
      </c>
      <c r="H45" s="8">
        <f t="shared" si="21"/>
        <v>12.4649893116452</v>
      </c>
      <c r="I45" s="8">
        <f t="shared" si="22"/>
        <v>285.61498931164516</v>
      </c>
      <c r="J45" s="8">
        <f t="shared" si="23"/>
        <v>8.257306161860696E-2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0.28635232997680243</v>
      </c>
      <c r="P45" s="8">
        <f t="shared" si="26"/>
        <v>2.3644988587806181E-2</v>
      </c>
      <c r="Q45" s="13">
        <f t="shared" si="27"/>
        <v>3.6649732311099582E-3</v>
      </c>
      <c r="R45" s="8">
        <f t="shared" si="28"/>
        <v>1.1949111458333333E-2</v>
      </c>
      <c r="S45" s="14">
        <f t="shared" si="29"/>
        <v>0.30671512638322568</v>
      </c>
      <c r="T45" s="2">
        <v>0.01</v>
      </c>
      <c r="U45" s="15">
        <f t="shared" si="30"/>
        <v>3.067151263832257E-3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1.7867151263832259E-2</v>
      </c>
      <c r="AR45" s="8">
        <f t="shared" si="34"/>
        <v>7.7091041666666671</v>
      </c>
      <c r="AS45" s="1">
        <f t="shared" si="35"/>
        <v>0.155</v>
      </c>
      <c r="AT45" s="1">
        <f t="shared" si="36"/>
        <v>95.651780821917498</v>
      </c>
      <c r="AU45" s="1">
        <f t="shared" si="37"/>
        <v>13682.289932588559</v>
      </c>
    </row>
    <row r="46" spans="1:48" x14ac:dyDescent="0.15">
      <c r="C46" s="7">
        <v>4</v>
      </c>
      <c r="D46" s="9">
        <v>17.6666518603</v>
      </c>
      <c r="E46" s="10">
        <f t="shared" si="38"/>
        <v>12.4649893116452</v>
      </c>
      <c r="F46" s="7" t="s">
        <v>73</v>
      </c>
      <c r="G46" s="1">
        <v>5</v>
      </c>
      <c r="H46" s="8">
        <f t="shared" si="21"/>
        <v>17.6666518603</v>
      </c>
      <c r="I46" s="8">
        <f t="shared" si="22"/>
        <v>290.8166518603</v>
      </c>
      <c r="J46" s="8">
        <f t="shared" si="23"/>
        <v>0.15193331841890148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0.24957197431954645</v>
      </c>
      <c r="O46" s="8">
        <f t="shared" si="39"/>
        <v>9.0226408736116454E-2</v>
      </c>
      <c r="P46" s="8">
        <f t="shared" si="26"/>
        <v>1.3708397688298336E-2</v>
      </c>
      <c r="Q46" s="13">
        <f t="shared" si="27"/>
        <v>2.1248016416862418E-3</v>
      </c>
      <c r="R46" s="8">
        <f t="shared" si="28"/>
        <v>1.1949111458333333E-2</v>
      </c>
      <c r="S46" s="14">
        <f t="shared" si="29"/>
        <v>0.17782089062399709</v>
      </c>
      <c r="T46" s="2">
        <v>0.01</v>
      </c>
      <c r="U46" s="15">
        <f t="shared" si="30"/>
        <v>1.778208906239971E-3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2.8878208906239971E-2</v>
      </c>
      <c r="AR46" s="8">
        <f t="shared" si="34"/>
        <v>7.7091041666666671</v>
      </c>
      <c r="AS46" s="1">
        <f t="shared" si="35"/>
        <v>0.155</v>
      </c>
      <c r="AT46" s="1">
        <f t="shared" si="36"/>
        <v>95.651780821917498</v>
      </c>
      <c r="AU46" s="1">
        <f t="shared" si="37"/>
        <v>22114.327077359088</v>
      </c>
    </row>
    <row r="47" spans="1:48" x14ac:dyDescent="0.15">
      <c r="C47" s="7">
        <v>5</v>
      </c>
      <c r="D47" s="9">
        <v>22.439190831290301</v>
      </c>
      <c r="E47" s="10">
        <f t="shared" si="38"/>
        <v>17.6666518603</v>
      </c>
      <c r="F47" s="7" t="s">
        <v>75</v>
      </c>
      <c r="G47" s="1">
        <v>6</v>
      </c>
      <c r="H47" s="8">
        <f t="shared" si="21"/>
        <v>22.439190831290301</v>
      </c>
      <c r="I47" s="8">
        <f t="shared" si="22"/>
        <v>295.5891908312903</v>
      </c>
      <c r="J47" s="8">
        <f t="shared" si="23"/>
        <v>0.26086905133671917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0.15360905271448477</v>
      </c>
      <c r="P47" s="8">
        <f t="shared" si="26"/>
        <v>4.0071847858359731E-2</v>
      </c>
      <c r="Q47" s="13">
        <f t="shared" si="27"/>
        <v>6.2111364180457585E-3</v>
      </c>
      <c r="R47" s="8">
        <f t="shared" si="28"/>
        <v>1.1949111458333333E-2</v>
      </c>
      <c r="S47" s="14">
        <f t="shared" si="29"/>
        <v>0.51979901934165151</v>
      </c>
      <c r="T47" s="2">
        <v>0.01</v>
      </c>
      <c r="U47" s="15">
        <f t="shared" si="30"/>
        <v>5.197990193416515E-3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3.2297990193416518E-2</v>
      </c>
      <c r="AR47" s="8">
        <f t="shared" si="34"/>
        <v>7.7091041666666671</v>
      </c>
      <c r="AS47" s="1">
        <f t="shared" si="35"/>
        <v>0.155</v>
      </c>
      <c r="AT47" s="1">
        <f t="shared" si="36"/>
        <v>95.651780821917498</v>
      </c>
      <c r="AU47" s="1">
        <f t="shared" si="37"/>
        <v>24733.123906594334</v>
      </c>
    </row>
    <row r="48" spans="1:48" x14ac:dyDescent="0.15">
      <c r="C48" s="7">
        <v>6</v>
      </c>
      <c r="D48" s="9">
        <v>25.677554742333299</v>
      </c>
      <c r="E48" s="10">
        <f t="shared" si="38"/>
        <v>22.439190831290301</v>
      </c>
      <c r="F48" s="7" t="s">
        <v>73</v>
      </c>
      <c r="G48" s="1">
        <v>7</v>
      </c>
      <c r="H48" s="8">
        <f t="shared" si="21"/>
        <v>25.677554742333299</v>
      </c>
      <c r="I48" s="8">
        <f t="shared" si="22"/>
        <v>298.82755474233329</v>
      </c>
      <c r="J48" s="8">
        <f t="shared" si="23"/>
        <v>0.37278020334626205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0.1906282465227917</v>
      </c>
      <c r="P48" s="8">
        <f t="shared" si="26"/>
        <v>7.106243650230766E-2</v>
      </c>
      <c r="Q48" s="13">
        <f t="shared" si="27"/>
        <v>1.1014677657857687E-2</v>
      </c>
      <c r="R48" s="8">
        <f t="shared" si="28"/>
        <v>1.1949111458333333E-2</v>
      </c>
      <c r="S48" s="14">
        <f t="shared" si="29"/>
        <v>0.92179888824922041</v>
      </c>
      <c r="T48" s="2">
        <v>0.01</v>
      </c>
      <c r="U48" s="15">
        <f t="shared" si="30"/>
        <v>9.2179888824922042E-3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4.3717988882492204E-2</v>
      </c>
      <c r="AR48" s="8">
        <f t="shared" si="34"/>
        <v>7.7091041666666671</v>
      </c>
      <c r="AS48" s="1">
        <f t="shared" si="35"/>
        <v>0.155</v>
      </c>
      <c r="AT48" s="1">
        <f t="shared" si="36"/>
        <v>95.651780821917498</v>
      </c>
      <c r="AU48" s="1">
        <f t="shared" si="37"/>
        <v>33478.319533275389</v>
      </c>
    </row>
    <row r="49" spans="1:55" x14ac:dyDescent="0.15">
      <c r="C49" s="7">
        <v>7</v>
      </c>
      <c r="D49" s="9">
        <v>25.860457701612901</v>
      </c>
      <c r="E49" s="10">
        <f t="shared" si="38"/>
        <v>25.677554742333299</v>
      </c>
      <c r="F49" s="7" t="s">
        <v>73</v>
      </c>
      <c r="G49" s="1">
        <v>8</v>
      </c>
      <c r="H49" s="8">
        <f t="shared" si="21"/>
        <v>25.860457701612901</v>
      </c>
      <c r="I49" s="8">
        <f t="shared" si="22"/>
        <v>299.01045770161289</v>
      </c>
      <c r="J49" s="8">
        <f t="shared" si="23"/>
        <v>0.38028462922998746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0.19665685168715069</v>
      </c>
      <c r="P49" s="8">
        <f t="shared" si="26"/>
        <v>7.4785577929384728E-2</v>
      </c>
      <c r="Q49" s="13">
        <f t="shared" si="27"/>
        <v>1.1591764579054633E-2</v>
      </c>
      <c r="R49" s="8">
        <f t="shared" si="28"/>
        <v>1.1949111458333333E-2</v>
      </c>
      <c r="S49" s="14">
        <f t="shared" si="29"/>
        <v>0.9700942718188903</v>
      </c>
      <c r="T49" s="2">
        <v>0.01</v>
      </c>
      <c r="U49" s="15">
        <f t="shared" si="30"/>
        <v>9.700942718188903E-3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4.4200942718188904E-2</v>
      </c>
      <c r="AR49" s="8">
        <f t="shared" si="34"/>
        <v>7.7091041666666671</v>
      </c>
      <c r="AS49" s="1">
        <f t="shared" si="35"/>
        <v>0.155</v>
      </c>
      <c r="AT49" s="1">
        <f t="shared" si="36"/>
        <v>95.651780821917498</v>
      </c>
      <c r="AU49" s="1">
        <f t="shared" si="37"/>
        <v>33848.15545767561</v>
      </c>
    </row>
    <row r="50" spans="1:55" x14ac:dyDescent="0.15">
      <c r="C50" s="7">
        <v>8</v>
      </c>
      <c r="D50" s="9">
        <v>26.363384000322601</v>
      </c>
      <c r="E50" s="10">
        <f t="shared" si="38"/>
        <v>25.860457701612901</v>
      </c>
      <c r="F50" s="7" t="s">
        <v>73</v>
      </c>
      <c r="G50" s="1">
        <v>9</v>
      </c>
      <c r="H50" s="8">
        <f t="shared" si="21"/>
        <v>26.363384000322601</v>
      </c>
      <c r="I50" s="8">
        <f t="shared" si="22"/>
        <v>299.51338400032256</v>
      </c>
      <c r="J50" s="8">
        <f t="shared" si="23"/>
        <v>0.4016570482916223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0.1989623154244326</v>
      </c>
      <c r="P50" s="8">
        <f t="shared" si="26"/>
        <v>7.991461633464432E-2</v>
      </c>
      <c r="Q50" s="13">
        <f t="shared" si="27"/>
        <v>1.238676553186987E-2</v>
      </c>
      <c r="R50" s="8">
        <f t="shared" si="28"/>
        <v>1.1949111458333333E-2</v>
      </c>
      <c r="S50" s="14">
        <f t="shared" si="29"/>
        <v>1.0366264952053248</v>
      </c>
      <c r="T50" s="2">
        <v>0.01</v>
      </c>
      <c r="U50" s="15">
        <f t="shared" si="30"/>
        <v>1.0366264952053249E-2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4.4866264952053252E-2</v>
      </c>
      <c r="AR50" s="8">
        <f t="shared" si="34"/>
        <v>7.7091041666666671</v>
      </c>
      <c r="AS50" s="1">
        <f t="shared" si="35"/>
        <v>0.155</v>
      </c>
      <c r="AT50" s="1">
        <f t="shared" si="36"/>
        <v>95.651780821917498</v>
      </c>
      <c r="AU50" s="1">
        <f t="shared" si="37"/>
        <v>34357.645278851334</v>
      </c>
    </row>
    <row r="51" spans="1:55" x14ac:dyDescent="0.15">
      <c r="C51" s="7">
        <v>9</v>
      </c>
      <c r="D51" s="9">
        <v>23.679128783333301</v>
      </c>
      <c r="E51" s="10">
        <f t="shared" si="38"/>
        <v>26.363384000322601</v>
      </c>
      <c r="F51" s="7" t="s">
        <v>73</v>
      </c>
      <c r="G51" s="1">
        <v>10</v>
      </c>
      <c r="H51" s="8">
        <f t="shared" si="21"/>
        <v>23.679128783333301</v>
      </c>
      <c r="I51" s="8">
        <f t="shared" si="22"/>
        <v>296.82912878333326</v>
      </c>
      <c r="J51" s="8">
        <f t="shared" si="23"/>
        <v>0.29935173853539659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0.19613874075645493</v>
      </c>
      <c r="P51" s="8">
        <f t="shared" si="26"/>
        <v>5.8714473039588232E-2</v>
      </c>
      <c r="Q51" s="13">
        <f t="shared" si="27"/>
        <v>9.1007433211361764E-3</v>
      </c>
      <c r="R51" s="8">
        <f t="shared" si="28"/>
        <v>1.1949111458333333E-2</v>
      </c>
      <c r="S51" s="14">
        <f t="shared" si="29"/>
        <v>0.76162510935399308</v>
      </c>
      <c r="T51" s="2">
        <v>0.01</v>
      </c>
      <c r="U51" s="15">
        <f t="shared" si="30"/>
        <v>7.6162510935399311E-3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3.4716251093539929E-2</v>
      </c>
      <c r="AR51" s="8">
        <f t="shared" si="34"/>
        <v>7.7091041666666671</v>
      </c>
      <c r="AS51" s="1">
        <f t="shared" si="35"/>
        <v>0.155</v>
      </c>
      <c r="AT51" s="1">
        <f t="shared" si="36"/>
        <v>95.651780821917498</v>
      </c>
      <c r="AU51" s="1">
        <f t="shared" si="37"/>
        <v>26584.97741583889</v>
      </c>
    </row>
    <row r="52" spans="1:55" x14ac:dyDescent="0.15">
      <c r="C52" s="7">
        <v>10</v>
      </c>
      <c r="D52" s="9">
        <v>19.2783436851613</v>
      </c>
      <c r="E52" s="10">
        <f t="shared" si="38"/>
        <v>23.679128783333301</v>
      </c>
      <c r="F52" s="7" t="s">
        <v>73</v>
      </c>
      <c r="G52" s="1">
        <v>11</v>
      </c>
      <c r="H52" s="8">
        <f t="shared" si="21"/>
        <v>19.2783436851613</v>
      </c>
      <c r="I52" s="8">
        <f t="shared" si="22"/>
        <v>292.42834368516128</v>
      </c>
      <c r="J52" s="8">
        <f t="shared" si="23"/>
        <v>0.18272245324163683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0.13055305433102335</v>
      </c>
      <c r="O52" s="8">
        <f t="shared" si="39"/>
        <v>8.3962255052509982E-2</v>
      </c>
      <c r="P52" s="8">
        <f t="shared" si="26"/>
        <v>1.534178922289464E-2</v>
      </c>
      <c r="Q52" s="13">
        <f t="shared" si="27"/>
        <v>2.377977329548669E-3</v>
      </c>
      <c r="R52" s="8">
        <f t="shared" si="28"/>
        <v>1.1949111458333333E-2</v>
      </c>
      <c r="S52" s="14">
        <f t="shared" si="29"/>
        <v>0.19900871607405277</v>
      </c>
      <c r="T52" s="2">
        <v>0.01</v>
      </c>
      <c r="U52" s="15">
        <f t="shared" si="30"/>
        <v>1.9900871607405279E-3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2.9090087160740526E-2</v>
      </c>
      <c r="AR52" s="8">
        <f t="shared" si="34"/>
        <v>7.7091041666666671</v>
      </c>
      <c r="AS52" s="1">
        <f t="shared" si="35"/>
        <v>0.155</v>
      </c>
      <c r="AT52" s="1">
        <f t="shared" si="36"/>
        <v>95.651780821917498</v>
      </c>
      <c r="AU52" s="1">
        <f t="shared" si="37"/>
        <v>22276.579003571616</v>
      </c>
    </row>
    <row r="53" spans="1:55" x14ac:dyDescent="0.15">
      <c r="C53" s="7">
        <v>11</v>
      </c>
      <c r="D53" s="9">
        <v>12.2062456005333</v>
      </c>
      <c r="E53" s="10">
        <f t="shared" si="38"/>
        <v>19.2783436851613</v>
      </c>
      <c r="F53" s="7" t="s">
        <v>75</v>
      </c>
      <c r="G53" s="1">
        <v>12</v>
      </c>
      <c r="H53" s="8">
        <f t="shared" si="21"/>
        <v>12.2062456005333</v>
      </c>
      <c r="I53" s="8">
        <f t="shared" si="22"/>
        <v>285.35624560053327</v>
      </c>
      <c r="J53" s="8">
        <f t="shared" si="23"/>
        <v>8.0059667671833132E-2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0.14571150749628201</v>
      </c>
      <c r="P53" s="8">
        <f t="shared" si="26"/>
        <v>1.1665614866114159E-2</v>
      </c>
      <c r="Q53" s="13">
        <f t="shared" si="27"/>
        <v>1.8081703042476947E-3</v>
      </c>
      <c r="R53" s="8">
        <f t="shared" si="28"/>
        <v>1.1949111458333333E-2</v>
      </c>
      <c r="S53" s="14">
        <f t="shared" si="29"/>
        <v>0.15132257411379935</v>
      </c>
      <c r="T53" s="2">
        <v>0.01</v>
      </c>
      <c r="U53" s="15">
        <f t="shared" si="30"/>
        <v>1.5132257411379934E-3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1.6313225741137995E-2</v>
      </c>
      <c r="AR53" s="8">
        <f t="shared" si="34"/>
        <v>7.7091041666666671</v>
      </c>
      <c r="AS53" s="1">
        <f t="shared" si="35"/>
        <v>0.155</v>
      </c>
      <c r="AT53" s="1">
        <f t="shared" si="36"/>
        <v>95.651780821917498</v>
      </c>
      <c r="AU53" s="1">
        <f t="shared" si="37"/>
        <v>12492.326338437406</v>
      </c>
      <c r="AV53" s="1">
        <f>SUM(AU42:AU53)</f>
        <v>269173.94750782865</v>
      </c>
    </row>
    <row r="54" spans="1:55" x14ac:dyDescent="0.15">
      <c r="C54" s="7">
        <v>12</v>
      </c>
      <c r="D54" s="9">
        <v>7.2786545183870999</v>
      </c>
      <c r="E54" s="10">
        <f t="shared" si="38"/>
        <v>12.2062456005333</v>
      </c>
      <c r="F54" s="7" t="s">
        <v>73</v>
      </c>
    </row>
    <row r="56" spans="1:55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x14ac:dyDescent="0.15">
      <c r="A58" s="1" t="s">
        <v>71</v>
      </c>
      <c r="B58" s="1">
        <f>F7</f>
        <v>108.2955</v>
      </c>
      <c r="C58" s="7" t="s">
        <v>72</v>
      </c>
      <c r="D58" s="7">
        <v>7</v>
      </c>
      <c r="E58" s="7"/>
      <c r="F58" s="7"/>
      <c r="G58" s="1">
        <v>1</v>
      </c>
      <c r="H58" s="8">
        <f t="shared" ref="H58:H69" si="40">E59</f>
        <v>7</v>
      </c>
      <c r="I58" s="8">
        <f t="shared" ref="I58:I69" si="41">H58+273.15</f>
        <v>280.14999999999998</v>
      </c>
      <c r="J58" s="8">
        <f t="shared" ref="J58:J69" si="42">EXP(($C$16*(I58-$C$14))/($C$17*I58*$C$14))</f>
        <v>4.2464371534154055E-2</v>
      </c>
      <c r="K58" s="8">
        <f t="shared" ref="K58:K69" si="43">$B$58/12</f>
        <v>9.0246250000000003</v>
      </c>
      <c r="L58" s="8">
        <f t="shared" ref="L58:L69" si="44">K58*$B$59/100</f>
        <v>2.4366487499999998</v>
      </c>
      <c r="M58" s="1" t="s">
        <v>73</v>
      </c>
      <c r="O58" s="8">
        <f>L58</f>
        <v>2.4366487499999998</v>
      </c>
      <c r="P58" s="8">
        <f t="shared" ref="P58:P69" si="45">O58*J58</f>
        <v>0.10347075781823205</v>
      </c>
      <c r="Q58" s="13">
        <f t="shared" ref="Q58:Q69" si="46">P58*$B$60</f>
        <v>4.6561841018204424E-2</v>
      </c>
      <c r="R58" s="8">
        <f t="shared" ref="R58:R69" si="47">L58*$B$60</f>
        <v>1.0964919375</v>
      </c>
      <c r="S58" s="14">
        <f t="shared" ref="S58:S69" si="48">Q58/R58</f>
        <v>4.2464371534154055E-2</v>
      </c>
      <c r="T58" s="2">
        <v>0.27</v>
      </c>
      <c r="U58" s="15">
        <f t="shared" ref="U58:U69" si="49">S58*T58</f>
        <v>1.1465380314221596E-2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0.22985681216473783</v>
      </c>
      <c r="AC58" s="8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683.19930026127747</v>
      </c>
      <c r="AF58" s="1">
        <f t="shared" ref="AF58:AF69" si="54">AE58*10000*AC58*AB58</f>
        <v>14172091.801569503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x14ac:dyDescent="0.15">
      <c r="A59" s="1" t="s">
        <v>74</v>
      </c>
      <c r="B59" s="1">
        <v>27</v>
      </c>
      <c r="C59" s="7">
        <v>1</v>
      </c>
      <c r="D59" s="9">
        <v>7.6792868499032299</v>
      </c>
      <c r="E59" s="10">
        <f t="shared" ref="E59:E70" si="55">D58</f>
        <v>7</v>
      </c>
      <c r="F59" s="7" t="s">
        <v>73</v>
      </c>
      <c r="G59" s="1">
        <v>2</v>
      </c>
      <c r="H59" s="8">
        <f t="shared" si="40"/>
        <v>7.6792868499032299</v>
      </c>
      <c r="I59" s="8">
        <f t="shared" si="41"/>
        <v>280.82928684990321</v>
      </c>
      <c r="J59" s="8">
        <f t="shared" si="42"/>
        <v>4.6188664939832598E-2</v>
      </c>
      <c r="K59" s="8">
        <f t="shared" si="43"/>
        <v>9.0246250000000003</v>
      </c>
      <c r="L59" s="8">
        <f t="shared" si="44"/>
        <v>2.4366487499999998</v>
      </c>
      <c r="M59" s="1" t="s">
        <v>73</v>
      </c>
      <c r="O59" s="8">
        <f t="shared" ref="O59:O69" si="56">L59+O58-P58-N59</f>
        <v>4.7698267421817677</v>
      </c>
      <c r="P59" s="8">
        <f t="shared" si="45"/>
        <v>0.22031192921568696</v>
      </c>
      <c r="Q59" s="13">
        <f t="shared" si="46"/>
        <v>9.9140368147059135E-2</v>
      </c>
      <c r="R59" s="8">
        <f t="shared" si="47"/>
        <v>1.0964919375</v>
      </c>
      <c r="S59" s="14">
        <f t="shared" si="48"/>
        <v>9.0415957250993592E-2</v>
      </c>
      <c r="T59" s="2">
        <v>0.27</v>
      </c>
      <c r="U59" s="15">
        <f t="shared" si="49"/>
        <v>2.4412308457768272E-2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0.23376031100001715</v>
      </c>
      <c r="AC59" s="8">
        <f t="shared" si="51"/>
        <v>9.0246250000000003</v>
      </c>
      <c r="AD59" s="1">
        <f t="shared" si="52"/>
        <v>0.45</v>
      </c>
      <c r="AE59" s="16">
        <f t="shared" si="53"/>
        <v>683.19930026127747</v>
      </c>
      <c r="AF59" s="1">
        <f t="shared" si="54"/>
        <v>14412766.608288957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x14ac:dyDescent="0.15">
      <c r="A60" s="1" t="s">
        <v>38</v>
      </c>
      <c r="B60" s="1">
        <f>H7</f>
        <v>0.45</v>
      </c>
      <c r="C60" s="7">
        <v>2</v>
      </c>
      <c r="D60" s="9">
        <v>8.8350392654642906</v>
      </c>
      <c r="E60" s="10">
        <f t="shared" si="55"/>
        <v>7.6792868499032299</v>
      </c>
      <c r="F60" s="7" t="s">
        <v>73</v>
      </c>
      <c r="G60" s="1">
        <v>3</v>
      </c>
      <c r="H60" s="8">
        <f t="shared" si="40"/>
        <v>8.8350392654642906</v>
      </c>
      <c r="I60" s="8">
        <f t="shared" si="41"/>
        <v>281.98503926546425</v>
      </c>
      <c r="J60" s="8">
        <f t="shared" si="42"/>
        <v>5.3241614631429901E-2</v>
      </c>
      <c r="K60" s="8">
        <f t="shared" si="43"/>
        <v>9.0246250000000003</v>
      </c>
      <c r="L60" s="8">
        <f t="shared" si="44"/>
        <v>2.4366487499999998</v>
      </c>
      <c r="M60" s="1" t="s">
        <v>73</v>
      </c>
      <c r="O60" s="8">
        <f t="shared" si="56"/>
        <v>6.9861635629660803</v>
      </c>
      <c r="P60" s="8">
        <f t="shared" si="45"/>
        <v>0.37195462817157732</v>
      </c>
      <c r="Q60" s="13">
        <f t="shared" si="46"/>
        <v>0.16737958267720979</v>
      </c>
      <c r="R60" s="8">
        <f t="shared" si="47"/>
        <v>1.0964919375</v>
      </c>
      <c r="S60" s="14">
        <f t="shared" si="48"/>
        <v>0.15265008063701316</v>
      </c>
      <c r="T60" s="2">
        <v>0.27</v>
      </c>
      <c r="U60" s="15">
        <f t="shared" si="49"/>
        <v>4.1215521771993557E-2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0.23882647981425609</v>
      </c>
      <c r="AC60" s="8">
        <f t="shared" si="51"/>
        <v>9.0246250000000003</v>
      </c>
      <c r="AD60" s="1">
        <f t="shared" si="52"/>
        <v>0.45</v>
      </c>
      <c r="AE60" s="16">
        <f t="shared" si="53"/>
        <v>683.19930026127747</v>
      </c>
      <c r="AF60" s="1">
        <f t="shared" si="54"/>
        <v>14725127.198525392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x14ac:dyDescent="0.15">
      <c r="C61" s="7">
        <v>3</v>
      </c>
      <c r="D61" s="9">
        <v>12.4649893116452</v>
      </c>
      <c r="E61" s="10">
        <f t="shared" si="55"/>
        <v>8.8350392654642906</v>
      </c>
      <c r="F61" s="7" t="s">
        <v>73</v>
      </c>
      <c r="G61" s="1">
        <v>4</v>
      </c>
      <c r="H61" s="8">
        <f t="shared" si="40"/>
        <v>12.4649893116452</v>
      </c>
      <c r="I61" s="8">
        <f t="shared" si="41"/>
        <v>285.61498931164516</v>
      </c>
      <c r="J61" s="8">
        <f t="shared" si="42"/>
        <v>8.257306161860696E-2</v>
      </c>
      <c r="K61" s="8">
        <f t="shared" si="43"/>
        <v>9.0246250000000003</v>
      </c>
      <c r="L61" s="8">
        <f t="shared" si="44"/>
        <v>2.4366487499999998</v>
      </c>
      <c r="M61" s="1" t="s">
        <v>73</v>
      </c>
      <c r="O61" s="8">
        <f t="shared" si="56"/>
        <v>9.0508576847945026</v>
      </c>
      <c r="P61" s="8">
        <f t="shared" si="45"/>
        <v>0.74735702930777881</v>
      </c>
      <c r="Q61" s="13">
        <f t="shared" si="46"/>
        <v>0.33631066318850045</v>
      </c>
      <c r="R61" s="8">
        <f t="shared" si="47"/>
        <v>1.0964919375</v>
      </c>
      <c r="S61" s="14">
        <f t="shared" si="48"/>
        <v>0.30671512638322562</v>
      </c>
      <c r="T61" s="2">
        <v>0.27</v>
      </c>
      <c r="U61" s="15">
        <f t="shared" si="49"/>
        <v>8.2813084123470923E-2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0.30016814486322646</v>
      </c>
      <c r="AC61" s="8">
        <f t="shared" si="51"/>
        <v>9.0246250000000003</v>
      </c>
      <c r="AD61" s="1">
        <f t="shared" si="52"/>
        <v>0.45</v>
      </c>
      <c r="AE61" s="16">
        <f t="shared" si="53"/>
        <v>683.19930026127747</v>
      </c>
      <c r="AF61" s="1">
        <f t="shared" si="54"/>
        <v>18507219.624448717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x14ac:dyDescent="0.15">
      <c r="C62" s="7">
        <v>4</v>
      </c>
      <c r="D62" s="9">
        <v>17.6666518603</v>
      </c>
      <c r="E62" s="10">
        <f t="shared" si="55"/>
        <v>12.4649893116452</v>
      </c>
      <c r="F62" s="7" t="s">
        <v>73</v>
      </c>
      <c r="G62" s="1">
        <v>5</v>
      </c>
      <c r="H62" s="8">
        <f t="shared" si="40"/>
        <v>17.6666518603</v>
      </c>
      <c r="I62" s="8">
        <f t="shared" si="41"/>
        <v>290.8166518603</v>
      </c>
      <c r="J62" s="8">
        <f t="shared" si="42"/>
        <v>0.15193331841890148</v>
      </c>
      <c r="K62" s="8">
        <f t="shared" si="43"/>
        <v>9.0246250000000003</v>
      </c>
      <c r="L62" s="8">
        <f t="shared" si="44"/>
        <v>2.4366487499999998</v>
      </c>
      <c r="M62" s="1" t="s">
        <v>75</v>
      </c>
      <c r="N62" s="8">
        <f>(O61-P61)*$C$22/100</f>
        <v>7.8883256227123875</v>
      </c>
      <c r="O62" s="8">
        <f t="shared" si="56"/>
        <v>2.8518237827743365</v>
      </c>
      <c r="P62" s="8">
        <f t="shared" si="45"/>
        <v>0.43328705086284941</v>
      </c>
      <c r="Q62" s="13">
        <f t="shared" si="46"/>
        <v>0.19497917288828223</v>
      </c>
      <c r="R62" s="8">
        <f t="shared" si="47"/>
        <v>1.0964919375</v>
      </c>
      <c r="S62" s="14">
        <f t="shared" si="48"/>
        <v>0.17782089062399717</v>
      </c>
      <c r="T62" s="2">
        <v>0.27</v>
      </c>
      <c r="U62" s="15">
        <f t="shared" si="49"/>
        <v>4.8011640468479236E-2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0.28967550960124649</v>
      </c>
      <c r="AC62" s="8">
        <f t="shared" si="51"/>
        <v>9.0246250000000003</v>
      </c>
      <c r="AD62" s="1">
        <f t="shared" si="52"/>
        <v>0.45</v>
      </c>
      <c r="AE62" s="16">
        <f t="shared" si="53"/>
        <v>683.19930026127747</v>
      </c>
      <c r="AF62" s="1">
        <f t="shared" si="54"/>
        <v>17860283.870086167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x14ac:dyDescent="0.15">
      <c r="C63" s="7">
        <v>5</v>
      </c>
      <c r="D63" s="9">
        <v>22.439190831290301</v>
      </c>
      <c r="E63" s="10">
        <f t="shared" si="55"/>
        <v>17.6666518603</v>
      </c>
      <c r="F63" s="7" t="s">
        <v>75</v>
      </c>
      <c r="G63" s="1">
        <v>6</v>
      </c>
      <c r="H63" s="8">
        <f t="shared" si="40"/>
        <v>22.439190831290301</v>
      </c>
      <c r="I63" s="8">
        <f t="shared" si="41"/>
        <v>295.5891908312903</v>
      </c>
      <c r="J63" s="8">
        <f t="shared" si="42"/>
        <v>0.26086905133671917</v>
      </c>
      <c r="K63" s="8">
        <f t="shared" si="43"/>
        <v>9.0246250000000003</v>
      </c>
      <c r="L63" s="8">
        <f t="shared" si="44"/>
        <v>2.4366487499999998</v>
      </c>
      <c r="M63" s="1" t="s">
        <v>73</v>
      </c>
      <c r="O63" s="8">
        <f t="shared" si="56"/>
        <v>4.8551854819114872</v>
      </c>
      <c r="P63" s="8">
        <f t="shared" si="45"/>
        <v>1.2665676307300613</v>
      </c>
      <c r="Q63" s="13">
        <f t="shared" si="46"/>
        <v>0.56995543382852765</v>
      </c>
      <c r="R63" s="8">
        <f t="shared" si="47"/>
        <v>1.0964919375</v>
      </c>
      <c r="S63" s="14">
        <f t="shared" si="48"/>
        <v>0.51979901934165174</v>
      </c>
      <c r="T63" s="2">
        <v>0.27</v>
      </c>
      <c r="U63" s="15">
        <f t="shared" si="49"/>
        <v>0.14034573522224597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0.31751423916950716</v>
      </c>
      <c r="AC63" s="8">
        <f t="shared" si="51"/>
        <v>9.0246250000000003</v>
      </c>
      <c r="AD63" s="1">
        <f t="shared" si="52"/>
        <v>0.45</v>
      </c>
      <c r="AE63" s="16">
        <f t="shared" si="53"/>
        <v>683.19930026127747</v>
      </c>
      <c r="AF63" s="1">
        <f t="shared" si="54"/>
        <v>19576713.44798224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x14ac:dyDescent="0.15">
      <c r="C64" s="7">
        <v>6</v>
      </c>
      <c r="D64" s="9">
        <v>25.677554742333299</v>
      </c>
      <c r="E64" s="10">
        <f t="shared" si="55"/>
        <v>22.439190831290301</v>
      </c>
      <c r="F64" s="7" t="s">
        <v>73</v>
      </c>
      <c r="G64" s="1">
        <v>7</v>
      </c>
      <c r="H64" s="8">
        <f t="shared" si="40"/>
        <v>25.677554742333299</v>
      </c>
      <c r="I64" s="8">
        <f t="shared" si="41"/>
        <v>298.82755474233329</v>
      </c>
      <c r="J64" s="8">
        <f t="shared" si="42"/>
        <v>0.37278020334626205</v>
      </c>
      <c r="K64" s="8">
        <f t="shared" si="43"/>
        <v>9.0246250000000003</v>
      </c>
      <c r="L64" s="8">
        <f t="shared" si="44"/>
        <v>2.4366487499999998</v>
      </c>
      <c r="M64" s="1" t="s">
        <v>73</v>
      </c>
      <c r="O64" s="8">
        <f t="shared" si="56"/>
        <v>6.0252666011814258</v>
      </c>
      <c r="P64" s="8">
        <f t="shared" si="45"/>
        <v>2.2461001088038532</v>
      </c>
      <c r="Q64" s="13">
        <f t="shared" si="46"/>
        <v>1.010745048961734</v>
      </c>
      <c r="R64" s="8">
        <f t="shared" si="47"/>
        <v>1.0964919375</v>
      </c>
      <c r="S64" s="14">
        <f t="shared" si="48"/>
        <v>0.92179888824922074</v>
      </c>
      <c r="T64" s="2">
        <v>0.27</v>
      </c>
      <c r="U64" s="15">
        <f t="shared" si="49"/>
        <v>0.24888569982728961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0.3654390384979278</v>
      </c>
      <c r="AC64" s="8">
        <f t="shared" si="51"/>
        <v>9.0246250000000003</v>
      </c>
      <c r="AD64" s="1">
        <f t="shared" si="52"/>
        <v>0.45</v>
      </c>
      <c r="AE64" s="16">
        <f t="shared" si="53"/>
        <v>683.19930026127747</v>
      </c>
      <c r="AF64" s="1">
        <f t="shared" si="54"/>
        <v>22531573.25508422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x14ac:dyDescent="0.15">
      <c r="C65" s="7">
        <v>7</v>
      </c>
      <c r="D65" s="9">
        <v>25.860457701612901</v>
      </c>
      <c r="E65" s="10">
        <f t="shared" si="55"/>
        <v>25.677554742333299</v>
      </c>
      <c r="F65" s="7" t="s">
        <v>73</v>
      </c>
      <c r="G65" s="1">
        <v>8</v>
      </c>
      <c r="H65" s="8">
        <f t="shared" si="40"/>
        <v>25.860457701612901</v>
      </c>
      <c r="I65" s="8">
        <f t="shared" si="41"/>
        <v>299.01045770161289</v>
      </c>
      <c r="J65" s="8">
        <f t="shared" si="42"/>
        <v>0.38028462922998746</v>
      </c>
      <c r="K65" s="8">
        <f t="shared" si="43"/>
        <v>9.0246250000000003</v>
      </c>
      <c r="L65" s="8">
        <f t="shared" si="44"/>
        <v>2.4366487499999998</v>
      </c>
      <c r="M65" s="1" t="s">
        <v>73</v>
      </c>
      <c r="O65" s="8">
        <f t="shared" si="56"/>
        <v>6.2158152423775714</v>
      </c>
      <c r="P65" s="8">
        <f t="shared" si="45"/>
        <v>2.3637789948096595</v>
      </c>
      <c r="Q65" s="13">
        <f t="shared" si="46"/>
        <v>1.0637005476643469</v>
      </c>
      <c r="R65" s="8">
        <f t="shared" si="47"/>
        <v>1.0964919375</v>
      </c>
      <c r="S65" s="14">
        <f t="shared" si="48"/>
        <v>0.97009427181889052</v>
      </c>
      <c r="T65" s="2">
        <v>0.27</v>
      </c>
      <c r="U65" s="15">
        <f t="shared" si="49"/>
        <v>0.26192545339110046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0.36937052419741678</v>
      </c>
      <c r="AC65" s="8">
        <f t="shared" si="51"/>
        <v>9.0246250000000003</v>
      </c>
      <c r="AD65" s="1">
        <f t="shared" si="52"/>
        <v>0.45</v>
      </c>
      <c r="AE65" s="16">
        <f t="shared" si="53"/>
        <v>683.19930026127747</v>
      </c>
      <c r="AF65" s="1">
        <f t="shared" si="54"/>
        <v>22773973.624796923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x14ac:dyDescent="0.15">
      <c r="C66" s="7">
        <v>8</v>
      </c>
      <c r="D66" s="9">
        <v>26.363384000322601</v>
      </c>
      <c r="E66" s="10">
        <f t="shared" si="55"/>
        <v>25.860457701612901</v>
      </c>
      <c r="F66" s="7" t="s">
        <v>73</v>
      </c>
      <c r="G66" s="1">
        <v>9</v>
      </c>
      <c r="H66" s="8">
        <f t="shared" si="40"/>
        <v>26.363384000322601</v>
      </c>
      <c r="I66" s="8">
        <f t="shared" si="41"/>
        <v>299.51338400032256</v>
      </c>
      <c r="J66" s="8">
        <f t="shared" si="42"/>
        <v>0.4016570482916223</v>
      </c>
      <c r="K66" s="8">
        <f t="shared" si="43"/>
        <v>9.0246250000000003</v>
      </c>
      <c r="L66" s="8">
        <f t="shared" si="44"/>
        <v>2.4366487499999998</v>
      </c>
      <c r="M66" s="1" t="s">
        <v>73</v>
      </c>
      <c r="O66" s="8">
        <f t="shared" si="56"/>
        <v>6.2886849975679118</v>
      </c>
      <c r="P66" s="8">
        <f t="shared" si="45"/>
        <v>2.5258946537589355</v>
      </c>
      <c r="Q66" s="13">
        <f t="shared" si="46"/>
        <v>1.1366525941915211</v>
      </c>
      <c r="R66" s="8">
        <f t="shared" si="47"/>
        <v>1.0964919375</v>
      </c>
      <c r="S66" s="14">
        <f t="shared" si="48"/>
        <v>1.0366264952053248</v>
      </c>
      <c r="T66" s="2">
        <v>0.27</v>
      </c>
      <c r="U66" s="15">
        <f t="shared" si="49"/>
        <v>0.27988915370543771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0.37478657984218944</v>
      </c>
      <c r="AC66" s="8">
        <f t="shared" si="51"/>
        <v>9.0246250000000003</v>
      </c>
      <c r="AD66" s="1">
        <f t="shared" si="52"/>
        <v>0.45</v>
      </c>
      <c r="AE66" s="16">
        <f t="shared" si="53"/>
        <v>683.19930026127747</v>
      </c>
      <c r="AF66" s="1">
        <f t="shared" si="54"/>
        <v>23107906.898634877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x14ac:dyDescent="0.15">
      <c r="C67" s="7">
        <v>9</v>
      </c>
      <c r="D67" s="9">
        <v>23.679128783333301</v>
      </c>
      <c r="E67" s="10">
        <f t="shared" si="55"/>
        <v>26.363384000322601</v>
      </c>
      <c r="F67" s="7" t="s">
        <v>73</v>
      </c>
      <c r="G67" s="1">
        <v>10</v>
      </c>
      <c r="H67" s="8">
        <f t="shared" si="40"/>
        <v>23.679128783333301</v>
      </c>
      <c r="I67" s="8">
        <f t="shared" si="41"/>
        <v>296.82912878333326</v>
      </c>
      <c r="J67" s="8">
        <f t="shared" si="42"/>
        <v>0.29935173853539659</v>
      </c>
      <c r="K67" s="8">
        <f t="shared" si="43"/>
        <v>9.0246250000000003</v>
      </c>
      <c r="L67" s="8">
        <f t="shared" si="44"/>
        <v>2.4366487499999998</v>
      </c>
      <c r="M67" s="1" t="s">
        <v>73</v>
      </c>
      <c r="O67" s="8">
        <f t="shared" si="56"/>
        <v>6.1994390938089765</v>
      </c>
      <c r="P67" s="8">
        <f t="shared" si="45"/>
        <v>1.8558128706760206</v>
      </c>
      <c r="Q67" s="13">
        <f t="shared" si="46"/>
        <v>0.83511579180420925</v>
      </c>
      <c r="R67" s="8">
        <f t="shared" si="47"/>
        <v>1.0964919375</v>
      </c>
      <c r="S67" s="14">
        <f t="shared" si="48"/>
        <v>0.76162510935399308</v>
      </c>
      <c r="T67" s="2">
        <v>0.27</v>
      </c>
      <c r="U67" s="15">
        <f t="shared" si="49"/>
        <v>0.20563877952557816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0.33720009202696183</v>
      </c>
      <c r="AC67" s="8">
        <f t="shared" si="51"/>
        <v>9.0246250000000003</v>
      </c>
      <c r="AD67" s="1">
        <f t="shared" si="52"/>
        <v>0.45</v>
      </c>
      <c r="AE67" s="16">
        <f t="shared" si="53"/>
        <v>683.19930026127747</v>
      </c>
      <c r="AF67" s="1">
        <f t="shared" si="54"/>
        <v>20790467.833856545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x14ac:dyDescent="0.15">
      <c r="C68" s="7">
        <v>10</v>
      </c>
      <c r="D68" s="9">
        <v>19.2783436851613</v>
      </c>
      <c r="E68" s="10">
        <f t="shared" si="55"/>
        <v>23.679128783333301</v>
      </c>
      <c r="F68" s="7" t="s">
        <v>73</v>
      </c>
      <c r="G68" s="1">
        <v>11</v>
      </c>
      <c r="H68" s="8">
        <f t="shared" si="40"/>
        <v>19.2783436851613</v>
      </c>
      <c r="I68" s="8">
        <f t="shared" si="41"/>
        <v>292.42834368516128</v>
      </c>
      <c r="J68" s="8">
        <f t="shared" si="42"/>
        <v>0.18272245324163683</v>
      </c>
      <c r="K68" s="8">
        <f t="shared" si="43"/>
        <v>9.0246250000000003</v>
      </c>
      <c r="L68" s="8">
        <f t="shared" si="44"/>
        <v>2.4366487499999998</v>
      </c>
      <c r="M68" s="1" t="s">
        <v>75</v>
      </c>
      <c r="N68" s="8">
        <f>(O67-P67)*$C$22/100</f>
        <v>4.126444911976308</v>
      </c>
      <c r="O68" s="8">
        <f t="shared" si="56"/>
        <v>2.6538300611566479</v>
      </c>
      <c r="P68" s="8">
        <f t="shared" si="45"/>
        <v>0.48491433926094579</v>
      </c>
      <c r="Q68" s="13">
        <f t="shared" si="46"/>
        <v>0.21821145266742561</v>
      </c>
      <c r="R68" s="8">
        <f t="shared" si="47"/>
        <v>1.0964919375</v>
      </c>
      <c r="S68" s="14">
        <f t="shared" si="48"/>
        <v>0.19900871607405288</v>
      </c>
      <c r="T68" s="2">
        <v>0.27</v>
      </c>
      <c r="U68" s="15">
        <f t="shared" si="49"/>
        <v>5.3732353339994279E-2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0.29140030453200827</v>
      </c>
      <c r="AC68" s="8">
        <f t="shared" si="51"/>
        <v>9.0246250000000003</v>
      </c>
      <c r="AD68" s="1">
        <f t="shared" si="52"/>
        <v>0.45</v>
      </c>
      <c r="AE68" s="16">
        <f t="shared" si="53"/>
        <v>683.19930026127747</v>
      </c>
      <c r="AF68" s="1">
        <f t="shared" si="54"/>
        <v>17966628.127919685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x14ac:dyDescent="0.15">
      <c r="C69" s="7">
        <v>11</v>
      </c>
      <c r="D69" s="9">
        <v>12.2062456005333</v>
      </c>
      <c r="E69" s="10">
        <f t="shared" si="55"/>
        <v>19.2783436851613</v>
      </c>
      <c r="F69" s="7" t="s">
        <v>75</v>
      </c>
      <c r="G69" s="1">
        <v>12</v>
      </c>
      <c r="H69" s="8">
        <f t="shared" si="40"/>
        <v>12.2062456005333</v>
      </c>
      <c r="I69" s="8">
        <f t="shared" si="41"/>
        <v>285.35624560053327</v>
      </c>
      <c r="J69" s="8">
        <f t="shared" si="42"/>
        <v>8.0059667671833132E-2</v>
      </c>
      <c r="K69" s="8">
        <f t="shared" si="43"/>
        <v>9.0246250000000003</v>
      </c>
      <c r="L69" s="8">
        <f t="shared" si="44"/>
        <v>2.4366487499999998</v>
      </c>
      <c r="M69" s="1" t="s">
        <v>73</v>
      </c>
      <c r="O69" s="8">
        <f t="shared" si="56"/>
        <v>4.6055644718957023</v>
      </c>
      <c r="P69" s="8">
        <f t="shared" si="45"/>
        <v>0.36871996106117161</v>
      </c>
      <c r="Q69" s="13">
        <f t="shared" si="46"/>
        <v>0.16592398247752724</v>
      </c>
      <c r="R69" s="8">
        <f t="shared" si="47"/>
        <v>1.0964919375</v>
      </c>
      <c r="S69" s="14">
        <f t="shared" si="48"/>
        <v>0.1513225741137994</v>
      </c>
      <c r="T69" s="2">
        <v>0.27</v>
      </c>
      <c r="U69" s="15">
        <f t="shared" si="49"/>
        <v>4.085709501072584E-2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0.23871841414573386</v>
      </c>
      <c r="AC69" s="8">
        <f t="shared" si="51"/>
        <v>9.0246250000000003</v>
      </c>
      <c r="AD69" s="1">
        <f t="shared" si="52"/>
        <v>0.45</v>
      </c>
      <c r="AE69" s="16">
        <f t="shared" si="53"/>
        <v>683.19930026127747</v>
      </c>
      <c r="AF69" s="1">
        <f t="shared" si="54"/>
        <v>14718464.282771572</v>
      </c>
      <c r="AG69" s="1">
        <f>SUM(AF58:AF69)</f>
        <v>221143216.57396477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x14ac:dyDescent="0.15">
      <c r="C70" s="7">
        <v>12</v>
      </c>
      <c r="D70" s="9">
        <v>7.2786545183870999</v>
      </c>
      <c r="E70" s="10">
        <f t="shared" si="55"/>
        <v>12.2062456005333</v>
      </c>
      <c r="F70" s="7" t="s">
        <v>73</v>
      </c>
    </row>
    <row r="72" spans="1:55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5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5" x14ac:dyDescent="0.15">
      <c r="A74" s="1" t="s">
        <v>71</v>
      </c>
      <c r="B74" s="1">
        <f>F8</f>
        <v>625.46400000000006</v>
      </c>
      <c r="C74" s="7" t="s">
        <v>72</v>
      </c>
      <c r="D74" s="7">
        <v>7</v>
      </c>
      <c r="E74" s="7"/>
      <c r="F74" s="7"/>
      <c r="G74" s="1">
        <v>1</v>
      </c>
      <c r="H74" s="8">
        <f t="shared" ref="H74:H85" si="57">E75</f>
        <v>7</v>
      </c>
      <c r="I74" s="8">
        <f t="shared" ref="I74:I85" si="58">H74+273.15</f>
        <v>280.14999999999998</v>
      </c>
      <c r="J74" s="8">
        <f t="shared" ref="J74:J85" si="59">EXP(($C$16*(I74-$C$14))/($C$17*I74*$C$14))</f>
        <v>4.2464371534154055E-2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2.2133279731031779E-2</v>
      </c>
      <c r="Q74" s="13">
        <f t="shared" ref="Q74:Q85" si="63">P74*$B$76</f>
        <v>5.7546527300682626E-3</v>
      </c>
      <c r="R74" s="8">
        <f t="shared" ref="R74:R85" si="64">L74*$B$76</f>
        <v>0.1355172</v>
      </c>
      <c r="S74" s="14">
        <f t="shared" ref="S74:S85" si="65">Q74/R74</f>
        <v>4.2464371534154062E-2</v>
      </c>
      <c r="T74" s="2">
        <v>0.01</v>
      </c>
      <c r="U74" s="15">
        <f t="shared" ref="U74:U85" si="66">S74*T74</f>
        <v>4.2464371534154061E-4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1.0374643715341539E-2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1.3859999999999999</v>
      </c>
      <c r="AX74" s="1">
        <f t="shared" ref="AX74:AX85" si="73">AW74*10000*AV74*0.67*AU74*AT74</f>
        <v>1305.5864797087597</v>
      </c>
    </row>
    <row r="75" spans="1:55" x14ac:dyDescent="0.15">
      <c r="A75" s="1" t="s">
        <v>74</v>
      </c>
      <c r="B75" s="1">
        <v>1</v>
      </c>
      <c r="C75" s="7">
        <v>1</v>
      </c>
      <c r="D75" s="9">
        <v>7.6792868499032299</v>
      </c>
      <c r="E75" s="10">
        <f t="shared" ref="E75:E86" si="74">D74</f>
        <v>7</v>
      </c>
      <c r="F75" s="7" t="s">
        <v>73</v>
      </c>
      <c r="G75" s="1">
        <v>2</v>
      </c>
      <c r="H75" s="8">
        <f t="shared" si="57"/>
        <v>7.6792868499032299</v>
      </c>
      <c r="I75" s="8">
        <f t="shared" si="58"/>
        <v>280.82928684990321</v>
      </c>
      <c r="J75" s="8">
        <f t="shared" si="59"/>
        <v>4.6188664939832598E-2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1.0203067202689682</v>
      </c>
      <c r="P75" s="8">
        <f t="shared" si="62"/>
        <v>4.712660523836288E-2</v>
      </c>
      <c r="Q75" s="13">
        <f t="shared" si="63"/>
        <v>1.2252917361974348E-2</v>
      </c>
      <c r="R75" s="8">
        <f t="shared" si="64"/>
        <v>0.1355172</v>
      </c>
      <c r="S75" s="14">
        <f t="shared" si="65"/>
        <v>9.0415957250993592E-2</v>
      </c>
      <c r="T75" s="2">
        <v>0.01</v>
      </c>
      <c r="U75" s="15">
        <f t="shared" si="66"/>
        <v>9.0415957250993592E-4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6.3941595725099361E-3</v>
      </c>
      <c r="AU75" s="8">
        <f t="shared" si="70"/>
        <v>52.122000000000007</v>
      </c>
      <c r="AV75" s="1">
        <f t="shared" si="71"/>
        <v>0.26</v>
      </c>
      <c r="AW75" s="1">
        <f t="shared" si="72"/>
        <v>1.3859999999999999</v>
      </c>
      <c r="AX75" s="1">
        <f t="shared" si="73"/>
        <v>804.66650383612625</v>
      </c>
    </row>
    <row r="76" spans="1:55" x14ac:dyDescent="0.15">
      <c r="A76" s="1" t="s">
        <v>38</v>
      </c>
      <c r="B76" s="1">
        <f>H8</f>
        <v>0.26</v>
      </c>
      <c r="C76" s="7">
        <v>2</v>
      </c>
      <c r="D76" s="9">
        <v>8.8350392654642906</v>
      </c>
      <c r="E76" s="10">
        <f t="shared" si="74"/>
        <v>7.6792868499032299</v>
      </c>
      <c r="F76" s="7" t="s">
        <v>73</v>
      </c>
      <c r="G76" s="1">
        <v>3</v>
      </c>
      <c r="H76" s="8">
        <f t="shared" si="57"/>
        <v>8.8350392654642906</v>
      </c>
      <c r="I76" s="8">
        <f t="shared" si="58"/>
        <v>281.98503926546425</v>
      </c>
      <c r="J76" s="8">
        <f t="shared" si="59"/>
        <v>5.3241614631429901E-2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1.4944001150306052</v>
      </c>
      <c r="P76" s="8">
        <f t="shared" si="62"/>
        <v>7.9564275029624001E-2</v>
      </c>
      <c r="Q76" s="13">
        <f t="shared" si="63"/>
        <v>2.0686711507702241E-2</v>
      </c>
      <c r="R76" s="8">
        <f t="shared" si="64"/>
        <v>0.1355172</v>
      </c>
      <c r="S76" s="14">
        <f t="shared" si="65"/>
        <v>0.15265008063701316</v>
      </c>
      <c r="T76" s="2">
        <v>0.01</v>
      </c>
      <c r="U76" s="15">
        <f t="shared" si="66"/>
        <v>1.5265008063701316E-3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7.0165008063701314E-3</v>
      </c>
      <c r="AU76" s="8">
        <f t="shared" si="70"/>
        <v>52.122000000000007</v>
      </c>
      <c r="AV76" s="1">
        <f t="shared" si="71"/>
        <v>0.26</v>
      </c>
      <c r="AW76" s="1">
        <f t="shared" si="72"/>
        <v>1.3859999999999999</v>
      </c>
      <c r="AX76" s="1">
        <f t="shared" si="73"/>
        <v>882.98440303218456</v>
      </c>
    </row>
    <row r="77" spans="1:55" x14ac:dyDescent="0.15">
      <c r="C77" s="7">
        <v>3</v>
      </c>
      <c r="D77" s="9">
        <v>12.4649893116452</v>
      </c>
      <c r="E77" s="10">
        <f t="shared" si="74"/>
        <v>8.8350392654642906</v>
      </c>
      <c r="F77" s="7" t="s">
        <v>73</v>
      </c>
      <c r="G77" s="1">
        <v>4</v>
      </c>
      <c r="H77" s="8">
        <f t="shared" si="57"/>
        <v>12.4649893116452</v>
      </c>
      <c r="I77" s="8">
        <f t="shared" si="58"/>
        <v>285.61498931164516</v>
      </c>
      <c r="J77" s="8">
        <f t="shared" si="59"/>
        <v>8.257306161860696E-2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1.9360558400009813</v>
      </c>
      <c r="P77" s="8">
        <f t="shared" si="62"/>
        <v>0.15986605817346489</v>
      </c>
      <c r="Q77" s="13">
        <f t="shared" si="63"/>
        <v>4.156517512510087E-2</v>
      </c>
      <c r="R77" s="8">
        <f t="shared" si="64"/>
        <v>0.1355172</v>
      </c>
      <c r="S77" s="14">
        <f t="shared" si="65"/>
        <v>0.30671512638322568</v>
      </c>
      <c r="T77" s="2">
        <v>0.01</v>
      </c>
      <c r="U77" s="15">
        <f t="shared" si="66"/>
        <v>3.067151263832257E-3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8.5571512638322571E-3</v>
      </c>
      <c r="AU77" s="8">
        <f t="shared" si="70"/>
        <v>52.122000000000007</v>
      </c>
      <c r="AV77" s="1">
        <f t="shared" si="71"/>
        <v>0.26</v>
      </c>
      <c r="AW77" s="1">
        <f t="shared" si="72"/>
        <v>1.3859999999999999</v>
      </c>
      <c r="AX77" s="1">
        <f t="shared" si="73"/>
        <v>1076.8659918760718</v>
      </c>
    </row>
    <row r="78" spans="1:55" x14ac:dyDescent="0.15">
      <c r="C78" s="7">
        <v>4</v>
      </c>
      <c r="D78" s="9">
        <v>17.6666518603</v>
      </c>
      <c r="E78" s="10">
        <f t="shared" si="74"/>
        <v>12.4649893116452</v>
      </c>
      <c r="F78" s="7" t="s">
        <v>73</v>
      </c>
      <c r="G78" s="1">
        <v>5</v>
      </c>
      <c r="H78" s="8">
        <f t="shared" si="57"/>
        <v>17.6666518603</v>
      </c>
      <c r="I78" s="8">
        <f t="shared" si="58"/>
        <v>290.8166518603</v>
      </c>
      <c r="J78" s="8">
        <f t="shared" si="59"/>
        <v>0.15193331841890148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1.6873802927361408</v>
      </c>
      <c r="O78" s="8">
        <f t="shared" si="75"/>
        <v>0.61002948909137578</v>
      </c>
      <c r="P78" s="8">
        <f t="shared" si="62"/>
        <v>9.2683804611039783E-2</v>
      </c>
      <c r="Q78" s="13">
        <f t="shared" si="63"/>
        <v>2.4097789198870345E-2</v>
      </c>
      <c r="R78" s="8">
        <f t="shared" si="64"/>
        <v>0.1355172</v>
      </c>
      <c r="S78" s="14">
        <f t="shared" si="65"/>
        <v>0.17782089062399714</v>
      </c>
      <c r="T78" s="2">
        <v>0.01</v>
      </c>
      <c r="U78" s="15">
        <f t="shared" si="66"/>
        <v>1.7782089062399714E-3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1.1728208906239972E-2</v>
      </c>
      <c r="AU78" s="8">
        <f t="shared" si="70"/>
        <v>52.122000000000007</v>
      </c>
      <c r="AV78" s="1">
        <f t="shared" si="71"/>
        <v>0.26</v>
      </c>
      <c r="AW78" s="1">
        <f t="shared" si="72"/>
        <v>1.3859999999999999</v>
      </c>
      <c r="AX78" s="1">
        <f t="shared" si="73"/>
        <v>1475.92451358535</v>
      </c>
    </row>
    <row r="79" spans="1:55" x14ac:dyDescent="0.15">
      <c r="C79" s="7">
        <v>5</v>
      </c>
      <c r="D79" s="9">
        <v>22.439190831290301</v>
      </c>
      <c r="E79" s="10">
        <f t="shared" si="74"/>
        <v>17.6666518603</v>
      </c>
      <c r="F79" s="7" t="s">
        <v>75</v>
      </c>
      <c r="G79" s="1">
        <v>6</v>
      </c>
      <c r="H79" s="8">
        <f t="shared" si="57"/>
        <v>22.439190831290301</v>
      </c>
      <c r="I79" s="8">
        <f t="shared" si="58"/>
        <v>295.5891908312903</v>
      </c>
      <c r="J79" s="8">
        <f t="shared" si="59"/>
        <v>0.26086905133671917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1.0385656844803359</v>
      </c>
      <c r="P79" s="8">
        <f t="shared" si="62"/>
        <v>0.27092964486125565</v>
      </c>
      <c r="Q79" s="13">
        <f t="shared" si="63"/>
        <v>7.0441707663926476E-2</v>
      </c>
      <c r="R79" s="8">
        <f t="shared" si="64"/>
        <v>0.1355172</v>
      </c>
      <c r="S79" s="14">
        <f t="shared" si="65"/>
        <v>0.51979901934165162</v>
      </c>
      <c r="T79" s="2">
        <v>0.01</v>
      </c>
      <c r="U79" s="15">
        <f t="shared" si="66"/>
        <v>5.1979901934165167E-3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1.5147990193416516E-2</v>
      </c>
      <c r="AU79" s="8">
        <f t="shared" si="70"/>
        <v>52.122000000000007</v>
      </c>
      <c r="AV79" s="1">
        <f t="shared" si="71"/>
        <v>0.26</v>
      </c>
      <c r="AW79" s="1">
        <f t="shared" si="72"/>
        <v>1.3859999999999999</v>
      </c>
      <c r="AX79" s="1">
        <f t="shared" si="73"/>
        <v>1906.283409235554</v>
      </c>
    </row>
    <row r="80" spans="1:55" x14ac:dyDescent="0.15">
      <c r="C80" s="7">
        <v>6</v>
      </c>
      <c r="D80" s="9">
        <v>25.677554742333299</v>
      </c>
      <c r="E80" s="10">
        <f t="shared" si="74"/>
        <v>22.439190831290301</v>
      </c>
      <c r="F80" s="7" t="s">
        <v>73</v>
      </c>
      <c r="G80" s="1">
        <v>7</v>
      </c>
      <c r="H80" s="8">
        <f t="shared" si="57"/>
        <v>25.677554742333299</v>
      </c>
      <c r="I80" s="8">
        <f t="shared" si="58"/>
        <v>298.82755474233329</v>
      </c>
      <c r="J80" s="8">
        <f t="shared" si="59"/>
        <v>0.37278020334626205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1.2888560396190802</v>
      </c>
      <c r="P80" s="8">
        <f t="shared" si="62"/>
        <v>0.4804600165332587</v>
      </c>
      <c r="Q80" s="13">
        <f t="shared" si="63"/>
        <v>0.12491960429864726</v>
      </c>
      <c r="R80" s="8">
        <f t="shared" si="64"/>
        <v>0.1355172</v>
      </c>
      <c r="S80" s="14">
        <f t="shared" si="65"/>
        <v>0.92179888824922052</v>
      </c>
      <c r="T80" s="2">
        <v>0.01</v>
      </c>
      <c r="U80" s="15">
        <f t="shared" si="66"/>
        <v>9.2179888824922059E-3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2.4117988882492204E-2</v>
      </c>
      <c r="AU80" s="8">
        <f t="shared" si="70"/>
        <v>52.122000000000007</v>
      </c>
      <c r="AV80" s="1">
        <f t="shared" si="71"/>
        <v>0.26</v>
      </c>
      <c r="AW80" s="1">
        <f t="shared" si="72"/>
        <v>1.3859999999999999</v>
      </c>
      <c r="AX80" s="1">
        <f t="shared" si="73"/>
        <v>3035.1037651716983</v>
      </c>
    </row>
    <row r="81" spans="1:53" x14ac:dyDescent="0.15">
      <c r="C81" s="7">
        <v>7</v>
      </c>
      <c r="D81" s="9">
        <v>25.860457701612901</v>
      </c>
      <c r="E81" s="10">
        <f t="shared" si="74"/>
        <v>25.677554742333299</v>
      </c>
      <c r="F81" s="7" t="s">
        <v>73</v>
      </c>
      <c r="G81" s="1">
        <v>8</v>
      </c>
      <c r="H81" s="8">
        <f t="shared" si="57"/>
        <v>25.860457701612901</v>
      </c>
      <c r="I81" s="8">
        <f t="shared" si="58"/>
        <v>299.01045770161289</v>
      </c>
      <c r="J81" s="8">
        <f t="shared" si="59"/>
        <v>0.38028462922998746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1.3296160230858216</v>
      </c>
      <c r="P81" s="8">
        <f t="shared" si="62"/>
        <v>0.5056325363574421</v>
      </c>
      <c r="Q81" s="13">
        <f t="shared" si="63"/>
        <v>0.13146445945293495</v>
      </c>
      <c r="R81" s="8">
        <f t="shared" si="64"/>
        <v>0.1355172</v>
      </c>
      <c r="S81" s="14">
        <f t="shared" si="65"/>
        <v>0.97009427181889041</v>
      </c>
      <c r="T81" s="2">
        <v>0.01</v>
      </c>
      <c r="U81" s="15">
        <f t="shared" si="66"/>
        <v>9.7009427181889048E-3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2.4600942718188905E-2</v>
      </c>
      <c r="AU81" s="8">
        <f t="shared" si="70"/>
        <v>52.122000000000007</v>
      </c>
      <c r="AV81" s="1">
        <f t="shared" si="71"/>
        <v>0.26</v>
      </c>
      <c r="AW81" s="1">
        <f t="shared" si="72"/>
        <v>1.3859999999999999</v>
      </c>
      <c r="AX81" s="1">
        <f t="shared" si="73"/>
        <v>3095.8805991054446</v>
      </c>
    </row>
    <row r="82" spans="1:53" x14ac:dyDescent="0.15">
      <c r="C82" s="7">
        <v>8</v>
      </c>
      <c r="D82" s="9">
        <v>26.363384000322601</v>
      </c>
      <c r="E82" s="10">
        <f t="shared" si="74"/>
        <v>25.860457701612901</v>
      </c>
      <c r="F82" s="7" t="s">
        <v>73</v>
      </c>
      <c r="G82" s="1">
        <v>9</v>
      </c>
      <c r="H82" s="8">
        <f t="shared" si="57"/>
        <v>26.363384000322601</v>
      </c>
      <c r="I82" s="8">
        <f t="shared" si="58"/>
        <v>299.51338400032256</v>
      </c>
      <c r="J82" s="8">
        <f t="shared" si="59"/>
        <v>0.4016570482916223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1.3452034867283795</v>
      </c>
      <c r="P82" s="8">
        <f t="shared" si="62"/>
        <v>0.54031046183091946</v>
      </c>
      <c r="Q82" s="13">
        <f t="shared" si="63"/>
        <v>0.14048072007603907</v>
      </c>
      <c r="R82" s="8">
        <f t="shared" si="64"/>
        <v>0.1355172</v>
      </c>
      <c r="S82" s="14">
        <f t="shared" si="65"/>
        <v>1.036626495205325</v>
      </c>
      <c r="T82" s="2">
        <v>0.01</v>
      </c>
      <c r="U82" s="15">
        <f t="shared" si="66"/>
        <v>1.0366264952053251E-2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2.5266264952053252E-2</v>
      </c>
      <c r="AU82" s="8">
        <f t="shared" si="70"/>
        <v>52.122000000000007</v>
      </c>
      <c r="AV82" s="1">
        <f t="shared" si="71"/>
        <v>0.26</v>
      </c>
      <c r="AW82" s="1">
        <f t="shared" si="72"/>
        <v>1.3859999999999999</v>
      </c>
      <c r="AX82" s="1">
        <f t="shared" si="73"/>
        <v>3179.6073985037146</v>
      </c>
    </row>
    <row r="83" spans="1:53" x14ac:dyDescent="0.15">
      <c r="C83" s="7">
        <v>9</v>
      </c>
      <c r="D83" s="9">
        <v>23.679128783333301</v>
      </c>
      <c r="E83" s="10">
        <f t="shared" si="74"/>
        <v>26.363384000322601</v>
      </c>
      <c r="F83" s="7" t="s">
        <v>73</v>
      </c>
      <c r="G83" s="1">
        <v>10</v>
      </c>
      <c r="H83" s="8">
        <f t="shared" si="57"/>
        <v>23.679128783333301</v>
      </c>
      <c r="I83" s="8">
        <f t="shared" si="58"/>
        <v>296.82912878333326</v>
      </c>
      <c r="J83" s="8">
        <f t="shared" si="59"/>
        <v>0.29935173853539659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1.32611302489746</v>
      </c>
      <c r="P83" s="8">
        <f t="shared" si="62"/>
        <v>0.39697423949748833</v>
      </c>
      <c r="Q83" s="13">
        <f t="shared" si="63"/>
        <v>0.10321330226934697</v>
      </c>
      <c r="R83" s="8">
        <f t="shared" si="64"/>
        <v>0.1355172</v>
      </c>
      <c r="S83" s="14">
        <f t="shared" si="65"/>
        <v>0.76162510935399319</v>
      </c>
      <c r="T83" s="2">
        <v>0.01</v>
      </c>
      <c r="U83" s="15">
        <f t="shared" si="66"/>
        <v>7.616251093539932E-3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1.7566251093539931E-2</v>
      </c>
      <c r="AU83" s="8">
        <f t="shared" si="70"/>
        <v>52.122000000000007</v>
      </c>
      <c r="AV83" s="1">
        <f t="shared" si="71"/>
        <v>0.26</v>
      </c>
      <c r="AW83" s="1">
        <f t="shared" si="72"/>
        <v>1.3859999999999999</v>
      </c>
      <c r="AX83" s="1">
        <f t="shared" si="73"/>
        <v>2210.6069910604097</v>
      </c>
    </row>
    <row r="84" spans="1:53" x14ac:dyDescent="0.15">
      <c r="C84" s="7">
        <v>10</v>
      </c>
      <c r="D84" s="9">
        <v>19.2783436851613</v>
      </c>
      <c r="E84" s="10">
        <f t="shared" si="74"/>
        <v>23.679128783333301</v>
      </c>
      <c r="F84" s="7" t="s">
        <v>73</v>
      </c>
      <c r="G84" s="1">
        <v>11</v>
      </c>
      <c r="H84" s="8">
        <f t="shared" si="57"/>
        <v>19.2783436851613</v>
      </c>
      <c r="I84" s="8">
        <f t="shared" si="58"/>
        <v>292.42834368516128</v>
      </c>
      <c r="J84" s="8">
        <f t="shared" si="59"/>
        <v>0.18272245324163683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0.88268184612997302</v>
      </c>
      <c r="O84" s="8">
        <f t="shared" si="75"/>
        <v>0.56767693926999874</v>
      </c>
      <c r="P84" s="8">
        <f t="shared" si="62"/>
        <v>0.10372732299211786</v>
      </c>
      <c r="Q84" s="13">
        <f t="shared" si="63"/>
        <v>2.6969103977950645E-2</v>
      </c>
      <c r="R84" s="8">
        <f t="shared" si="64"/>
        <v>0.1355172</v>
      </c>
      <c r="S84" s="14">
        <f t="shared" si="65"/>
        <v>0.19900871607405293</v>
      </c>
      <c r="T84" s="2">
        <v>0.01</v>
      </c>
      <c r="U84" s="15">
        <f t="shared" si="66"/>
        <v>1.9900871607405292E-3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1.1940087160740531E-2</v>
      </c>
      <c r="AU84" s="8">
        <f t="shared" si="70"/>
        <v>52.122000000000007</v>
      </c>
      <c r="AV84" s="1">
        <f t="shared" si="71"/>
        <v>0.26</v>
      </c>
      <c r="AW84" s="1">
        <f t="shared" si="72"/>
        <v>1.3859999999999999</v>
      </c>
      <c r="AX84" s="1">
        <f t="shared" si="73"/>
        <v>1502.5881168868455</v>
      </c>
    </row>
    <row r="85" spans="1:53" x14ac:dyDescent="0.15">
      <c r="C85" s="7">
        <v>11</v>
      </c>
      <c r="D85" s="9">
        <v>12.2062456005333</v>
      </c>
      <c r="E85" s="10">
        <f t="shared" si="74"/>
        <v>19.2783436851613</v>
      </c>
      <c r="F85" s="7" t="s">
        <v>75</v>
      </c>
      <c r="G85" s="1">
        <v>12</v>
      </c>
      <c r="H85" s="8">
        <f t="shared" si="57"/>
        <v>12.2062456005333</v>
      </c>
      <c r="I85" s="8">
        <f t="shared" si="58"/>
        <v>285.35624560053327</v>
      </c>
      <c r="J85" s="8">
        <f t="shared" si="59"/>
        <v>8.0059667671833132E-2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0.98516961627788091</v>
      </c>
      <c r="P85" s="8">
        <f t="shared" si="62"/>
        <v>7.8872352079594518E-2</v>
      </c>
      <c r="Q85" s="13">
        <f t="shared" si="63"/>
        <v>2.0506811540694576E-2</v>
      </c>
      <c r="R85" s="8">
        <f t="shared" si="64"/>
        <v>0.1355172</v>
      </c>
      <c r="S85" s="14">
        <f t="shared" si="65"/>
        <v>0.1513225741137994</v>
      </c>
      <c r="T85" s="2">
        <v>0.01</v>
      </c>
      <c r="U85" s="15">
        <f t="shared" si="66"/>
        <v>1.5132257411379941E-3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7.0032257411379939E-3</v>
      </c>
      <c r="AU85" s="8">
        <f t="shared" si="70"/>
        <v>52.122000000000007</v>
      </c>
      <c r="AV85" s="1">
        <f t="shared" si="71"/>
        <v>0.26</v>
      </c>
      <c r="AW85" s="1">
        <f t="shared" si="72"/>
        <v>1.3859999999999999</v>
      </c>
      <c r="AX85" s="1">
        <f t="shared" si="73"/>
        <v>881.31381595855805</v>
      </c>
      <c r="AY85" s="1">
        <f>SUM(AX74:AX85)</f>
        <v>21357.411987960717</v>
      </c>
    </row>
    <row r="86" spans="1:53" x14ac:dyDescent="0.15">
      <c r="C86" s="7">
        <v>12</v>
      </c>
      <c r="D86" s="9">
        <v>7.2786545183870999</v>
      </c>
      <c r="E86" s="10">
        <f t="shared" si="74"/>
        <v>12.2062456005333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7</v>
      </c>
      <c r="E90" s="7"/>
      <c r="F90" s="7"/>
      <c r="G90" s="1">
        <v>1</v>
      </c>
      <c r="H90" s="8">
        <f t="shared" ref="H90:H101" si="76">E91</f>
        <v>7</v>
      </c>
      <c r="I90" s="8">
        <f t="shared" ref="I90:I101" si="77">H90+273.15</f>
        <v>280.14999999999998</v>
      </c>
      <c r="J90" s="8">
        <f t="shared" ref="J90:J101" si="78">EXP(($C$16*(I90-$C$14))/($C$17*I90*$C$14))</f>
        <v>4.2464371534154055E-2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1.2089606575773661E-2</v>
      </c>
      <c r="Q90" s="13">
        <f t="shared" ref="Q90:Q101" si="82">P90*$B$76</f>
        <v>3.1432977097011518E-3</v>
      </c>
      <c r="R90" s="8">
        <f t="shared" ref="R90:R101" si="83">L90*$B$76</f>
        <v>7.4022000000000004E-2</v>
      </c>
      <c r="S90" s="14">
        <f t="shared" ref="S90:S101" si="84">Q90/R90</f>
        <v>4.2464371534154055E-2</v>
      </c>
      <c r="T90" s="2">
        <v>0.01</v>
      </c>
      <c r="U90" s="15">
        <f t="shared" ref="U90:U101" si="85">S90*T90</f>
        <v>4.2464371534154055E-4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1.0374643715341539E-2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8.8568392921581002E-2</v>
      </c>
      <c r="AX90" s="1">
        <f t="shared" ref="AX90:AX101" si="92">AW90*10000*AV90*0.67*AU90*AT90</f>
        <v>45.570896609047843</v>
      </c>
      <c r="AZ90" s="1">
        <f t="shared" ref="AZ90:AZ101" si="93">$E$10</f>
        <v>0.121080346911128</v>
      </c>
      <c r="BA90" s="1">
        <f t="shared" ref="BA90:BA101" si="94">AZ90*10000*AV90*0.67*AU90*AT90</f>
        <v>62.299199392271916</v>
      </c>
    </row>
    <row r="91" spans="1:53" x14ac:dyDescent="0.15">
      <c r="A91" s="1" t="s">
        <v>74</v>
      </c>
      <c r="B91" s="1">
        <v>1</v>
      </c>
      <c r="C91" s="7">
        <v>1</v>
      </c>
      <c r="D91" s="9">
        <v>7.6792868499032299</v>
      </c>
      <c r="E91" s="10">
        <f t="shared" ref="E91:E102" si="95">D90</f>
        <v>7</v>
      </c>
      <c r="F91" s="7" t="s">
        <v>73</v>
      </c>
      <c r="G91" s="1">
        <v>2</v>
      </c>
      <c r="H91" s="8">
        <f t="shared" si="76"/>
        <v>7.6792868499032299</v>
      </c>
      <c r="I91" s="8">
        <f t="shared" si="77"/>
        <v>280.82928684990321</v>
      </c>
      <c r="J91" s="8">
        <f t="shared" si="78"/>
        <v>4.6188664939832598E-2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0.55731039342422639</v>
      </c>
      <c r="P91" s="8">
        <f t="shared" si="81"/>
        <v>2.5741423029357877E-2</v>
      </c>
      <c r="Q91" s="13">
        <f t="shared" si="82"/>
        <v>6.6927699876330486E-3</v>
      </c>
      <c r="R91" s="8">
        <f t="shared" si="83"/>
        <v>7.4022000000000004E-2</v>
      </c>
      <c r="S91" s="14">
        <f t="shared" si="84"/>
        <v>9.0415957250993592E-2</v>
      </c>
      <c r="T91" s="2">
        <v>0.01</v>
      </c>
      <c r="U91" s="15">
        <f t="shared" si="85"/>
        <v>9.0415957250993592E-4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6.3941595725099361E-3</v>
      </c>
      <c r="AU91" s="8">
        <f t="shared" si="89"/>
        <v>28.47</v>
      </c>
      <c r="AV91" s="1">
        <f t="shared" si="90"/>
        <v>0.26</v>
      </c>
      <c r="AW91" s="1">
        <f t="shared" si="91"/>
        <v>8.8568392921581002E-2</v>
      </c>
      <c r="AX91" s="1">
        <f t="shared" si="92"/>
        <v>28.08651485059805</v>
      </c>
      <c r="AZ91" s="1">
        <f t="shared" si="93"/>
        <v>0.121080346911128</v>
      </c>
      <c r="BA91" s="1">
        <f t="shared" si="94"/>
        <v>38.396597809401179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8.8350392654642906</v>
      </c>
      <c r="E92" s="10">
        <f t="shared" si="95"/>
        <v>7.6792868499032299</v>
      </c>
      <c r="F92" s="7" t="s">
        <v>73</v>
      </c>
      <c r="G92" s="1">
        <v>3</v>
      </c>
      <c r="H92" s="8">
        <f t="shared" si="76"/>
        <v>8.8350392654642906</v>
      </c>
      <c r="I92" s="8">
        <f t="shared" si="77"/>
        <v>281.98503926546425</v>
      </c>
      <c r="J92" s="8">
        <f t="shared" si="78"/>
        <v>5.3241614631429901E-2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0.81626897039486856</v>
      </c>
      <c r="P92" s="8">
        <f t="shared" si="81"/>
        <v>4.3459477957357655E-2</v>
      </c>
      <c r="Q92" s="13">
        <f t="shared" si="82"/>
        <v>1.1299464268912991E-2</v>
      </c>
      <c r="R92" s="8">
        <f t="shared" si="83"/>
        <v>7.4022000000000004E-2</v>
      </c>
      <c r="S92" s="14">
        <f t="shared" si="84"/>
        <v>0.15265008063701319</v>
      </c>
      <c r="T92" s="2">
        <v>0.01</v>
      </c>
      <c r="U92" s="15">
        <f t="shared" si="85"/>
        <v>1.526500806370132E-3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7.0165008063701323E-3</v>
      </c>
      <c r="AU92" s="8">
        <f t="shared" si="89"/>
        <v>28.47</v>
      </c>
      <c r="AV92" s="1">
        <f t="shared" si="90"/>
        <v>0.26</v>
      </c>
      <c r="AW92" s="1">
        <f t="shared" si="91"/>
        <v>8.8568392921581002E-2</v>
      </c>
      <c r="AX92" s="1">
        <f t="shared" si="92"/>
        <v>30.820165162063866</v>
      </c>
      <c r="AZ92" s="1">
        <f t="shared" si="93"/>
        <v>0.121080346911128</v>
      </c>
      <c r="BA92" s="1">
        <f t="shared" si="94"/>
        <v>42.133724758730111</v>
      </c>
    </row>
    <row r="93" spans="1:53" x14ac:dyDescent="0.15">
      <c r="C93" s="7">
        <v>3</v>
      </c>
      <c r="D93" s="9">
        <v>12.4649893116452</v>
      </c>
      <c r="E93" s="10">
        <f t="shared" si="95"/>
        <v>8.8350392654642906</v>
      </c>
      <c r="F93" s="7" t="s">
        <v>73</v>
      </c>
      <c r="G93" s="1">
        <v>4</v>
      </c>
      <c r="H93" s="8">
        <f t="shared" si="76"/>
        <v>12.4649893116452</v>
      </c>
      <c r="I93" s="8">
        <f t="shared" si="77"/>
        <v>285.61498931164516</v>
      </c>
      <c r="J93" s="8">
        <f t="shared" si="78"/>
        <v>8.257306161860696E-2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1.057509492437511</v>
      </c>
      <c r="P93" s="8">
        <f t="shared" si="81"/>
        <v>8.7321796481304365E-2</v>
      </c>
      <c r="Q93" s="13">
        <f t="shared" si="82"/>
        <v>2.2703667085139136E-2</v>
      </c>
      <c r="R93" s="8">
        <f t="shared" si="83"/>
        <v>7.4022000000000004E-2</v>
      </c>
      <c r="S93" s="14">
        <f t="shared" si="84"/>
        <v>0.30671512638322573</v>
      </c>
      <c r="T93" s="2">
        <v>0.01</v>
      </c>
      <c r="U93" s="15">
        <f t="shared" si="85"/>
        <v>3.0671512638322574E-3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8.5571512638322571E-3</v>
      </c>
      <c r="AU93" s="8">
        <f t="shared" si="89"/>
        <v>28.47</v>
      </c>
      <c r="AV93" s="1">
        <f t="shared" si="90"/>
        <v>0.26</v>
      </c>
      <c r="AW93" s="1">
        <f t="shared" si="91"/>
        <v>8.8568392921581002E-2</v>
      </c>
      <c r="AX93" s="1">
        <f t="shared" si="92"/>
        <v>37.587512999162811</v>
      </c>
      <c r="AZ93" s="1">
        <f t="shared" si="93"/>
        <v>0.121080346911128</v>
      </c>
      <c r="BA93" s="1">
        <f t="shared" si="94"/>
        <v>51.385251141394725</v>
      </c>
    </row>
    <row r="94" spans="1:53" x14ac:dyDescent="0.15">
      <c r="C94" s="7">
        <v>4</v>
      </c>
      <c r="D94" s="9">
        <v>17.6666518603</v>
      </c>
      <c r="E94" s="10">
        <f t="shared" si="95"/>
        <v>12.4649893116452</v>
      </c>
      <c r="F94" s="7" t="s">
        <v>73</v>
      </c>
      <c r="G94" s="1">
        <v>5</v>
      </c>
      <c r="H94" s="8">
        <f t="shared" si="76"/>
        <v>17.6666518603</v>
      </c>
      <c r="I94" s="8">
        <f t="shared" si="77"/>
        <v>290.8166518603</v>
      </c>
      <c r="J94" s="8">
        <f t="shared" si="78"/>
        <v>0.15193331841890148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0.92167831115839638</v>
      </c>
      <c r="O94" s="8">
        <f t="shared" si="96"/>
        <v>0.33320938479781015</v>
      </c>
      <c r="P94" s="8">
        <f t="shared" si="81"/>
        <v>5.0625607560651958E-2</v>
      </c>
      <c r="Q94" s="13">
        <f t="shared" si="82"/>
        <v>1.3162657965769509E-2</v>
      </c>
      <c r="R94" s="8">
        <f t="shared" si="83"/>
        <v>7.4022000000000004E-2</v>
      </c>
      <c r="S94" s="14">
        <f t="shared" si="84"/>
        <v>0.17782089062399703</v>
      </c>
      <c r="T94" s="2">
        <v>0.01</v>
      </c>
      <c r="U94" s="15">
        <f t="shared" si="85"/>
        <v>1.7782089062399703E-3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1.1728208906239969E-2</v>
      </c>
      <c r="AU94" s="8">
        <f t="shared" si="89"/>
        <v>28.47</v>
      </c>
      <c r="AV94" s="1">
        <f t="shared" si="90"/>
        <v>0.26</v>
      </c>
      <c r="AW94" s="1">
        <f t="shared" si="91"/>
        <v>8.8568392921581002E-2</v>
      </c>
      <c r="AX94" s="1">
        <f t="shared" si="92"/>
        <v>51.516467470129484</v>
      </c>
      <c r="AZ94" s="1">
        <f t="shared" si="93"/>
        <v>0.121080346911128</v>
      </c>
      <c r="BA94" s="1">
        <f t="shared" si="94"/>
        <v>70.427288417008498</v>
      </c>
    </row>
    <row r="95" spans="1:53" x14ac:dyDescent="0.15">
      <c r="C95" s="7">
        <v>5</v>
      </c>
      <c r="D95" s="9">
        <v>22.439190831290301</v>
      </c>
      <c r="E95" s="10">
        <f t="shared" si="95"/>
        <v>17.6666518603</v>
      </c>
      <c r="F95" s="7" t="s">
        <v>75</v>
      </c>
      <c r="G95" s="1">
        <v>6</v>
      </c>
      <c r="H95" s="8">
        <f t="shared" si="76"/>
        <v>22.439190831290301</v>
      </c>
      <c r="I95" s="8">
        <f t="shared" si="77"/>
        <v>295.5891908312903</v>
      </c>
      <c r="J95" s="8">
        <f t="shared" si="78"/>
        <v>0.26086905133671917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0.56728377723715817</v>
      </c>
      <c r="P95" s="8">
        <f t="shared" si="81"/>
        <v>0.14798678080656819</v>
      </c>
      <c r="Q95" s="13">
        <f t="shared" si="82"/>
        <v>3.8476563009707733E-2</v>
      </c>
      <c r="R95" s="8">
        <f t="shared" si="83"/>
        <v>7.4022000000000004E-2</v>
      </c>
      <c r="S95" s="14">
        <f t="shared" si="84"/>
        <v>0.51979901934165151</v>
      </c>
      <c r="T95" s="2">
        <v>0.01</v>
      </c>
      <c r="U95" s="15">
        <f t="shared" si="85"/>
        <v>5.197990193416515E-3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1.5147990193416516E-2</v>
      </c>
      <c r="AU95" s="8">
        <f t="shared" si="89"/>
        <v>28.47</v>
      </c>
      <c r="AV95" s="1">
        <f t="shared" si="90"/>
        <v>0.26</v>
      </c>
      <c r="AW95" s="1">
        <f t="shared" si="91"/>
        <v>8.8568392921581002E-2</v>
      </c>
      <c r="AX95" s="1">
        <f t="shared" si="92"/>
        <v>66.537947121813943</v>
      </c>
      <c r="AZ95" s="1">
        <f t="shared" si="93"/>
        <v>0.121080346911128</v>
      </c>
      <c r="BA95" s="1">
        <f t="shared" si="94"/>
        <v>90.962898326457633</v>
      </c>
    </row>
    <row r="96" spans="1:53" x14ac:dyDescent="0.15">
      <c r="C96" s="7">
        <v>6</v>
      </c>
      <c r="D96" s="9">
        <v>25.677554742333299</v>
      </c>
      <c r="E96" s="10">
        <f t="shared" si="95"/>
        <v>22.439190831290301</v>
      </c>
      <c r="F96" s="7" t="s">
        <v>73</v>
      </c>
      <c r="G96" s="1">
        <v>7</v>
      </c>
      <c r="H96" s="8">
        <f t="shared" si="76"/>
        <v>25.677554742333299</v>
      </c>
      <c r="I96" s="8">
        <f t="shared" si="77"/>
        <v>298.82755474233329</v>
      </c>
      <c r="J96" s="8">
        <f t="shared" si="78"/>
        <v>0.37278020334626205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0.70399699643058988</v>
      </c>
      <c r="P96" s="8">
        <f t="shared" si="81"/>
        <v>0.26243614348455302</v>
      </c>
      <c r="Q96" s="13">
        <f t="shared" si="82"/>
        <v>6.8233397305983781E-2</v>
      </c>
      <c r="R96" s="8">
        <f t="shared" si="83"/>
        <v>7.4022000000000004E-2</v>
      </c>
      <c r="S96" s="14">
        <f t="shared" si="84"/>
        <v>0.92179888824922018</v>
      </c>
      <c r="T96" s="2">
        <v>0.01</v>
      </c>
      <c r="U96" s="15">
        <f t="shared" si="85"/>
        <v>9.2179888824922025E-3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2.4117988882492204E-2</v>
      </c>
      <c r="AU96" s="8">
        <f t="shared" si="89"/>
        <v>28.47</v>
      </c>
      <c r="AV96" s="1">
        <f t="shared" si="90"/>
        <v>0.26</v>
      </c>
      <c r="AW96" s="1">
        <f t="shared" si="91"/>
        <v>8.8568392921581002E-2</v>
      </c>
      <c r="AX96" s="1">
        <f t="shared" si="92"/>
        <v>105.93890334344222</v>
      </c>
      <c r="AZ96" s="1">
        <f t="shared" si="93"/>
        <v>0.121080346911128</v>
      </c>
      <c r="BA96" s="1">
        <f t="shared" si="94"/>
        <v>144.82727692220465</v>
      </c>
    </row>
    <row r="97" spans="3:54" x14ac:dyDescent="0.15">
      <c r="C97" s="7">
        <v>7</v>
      </c>
      <c r="D97" s="9">
        <v>25.860457701612901</v>
      </c>
      <c r="E97" s="10">
        <f t="shared" si="95"/>
        <v>25.677554742333299</v>
      </c>
      <c r="F97" s="7" t="s">
        <v>73</v>
      </c>
      <c r="G97" s="1">
        <v>8</v>
      </c>
      <c r="H97" s="8">
        <f t="shared" si="76"/>
        <v>25.860457701612901</v>
      </c>
      <c r="I97" s="8">
        <f t="shared" si="77"/>
        <v>299.01045770161289</v>
      </c>
      <c r="J97" s="8">
        <f t="shared" si="78"/>
        <v>0.38028462922998746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0.72626085294603682</v>
      </c>
      <c r="P97" s="8">
        <f t="shared" si="81"/>
        <v>0.27618583918683803</v>
      </c>
      <c r="Q97" s="13">
        <f t="shared" si="82"/>
        <v>7.1808318188577885E-2</v>
      </c>
      <c r="R97" s="8">
        <f t="shared" si="83"/>
        <v>7.4022000000000004E-2</v>
      </c>
      <c r="S97" s="14">
        <f t="shared" si="84"/>
        <v>0.97009427181889007</v>
      </c>
      <c r="T97" s="2">
        <v>0.01</v>
      </c>
      <c r="U97" s="15">
        <f t="shared" si="85"/>
        <v>9.7009427181889013E-3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2.4600942718188905E-2</v>
      </c>
      <c r="AU97" s="8">
        <f t="shared" si="89"/>
        <v>28.47</v>
      </c>
      <c r="AV97" s="1">
        <f t="shared" si="90"/>
        <v>0.26</v>
      </c>
      <c r="AW97" s="1">
        <f t="shared" si="91"/>
        <v>8.8568392921581002E-2</v>
      </c>
      <c r="AX97" s="1">
        <f t="shared" si="92"/>
        <v>108.0602908259764</v>
      </c>
      <c r="AZ97" s="1">
        <f t="shared" si="93"/>
        <v>0.121080346911128</v>
      </c>
      <c r="BA97" s="1">
        <f t="shared" si="94"/>
        <v>147.72738974852166</v>
      </c>
    </row>
    <row r="98" spans="3:54" x14ac:dyDescent="0.15">
      <c r="C98" s="7">
        <v>8</v>
      </c>
      <c r="D98" s="9">
        <v>26.363384000322601</v>
      </c>
      <c r="E98" s="10">
        <f t="shared" si="95"/>
        <v>25.860457701612901</v>
      </c>
      <c r="F98" s="7" t="s">
        <v>73</v>
      </c>
      <c r="G98" s="1">
        <v>9</v>
      </c>
      <c r="H98" s="8">
        <f t="shared" si="76"/>
        <v>26.363384000322601</v>
      </c>
      <c r="I98" s="8">
        <f t="shared" si="77"/>
        <v>299.51338400032256</v>
      </c>
      <c r="J98" s="8">
        <f t="shared" si="78"/>
        <v>0.4016570482916223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0.73477501375919874</v>
      </c>
      <c r="P98" s="8">
        <f t="shared" si="81"/>
        <v>0.29512756318495592</v>
      </c>
      <c r="Q98" s="13">
        <f t="shared" si="82"/>
        <v>7.6733166428088542E-2</v>
      </c>
      <c r="R98" s="8">
        <f t="shared" si="83"/>
        <v>7.4022000000000004E-2</v>
      </c>
      <c r="S98" s="14">
        <f t="shared" si="84"/>
        <v>1.0366264952053246</v>
      </c>
      <c r="T98" s="2">
        <v>0.01</v>
      </c>
      <c r="U98" s="15">
        <f t="shared" si="85"/>
        <v>1.0366264952053245E-2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2.5266264952053245E-2</v>
      </c>
      <c r="AU98" s="8">
        <f t="shared" si="89"/>
        <v>28.47</v>
      </c>
      <c r="AV98" s="1">
        <f t="shared" si="90"/>
        <v>0.26</v>
      </c>
      <c r="AW98" s="1">
        <f t="shared" si="91"/>
        <v>8.8568392921581002E-2</v>
      </c>
      <c r="AX98" s="1">
        <f t="shared" si="92"/>
        <v>110.98273631548248</v>
      </c>
      <c r="AZ98" s="1">
        <f t="shared" si="93"/>
        <v>0.121080346911128</v>
      </c>
      <c r="BA98" s="1">
        <f t="shared" si="94"/>
        <v>151.72261538179652</v>
      </c>
    </row>
    <row r="99" spans="3:54" x14ac:dyDescent="0.15">
      <c r="C99" s="7">
        <v>9</v>
      </c>
      <c r="D99" s="9">
        <v>23.679128783333301</v>
      </c>
      <c r="E99" s="10">
        <f t="shared" si="95"/>
        <v>26.363384000322601</v>
      </c>
      <c r="F99" s="7" t="s">
        <v>73</v>
      </c>
      <c r="G99" s="1">
        <v>10</v>
      </c>
      <c r="H99" s="8">
        <f t="shared" si="76"/>
        <v>23.679128783333301</v>
      </c>
      <c r="I99" s="8">
        <f t="shared" si="77"/>
        <v>296.82912878333326</v>
      </c>
      <c r="J99" s="8">
        <f t="shared" si="78"/>
        <v>0.29935173853539659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0.72434745057424288</v>
      </c>
      <c r="P99" s="8">
        <f t="shared" si="81"/>
        <v>0.21683466863308187</v>
      </c>
      <c r="Q99" s="13">
        <f t="shared" si="82"/>
        <v>5.6377013844601288E-2</v>
      </c>
      <c r="R99" s="8">
        <f t="shared" si="83"/>
        <v>7.4022000000000004E-2</v>
      </c>
      <c r="S99" s="14">
        <f t="shared" si="84"/>
        <v>0.76162510935399319</v>
      </c>
      <c r="T99" s="2">
        <v>0.01</v>
      </c>
      <c r="U99" s="15">
        <f t="shared" si="85"/>
        <v>7.616251093539932E-3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1.7566251093539931E-2</v>
      </c>
      <c r="AU99" s="8">
        <f t="shared" si="89"/>
        <v>28.47</v>
      </c>
      <c r="AV99" s="1">
        <f t="shared" si="90"/>
        <v>0.26</v>
      </c>
      <c r="AW99" s="1">
        <f t="shared" si="91"/>
        <v>8.8568392921581002E-2</v>
      </c>
      <c r="AX99" s="1">
        <f t="shared" si="92"/>
        <v>77.16022201403652</v>
      </c>
      <c r="AZ99" s="1">
        <f t="shared" si="93"/>
        <v>0.121080346911128</v>
      </c>
      <c r="BA99" s="1">
        <f t="shared" si="94"/>
        <v>105.48443006605279</v>
      </c>
    </row>
    <row r="100" spans="3:54" x14ac:dyDescent="0.15">
      <c r="C100" s="7">
        <v>10</v>
      </c>
      <c r="D100" s="9">
        <v>19.2783436851613</v>
      </c>
      <c r="E100" s="10">
        <f t="shared" si="95"/>
        <v>23.679128783333301</v>
      </c>
      <c r="F100" s="7" t="s">
        <v>73</v>
      </c>
      <c r="G100" s="1">
        <v>11</v>
      </c>
      <c r="H100" s="8">
        <f t="shared" si="76"/>
        <v>19.2783436851613</v>
      </c>
      <c r="I100" s="8">
        <f t="shared" si="77"/>
        <v>292.42834368516128</v>
      </c>
      <c r="J100" s="8">
        <f t="shared" si="78"/>
        <v>0.18272245324163683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0.48213714284410292</v>
      </c>
      <c r="O100" s="8">
        <f t="shared" si="96"/>
        <v>0.31007563909705804</v>
      </c>
      <c r="P100" s="8">
        <f t="shared" si="81"/>
        <v>5.6657781466282843E-2</v>
      </c>
      <c r="Q100" s="13">
        <f t="shared" si="82"/>
        <v>1.473102318123354E-2</v>
      </c>
      <c r="R100" s="8">
        <f t="shared" si="83"/>
        <v>7.4022000000000004E-2</v>
      </c>
      <c r="S100" s="14">
        <f t="shared" si="84"/>
        <v>0.19900871607405282</v>
      </c>
      <c r="T100" s="2">
        <v>0.01</v>
      </c>
      <c r="U100" s="15">
        <f t="shared" si="85"/>
        <v>1.9900871607405283E-3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1.1940087160740527E-2</v>
      </c>
      <c r="AU100" s="8">
        <f t="shared" si="89"/>
        <v>28.47</v>
      </c>
      <c r="AV100" s="1">
        <f t="shared" si="90"/>
        <v>0.26</v>
      </c>
      <c r="AW100" s="1">
        <f t="shared" si="91"/>
        <v>8.8568392921581002E-2</v>
      </c>
      <c r="AX100" s="1">
        <f t="shared" si="92"/>
        <v>52.447148300669468</v>
      </c>
      <c r="AZ100" s="1">
        <f t="shared" si="93"/>
        <v>0.121080346911128</v>
      </c>
      <c r="BA100" s="1">
        <f t="shared" si="94"/>
        <v>71.699606386299095</v>
      </c>
    </row>
    <row r="101" spans="3:54" x14ac:dyDescent="0.15">
      <c r="C101" s="7">
        <v>11</v>
      </c>
      <c r="D101" s="9">
        <v>12.2062456005333</v>
      </c>
      <c r="E101" s="10">
        <f t="shared" si="95"/>
        <v>19.2783436851613</v>
      </c>
      <c r="F101" s="7" t="s">
        <v>75</v>
      </c>
      <c r="G101" s="1">
        <v>12</v>
      </c>
      <c r="H101" s="8">
        <f t="shared" si="76"/>
        <v>12.2062456005333</v>
      </c>
      <c r="I101" s="8">
        <f t="shared" si="77"/>
        <v>285.35624560053327</v>
      </c>
      <c r="J101" s="8">
        <f t="shared" si="78"/>
        <v>8.0059667671833132E-2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0.53811785763077513</v>
      </c>
      <c r="P101" s="8">
        <f t="shared" si="81"/>
        <v>4.3081536850198672E-2</v>
      </c>
      <c r="Q101" s="13">
        <f t="shared" si="82"/>
        <v>1.1201199581051655E-2</v>
      </c>
      <c r="R101" s="8">
        <f t="shared" si="83"/>
        <v>7.4022000000000004E-2</v>
      </c>
      <c r="S101" s="14">
        <f t="shared" si="84"/>
        <v>0.15132257411379935</v>
      </c>
      <c r="T101" s="2">
        <v>0.01</v>
      </c>
      <c r="U101" s="15">
        <f t="shared" si="85"/>
        <v>1.5132257411379934E-3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7.0032257411379939E-3</v>
      </c>
      <c r="AU101" s="8">
        <f t="shared" si="89"/>
        <v>28.47</v>
      </c>
      <c r="AV101" s="1">
        <f t="shared" si="90"/>
        <v>0.26</v>
      </c>
      <c r="AW101" s="1">
        <f t="shared" si="91"/>
        <v>8.8568392921581002E-2</v>
      </c>
      <c r="AX101" s="1">
        <f t="shared" si="92"/>
        <v>30.761854087315577</v>
      </c>
      <c r="AY101" s="1">
        <f>SUM(AX90:AX101)</f>
        <v>745.47065909973867</v>
      </c>
      <c r="AZ101" s="1">
        <f t="shared" si="93"/>
        <v>0.121080346911128</v>
      </c>
      <c r="BA101" s="1">
        <f t="shared" si="94"/>
        <v>42.054008678011172</v>
      </c>
      <c r="BB101" s="1">
        <f>SUM(BA90:BA101)</f>
        <v>1019.12028702815</v>
      </c>
    </row>
    <row r="102" spans="3:54" x14ac:dyDescent="0.15">
      <c r="C102" s="7">
        <v>12</v>
      </c>
      <c r="D102" s="9">
        <v>7.2786545183870999</v>
      </c>
      <c r="E102" s="10">
        <f t="shared" si="95"/>
        <v>12.2062456005333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190.49440000000001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179.219178082192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5083.5576993545701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2">
        <v>0.01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168759446.68430996</v>
      </c>
      <c r="J14" s="6" t="s">
        <v>22</v>
      </c>
      <c r="K14" s="6">
        <f>I14/(10000*1000)</f>
        <v>16.875944668430996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79108413.287671193</v>
      </c>
      <c r="J15" s="6" t="s">
        <v>22</v>
      </c>
      <c r="K15" s="6">
        <f>I15/(10000*1000)</f>
        <v>7.9108413287671198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16.875944668430996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15</v>
      </c>
      <c r="E27" s="7"/>
      <c r="F27" s="7"/>
      <c r="G27" s="1">
        <v>1</v>
      </c>
      <c r="H27" s="8">
        <f t="shared" ref="H27:H38" si="0">E28</f>
        <v>15</v>
      </c>
      <c r="I27" s="8">
        <f t="shared" ref="I27:I38" si="1">H27+273.15</f>
        <v>288.14999999999998</v>
      </c>
      <c r="J27" s="8">
        <f t="shared" ref="J27:J38" si="2">EXP(($C$16*(I27-$C$14))/($C$17*I27*$C$14))</f>
        <v>0.11145232763902028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0.12428674426421128</v>
      </c>
      <c r="Q27" s="13">
        <f t="shared" ref="Q27:Q38" si="6">P27*$B$29</f>
        <v>1.4914409311705353E-2</v>
      </c>
      <c r="R27" s="8">
        <f t="shared" ref="R27:R38" si="7">L27*$B$29</f>
        <v>0.13381873333333336</v>
      </c>
      <c r="S27" s="14">
        <f t="shared" ref="S27:S38" si="8">Q27/R27</f>
        <v>0.11145232763902027</v>
      </c>
      <c r="T27" s="2">
        <v>0.01</v>
      </c>
      <c r="U27" s="15">
        <f t="shared" ref="U27:U38" si="9">S27*T27</f>
        <v>1.1145232763902027E-3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3.0564523276390199E-2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15.874533333333334</v>
      </c>
      <c r="AU27" s="1">
        <f t="shared" ref="AU27:AU38" si="17">AT27*10000*AS27*0.67*AR27*AQ27</f>
        <v>43502.108866843482</v>
      </c>
    </row>
    <row r="28" spans="1:47" x14ac:dyDescent="0.15">
      <c r="A28" s="1" t="s">
        <v>74</v>
      </c>
      <c r="B28" s="1">
        <v>1</v>
      </c>
      <c r="C28" s="7">
        <v>1</v>
      </c>
      <c r="D28" s="9">
        <v>13.318998373032301</v>
      </c>
      <c r="E28" s="10">
        <f t="shared" ref="E28:E39" si="18">D27</f>
        <v>15</v>
      </c>
      <c r="F28" s="7" t="s">
        <v>73</v>
      </c>
      <c r="G28" s="1">
        <v>2</v>
      </c>
      <c r="H28" s="8">
        <f t="shared" si="0"/>
        <v>13.318998373032301</v>
      </c>
      <c r="I28" s="8">
        <f t="shared" si="1"/>
        <v>286.46899837303226</v>
      </c>
      <c r="J28" s="8">
        <f t="shared" si="2"/>
        <v>9.1406167727092133E-2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2.1060254779580112</v>
      </c>
      <c r="P28" s="8">
        <f t="shared" si="5"/>
        <v>0.19250371807575936</v>
      </c>
      <c r="Q28" s="13">
        <f t="shared" si="6"/>
        <v>2.3100446169091123E-2</v>
      </c>
      <c r="R28" s="8">
        <f t="shared" si="7"/>
        <v>0.13381873333333336</v>
      </c>
      <c r="S28" s="14">
        <f t="shared" si="8"/>
        <v>0.17262490530043714</v>
      </c>
      <c r="T28" s="2">
        <v>0.01</v>
      </c>
      <c r="U28" s="15">
        <f t="shared" si="9"/>
        <v>1.7262490530043715E-3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2.362624905300437E-2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15.874533333333334</v>
      </c>
      <c r="AU28" s="1">
        <f t="shared" si="17"/>
        <v>33626.948770795301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15.830956692678599</v>
      </c>
      <c r="E29" s="10">
        <f t="shared" si="18"/>
        <v>13.318998373032301</v>
      </c>
      <c r="F29" s="7" t="s">
        <v>73</v>
      </c>
      <c r="G29" s="1">
        <v>3</v>
      </c>
      <c r="H29" s="8">
        <f t="shared" si="0"/>
        <v>15.830956692678599</v>
      </c>
      <c r="I29" s="8">
        <f t="shared" si="1"/>
        <v>288.9809566926786</v>
      </c>
      <c r="J29" s="8">
        <f t="shared" si="2"/>
        <v>0.12282507033400095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3.0286778709933633</v>
      </c>
      <c r="P29" s="8">
        <f t="shared" si="5"/>
        <v>0.37199757252379206</v>
      </c>
      <c r="Q29" s="13">
        <f t="shared" si="6"/>
        <v>4.4639708702855045E-2</v>
      </c>
      <c r="R29" s="8">
        <f t="shared" si="7"/>
        <v>0.13381873333333336</v>
      </c>
      <c r="S29" s="14">
        <f t="shared" si="8"/>
        <v>0.33358340488592558</v>
      </c>
      <c r="T29" s="2">
        <v>0.01</v>
      </c>
      <c r="U29" s="15">
        <f t="shared" si="9"/>
        <v>3.3358340488592558E-3</v>
      </c>
      <c r="V29" s="14"/>
      <c r="W29" s="2"/>
      <c r="X29" s="15"/>
      <c r="Y29" s="2">
        <v>0.04</v>
      </c>
      <c r="Z29" s="2">
        <v>0.21</v>
      </c>
      <c r="AA29" s="2">
        <f t="shared" si="10"/>
        <v>8.3999999999999995E-3</v>
      </c>
      <c r="AB29" s="2">
        <v>1.4999999999999999E-2</v>
      </c>
      <c r="AC29" s="2">
        <v>0.28999999999999998</v>
      </c>
      <c r="AD29" s="2">
        <f t="shared" si="11"/>
        <v>4.3499999999999997E-3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1.4999999999999999E-2</v>
      </c>
      <c r="AO29" s="2">
        <v>0.38</v>
      </c>
      <c r="AP29" s="2">
        <f t="shared" si="13"/>
        <v>5.7000000000000002E-3</v>
      </c>
      <c r="AQ29" s="1">
        <f t="shared" si="14"/>
        <v>3.278583404885925E-2</v>
      </c>
      <c r="AR29" s="8">
        <f t="shared" si="15"/>
        <v>111.51561111111111</v>
      </c>
      <c r="AS29" s="1">
        <f t="shared" si="16"/>
        <v>0.12</v>
      </c>
      <c r="AT29" s="1">
        <f t="shared" si="20"/>
        <v>15.874533333333334</v>
      </c>
      <c r="AU29" s="1">
        <f t="shared" si="17"/>
        <v>46663.673082231871</v>
      </c>
    </row>
    <row r="30" spans="1:47" x14ac:dyDescent="0.15">
      <c r="C30" s="7">
        <v>3</v>
      </c>
      <c r="D30" s="9">
        <v>18.1675263506452</v>
      </c>
      <c r="E30" s="10">
        <f t="shared" si="18"/>
        <v>15.830956692678599</v>
      </c>
      <c r="F30" s="7" t="s">
        <v>73</v>
      </c>
      <c r="G30" s="1">
        <v>4</v>
      </c>
      <c r="H30" s="8">
        <f t="shared" si="0"/>
        <v>18.1675263506452</v>
      </c>
      <c r="I30" s="8">
        <f t="shared" si="1"/>
        <v>291.31752635064515</v>
      </c>
      <c r="J30" s="8">
        <f t="shared" si="2"/>
        <v>0.16093599957732144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3.7718364095806827</v>
      </c>
      <c r="P30" s="8">
        <f t="shared" si="5"/>
        <v>0.60702426281800237</v>
      </c>
      <c r="Q30" s="13">
        <f t="shared" si="6"/>
        <v>7.2842911538160277E-2</v>
      </c>
      <c r="R30" s="8">
        <f t="shared" si="7"/>
        <v>0.13381873333333336</v>
      </c>
      <c r="S30" s="14">
        <f t="shared" si="8"/>
        <v>0.54434016616129177</v>
      </c>
      <c r="T30" s="2">
        <v>0.01</v>
      </c>
      <c r="U30" s="15">
        <f t="shared" si="9"/>
        <v>5.4434016616129177E-3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3.4893401661612915E-2</v>
      </c>
      <c r="AR30" s="8">
        <f t="shared" si="15"/>
        <v>111.51561111111111</v>
      </c>
      <c r="AS30" s="1">
        <f t="shared" si="16"/>
        <v>0.12</v>
      </c>
      <c r="AT30" s="1">
        <f t="shared" si="20"/>
        <v>15.874533333333334</v>
      </c>
      <c r="AU30" s="1">
        <f t="shared" si="17"/>
        <v>49663.34806178783</v>
      </c>
    </row>
    <row r="31" spans="1:47" x14ac:dyDescent="0.15">
      <c r="C31" s="7">
        <v>4</v>
      </c>
      <c r="D31" s="9">
        <v>21.931439761</v>
      </c>
      <c r="E31" s="10">
        <f t="shared" si="18"/>
        <v>18.1675263506452</v>
      </c>
      <c r="F31" s="7" t="s">
        <v>73</v>
      </c>
      <c r="G31" s="1">
        <v>5</v>
      </c>
      <c r="H31" s="8">
        <f t="shared" si="0"/>
        <v>21.931439761</v>
      </c>
      <c r="I31" s="8">
        <f t="shared" si="1"/>
        <v>295.08143976099996</v>
      </c>
      <c r="J31" s="8">
        <f t="shared" si="2"/>
        <v>0.2464940207308908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3.006571539424546</v>
      </c>
      <c r="O31" s="8">
        <f t="shared" si="19"/>
        <v>1.2733967184492458</v>
      </c>
      <c r="P31" s="8">
        <f t="shared" si="5"/>
        <v>0.3138846771160767</v>
      </c>
      <c r="Q31" s="13">
        <f t="shared" si="6"/>
        <v>3.7666161253929201E-2</v>
      </c>
      <c r="R31" s="8">
        <f t="shared" si="7"/>
        <v>0.13381873333333336</v>
      </c>
      <c r="S31" s="14">
        <f t="shared" si="8"/>
        <v>0.28147151236370888</v>
      </c>
      <c r="T31" s="2">
        <v>0.01</v>
      </c>
      <c r="U31" s="15">
        <f t="shared" si="9"/>
        <v>2.8147151236370886E-3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3.2264715123637086E-2</v>
      </c>
      <c r="AR31" s="8">
        <f t="shared" si="15"/>
        <v>111.51561111111111</v>
      </c>
      <c r="AS31" s="1">
        <f t="shared" si="16"/>
        <v>0.12</v>
      </c>
      <c r="AT31" s="1">
        <f t="shared" si="20"/>
        <v>15.874533333333334</v>
      </c>
      <c r="AU31" s="1">
        <f t="shared" si="17"/>
        <v>45921.970945653862</v>
      </c>
    </row>
    <row r="32" spans="1:47" x14ac:dyDescent="0.15">
      <c r="C32" s="7">
        <v>5</v>
      </c>
      <c r="D32" s="9">
        <v>25.630549734838699</v>
      </c>
      <c r="E32" s="10">
        <f t="shared" si="18"/>
        <v>21.931439761</v>
      </c>
      <c r="F32" s="7" t="s">
        <v>75</v>
      </c>
      <c r="G32" s="1">
        <v>6</v>
      </c>
      <c r="H32" s="8">
        <f t="shared" si="0"/>
        <v>25.630549734838699</v>
      </c>
      <c r="I32" s="8">
        <f t="shared" si="1"/>
        <v>298.7805497348387</v>
      </c>
      <c r="J32" s="8">
        <f t="shared" si="2"/>
        <v>0.37087418478301498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2.0746681524442803</v>
      </c>
      <c r="P32" s="8">
        <f t="shared" si="5"/>
        <v>0.76944085973305631</v>
      </c>
      <c r="Q32" s="13">
        <f t="shared" si="6"/>
        <v>9.2332903167966759E-2</v>
      </c>
      <c r="R32" s="8">
        <f t="shared" si="7"/>
        <v>0.13381873333333336</v>
      </c>
      <c r="S32" s="14">
        <f t="shared" si="8"/>
        <v>0.68998488379031198</v>
      </c>
      <c r="T32" s="2">
        <v>0.01</v>
      </c>
      <c r="U32" s="15">
        <f t="shared" si="9"/>
        <v>6.8998488379031202E-3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0.02</v>
      </c>
      <c r="AO32" s="2">
        <v>0.38</v>
      </c>
      <c r="AP32" s="2">
        <f t="shared" si="13"/>
        <v>7.6E-3</v>
      </c>
      <c r="AQ32" s="1">
        <f t="shared" si="14"/>
        <v>4.1799848837903122E-2</v>
      </c>
      <c r="AR32" s="8">
        <f t="shared" si="15"/>
        <v>111.51561111111111</v>
      </c>
      <c r="AS32" s="1">
        <f t="shared" si="16"/>
        <v>0.12</v>
      </c>
      <c r="AT32" s="1">
        <f t="shared" si="20"/>
        <v>15.874533333333334</v>
      </c>
      <c r="AU32" s="1">
        <f t="shared" si="17"/>
        <v>59493.209114394573</v>
      </c>
    </row>
    <row r="33" spans="1:48" x14ac:dyDescent="0.15">
      <c r="C33" s="7">
        <v>6</v>
      </c>
      <c r="D33" s="9">
        <v>28.217524964666701</v>
      </c>
      <c r="E33" s="10">
        <f t="shared" si="18"/>
        <v>25.630549734838699</v>
      </c>
      <c r="F33" s="7" t="s">
        <v>73</v>
      </c>
      <c r="G33" s="1">
        <v>7</v>
      </c>
      <c r="H33" s="8">
        <f t="shared" si="0"/>
        <v>28.217524964666701</v>
      </c>
      <c r="I33" s="8">
        <f t="shared" si="1"/>
        <v>301.3675249646667</v>
      </c>
      <c r="J33" s="8">
        <f t="shared" si="2"/>
        <v>0.49058860363816914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2.4203834038223353</v>
      </c>
      <c r="P33" s="8">
        <f t="shared" si="5"/>
        <v>1.1874125143501983</v>
      </c>
      <c r="Q33" s="13">
        <f t="shared" si="6"/>
        <v>0.14248950172202379</v>
      </c>
      <c r="R33" s="8">
        <f t="shared" si="7"/>
        <v>0.13381873333333336</v>
      </c>
      <c r="S33" s="14">
        <f t="shared" si="8"/>
        <v>1.0647948771648597</v>
      </c>
      <c r="T33" s="2">
        <v>0.01</v>
      </c>
      <c r="U33" s="15">
        <f t="shared" si="9"/>
        <v>1.0647948771648597E-2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4.5547948771648597E-2</v>
      </c>
      <c r="AR33" s="8">
        <f t="shared" si="15"/>
        <v>111.51561111111111</v>
      </c>
      <c r="AS33" s="1">
        <f t="shared" si="16"/>
        <v>0.12</v>
      </c>
      <c r="AT33" s="1">
        <f t="shared" si="20"/>
        <v>15.874533333333334</v>
      </c>
      <c r="AU33" s="1">
        <f t="shared" si="17"/>
        <v>64827.833505135648</v>
      </c>
    </row>
    <row r="34" spans="1:48" x14ac:dyDescent="0.15">
      <c r="C34" s="7">
        <v>7</v>
      </c>
      <c r="D34" s="9">
        <v>27.589114575483901</v>
      </c>
      <c r="E34" s="10">
        <f t="shared" si="18"/>
        <v>28.217524964666701</v>
      </c>
      <c r="F34" s="7" t="s">
        <v>73</v>
      </c>
      <c r="G34" s="1">
        <v>8</v>
      </c>
      <c r="H34" s="8">
        <f t="shared" si="0"/>
        <v>27.589114575483901</v>
      </c>
      <c r="I34" s="8">
        <f t="shared" si="1"/>
        <v>300.73911457548388</v>
      </c>
      <c r="J34" s="8">
        <f t="shared" si="2"/>
        <v>0.45856185050086218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2.348127000583248</v>
      </c>
      <c r="P34" s="8">
        <f t="shared" si="5"/>
        <v>1.0767614625984934</v>
      </c>
      <c r="Q34" s="13">
        <f t="shared" si="6"/>
        <v>0.12921137551181919</v>
      </c>
      <c r="R34" s="8">
        <f t="shared" si="7"/>
        <v>0.13381873333333336</v>
      </c>
      <c r="S34" s="14">
        <f t="shared" si="8"/>
        <v>0.96557015817779746</v>
      </c>
      <c r="T34" s="2">
        <v>0.01</v>
      </c>
      <c r="U34" s="15">
        <f t="shared" si="9"/>
        <v>9.6557015817779739E-3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4.4555701581777976E-2</v>
      </c>
      <c r="AR34" s="8">
        <f t="shared" si="15"/>
        <v>111.51561111111111</v>
      </c>
      <c r="AS34" s="1">
        <f t="shared" si="16"/>
        <v>0.12</v>
      </c>
      <c r="AT34" s="1">
        <f t="shared" si="20"/>
        <v>15.874533333333334</v>
      </c>
      <c r="AU34" s="1">
        <f t="shared" si="17"/>
        <v>63415.580322377384</v>
      </c>
    </row>
    <row r="35" spans="1:48" x14ac:dyDescent="0.15">
      <c r="C35" s="7">
        <v>8</v>
      </c>
      <c r="D35" s="9">
        <v>27.909818041935502</v>
      </c>
      <c r="E35" s="10">
        <f t="shared" si="18"/>
        <v>27.589114575483901</v>
      </c>
      <c r="F35" s="7" t="s">
        <v>73</v>
      </c>
      <c r="G35" s="1">
        <v>9</v>
      </c>
      <c r="H35" s="8">
        <f t="shared" si="0"/>
        <v>27.909818041935502</v>
      </c>
      <c r="I35" s="8">
        <f t="shared" si="1"/>
        <v>301.0598180419355</v>
      </c>
      <c r="J35" s="8">
        <f t="shared" si="2"/>
        <v>0.47465293355491722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2.3865216490958661</v>
      </c>
      <c r="P35" s="8">
        <f t="shared" si="5"/>
        <v>1.1327695017356716</v>
      </c>
      <c r="Q35" s="13">
        <f t="shared" si="6"/>
        <v>0.13593234020828057</v>
      </c>
      <c r="R35" s="8">
        <f t="shared" si="7"/>
        <v>0.13381873333333336</v>
      </c>
      <c r="S35" s="14">
        <f t="shared" si="8"/>
        <v>1.0157945514973779</v>
      </c>
      <c r="T35" s="2">
        <v>0.01</v>
      </c>
      <c r="U35" s="15">
        <f t="shared" si="9"/>
        <v>1.0157945514973779E-2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4.5057945514973781E-2</v>
      </c>
      <c r="AR35" s="8">
        <f t="shared" si="15"/>
        <v>111.51561111111111</v>
      </c>
      <c r="AS35" s="1">
        <f t="shared" si="16"/>
        <v>0.12</v>
      </c>
      <c r="AT35" s="1">
        <f t="shared" si="20"/>
        <v>15.874533333333334</v>
      </c>
      <c r="AU35" s="1">
        <f t="shared" si="17"/>
        <v>64130.417915688471</v>
      </c>
    </row>
    <row r="36" spans="1:48" x14ac:dyDescent="0.15">
      <c r="C36" s="7">
        <v>9</v>
      </c>
      <c r="D36" s="9">
        <v>26.614311082333298</v>
      </c>
      <c r="E36" s="10">
        <f t="shared" si="18"/>
        <v>27.909818041935502</v>
      </c>
      <c r="F36" s="7" t="s">
        <v>73</v>
      </c>
      <c r="G36" s="1">
        <v>10</v>
      </c>
      <c r="H36" s="8">
        <f t="shared" si="0"/>
        <v>26.614311082333298</v>
      </c>
      <c r="I36" s="8">
        <f t="shared" si="1"/>
        <v>299.76431108233328</v>
      </c>
      <c r="J36" s="8">
        <f t="shared" si="2"/>
        <v>0.41273718285857347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2.3689082584713059</v>
      </c>
      <c r="P36" s="8">
        <f t="shared" si="5"/>
        <v>0.97773652105185627</v>
      </c>
      <c r="Q36" s="13">
        <f t="shared" si="6"/>
        <v>0.11732838252622274</v>
      </c>
      <c r="R36" s="8">
        <f t="shared" si="7"/>
        <v>0.13381873333333336</v>
      </c>
      <c r="S36" s="14">
        <f t="shared" si="8"/>
        <v>0.87677098417876764</v>
      </c>
      <c r="T36" s="2">
        <v>0.01</v>
      </c>
      <c r="U36" s="15">
        <f t="shared" si="9"/>
        <v>8.7677098417876763E-3</v>
      </c>
      <c r="V36" s="14"/>
      <c r="W36" s="2"/>
      <c r="X36" s="15"/>
      <c r="Y36" s="2">
        <v>0.05</v>
      </c>
      <c r="Z36" s="2">
        <v>0.21</v>
      </c>
      <c r="AA36" s="2">
        <f t="shared" si="10"/>
        <v>1.0500000000000001E-2</v>
      </c>
      <c r="AB36" s="2">
        <v>0.02</v>
      </c>
      <c r="AC36" s="2">
        <v>0.28999999999999998</v>
      </c>
      <c r="AD36" s="2">
        <f t="shared" si="11"/>
        <v>5.7999999999999996E-3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0.02</v>
      </c>
      <c r="AO36" s="2">
        <v>0.38</v>
      </c>
      <c r="AP36" s="2">
        <f t="shared" si="13"/>
        <v>7.6E-3</v>
      </c>
      <c r="AQ36" s="1">
        <f t="shared" si="14"/>
        <v>4.366770984178768E-2</v>
      </c>
      <c r="AR36" s="8">
        <f t="shared" si="15"/>
        <v>111.51561111111111</v>
      </c>
      <c r="AS36" s="1">
        <f t="shared" si="16"/>
        <v>0.12</v>
      </c>
      <c r="AT36" s="1">
        <f t="shared" si="20"/>
        <v>15.874533333333334</v>
      </c>
      <c r="AU36" s="1">
        <f t="shared" si="17"/>
        <v>62151.712635104952</v>
      </c>
    </row>
    <row r="37" spans="1:48" x14ac:dyDescent="0.15">
      <c r="C37" s="7">
        <v>10</v>
      </c>
      <c r="D37" s="9">
        <v>23.5819818345161</v>
      </c>
      <c r="E37" s="10">
        <f t="shared" si="18"/>
        <v>26.614311082333298</v>
      </c>
      <c r="F37" s="7" t="s">
        <v>73</v>
      </c>
      <c r="G37" s="1">
        <v>11</v>
      </c>
      <c r="H37" s="8">
        <f t="shared" si="0"/>
        <v>23.5819818345161</v>
      </c>
      <c r="I37" s="8">
        <f t="shared" si="1"/>
        <v>296.73198183451609</v>
      </c>
      <c r="J37" s="8">
        <f t="shared" si="2"/>
        <v>0.29615412533954028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1.3216131505484769</v>
      </c>
      <c r="O37" s="8">
        <f t="shared" si="19"/>
        <v>1.1847146979820842</v>
      </c>
      <c r="P37" s="8">
        <f t="shared" si="5"/>
        <v>0.35085814515778174</v>
      </c>
      <c r="Q37" s="13">
        <f t="shared" si="6"/>
        <v>4.2102977418933804E-2</v>
      </c>
      <c r="R37" s="8">
        <f t="shared" si="7"/>
        <v>0.13381873333333336</v>
      </c>
      <c r="S37" s="14">
        <f t="shared" si="8"/>
        <v>0.31462693129861086</v>
      </c>
      <c r="T37" s="2">
        <v>0.01</v>
      </c>
      <c r="U37" s="15">
        <f t="shared" si="9"/>
        <v>3.1462693129861085E-3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3.2596269312986106E-2</v>
      </c>
      <c r="AR37" s="8">
        <f t="shared" si="15"/>
        <v>111.51561111111111</v>
      </c>
      <c r="AS37" s="1">
        <f t="shared" si="16"/>
        <v>0.12</v>
      </c>
      <c r="AT37" s="1">
        <f t="shared" si="20"/>
        <v>15.874533333333334</v>
      </c>
      <c r="AU37" s="1">
        <f t="shared" si="17"/>
        <v>46393.867932558955</v>
      </c>
    </row>
    <row r="38" spans="1:48" x14ac:dyDescent="0.15">
      <c r="C38" s="7">
        <v>11</v>
      </c>
      <c r="D38" s="9">
        <v>20.423019205999999</v>
      </c>
      <c r="E38" s="10">
        <f t="shared" si="18"/>
        <v>23.5819818345161</v>
      </c>
      <c r="F38" s="7" t="s">
        <v>75</v>
      </c>
      <c r="G38" s="1">
        <v>12</v>
      </c>
      <c r="H38" s="8">
        <f t="shared" si="0"/>
        <v>20.423019205999999</v>
      </c>
      <c r="I38" s="8">
        <f t="shared" si="1"/>
        <v>293.57301920599997</v>
      </c>
      <c r="J38" s="8">
        <f t="shared" si="2"/>
        <v>0.20805336631363844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1.9490126639354137</v>
      </c>
      <c r="P38" s="8">
        <f t="shared" si="5"/>
        <v>0.40549864571967492</v>
      </c>
      <c r="Q38" s="13">
        <f t="shared" si="6"/>
        <v>4.8659837486360991E-2</v>
      </c>
      <c r="R38" s="8">
        <f t="shared" si="7"/>
        <v>0.13381873333333336</v>
      </c>
      <c r="S38" s="14">
        <f t="shared" si="8"/>
        <v>0.3636250043194823</v>
      </c>
      <c r="T38" s="2">
        <v>0.01</v>
      </c>
      <c r="U38" s="15">
        <f t="shared" si="9"/>
        <v>3.6362500431948233E-3</v>
      </c>
      <c r="V38" s="14"/>
      <c r="W38" s="2"/>
      <c r="X38" s="15"/>
      <c r="Y38" s="2">
        <v>0.04</v>
      </c>
      <c r="Z38" s="2">
        <v>0.21</v>
      </c>
      <c r="AA38" s="2">
        <f t="shared" si="10"/>
        <v>8.3999999999999995E-3</v>
      </c>
      <c r="AB38" s="2">
        <v>1.4999999999999999E-2</v>
      </c>
      <c r="AC38" s="2">
        <v>0.28999999999999998</v>
      </c>
      <c r="AD38" s="2">
        <f t="shared" si="11"/>
        <v>4.3499999999999997E-3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3.308625004319482E-2</v>
      </c>
      <c r="AR38" s="8">
        <f t="shared" si="15"/>
        <v>111.51561111111111</v>
      </c>
      <c r="AS38" s="1">
        <f t="shared" si="16"/>
        <v>0.12</v>
      </c>
      <c r="AT38" s="1">
        <f t="shared" si="20"/>
        <v>15.874533333333334</v>
      </c>
      <c r="AU38" s="1">
        <f t="shared" si="17"/>
        <v>47091.251460364867</v>
      </c>
      <c r="AV38" s="1">
        <f>SUM(AU27:AU38)</f>
        <v>626881.92261293728</v>
      </c>
    </row>
    <row r="39" spans="1:48" x14ac:dyDescent="0.15">
      <c r="C39" s="7">
        <v>12</v>
      </c>
      <c r="D39" s="9">
        <v>14.023390955870999</v>
      </c>
      <c r="E39" s="10">
        <f t="shared" si="18"/>
        <v>20.423019205999999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15</v>
      </c>
      <c r="E42" s="7"/>
      <c r="F42" s="7"/>
      <c r="G42" s="1">
        <v>1</v>
      </c>
      <c r="H42" s="8">
        <f t="shared" ref="H42:H53" si="21">E43</f>
        <v>15</v>
      </c>
      <c r="I42" s="8">
        <f t="shared" ref="I42:I53" si="22">H42+273.15</f>
        <v>288.14999999999998</v>
      </c>
      <c r="J42" s="8">
        <f t="shared" ref="J42:J53" si="23">EXP(($C$16*(I42-$C$14))/($C$17*I42*$C$14))</f>
        <v>0.11145232763902028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8.5919760338666971E-3</v>
      </c>
      <c r="Q42" s="13">
        <f t="shared" ref="Q42:Q53" si="27">P42*$B$44</f>
        <v>1.1169568844026706E-3</v>
      </c>
      <c r="R42" s="8">
        <f t="shared" ref="R42:R53" si="28">L42*$B$44</f>
        <v>1.0021835416666666E-2</v>
      </c>
      <c r="S42" s="14">
        <f t="shared" ref="S42:S53" si="29">Q42/R42</f>
        <v>0.11145232763902027</v>
      </c>
      <c r="T42" s="2">
        <v>0.01</v>
      </c>
      <c r="U42" s="15">
        <f t="shared" ref="U42:U53" si="30">S42*T42</f>
        <v>1.1145232763902027E-3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2.8214523276390201E-2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14.934931506849333</v>
      </c>
      <c r="AU42" s="1">
        <f t="shared" ref="AU42:AU53" si="37">AT42*10000*AS42*0.67*AR42*AQ42</f>
        <v>2829.4239207649812</v>
      </c>
    </row>
    <row r="43" spans="1:48" x14ac:dyDescent="0.15">
      <c r="A43" s="1" t="s">
        <v>74</v>
      </c>
      <c r="B43" s="1">
        <v>1</v>
      </c>
      <c r="C43" s="7">
        <v>1</v>
      </c>
      <c r="D43" s="9">
        <v>13.318998373032301</v>
      </c>
      <c r="E43" s="10">
        <f t="shared" ref="E43:E54" si="38">D42</f>
        <v>15</v>
      </c>
      <c r="F43" s="7" t="s">
        <v>73</v>
      </c>
      <c r="G43" s="1">
        <v>2</v>
      </c>
      <c r="H43" s="8">
        <f t="shared" si="21"/>
        <v>13.318998373032301</v>
      </c>
      <c r="I43" s="8">
        <f t="shared" si="22"/>
        <v>286.46899837303226</v>
      </c>
      <c r="J43" s="8">
        <f t="shared" si="23"/>
        <v>9.1406167727092133E-2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0.14559010729946664</v>
      </c>
      <c r="P43" s="8">
        <f t="shared" si="26"/>
        <v>1.3307833767220388E-2</v>
      </c>
      <c r="Q43" s="13">
        <f t="shared" si="27"/>
        <v>1.7300183897386505E-3</v>
      </c>
      <c r="R43" s="8">
        <f t="shared" si="28"/>
        <v>1.0021835416666666E-2</v>
      </c>
      <c r="S43" s="14">
        <f t="shared" si="29"/>
        <v>0.17262490530043717</v>
      </c>
      <c r="T43" s="2">
        <v>0.01</v>
      </c>
      <c r="U43" s="15">
        <f t="shared" si="30"/>
        <v>1.7262490530043717E-3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1.6526249053004372E-2</v>
      </c>
      <c r="AR43" s="8">
        <f t="shared" si="34"/>
        <v>7.7091041666666671</v>
      </c>
      <c r="AS43" s="1">
        <f t="shared" si="35"/>
        <v>0.13</v>
      </c>
      <c r="AT43" s="1">
        <f t="shared" si="36"/>
        <v>14.934931506849333</v>
      </c>
      <c r="AU43" s="1">
        <f t="shared" si="37"/>
        <v>1657.2941507120402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15.830956692678599</v>
      </c>
      <c r="E44" s="10">
        <f t="shared" si="38"/>
        <v>13.318998373032301</v>
      </c>
      <c r="F44" s="7" t="s">
        <v>73</v>
      </c>
      <c r="G44" s="1">
        <v>3</v>
      </c>
      <c r="H44" s="8">
        <f t="shared" si="21"/>
        <v>15.830956692678599</v>
      </c>
      <c r="I44" s="8">
        <f t="shared" si="22"/>
        <v>288.9809566926786</v>
      </c>
      <c r="J44" s="8">
        <f t="shared" si="23"/>
        <v>0.12282507033400095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0.20937331519891292</v>
      </c>
      <c r="P44" s="8">
        <f t="shared" si="26"/>
        <v>2.5716292165369428E-2</v>
      </c>
      <c r="Q44" s="13">
        <f t="shared" si="27"/>
        <v>3.3431179814980257E-3</v>
      </c>
      <c r="R44" s="8">
        <f t="shared" si="28"/>
        <v>1.0021835416666666E-2</v>
      </c>
      <c r="S44" s="14">
        <f t="shared" si="29"/>
        <v>0.33358340488592564</v>
      </c>
      <c r="T44" s="2">
        <v>0.01</v>
      </c>
      <c r="U44" s="15">
        <f t="shared" si="30"/>
        <v>3.3358340488592562E-3</v>
      </c>
      <c r="V44" s="14"/>
      <c r="W44" s="2"/>
      <c r="X44" s="15"/>
      <c r="Y44" s="2">
        <v>0.04</v>
      </c>
      <c r="Z44" s="2">
        <v>0.49</v>
      </c>
      <c r="AA44" s="2">
        <f t="shared" si="31"/>
        <v>1.9599999999999999E-2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1.4999999999999999E-2</v>
      </c>
      <c r="AO44" s="2">
        <v>0.5</v>
      </c>
      <c r="AP44" s="2">
        <f t="shared" si="32"/>
        <v>7.4999999999999997E-3</v>
      </c>
      <c r="AQ44" s="1">
        <f t="shared" si="33"/>
        <v>3.0435834048859255E-2</v>
      </c>
      <c r="AR44" s="8">
        <f t="shared" si="34"/>
        <v>7.7091041666666671</v>
      </c>
      <c r="AS44" s="1">
        <f t="shared" si="35"/>
        <v>0.13</v>
      </c>
      <c r="AT44" s="1">
        <f t="shared" si="36"/>
        <v>14.934931506849333</v>
      </c>
      <c r="AU44" s="1">
        <f t="shared" si="37"/>
        <v>3052.1825962708035</v>
      </c>
    </row>
    <row r="45" spans="1:48" x14ac:dyDescent="0.15">
      <c r="C45" s="7">
        <v>3</v>
      </c>
      <c r="D45" s="9">
        <v>18.1675263506452</v>
      </c>
      <c r="E45" s="10">
        <f t="shared" si="38"/>
        <v>15.830956692678599</v>
      </c>
      <c r="F45" s="7" t="s">
        <v>73</v>
      </c>
      <c r="G45" s="1">
        <v>4</v>
      </c>
      <c r="H45" s="8">
        <f t="shared" si="21"/>
        <v>18.1675263506452</v>
      </c>
      <c r="I45" s="8">
        <f t="shared" si="22"/>
        <v>291.31752635064515</v>
      </c>
      <c r="J45" s="8">
        <f t="shared" si="23"/>
        <v>0.16093599957732144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0.26074806470021017</v>
      </c>
      <c r="P45" s="8">
        <f t="shared" si="26"/>
        <v>4.1963750430380406E-2</v>
      </c>
      <c r="Q45" s="13">
        <f t="shared" si="27"/>
        <v>5.4552875559494528E-3</v>
      </c>
      <c r="R45" s="8">
        <f t="shared" si="28"/>
        <v>1.0021835416666666E-2</v>
      </c>
      <c r="S45" s="14">
        <f t="shared" si="29"/>
        <v>0.54434016616129188</v>
      </c>
      <c r="T45" s="2">
        <v>0.01</v>
      </c>
      <c r="U45" s="15">
        <f t="shared" si="30"/>
        <v>5.4434016616129186E-3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3.2543401661612917E-2</v>
      </c>
      <c r="AR45" s="8">
        <f t="shared" si="34"/>
        <v>7.7091041666666671</v>
      </c>
      <c r="AS45" s="1">
        <f t="shared" si="35"/>
        <v>0.13</v>
      </c>
      <c r="AT45" s="1">
        <f t="shared" si="36"/>
        <v>14.934931506849333</v>
      </c>
      <c r="AU45" s="1">
        <f t="shared" si="37"/>
        <v>3263.5348193702007</v>
      </c>
    </row>
    <row r="46" spans="1:48" x14ac:dyDescent="0.15">
      <c r="C46" s="7">
        <v>4</v>
      </c>
      <c r="D46" s="9">
        <v>21.931439761</v>
      </c>
      <c r="E46" s="10">
        <f t="shared" si="38"/>
        <v>18.1675263506452</v>
      </c>
      <c r="F46" s="7" t="s">
        <v>73</v>
      </c>
      <c r="G46" s="1">
        <v>5</v>
      </c>
      <c r="H46" s="8">
        <f t="shared" si="21"/>
        <v>21.931439761</v>
      </c>
      <c r="I46" s="8">
        <f t="shared" si="22"/>
        <v>295.08143976099996</v>
      </c>
      <c r="J46" s="8">
        <f t="shared" si="23"/>
        <v>0.2464940207308908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0.20784509855633826</v>
      </c>
      <c r="O46" s="8">
        <f t="shared" si="39"/>
        <v>8.8030257380158183E-2</v>
      </c>
      <c r="P46" s="8">
        <f t="shared" si="26"/>
        <v>2.1698932087610364E-2</v>
      </c>
      <c r="Q46" s="13">
        <f t="shared" si="27"/>
        <v>2.8208611713893476E-3</v>
      </c>
      <c r="R46" s="8">
        <f t="shared" si="28"/>
        <v>1.0021835416666666E-2</v>
      </c>
      <c r="S46" s="14">
        <f t="shared" si="29"/>
        <v>0.28147151236370893</v>
      </c>
      <c r="T46" s="2">
        <v>0.01</v>
      </c>
      <c r="U46" s="15">
        <f t="shared" si="30"/>
        <v>2.8147151236370895E-3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2.9914715123637088E-2</v>
      </c>
      <c r="AR46" s="8">
        <f t="shared" si="34"/>
        <v>7.7091041666666671</v>
      </c>
      <c r="AS46" s="1">
        <f t="shared" si="35"/>
        <v>0.13</v>
      </c>
      <c r="AT46" s="1">
        <f t="shared" si="36"/>
        <v>14.934931506849333</v>
      </c>
      <c r="AU46" s="1">
        <f t="shared" si="37"/>
        <v>2999.9234693614799</v>
      </c>
    </row>
    <row r="47" spans="1:48" x14ac:dyDescent="0.15">
      <c r="C47" s="7">
        <v>5</v>
      </c>
      <c r="D47" s="9">
        <v>25.630549734838699</v>
      </c>
      <c r="E47" s="10">
        <f t="shared" si="38"/>
        <v>21.931439761</v>
      </c>
      <c r="F47" s="7" t="s">
        <v>75</v>
      </c>
      <c r="G47" s="1">
        <v>6</v>
      </c>
      <c r="H47" s="8">
        <f t="shared" si="21"/>
        <v>25.630549734838699</v>
      </c>
      <c r="I47" s="8">
        <f t="shared" si="22"/>
        <v>298.7805497348387</v>
      </c>
      <c r="J47" s="8">
        <f t="shared" si="23"/>
        <v>0.37087418478301498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0.14342236695921448</v>
      </c>
      <c r="P47" s="8">
        <f t="shared" si="26"/>
        <v>5.3191653425649091E-2</v>
      </c>
      <c r="Q47" s="13">
        <f t="shared" si="27"/>
        <v>6.9149149453343823E-3</v>
      </c>
      <c r="R47" s="8">
        <f t="shared" si="28"/>
        <v>1.0021835416666666E-2</v>
      </c>
      <c r="S47" s="14">
        <f t="shared" si="29"/>
        <v>0.68998488379031198</v>
      </c>
      <c r="T47" s="2">
        <v>0.01</v>
      </c>
      <c r="U47" s="15">
        <f t="shared" si="30"/>
        <v>6.8998488379031202E-3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4.1399848837903125E-2</v>
      </c>
      <c r="AR47" s="8">
        <f t="shared" si="34"/>
        <v>7.7091041666666671</v>
      </c>
      <c r="AS47" s="1">
        <f t="shared" si="35"/>
        <v>0.13</v>
      </c>
      <c r="AT47" s="1">
        <f t="shared" si="36"/>
        <v>14.934931506849333</v>
      </c>
      <c r="AU47" s="1">
        <f t="shared" si="37"/>
        <v>4151.6817941785948</v>
      </c>
    </row>
    <row r="48" spans="1:48" x14ac:dyDescent="0.15">
      <c r="C48" s="7">
        <v>6</v>
      </c>
      <c r="D48" s="9">
        <v>28.217524964666701</v>
      </c>
      <c r="E48" s="10">
        <f t="shared" si="38"/>
        <v>25.630549734838699</v>
      </c>
      <c r="F48" s="7" t="s">
        <v>73</v>
      </c>
      <c r="G48" s="1">
        <v>7</v>
      </c>
      <c r="H48" s="8">
        <f t="shared" si="21"/>
        <v>28.217524964666701</v>
      </c>
      <c r="I48" s="8">
        <f t="shared" si="22"/>
        <v>301.3675249646667</v>
      </c>
      <c r="J48" s="8">
        <f t="shared" si="23"/>
        <v>0.49058860363816914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0.16732175520023207</v>
      </c>
      <c r="P48" s="8">
        <f t="shared" si="26"/>
        <v>8.2086146241969415E-2</v>
      </c>
      <c r="Q48" s="13">
        <f t="shared" si="27"/>
        <v>1.0671199011456025E-2</v>
      </c>
      <c r="R48" s="8">
        <f t="shared" si="28"/>
        <v>1.0021835416666666E-2</v>
      </c>
      <c r="S48" s="14">
        <f t="shared" si="29"/>
        <v>1.0647948771648599</v>
      </c>
      <c r="T48" s="2">
        <v>0.01</v>
      </c>
      <c r="U48" s="15">
        <f t="shared" si="30"/>
        <v>1.0647948771648598E-2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4.5147948771648599E-2</v>
      </c>
      <c r="AR48" s="8">
        <f t="shared" si="34"/>
        <v>7.7091041666666671</v>
      </c>
      <c r="AS48" s="1">
        <f t="shared" si="35"/>
        <v>0.13</v>
      </c>
      <c r="AT48" s="1">
        <f t="shared" si="36"/>
        <v>14.934931506849333</v>
      </c>
      <c r="AU48" s="1">
        <f t="shared" si="37"/>
        <v>4527.5507573388295</v>
      </c>
    </row>
    <row r="49" spans="1:78" x14ac:dyDescent="0.15">
      <c r="C49" s="7">
        <v>7</v>
      </c>
      <c r="D49" s="9">
        <v>27.589114575483901</v>
      </c>
      <c r="E49" s="10">
        <f t="shared" si="38"/>
        <v>28.217524964666701</v>
      </c>
      <c r="F49" s="7" t="s">
        <v>73</v>
      </c>
      <c r="G49" s="1">
        <v>8</v>
      </c>
      <c r="H49" s="8">
        <f t="shared" si="21"/>
        <v>27.589114575483901</v>
      </c>
      <c r="I49" s="8">
        <f t="shared" si="22"/>
        <v>300.73911457548388</v>
      </c>
      <c r="J49" s="8">
        <f t="shared" si="23"/>
        <v>0.45856185050086218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0.16232665062492932</v>
      </c>
      <c r="P49" s="8">
        <f t="shared" si="26"/>
        <v>7.4436809296174522E-2</v>
      </c>
      <c r="Q49" s="13">
        <f t="shared" si="27"/>
        <v>9.6767852085026876E-3</v>
      </c>
      <c r="R49" s="8">
        <f t="shared" si="28"/>
        <v>1.0021835416666666E-2</v>
      </c>
      <c r="S49" s="14">
        <f t="shared" si="29"/>
        <v>0.96557015817779768</v>
      </c>
      <c r="T49" s="2">
        <v>0.01</v>
      </c>
      <c r="U49" s="15">
        <f t="shared" si="30"/>
        <v>9.6557015817779774E-3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4.4155701581777979E-2</v>
      </c>
      <c r="AR49" s="8">
        <f t="shared" si="34"/>
        <v>7.7091041666666671</v>
      </c>
      <c r="AS49" s="1">
        <f t="shared" si="35"/>
        <v>0.13</v>
      </c>
      <c r="AT49" s="1">
        <f t="shared" si="36"/>
        <v>14.934931506849333</v>
      </c>
      <c r="AU49" s="1">
        <f t="shared" si="37"/>
        <v>4428.0456936937862</v>
      </c>
    </row>
    <row r="50" spans="1:78" x14ac:dyDescent="0.15">
      <c r="C50" s="7">
        <v>8</v>
      </c>
      <c r="D50" s="9">
        <v>27.909818041935502</v>
      </c>
      <c r="E50" s="10">
        <f t="shared" si="38"/>
        <v>27.589114575483901</v>
      </c>
      <c r="F50" s="7" t="s">
        <v>73</v>
      </c>
      <c r="G50" s="1">
        <v>9</v>
      </c>
      <c r="H50" s="8">
        <f t="shared" si="21"/>
        <v>27.909818041935502</v>
      </c>
      <c r="I50" s="8">
        <f t="shared" si="22"/>
        <v>301.0598180419355</v>
      </c>
      <c r="J50" s="8">
        <f t="shared" si="23"/>
        <v>0.47465293355491722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0.16498088299542146</v>
      </c>
      <c r="P50" s="8">
        <f t="shared" si="26"/>
        <v>7.8308660094257354E-2</v>
      </c>
      <c r="Q50" s="13">
        <f t="shared" si="27"/>
        <v>1.0180125812253457E-2</v>
      </c>
      <c r="R50" s="8">
        <f t="shared" si="28"/>
        <v>1.0021835416666666E-2</v>
      </c>
      <c r="S50" s="14">
        <f t="shared" si="29"/>
        <v>1.0157945514973783</v>
      </c>
      <c r="T50" s="2">
        <v>0.01</v>
      </c>
      <c r="U50" s="15">
        <f t="shared" si="30"/>
        <v>1.0157945514973784E-2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4.465794551497379E-2</v>
      </c>
      <c r="AR50" s="8">
        <f t="shared" si="34"/>
        <v>7.7091041666666671</v>
      </c>
      <c r="AS50" s="1">
        <f t="shared" si="35"/>
        <v>0.13</v>
      </c>
      <c r="AT50" s="1">
        <f t="shared" si="36"/>
        <v>14.934931506849333</v>
      </c>
      <c r="AU50" s="1">
        <f t="shared" si="37"/>
        <v>4478.4119885527343</v>
      </c>
    </row>
    <row r="51" spans="1:78" x14ac:dyDescent="0.15">
      <c r="C51" s="7">
        <v>9</v>
      </c>
      <c r="D51" s="9">
        <v>26.614311082333298</v>
      </c>
      <c r="E51" s="10">
        <f t="shared" si="38"/>
        <v>27.909818041935502</v>
      </c>
      <c r="F51" s="7" t="s">
        <v>73</v>
      </c>
      <c r="G51" s="1">
        <v>10</v>
      </c>
      <c r="H51" s="8">
        <f t="shared" si="21"/>
        <v>26.614311082333298</v>
      </c>
      <c r="I51" s="8">
        <f t="shared" si="22"/>
        <v>299.76431108233328</v>
      </c>
      <c r="J51" s="8">
        <f t="shared" si="23"/>
        <v>0.41273718285857347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0.16376326456783077</v>
      </c>
      <c r="P51" s="8">
        <f t="shared" si="26"/>
        <v>6.759118847344972E-2</v>
      </c>
      <c r="Q51" s="13">
        <f t="shared" si="27"/>
        <v>8.7868545015484644E-3</v>
      </c>
      <c r="R51" s="8">
        <f t="shared" si="28"/>
        <v>1.0021835416666666E-2</v>
      </c>
      <c r="S51" s="14">
        <f t="shared" si="29"/>
        <v>0.87677098417876775</v>
      </c>
      <c r="T51" s="2">
        <v>0.01</v>
      </c>
      <c r="U51" s="15">
        <f t="shared" si="30"/>
        <v>8.767709841787678E-3</v>
      </c>
      <c r="V51" s="14"/>
      <c r="W51" s="2"/>
      <c r="X51" s="15"/>
      <c r="Y51" s="2">
        <v>0.05</v>
      </c>
      <c r="Z51" s="2">
        <v>0.49</v>
      </c>
      <c r="AA51" s="2">
        <f t="shared" si="31"/>
        <v>2.4500000000000001E-2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0.02</v>
      </c>
      <c r="AO51" s="2">
        <v>0.5</v>
      </c>
      <c r="AP51" s="2">
        <f t="shared" si="32"/>
        <v>0.01</v>
      </c>
      <c r="AQ51" s="1">
        <f t="shared" si="33"/>
        <v>4.3267709841787683E-2</v>
      </c>
      <c r="AR51" s="8">
        <f t="shared" si="34"/>
        <v>7.7091041666666671</v>
      </c>
      <c r="AS51" s="1">
        <f t="shared" si="35"/>
        <v>0.13</v>
      </c>
      <c r="AT51" s="1">
        <f t="shared" si="36"/>
        <v>14.934931506849333</v>
      </c>
      <c r="AU51" s="1">
        <f t="shared" si="37"/>
        <v>4338.9956308606243</v>
      </c>
    </row>
    <row r="52" spans="1:78" x14ac:dyDescent="0.15">
      <c r="C52" s="7">
        <v>10</v>
      </c>
      <c r="D52" s="9">
        <v>23.5819818345161</v>
      </c>
      <c r="E52" s="10">
        <f t="shared" si="38"/>
        <v>26.614311082333298</v>
      </c>
      <c r="F52" s="7" t="s">
        <v>73</v>
      </c>
      <c r="G52" s="1">
        <v>11</v>
      </c>
      <c r="H52" s="8">
        <f t="shared" si="21"/>
        <v>23.5819818345161</v>
      </c>
      <c r="I52" s="8">
        <f t="shared" si="22"/>
        <v>296.73198183451609</v>
      </c>
      <c r="J52" s="8">
        <f t="shared" si="23"/>
        <v>0.29615412533954028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9.136347228966199E-2</v>
      </c>
      <c r="O52" s="8">
        <f t="shared" si="39"/>
        <v>8.1899645471385729E-2</v>
      </c>
      <c r="P52" s="8">
        <f t="shared" si="26"/>
        <v>2.4254917870196683E-2</v>
      </c>
      <c r="Q52" s="13">
        <f t="shared" si="27"/>
        <v>3.153139323125569E-3</v>
      </c>
      <c r="R52" s="8">
        <f t="shared" si="28"/>
        <v>1.0021835416666666E-2</v>
      </c>
      <c r="S52" s="14">
        <f t="shared" si="29"/>
        <v>0.31462693129861091</v>
      </c>
      <c r="T52" s="2">
        <v>0.01</v>
      </c>
      <c r="U52" s="15">
        <f t="shared" si="30"/>
        <v>3.1462693129861094E-3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3.0246269312986108E-2</v>
      </c>
      <c r="AR52" s="8">
        <f t="shared" si="34"/>
        <v>7.7091041666666671</v>
      </c>
      <c r="AS52" s="1">
        <f t="shared" si="35"/>
        <v>0.13</v>
      </c>
      <c r="AT52" s="1">
        <f t="shared" si="36"/>
        <v>14.934931506849333</v>
      </c>
      <c r="AU52" s="1">
        <f t="shared" si="37"/>
        <v>3033.1725639920801</v>
      </c>
    </row>
    <row r="53" spans="1:78" x14ac:dyDescent="0.15">
      <c r="C53" s="7">
        <v>11</v>
      </c>
      <c r="D53" s="9">
        <v>20.423019205999999</v>
      </c>
      <c r="E53" s="10">
        <f t="shared" si="38"/>
        <v>23.5819818345161</v>
      </c>
      <c r="F53" s="7" t="s">
        <v>75</v>
      </c>
      <c r="G53" s="1">
        <v>12</v>
      </c>
      <c r="H53" s="8">
        <f t="shared" si="21"/>
        <v>20.423019205999999</v>
      </c>
      <c r="I53" s="8">
        <f t="shared" si="22"/>
        <v>293.57301920599997</v>
      </c>
      <c r="J53" s="8">
        <f t="shared" si="23"/>
        <v>0.20805336631363844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0.13473576926785572</v>
      </c>
      <c r="P53" s="8">
        <f t="shared" si="26"/>
        <v>2.8032230359035053E-2</v>
      </c>
      <c r="Q53" s="13">
        <f t="shared" si="27"/>
        <v>3.6441899466745573E-3</v>
      </c>
      <c r="R53" s="8">
        <f t="shared" si="28"/>
        <v>1.0021835416666666E-2</v>
      </c>
      <c r="S53" s="14">
        <f t="shared" si="29"/>
        <v>0.3636250043194823</v>
      </c>
      <c r="T53" s="2">
        <v>0.01</v>
      </c>
      <c r="U53" s="15">
        <f t="shared" si="30"/>
        <v>3.6362500431948233E-3</v>
      </c>
      <c r="V53" s="14"/>
      <c r="W53" s="2"/>
      <c r="X53" s="15"/>
      <c r="Y53" s="2">
        <v>0.04</v>
      </c>
      <c r="Z53" s="2">
        <v>0.49</v>
      </c>
      <c r="AA53" s="2">
        <f t="shared" si="31"/>
        <v>1.9599999999999999E-2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1.4999999999999999E-2</v>
      </c>
      <c r="AO53" s="2">
        <v>0.5</v>
      </c>
      <c r="AP53" s="2">
        <f t="shared" si="32"/>
        <v>7.4999999999999997E-3</v>
      </c>
      <c r="AQ53" s="1">
        <f t="shared" si="33"/>
        <v>3.0736250043194822E-2</v>
      </c>
      <c r="AR53" s="8">
        <f t="shared" si="34"/>
        <v>7.7091041666666671</v>
      </c>
      <c r="AS53" s="1">
        <f t="shared" si="35"/>
        <v>0.13</v>
      </c>
      <c r="AT53" s="1">
        <f t="shared" si="36"/>
        <v>14.934931506849333</v>
      </c>
      <c r="AU53" s="1">
        <f t="shared" si="37"/>
        <v>3082.3090737670486</v>
      </c>
      <c r="AV53" s="1">
        <f>SUM(AU42:AU53)</f>
        <v>41842.526458863198</v>
      </c>
    </row>
    <row r="54" spans="1:78" x14ac:dyDescent="0.15">
      <c r="C54" s="7">
        <v>12</v>
      </c>
      <c r="D54" s="9">
        <v>14.023390955870999</v>
      </c>
      <c r="E54" s="10">
        <f t="shared" si="38"/>
        <v>20.423019205999999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15</v>
      </c>
      <c r="E58" s="7"/>
      <c r="F58" s="7"/>
      <c r="G58" s="1">
        <v>1</v>
      </c>
      <c r="H58" s="8">
        <f t="shared" ref="H58:H69" si="40">E59</f>
        <v>15</v>
      </c>
      <c r="I58" s="8">
        <f t="shared" ref="I58:I69" si="41">H58+273.15</f>
        <v>288.14999999999998</v>
      </c>
      <c r="J58" s="8">
        <f t="shared" ref="J58:J69" si="42">EXP(($C$16*(I58-$C$14))/($C$17*I58*$C$14))</f>
        <v>0.11145232763902028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0.30790767378340667</v>
      </c>
      <c r="Q58" s="13">
        <f t="shared" ref="Q58:Q69" si="46">P58*$B$60</f>
        <v>0.13855845320253302</v>
      </c>
      <c r="R58" s="8">
        <f t="shared" ref="R58:R69" si="47">L58*$B$60</f>
        <v>1.2432082499999997</v>
      </c>
      <c r="S58" s="14">
        <f t="shared" ref="S58:S69" si="48">Q58/R58</f>
        <v>0.1114523276390203</v>
      </c>
      <c r="T58" s="2">
        <v>0.27</v>
      </c>
      <c r="U58" s="15">
        <f t="shared" ref="U58:U69" si="49">S58*T58</f>
        <v>3.0092128462535481E-2</v>
      </c>
      <c r="V58" s="2">
        <v>220.1</v>
      </c>
      <c r="W58" s="2">
        <v>12.1</v>
      </c>
      <c r="X58" s="2">
        <v>4.5</v>
      </c>
      <c r="Y58" s="2">
        <v>1.5</v>
      </c>
      <c r="Z58" s="2">
        <v>6.8</v>
      </c>
      <c r="AA58" s="2">
        <v>30.2</v>
      </c>
      <c r="AB58" s="1">
        <f t="shared" ref="AB58:AB69" si="50">U58*0.67*AD58+(V58+W58+X58+Y58+Z58+AA58)/1000</f>
        <v>0.28427277673145446</v>
      </c>
      <c r="AC58" s="8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423.62980827954749</v>
      </c>
      <c r="AF58" s="1">
        <f t="shared" ref="AF58:AF69" si="54">AE58*10000*AC58*AB58</f>
        <v>12322232.200108791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13.318998373032301</v>
      </c>
      <c r="E59" s="10">
        <f t="shared" ref="E59:E70" si="55">D58</f>
        <v>15</v>
      </c>
      <c r="F59" s="7" t="s">
        <v>73</v>
      </c>
      <c r="G59" s="1">
        <v>2</v>
      </c>
      <c r="H59" s="8">
        <f t="shared" si="40"/>
        <v>13.318998373032301</v>
      </c>
      <c r="I59" s="8">
        <f t="shared" si="41"/>
        <v>286.46899837303226</v>
      </c>
      <c r="J59" s="8">
        <f t="shared" si="42"/>
        <v>9.1406167727092133E-2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5.2174623262165918</v>
      </c>
      <c r="P59" s="8">
        <f t="shared" si="45"/>
        <v>0.47690823649993808</v>
      </c>
      <c r="Q59" s="13">
        <f t="shared" si="46"/>
        <v>0.21460870642497215</v>
      </c>
      <c r="R59" s="8">
        <f t="shared" si="47"/>
        <v>1.2432082499999997</v>
      </c>
      <c r="S59" s="14">
        <f t="shared" si="48"/>
        <v>0.17262490530043717</v>
      </c>
      <c r="T59" s="2">
        <v>0.27</v>
      </c>
      <c r="U59" s="15">
        <f t="shared" si="49"/>
        <v>4.6608724431118041E-2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0.24045253041598211</v>
      </c>
      <c r="AC59" s="8">
        <f t="shared" si="51"/>
        <v>10.232166666666666</v>
      </c>
      <c r="AD59" s="1">
        <f t="shared" si="52"/>
        <v>0.45</v>
      </c>
      <c r="AE59" s="16">
        <f t="shared" si="53"/>
        <v>423.62980827954749</v>
      </c>
      <c r="AF59" s="1">
        <f t="shared" si="54"/>
        <v>10422777.541193977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15.830956692678599</v>
      </c>
      <c r="E60" s="10">
        <f t="shared" si="55"/>
        <v>13.318998373032301</v>
      </c>
      <c r="F60" s="7" t="s">
        <v>73</v>
      </c>
      <c r="G60" s="1">
        <v>3</v>
      </c>
      <c r="H60" s="8">
        <f t="shared" si="40"/>
        <v>15.830956692678599</v>
      </c>
      <c r="I60" s="8">
        <f t="shared" si="41"/>
        <v>288.9809566926786</v>
      </c>
      <c r="J60" s="8">
        <f t="shared" si="42"/>
        <v>0.12282507033400095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7.5032390897166534</v>
      </c>
      <c r="P60" s="8">
        <f t="shared" si="45"/>
        <v>0.92158586892727323</v>
      </c>
      <c r="Q60" s="13">
        <f t="shared" si="46"/>
        <v>0.41471364101727298</v>
      </c>
      <c r="R60" s="8">
        <f t="shared" si="47"/>
        <v>1.2432082499999997</v>
      </c>
      <c r="S60" s="14">
        <f t="shared" si="48"/>
        <v>0.33358340488592564</v>
      </c>
      <c r="T60" s="2">
        <v>0.27</v>
      </c>
      <c r="U60" s="15">
        <f t="shared" si="49"/>
        <v>9.0067519319199929E-2</v>
      </c>
      <c r="V60" s="2">
        <v>220.1</v>
      </c>
      <c r="W60" s="2">
        <v>12.1</v>
      </c>
      <c r="X60" s="2">
        <v>4.5</v>
      </c>
      <c r="Y60" s="2">
        <v>1.5</v>
      </c>
      <c r="Z60" s="2">
        <v>6.8</v>
      </c>
      <c r="AA60" s="2">
        <v>30.2</v>
      </c>
      <c r="AB60" s="1">
        <f t="shared" si="50"/>
        <v>0.30235535707473876</v>
      </c>
      <c r="AC60" s="8">
        <f t="shared" si="51"/>
        <v>10.232166666666666</v>
      </c>
      <c r="AD60" s="1">
        <f t="shared" si="52"/>
        <v>0.45</v>
      </c>
      <c r="AE60" s="16">
        <f t="shared" si="53"/>
        <v>423.62980827954749</v>
      </c>
      <c r="AF60" s="1">
        <f t="shared" si="54"/>
        <v>13106048.914213508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18.1675263506452</v>
      </c>
      <c r="E61" s="10">
        <f t="shared" si="55"/>
        <v>15.830956692678599</v>
      </c>
      <c r="F61" s="7" t="s">
        <v>73</v>
      </c>
      <c r="G61" s="1">
        <v>4</v>
      </c>
      <c r="H61" s="8">
        <f t="shared" si="40"/>
        <v>18.1675263506452</v>
      </c>
      <c r="I61" s="8">
        <f t="shared" si="41"/>
        <v>291.31752635064515</v>
      </c>
      <c r="J61" s="8">
        <f t="shared" si="42"/>
        <v>0.16093599957732144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9.3443382207893784</v>
      </c>
      <c r="P61" s="8">
        <f t="shared" si="45"/>
        <v>1.503840411951308</v>
      </c>
      <c r="Q61" s="13">
        <f t="shared" si="46"/>
        <v>0.67672818537808865</v>
      </c>
      <c r="R61" s="8">
        <f t="shared" si="47"/>
        <v>1.2432082499999997</v>
      </c>
      <c r="S61" s="14">
        <f t="shared" si="48"/>
        <v>0.54434016616129177</v>
      </c>
      <c r="T61" s="2">
        <v>0.27</v>
      </c>
      <c r="U61" s="15">
        <f t="shared" si="49"/>
        <v>0.14697184486354878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0.31951201122635997</v>
      </c>
      <c r="AC61" s="8">
        <f t="shared" si="51"/>
        <v>10.232166666666666</v>
      </c>
      <c r="AD61" s="1">
        <f t="shared" si="52"/>
        <v>0.45</v>
      </c>
      <c r="AE61" s="16">
        <f t="shared" si="53"/>
        <v>423.62980827954749</v>
      </c>
      <c r="AF61" s="1">
        <f t="shared" si="54"/>
        <v>13849729.961213479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21.931439761</v>
      </c>
      <c r="E62" s="10">
        <f t="shared" si="55"/>
        <v>18.1675263506452</v>
      </c>
      <c r="F62" s="7" t="s">
        <v>73</v>
      </c>
      <c r="G62" s="1">
        <v>5</v>
      </c>
      <c r="H62" s="8">
        <f t="shared" si="40"/>
        <v>21.931439761</v>
      </c>
      <c r="I62" s="8">
        <f t="shared" si="41"/>
        <v>295.08143976099996</v>
      </c>
      <c r="J62" s="8">
        <f t="shared" si="42"/>
        <v>0.2464940207308908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7.4484729183961669</v>
      </c>
      <c r="O62" s="8">
        <f t="shared" si="56"/>
        <v>3.1547098904419038</v>
      </c>
      <c r="P62" s="8">
        <f t="shared" si="45"/>
        <v>0.77761712513453285</v>
      </c>
      <c r="Q62" s="13">
        <f t="shared" si="46"/>
        <v>0.34992770631053977</v>
      </c>
      <c r="R62" s="8">
        <f t="shared" si="47"/>
        <v>1.2432082499999997</v>
      </c>
      <c r="S62" s="14">
        <f t="shared" si="48"/>
        <v>0.28147151236370888</v>
      </c>
      <c r="T62" s="2">
        <v>0.27</v>
      </c>
      <c r="U62" s="15">
        <f t="shared" si="49"/>
        <v>7.5997308338201397E-2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0.29811318846396773</v>
      </c>
      <c r="AC62" s="8">
        <f t="shared" si="51"/>
        <v>10.232166666666666</v>
      </c>
      <c r="AD62" s="1">
        <f t="shared" si="52"/>
        <v>0.45</v>
      </c>
      <c r="AE62" s="16">
        <f t="shared" si="53"/>
        <v>423.62980827954749</v>
      </c>
      <c r="AF62" s="1">
        <f t="shared" si="54"/>
        <v>12922165.718450043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25.630549734838699</v>
      </c>
      <c r="E63" s="10">
        <f t="shared" si="55"/>
        <v>21.931439761</v>
      </c>
      <c r="F63" s="7" t="s">
        <v>75</v>
      </c>
      <c r="G63" s="1">
        <v>6</v>
      </c>
      <c r="H63" s="8">
        <f t="shared" si="40"/>
        <v>25.630549734838699</v>
      </c>
      <c r="I63" s="8">
        <f t="shared" si="41"/>
        <v>298.7805497348387</v>
      </c>
      <c r="J63" s="8">
        <f t="shared" si="42"/>
        <v>0.37087418478301498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5.13977776530737</v>
      </c>
      <c r="P63" s="8">
        <f t="shared" si="45"/>
        <v>1.9062108886742373</v>
      </c>
      <c r="Q63" s="13">
        <f t="shared" si="46"/>
        <v>0.85779489990340674</v>
      </c>
      <c r="R63" s="8">
        <f t="shared" si="47"/>
        <v>1.2432082499999997</v>
      </c>
      <c r="S63" s="14">
        <f t="shared" si="48"/>
        <v>0.68998488379031186</v>
      </c>
      <c r="T63" s="2">
        <v>0.27</v>
      </c>
      <c r="U63" s="15">
        <f t="shared" si="49"/>
        <v>0.18629591862338421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0.34656821946495031</v>
      </c>
      <c r="AC63" s="8">
        <f t="shared" si="51"/>
        <v>10.232166666666666</v>
      </c>
      <c r="AD63" s="1">
        <f t="shared" si="52"/>
        <v>0.45</v>
      </c>
      <c r="AE63" s="16">
        <f t="shared" si="53"/>
        <v>423.62980827954749</v>
      </c>
      <c r="AF63" s="1">
        <f t="shared" si="54"/>
        <v>15022522.108965829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28.217524964666701</v>
      </c>
      <c r="E64" s="10">
        <f t="shared" si="55"/>
        <v>25.630549734838699</v>
      </c>
      <c r="F64" s="7" t="s">
        <v>73</v>
      </c>
      <c r="G64" s="1">
        <v>7</v>
      </c>
      <c r="H64" s="8">
        <f t="shared" si="40"/>
        <v>28.217524964666701</v>
      </c>
      <c r="I64" s="8">
        <f t="shared" si="41"/>
        <v>301.3675249646667</v>
      </c>
      <c r="J64" s="8">
        <f t="shared" si="42"/>
        <v>0.49058860363816914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5.9962518766331323</v>
      </c>
      <c r="P64" s="8">
        <f t="shared" si="45"/>
        <v>2.9416928352201994</v>
      </c>
      <c r="Q64" s="13">
        <f t="shared" si="46"/>
        <v>1.3237617758490898</v>
      </c>
      <c r="R64" s="8">
        <f t="shared" si="47"/>
        <v>1.2432082499999997</v>
      </c>
      <c r="S64" s="14">
        <f t="shared" si="48"/>
        <v>1.0647948771648597</v>
      </c>
      <c r="T64" s="2">
        <v>0.27</v>
      </c>
      <c r="U64" s="15">
        <f t="shared" si="49"/>
        <v>0.28749461683451211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0.37707962697560538</v>
      </c>
      <c r="AC64" s="8">
        <f t="shared" si="51"/>
        <v>10.232166666666666</v>
      </c>
      <c r="AD64" s="1">
        <f t="shared" si="52"/>
        <v>0.45</v>
      </c>
      <c r="AE64" s="16">
        <f t="shared" si="53"/>
        <v>423.62980827954749</v>
      </c>
      <c r="AF64" s="1">
        <f t="shared" si="54"/>
        <v>16345085.079719808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27.589114575483901</v>
      </c>
      <c r="E65" s="10">
        <f t="shared" si="55"/>
        <v>28.217524964666701</v>
      </c>
      <c r="F65" s="7" t="s">
        <v>73</v>
      </c>
      <c r="G65" s="1">
        <v>8</v>
      </c>
      <c r="H65" s="8">
        <f t="shared" si="40"/>
        <v>27.589114575483901</v>
      </c>
      <c r="I65" s="8">
        <f t="shared" si="41"/>
        <v>300.73911457548388</v>
      </c>
      <c r="J65" s="8">
        <f t="shared" si="42"/>
        <v>0.45856185050086218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5.8172440414129332</v>
      </c>
      <c r="P65" s="8">
        <f t="shared" si="45"/>
        <v>2.6675661924454288</v>
      </c>
      <c r="Q65" s="13">
        <f t="shared" si="46"/>
        <v>1.200404786600443</v>
      </c>
      <c r="R65" s="8">
        <f t="shared" si="47"/>
        <v>1.2432082499999997</v>
      </c>
      <c r="S65" s="14">
        <f t="shared" si="48"/>
        <v>0.9655701581777979</v>
      </c>
      <c r="T65" s="2">
        <v>0.27</v>
      </c>
      <c r="U65" s="15">
        <f t="shared" si="49"/>
        <v>0.26070394270800545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0.36900223872646365</v>
      </c>
      <c r="AC65" s="8">
        <f t="shared" si="51"/>
        <v>10.232166666666666</v>
      </c>
      <c r="AD65" s="1">
        <f t="shared" si="52"/>
        <v>0.45</v>
      </c>
      <c r="AE65" s="16">
        <f t="shared" si="53"/>
        <v>423.62980827954749</v>
      </c>
      <c r="AF65" s="1">
        <f t="shared" si="54"/>
        <v>15994958.505093988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27.909818041935502</v>
      </c>
      <c r="E66" s="10">
        <f t="shared" si="55"/>
        <v>27.589114575483901</v>
      </c>
      <c r="F66" s="7" t="s">
        <v>73</v>
      </c>
      <c r="G66" s="1">
        <v>9</v>
      </c>
      <c r="H66" s="8">
        <f t="shared" si="40"/>
        <v>27.909818041935502</v>
      </c>
      <c r="I66" s="8">
        <f t="shared" si="41"/>
        <v>301.0598180419355</v>
      </c>
      <c r="J66" s="8">
        <f t="shared" si="42"/>
        <v>0.47465293355491722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5.9123628489675024</v>
      </c>
      <c r="P66" s="8">
        <f t="shared" si="45"/>
        <v>2.8063203705035331</v>
      </c>
      <c r="Q66" s="13">
        <f t="shared" si="46"/>
        <v>1.2628441667265899</v>
      </c>
      <c r="R66" s="8">
        <f t="shared" si="47"/>
        <v>1.2432082499999997</v>
      </c>
      <c r="S66" s="14">
        <f t="shared" si="48"/>
        <v>1.0157945514973781</v>
      </c>
      <c r="T66" s="2">
        <v>0.27</v>
      </c>
      <c r="U66" s="15">
        <f t="shared" si="49"/>
        <v>0.27426452890429209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0.3730907554646441</v>
      </c>
      <c r="AC66" s="8">
        <f t="shared" si="51"/>
        <v>10.232166666666666</v>
      </c>
      <c r="AD66" s="1">
        <f t="shared" si="52"/>
        <v>0.45</v>
      </c>
      <c r="AE66" s="16">
        <f t="shared" si="53"/>
        <v>423.62980827954749</v>
      </c>
      <c r="AF66" s="1">
        <f t="shared" si="54"/>
        <v>16172181.428727943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26.614311082333298</v>
      </c>
      <c r="E67" s="10">
        <f t="shared" si="55"/>
        <v>27.909818041935502</v>
      </c>
      <c r="F67" s="7" t="s">
        <v>73</v>
      </c>
      <c r="G67" s="1">
        <v>10</v>
      </c>
      <c r="H67" s="8">
        <f t="shared" si="40"/>
        <v>26.614311082333298</v>
      </c>
      <c r="I67" s="8">
        <f t="shared" si="41"/>
        <v>299.76431108233328</v>
      </c>
      <c r="J67" s="8">
        <f t="shared" si="42"/>
        <v>0.41273718285857347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5.8687274784639687</v>
      </c>
      <c r="P67" s="8">
        <f t="shared" si="45"/>
        <v>2.422242046425918</v>
      </c>
      <c r="Q67" s="13">
        <f t="shared" si="46"/>
        <v>1.0900089208916632</v>
      </c>
      <c r="R67" s="8">
        <f t="shared" si="47"/>
        <v>1.2432082499999997</v>
      </c>
      <c r="S67" s="14">
        <f t="shared" si="48"/>
        <v>0.87677098417876775</v>
      </c>
      <c r="T67" s="2">
        <v>0.27</v>
      </c>
      <c r="U67" s="15">
        <f t="shared" si="49"/>
        <v>0.2367281657282673</v>
      </c>
      <c r="V67" s="2">
        <v>229.1</v>
      </c>
      <c r="W67" s="2">
        <v>15.1</v>
      </c>
      <c r="X67" s="2">
        <v>6</v>
      </c>
      <c r="Y67" s="2">
        <v>3</v>
      </c>
      <c r="Z67" s="2">
        <v>7</v>
      </c>
      <c r="AA67" s="2">
        <v>30.2</v>
      </c>
      <c r="AB67" s="1">
        <f t="shared" si="50"/>
        <v>0.36177354196707256</v>
      </c>
      <c r="AC67" s="8">
        <f t="shared" si="51"/>
        <v>10.232166666666666</v>
      </c>
      <c r="AD67" s="1">
        <f t="shared" si="52"/>
        <v>0.45</v>
      </c>
      <c r="AE67" s="16">
        <f t="shared" si="53"/>
        <v>423.62980827954749</v>
      </c>
      <c r="AF67" s="1">
        <f t="shared" si="54"/>
        <v>15681619.742946051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23.5819818345161</v>
      </c>
      <c r="E68" s="10">
        <f t="shared" si="55"/>
        <v>26.614311082333298</v>
      </c>
      <c r="F68" s="7" t="s">
        <v>73</v>
      </c>
      <c r="G68" s="1">
        <v>11</v>
      </c>
      <c r="H68" s="8">
        <f t="shared" si="40"/>
        <v>23.5819818345161</v>
      </c>
      <c r="I68" s="8">
        <f t="shared" si="41"/>
        <v>296.73198183451609</v>
      </c>
      <c r="J68" s="8">
        <f t="shared" si="42"/>
        <v>0.29615412533954028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3.2741611604361482</v>
      </c>
      <c r="O68" s="8">
        <f t="shared" si="56"/>
        <v>2.9350092716019018</v>
      </c>
      <c r="P68" s="8">
        <f t="shared" si="45"/>
        <v>0.86921510369470245</v>
      </c>
      <c r="Q68" s="13">
        <f t="shared" si="46"/>
        <v>0.39114679666261609</v>
      </c>
      <c r="R68" s="8">
        <f t="shared" si="47"/>
        <v>1.2432082499999997</v>
      </c>
      <c r="S68" s="14">
        <f t="shared" si="48"/>
        <v>0.3146269312986108</v>
      </c>
      <c r="T68" s="2">
        <v>0.27</v>
      </c>
      <c r="U68" s="15">
        <f t="shared" si="49"/>
        <v>8.4949271450624919E-2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0.30081220534236341</v>
      </c>
      <c r="AC68" s="8">
        <f t="shared" si="51"/>
        <v>10.232166666666666</v>
      </c>
      <c r="AD68" s="1">
        <f t="shared" si="52"/>
        <v>0.45</v>
      </c>
      <c r="AE68" s="16">
        <f t="shared" si="53"/>
        <v>423.62980827954749</v>
      </c>
      <c r="AF68" s="1">
        <f t="shared" si="54"/>
        <v>13039158.675250202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20.423019205999999</v>
      </c>
      <c r="E69" s="10">
        <f t="shared" si="55"/>
        <v>23.5819818345161</v>
      </c>
      <c r="F69" s="7" t="s">
        <v>75</v>
      </c>
      <c r="G69" s="1">
        <v>12</v>
      </c>
      <c r="H69" s="8">
        <f t="shared" si="40"/>
        <v>20.423019205999999</v>
      </c>
      <c r="I69" s="8">
        <f t="shared" si="41"/>
        <v>293.57301920599997</v>
      </c>
      <c r="J69" s="8">
        <f t="shared" si="42"/>
        <v>0.20805336631363844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4.828479167907199</v>
      </c>
      <c r="P69" s="8">
        <f t="shared" si="45"/>
        <v>1.0045813450583685</v>
      </c>
      <c r="Q69" s="13">
        <f t="shared" si="46"/>
        <v>0.45206160527626582</v>
      </c>
      <c r="R69" s="8">
        <f t="shared" si="47"/>
        <v>1.2432082499999997</v>
      </c>
      <c r="S69" s="14">
        <f t="shared" si="48"/>
        <v>0.36362500431948225</v>
      </c>
      <c r="T69" s="2">
        <v>0.27</v>
      </c>
      <c r="U69" s="15">
        <f t="shared" si="49"/>
        <v>9.8178751166260209E-2</v>
      </c>
      <c r="V69" s="2">
        <v>220.1</v>
      </c>
      <c r="W69" s="2">
        <v>12.1</v>
      </c>
      <c r="X69" s="2">
        <v>4.5</v>
      </c>
      <c r="Y69" s="2">
        <v>1.5</v>
      </c>
      <c r="Z69" s="2">
        <v>6.8</v>
      </c>
      <c r="AA69" s="2">
        <v>30.2</v>
      </c>
      <c r="AB69" s="1">
        <f t="shared" si="50"/>
        <v>0.30480089347662748</v>
      </c>
      <c r="AC69" s="8">
        <f t="shared" si="51"/>
        <v>10.232166666666666</v>
      </c>
      <c r="AD69" s="1">
        <f t="shared" si="52"/>
        <v>0.45</v>
      </c>
      <c r="AE69" s="16">
        <f t="shared" si="53"/>
        <v>423.62980827954749</v>
      </c>
      <c r="AF69" s="1">
        <f t="shared" si="54"/>
        <v>13212054.377502589</v>
      </c>
      <c r="AG69" s="1">
        <f>SUM(AF58:AF69)</f>
        <v>168090534.2533862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14.023390955870999</v>
      </c>
      <c r="E70" s="10">
        <f t="shared" si="55"/>
        <v>20.423019205999999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15</v>
      </c>
      <c r="E74" s="7"/>
      <c r="F74" s="7"/>
      <c r="G74" s="1">
        <v>1</v>
      </c>
      <c r="H74" s="8">
        <f t="shared" ref="H74:H85" si="57">E75</f>
        <v>15</v>
      </c>
      <c r="I74" s="8">
        <f t="shared" ref="I74:I85" si="58">H74+273.15</f>
        <v>288.14999999999998</v>
      </c>
      <c r="J74" s="8">
        <f t="shared" ref="J74:J85" si="59">EXP(($C$16*(I74-$C$14))/($C$17*I74*$C$14))</f>
        <v>0.11145232763902028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5.8091182212010158E-2</v>
      </c>
      <c r="Q74" s="13">
        <f t="shared" ref="Q74:Q85" si="63">P74*$B$76</f>
        <v>1.5103707375122642E-2</v>
      </c>
      <c r="R74" s="8">
        <f t="shared" ref="R74:R85" si="64">L74*$B$76</f>
        <v>0.1355172</v>
      </c>
      <c r="S74" s="14">
        <f t="shared" ref="S74:S85" si="65">Q74/R74</f>
        <v>0.1114523276390203</v>
      </c>
      <c r="T74" s="2">
        <v>0.01</v>
      </c>
      <c r="U74" s="15">
        <f t="shared" ref="U74:U85" si="66">S74*T74</f>
        <v>1.1145232763902031E-3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1.1064523276390202E-2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0.01</v>
      </c>
      <c r="AX74" s="1">
        <f t="shared" ref="AX74:AX85" si="73">AW74*10000*AV74*0.67*AU74*AT74</f>
        <v>10.046202532133218</v>
      </c>
    </row>
    <row r="75" spans="1:78" x14ac:dyDescent="0.15">
      <c r="A75" s="1" t="s">
        <v>74</v>
      </c>
      <c r="B75" s="1">
        <v>1</v>
      </c>
      <c r="C75" s="7">
        <v>1</v>
      </c>
      <c r="D75" s="9">
        <v>13.318998373032301</v>
      </c>
      <c r="E75" s="10">
        <f t="shared" ref="E75:E86" si="74">D74</f>
        <v>15</v>
      </c>
      <c r="F75" s="7" t="s">
        <v>73</v>
      </c>
      <c r="G75" s="1">
        <v>2</v>
      </c>
      <c r="H75" s="8">
        <f t="shared" si="57"/>
        <v>13.318998373032301</v>
      </c>
      <c r="I75" s="8">
        <f t="shared" si="58"/>
        <v>286.46899837303226</v>
      </c>
      <c r="J75" s="8">
        <f t="shared" si="59"/>
        <v>9.1406167727092133E-2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0.98434881778798988</v>
      </c>
      <c r="P75" s="8">
        <f t="shared" si="62"/>
        <v>8.9975553140693859E-2</v>
      </c>
      <c r="Q75" s="13">
        <f t="shared" si="63"/>
        <v>2.3393643816580403E-2</v>
      </c>
      <c r="R75" s="8">
        <f t="shared" si="64"/>
        <v>0.1355172</v>
      </c>
      <c r="S75" s="14">
        <f t="shared" si="65"/>
        <v>0.17262490530043714</v>
      </c>
      <c r="T75" s="2">
        <v>0.01</v>
      </c>
      <c r="U75" s="15">
        <f t="shared" si="66"/>
        <v>1.7262490530043715E-3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7.2162490530043718E-3</v>
      </c>
      <c r="AU75" s="8">
        <f t="shared" si="70"/>
        <v>52.122000000000007</v>
      </c>
      <c r="AV75" s="1">
        <f t="shared" si="71"/>
        <v>0.26</v>
      </c>
      <c r="AW75" s="1">
        <f t="shared" si="72"/>
        <v>0.01</v>
      </c>
      <c r="AX75" s="1">
        <f t="shared" si="73"/>
        <v>6.5521033033108891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15.830956692678599</v>
      </c>
      <c r="E76" s="10">
        <f t="shared" si="74"/>
        <v>13.318998373032301</v>
      </c>
      <c r="F76" s="7" t="s">
        <v>73</v>
      </c>
      <c r="G76" s="1">
        <v>3</v>
      </c>
      <c r="H76" s="8">
        <f t="shared" si="57"/>
        <v>15.830956692678599</v>
      </c>
      <c r="I76" s="8">
        <f t="shared" si="58"/>
        <v>288.9809566926786</v>
      </c>
      <c r="J76" s="8">
        <f t="shared" si="59"/>
        <v>0.12282507033400095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1.4155932646472962</v>
      </c>
      <c r="P76" s="8">
        <f t="shared" si="62"/>
        <v>0.17387034229464216</v>
      </c>
      <c r="Q76" s="13">
        <f t="shared" si="63"/>
        <v>4.5206288996606961E-2</v>
      </c>
      <c r="R76" s="8">
        <f t="shared" si="64"/>
        <v>0.1355172</v>
      </c>
      <c r="S76" s="14">
        <f t="shared" si="65"/>
        <v>0.33358340488592564</v>
      </c>
      <c r="T76" s="2">
        <v>0.01</v>
      </c>
      <c r="U76" s="15">
        <f t="shared" si="66"/>
        <v>3.3358340488592562E-3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5.0000000000000001E-3</v>
      </c>
      <c r="AF76" s="2">
        <v>0.49</v>
      </c>
      <c r="AG76" s="15">
        <f t="shared" si="67"/>
        <v>2.4499999999999999E-3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1.4999999999999999E-2</v>
      </c>
      <c r="AR76" s="2">
        <v>0.5</v>
      </c>
      <c r="AS76" s="2">
        <f t="shared" si="68"/>
        <v>7.4999999999999997E-3</v>
      </c>
      <c r="AT76" s="1">
        <f t="shared" si="69"/>
        <v>1.3285834048859257E-2</v>
      </c>
      <c r="AU76" s="8">
        <f t="shared" si="70"/>
        <v>52.122000000000007</v>
      </c>
      <c r="AV76" s="1">
        <f t="shared" si="71"/>
        <v>0.26</v>
      </c>
      <c r="AW76" s="1">
        <f t="shared" si="72"/>
        <v>0.01</v>
      </c>
      <c r="AX76" s="1">
        <f t="shared" si="73"/>
        <v>12.063075500772669</v>
      </c>
    </row>
    <row r="77" spans="1:78" x14ac:dyDescent="0.15">
      <c r="C77" s="7">
        <v>3</v>
      </c>
      <c r="D77" s="9">
        <v>18.1675263506452</v>
      </c>
      <c r="E77" s="10">
        <f t="shared" si="74"/>
        <v>15.830956692678599</v>
      </c>
      <c r="F77" s="7" t="s">
        <v>73</v>
      </c>
      <c r="G77" s="1">
        <v>4</v>
      </c>
      <c r="H77" s="8">
        <f t="shared" si="57"/>
        <v>18.1675263506452</v>
      </c>
      <c r="I77" s="8">
        <f t="shared" si="58"/>
        <v>291.31752635064515</v>
      </c>
      <c r="J77" s="8">
        <f t="shared" si="59"/>
        <v>0.16093599957732144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1.762942922352654</v>
      </c>
      <c r="P77" s="8">
        <f t="shared" si="62"/>
        <v>0.28372098140658852</v>
      </c>
      <c r="Q77" s="13">
        <f t="shared" si="63"/>
        <v>7.3767455165713022E-2</v>
      </c>
      <c r="R77" s="8">
        <f t="shared" si="64"/>
        <v>0.1355172</v>
      </c>
      <c r="S77" s="14">
        <f t="shared" si="65"/>
        <v>0.54434016616129188</v>
      </c>
      <c r="T77" s="2">
        <v>0.01</v>
      </c>
      <c r="U77" s="15">
        <f t="shared" si="66"/>
        <v>5.4434016616129186E-3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1.5393401661612918E-2</v>
      </c>
      <c r="AU77" s="8">
        <f t="shared" si="70"/>
        <v>52.122000000000007</v>
      </c>
      <c r="AV77" s="1">
        <f t="shared" si="71"/>
        <v>0.26</v>
      </c>
      <c r="AW77" s="1">
        <f t="shared" si="72"/>
        <v>0.01</v>
      </c>
      <c r="AX77" s="1">
        <f t="shared" si="73"/>
        <v>13.976673634102776</v>
      </c>
    </row>
    <row r="78" spans="1:78" x14ac:dyDescent="0.15">
      <c r="C78" s="7">
        <v>4</v>
      </c>
      <c r="D78" s="9">
        <v>21.931439761</v>
      </c>
      <c r="E78" s="10">
        <f t="shared" si="74"/>
        <v>18.1675263506452</v>
      </c>
      <c r="F78" s="7" t="s">
        <v>73</v>
      </c>
      <c r="G78" s="1">
        <v>5</v>
      </c>
      <c r="H78" s="8">
        <f t="shared" si="57"/>
        <v>21.931439761</v>
      </c>
      <c r="I78" s="8">
        <f t="shared" si="58"/>
        <v>295.08143976099996</v>
      </c>
      <c r="J78" s="8">
        <f t="shared" si="59"/>
        <v>0.2464940207308908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1.4052608438987622</v>
      </c>
      <c r="O78" s="8">
        <f t="shared" si="75"/>
        <v>0.59518109704730326</v>
      </c>
      <c r="P78" s="8">
        <f t="shared" si="62"/>
        <v>0.1467085816742123</v>
      </c>
      <c r="Q78" s="13">
        <f t="shared" si="63"/>
        <v>3.8144231235295201E-2</v>
      </c>
      <c r="R78" s="8">
        <f t="shared" si="64"/>
        <v>0.1355172</v>
      </c>
      <c r="S78" s="14">
        <f t="shared" si="65"/>
        <v>0.28147151236370882</v>
      </c>
      <c r="T78" s="2">
        <v>0.01</v>
      </c>
      <c r="U78" s="15">
        <f t="shared" si="66"/>
        <v>2.8147151236370882E-3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1.276471512363709E-2</v>
      </c>
      <c r="AU78" s="8">
        <f t="shared" si="70"/>
        <v>52.122000000000007</v>
      </c>
      <c r="AV78" s="1">
        <f t="shared" si="71"/>
        <v>0.26</v>
      </c>
      <c r="AW78" s="1">
        <f t="shared" si="72"/>
        <v>0.01</v>
      </c>
      <c r="AX78" s="1">
        <f t="shared" si="73"/>
        <v>11.589917630764782</v>
      </c>
    </row>
    <row r="79" spans="1:78" x14ac:dyDescent="0.15">
      <c r="C79" s="7">
        <v>5</v>
      </c>
      <c r="D79" s="9">
        <v>25.630549734838699</v>
      </c>
      <c r="E79" s="10">
        <f t="shared" si="74"/>
        <v>21.931439761</v>
      </c>
      <c r="F79" s="7" t="s">
        <v>75</v>
      </c>
      <c r="G79" s="1">
        <v>6</v>
      </c>
      <c r="H79" s="8">
        <f t="shared" si="57"/>
        <v>25.630549734838699</v>
      </c>
      <c r="I79" s="8">
        <f t="shared" si="58"/>
        <v>298.7805497348387</v>
      </c>
      <c r="J79" s="8">
        <f t="shared" si="59"/>
        <v>0.37087418478301498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0.96969251537309098</v>
      </c>
      <c r="P79" s="8">
        <f t="shared" si="62"/>
        <v>0.35963392112918635</v>
      </c>
      <c r="Q79" s="13">
        <f t="shared" si="63"/>
        <v>9.3504819493588451E-2</v>
      </c>
      <c r="R79" s="8">
        <f t="shared" si="64"/>
        <v>0.1355172</v>
      </c>
      <c r="S79" s="14">
        <f t="shared" si="65"/>
        <v>0.68998488379031186</v>
      </c>
      <c r="T79" s="2">
        <v>0.01</v>
      </c>
      <c r="U79" s="15">
        <f t="shared" si="66"/>
        <v>6.8998488379031185E-3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2.1799848837903119E-2</v>
      </c>
      <c r="AU79" s="8">
        <f t="shared" si="70"/>
        <v>52.122000000000007</v>
      </c>
      <c r="AV79" s="1">
        <f t="shared" si="71"/>
        <v>0.26</v>
      </c>
      <c r="AW79" s="1">
        <f t="shared" si="72"/>
        <v>0.01</v>
      </c>
      <c r="AX79" s="1">
        <f t="shared" si="73"/>
        <v>19.793504982070431</v>
      </c>
    </row>
    <row r="80" spans="1:78" x14ac:dyDescent="0.15">
      <c r="C80" s="7">
        <v>6</v>
      </c>
      <c r="D80" s="9">
        <v>28.217524964666701</v>
      </c>
      <c r="E80" s="10">
        <f t="shared" si="74"/>
        <v>25.630549734838699</v>
      </c>
      <c r="F80" s="7" t="s">
        <v>73</v>
      </c>
      <c r="G80" s="1">
        <v>7</v>
      </c>
      <c r="H80" s="8">
        <f t="shared" si="57"/>
        <v>28.217524964666701</v>
      </c>
      <c r="I80" s="8">
        <f t="shared" si="58"/>
        <v>301.3675249646667</v>
      </c>
      <c r="J80" s="8">
        <f t="shared" si="59"/>
        <v>0.49058860363816914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1.1312785942439048</v>
      </c>
      <c r="P80" s="8">
        <f t="shared" si="62"/>
        <v>0.55499238587586819</v>
      </c>
      <c r="Q80" s="13">
        <f t="shared" si="63"/>
        <v>0.14429802032772573</v>
      </c>
      <c r="R80" s="8">
        <f t="shared" si="64"/>
        <v>0.1355172</v>
      </c>
      <c r="S80" s="14">
        <f t="shared" si="65"/>
        <v>1.0647948771648597</v>
      </c>
      <c r="T80" s="2">
        <v>0.01</v>
      </c>
      <c r="U80" s="15">
        <f t="shared" si="66"/>
        <v>1.0647948771648597E-2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2.55479487716486E-2</v>
      </c>
      <c r="AU80" s="8">
        <f t="shared" si="70"/>
        <v>52.122000000000007</v>
      </c>
      <c r="AV80" s="1">
        <f t="shared" si="71"/>
        <v>0.26</v>
      </c>
      <c r="AW80" s="1">
        <f t="shared" si="72"/>
        <v>0.01</v>
      </c>
      <c r="AX80" s="1">
        <f t="shared" si="73"/>
        <v>23.196649437957632</v>
      </c>
    </row>
    <row r="81" spans="1:53" x14ac:dyDescent="0.15">
      <c r="C81" s="7">
        <v>7</v>
      </c>
      <c r="D81" s="9">
        <v>27.589114575483901</v>
      </c>
      <c r="E81" s="10">
        <f t="shared" si="74"/>
        <v>28.217524964666701</v>
      </c>
      <c r="F81" s="7" t="s">
        <v>73</v>
      </c>
      <c r="G81" s="1">
        <v>8</v>
      </c>
      <c r="H81" s="8">
        <f t="shared" si="57"/>
        <v>27.589114575483901</v>
      </c>
      <c r="I81" s="8">
        <f t="shared" si="58"/>
        <v>300.73911457548388</v>
      </c>
      <c r="J81" s="8">
        <f t="shared" si="59"/>
        <v>0.45856185050086218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1.0975062083680367</v>
      </c>
      <c r="P81" s="8">
        <f t="shared" si="62"/>
        <v>0.50327447784543178</v>
      </c>
      <c r="Q81" s="13">
        <f t="shared" si="63"/>
        <v>0.13085136423981228</v>
      </c>
      <c r="R81" s="8">
        <f t="shared" si="64"/>
        <v>0.1355172</v>
      </c>
      <c r="S81" s="14">
        <f t="shared" si="65"/>
        <v>0.9655701581777979</v>
      </c>
      <c r="T81" s="2">
        <v>0.01</v>
      </c>
      <c r="U81" s="15">
        <f t="shared" si="66"/>
        <v>9.6557015817779791E-3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2.4555701581777979E-2</v>
      </c>
      <c r="AU81" s="8">
        <f t="shared" si="70"/>
        <v>52.122000000000007</v>
      </c>
      <c r="AV81" s="1">
        <f t="shared" si="71"/>
        <v>0.26</v>
      </c>
      <c r="AW81" s="1">
        <f t="shared" si="72"/>
        <v>0.01</v>
      </c>
      <c r="AX81" s="1">
        <f t="shared" si="73"/>
        <v>22.295723480067426</v>
      </c>
    </row>
    <row r="82" spans="1:53" x14ac:dyDescent="0.15">
      <c r="C82" s="7">
        <v>8</v>
      </c>
      <c r="D82" s="9">
        <v>27.909818041935502</v>
      </c>
      <c r="E82" s="10">
        <f t="shared" si="74"/>
        <v>27.589114575483901</v>
      </c>
      <c r="F82" s="7" t="s">
        <v>73</v>
      </c>
      <c r="G82" s="1">
        <v>9</v>
      </c>
      <c r="H82" s="8">
        <f t="shared" si="57"/>
        <v>27.909818041935502</v>
      </c>
      <c r="I82" s="8">
        <f t="shared" si="58"/>
        <v>301.0598180419355</v>
      </c>
      <c r="J82" s="8">
        <f t="shared" si="59"/>
        <v>0.47465293355491722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1.1154517305226048</v>
      </c>
      <c r="P82" s="8">
        <f t="shared" si="62"/>
        <v>0.52945243613146342</v>
      </c>
      <c r="Q82" s="13">
        <f t="shared" si="63"/>
        <v>0.1376576333941805</v>
      </c>
      <c r="R82" s="8">
        <f t="shared" si="64"/>
        <v>0.1355172</v>
      </c>
      <c r="S82" s="14">
        <f t="shared" si="65"/>
        <v>1.0157945514973781</v>
      </c>
      <c r="T82" s="2">
        <v>0.01</v>
      </c>
      <c r="U82" s="15">
        <f t="shared" si="66"/>
        <v>1.015794551497378E-2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2.5057945514973784E-2</v>
      </c>
      <c r="AU82" s="8">
        <f t="shared" si="70"/>
        <v>52.122000000000007</v>
      </c>
      <c r="AV82" s="1">
        <f t="shared" si="71"/>
        <v>0.26</v>
      </c>
      <c r="AW82" s="1">
        <f t="shared" si="72"/>
        <v>0.01</v>
      </c>
      <c r="AX82" s="1">
        <f t="shared" si="73"/>
        <v>22.751743513410101</v>
      </c>
    </row>
    <row r="83" spans="1:53" x14ac:dyDescent="0.15">
      <c r="C83" s="7">
        <v>9</v>
      </c>
      <c r="D83" s="9">
        <v>26.614311082333298</v>
      </c>
      <c r="E83" s="10">
        <f t="shared" si="74"/>
        <v>27.909818041935502</v>
      </c>
      <c r="F83" s="7" t="s">
        <v>73</v>
      </c>
      <c r="G83" s="1">
        <v>10</v>
      </c>
      <c r="H83" s="8">
        <f t="shared" si="57"/>
        <v>26.614311082333298</v>
      </c>
      <c r="I83" s="8">
        <f t="shared" si="58"/>
        <v>299.76431108233328</v>
      </c>
      <c r="J83" s="8">
        <f t="shared" si="59"/>
        <v>0.41273718285857347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1.1072192943911414</v>
      </c>
      <c r="P83" s="8">
        <f t="shared" si="62"/>
        <v>0.4569905723736572</v>
      </c>
      <c r="Q83" s="13">
        <f t="shared" si="63"/>
        <v>0.11881754881715087</v>
      </c>
      <c r="R83" s="8">
        <f t="shared" si="64"/>
        <v>0.1355172</v>
      </c>
      <c r="S83" s="14">
        <f t="shared" si="65"/>
        <v>0.87677098417876742</v>
      </c>
      <c r="T83" s="2">
        <v>0.01</v>
      </c>
      <c r="U83" s="15">
        <f t="shared" si="66"/>
        <v>8.7677098417876746E-3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0.01</v>
      </c>
      <c r="AF83" s="2">
        <v>0.49</v>
      </c>
      <c r="AG83" s="15">
        <f t="shared" si="67"/>
        <v>4.8999999999999998E-3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0.02</v>
      </c>
      <c r="AR83" s="2">
        <v>0.5</v>
      </c>
      <c r="AS83" s="2">
        <f t="shared" si="68"/>
        <v>0.01</v>
      </c>
      <c r="AT83" s="1">
        <f t="shared" si="69"/>
        <v>2.3667709841787676E-2</v>
      </c>
      <c r="AU83" s="8">
        <f t="shared" si="70"/>
        <v>52.122000000000007</v>
      </c>
      <c r="AV83" s="1">
        <f t="shared" si="71"/>
        <v>0.26</v>
      </c>
      <c r="AW83" s="1">
        <f t="shared" si="72"/>
        <v>0.01</v>
      </c>
      <c r="AX83" s="1">
        <f t="shared" si="73"/>
        <v>21.489457846749115</v>
      </c>
    </row>
    <row r="84" spans="1:53" x14ac:dyDescent="0.15">
      <c r="C84" s="7">
        <v>10</v>
      </c>
      <c r="D84" s="9">
        <v>23.5819818345161</v>
      </c>
      <c r="E84" s="10">
        <f t="shared" si="74"/>
        <v>26.614311082333298</v>
      </c>
      <c r="F84" s="7" t="s">
        <v>73</v>
      </c>
      <c r="G84" s="1">
        <v>11</v>
      </c>
      <c r="H84" s="8">
        <f t="shared" si="57"/>
        <v>23.5819818345161</v>
      </c>
      <c r="I84" s="8">
        <f t="shared" si="58"/>
        <v>296.73198183451609</v>
      </c>
      <c r="J84" s="8">
        <f t="shared" si="59"/>
        <v>0.29615412533954028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0.61771728591661001</v>
      </c>
      <c r="O84" s="8">
        <f t="shared" si="75"/>
        <v>0.55373143610087427</v>
      </c>
      <c r="P84" s="8">
        <f t="shared" si="62"/>
        <v>0.16398984913146195</v>
      </c>
      <c r="Q84" s="13">
        <f t="shared" si="63"/>
        <v>4.2637360774180108E-2</v>
      </c>
      <c r="R84" s="8">
        <f t="shared" si="64"/>
        <v>0.1355172</v>
      </c>
      <c r="S84" s="14">
        <f t="shared" si="65"/>
        <v>0.31462693129861086</v>
      </c>
      <c r="T84" s="2">
        <v>0.01</v>
      </c>
      <c r="U84" s="15">
        <f t="shared" si="66"/>
        <v>3.1462693129861085E-3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1.309626931298611E-2</v>
      </c>
      <c r="AU84" s="8">
        <f t="shared" si="70"/>
        <v>52.122000000000007</v>
      </c>
      <c r="AV84" s="1">
        <f t="shared" si="71"/>
        <v>0.26</v>
      </c>
      <c r="AW84" s="1">
        <f t="shared" si="72"/>
        <v>0.01</v>
      </c>
      <c r="AX84" s="1">
        <f t="shared" si="73"/>
        <v>11.890957309870071</v>
      </c>
    </row>
    <row r="85" spans="1:53" x14ac:dyDescent="0.15">
      <c r="C85" s="7">
        <v>11</v>
      </c>
      <c r="D85" s="9">
        <v>20.423019205999999</v>
      </c>
      <c r="E85" s="10">
        <f t="shared" si="74"/>
        <v>23.5819818345161</v>
      </c>
      <c r="F85" s="7" t="s">
        <v>75</v>
      </c>
      <c r="G85" s="1">
        <v>12</v>
      </c>
      <c r="H85" s="8">
        <f t="shared" si="57"/>
        <v>20.423019205999999</v>
      </c>
      <c r="I85" s="8">
        <f t="shared" si="58"/>
        <v>293.57301920599997</v>
      </c>
      <c r="J85" s="8">
        <f t="shared" si="59"/>
        <v>0.20805336631363844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0.91096158696941232</v>
      </c>
      <c r="P85" s="8">
        <f t="shared" si="62"/>
        <v>0.18952862475140053</v>
      </c>
      <c r="Q85" s="13">
        <f t="shared" si="63"/>
        <v>4.9277442435364138E-2</v>
      </c>
      <c r="R85" s="8">
        <f t="shared" si="64"/>
        <v>0.1355172</v>
      </c>
      <c r="S85" s="14">
        <f t="shared" si="65"/>
        <v>0.36362500431948225</v>
      </c>
      <c r="T85" s="2">
        <v>0.01</v>
      </c>
      <c r="U85" s="15">
        <f t="shared" si="66"/>
        <v>3.6362500431948224E-3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1.4999999999999999E-2</v>
      </c>
      <c r="AR85" s="2">
        <v>0.5</v>
      </c>
      <c r="AS85" s="2">
        <f t="shared" si="68"/>
        <v>7.4999999999999997E-3</v>
      </c>
      <c r="AT85" s="1">
        <f t="shared" si="69"/>
        <v>1.3586250043194824E-2</v>
      </c>
      <c r="AU85" s="8">
        <f t="shared" si="70"/>
        <v>52.122000000000007</v>
      </c>
      <c r="AV85" s="1">
        <f t="shared" si="71"/>
        <v>0.26</v>
      </c>
      <c r="AW85" s="1">
        <f t="shared" si="72"/>
        <v>0.01</v>
      </c>
      <c r="AX85" s="1">
        <f t="shared" si="73"/>
        <v>12.335842781169402</v>
      </c>
      <c r="AY85" s="1">
        <f>SUM(AX74:AX85)</f>
        <v>187.98185195237846</v>
      </c>
    </row>
    <row r="86" spans="1:53" x14ac:dyDescent="0.15">
      <c r="C86" s="7">
        <v>12</v>
      </c>
      <c r="D86" s="9">
        <v>14.023390955870999</v>
      </c>
      <c r="E86" s="10">
        <f t="shared" si="74"/>
        <v>20.423019205999999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15</v>
      </c>
      <c r="E90" s="7"/>
      <c r="F90" s="7"/>
      <c r="G90" s="1">
        <v>1</v>
      </c>
      <c r="H90" s="8">
        <f t="shared" ref="H90:H101" si="76">E91</f>
        <v>15</v>
      </c>
      <c r="I90" s="8">
        <f t="shared" ref="I90:I101" si="77">H90+273.15</f>
        <v>288.14999999999998</v>
      </c>
      <c r="J90" s="8">
        <f t="shared" ref="J90:J101" si="78">EXP(($C$16*(I90-$C$14))/($C$17*I90*$C$14))</f>
        <v>0.11145232763902028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3.1730477678829076E-2</v>
      </c>
      <c r="Q90" s="13">
        <f t="shared" ref="Q90:Q101" si="82">P90*$B$76</f>
        <v>8.2499241964955599E-3</v>
      </c>
      <c r="R90" s="8">
        <f t="shared" ref="R90:R101" si="83">L90*$B$76</f>
        <v>7.4022000000000004E-2</v>
      </c>
      <c r="S90" s="14">
        <f t="shared" ref="S90:S101" si="84">Q90/R90</f>
        <v>0.11145232763902028</v>
      </c>
      <c r="T90" s="2">
        <v>0.01</v>
      </c>
      <c r="U90" s="15">
        <f t="shared" ref="U90:U101" si="85">S90*T90</f>
        <v>1.1145232763902029E-3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1.1064523276390202E-2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13.318998373032301</v>
      </c>
      <c r="E91" s="10">
        <f t="shared" ref="E91:E102" si="95">D90</f>
        <v>15</v>
      </c>
      <c r="F91" s="7" t="s">
        <v>73</v>
      </c>
      <c r="G91" s="1">
        <v>2</v>
      </c>
      <c r="H91" s="8">
        <f t="shared" si="76"/>
        <v>13.318998373032301</v>
      </c>
      <c r="I91" s="8">
        <f t="shared" si="77"/>
        <v>286.46899837303226</v>
      </c>
      <c r="J91" s="8">
        <f t="shared" si="78"/>
        <v>9.1406167727092133E-2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0.53766952232117093</v>
      </c>
      <c r="P91" s="8">
        <f t="shared" si="81"/>
        <v>4.9146310539034455E-2</v>
      </c>
      <c r="Q91" s="13">
        <f t="shared" si="82"/>
        <v>1.2778040740148959E-2</v>
      </c>
      <c r="R91" s="8">
        <f t="shared" si="83"/>
        <v>7.4022000000000004E-2</v>
      </c>
      <c r="S91" s="14">
        <f t="shared" si="84"/>
        <v>0.17262490530043714</v>
      </c>
      <c r="T91" s="2">
        <v>0.01</v>
      </c>
      <c r="U91" s="15">
        <f t="shared" si="85"/>
        <v>1.7262490530043715E-3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7.2162490530043718E-3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15.830956692678599</v>
      </c>
      <c r="E92" s="10">
        <f t="shared" si="95"/>
        <v>13.318998373032301</v>
      </c>
      <c r="F92" s="7" t="s">
        <v>73</v>
      </c>
      <c r="G92" s="1">
        <v>3</v>
      </c>
      <c r="H92" s="8">
        <f t="shared" si="76"/>
        <v>15.830956692678599</v>
      </c>
      <c r="I92" s="8">
        <f t="shared" si="77"/>
        <v>288.9809566926786</v>
      </c>
      <c r="J92" s="8">
        <f t="shared" si="78"/>
        <v>0.12282507033400095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0.77322321178213649</v>
      </c>
      <c r="P92" s="8">
        <f t="shared" si="81"/>
        <v>9.4971195371023026E-2</v>
      </c>
      <c r="Q92" s="13">
        <f t="shared" si="82"/>
        <v>2.4692510796465988E-2</v>
      </c>
      <c r="R92" s="8">
        <f t="shared" si="83"/>
        <v>7.4022000000000004E-2</v>
      </c>
      <c r="S92" s="14">
        <f t="shared" si="84"/>
        <v>0.33358340488592564</v>
      </c>
      <c r="T92" s="2">
        <v>0.01</v>
      </c>
      <c r="U92" s="15">
        <f t="shared" si="85"/>
        <v>3.3358340488592562E-3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5.0000000000000001E-3</v>
      </c>
      <c r="AF92" s="2">
        <v>0.49</v>
      </c>
      <c r="AG92" s="15">
        <f t="shared" si="86"/>
        <v>2.4499999999999999E-3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1.4999999999999999E-2</v>
      </c>
      <c r="AR92" s="2">
        <v>0.5</v>
      </c>
      <c r="AS92" s="2">
        <f t="shared" si="87"/>
        <v>7.4999999999999997E-3</v>
      </c>
      <c r="AT92" s="1">
        <f t="shared" si="88"/>
        <v>1.3285834048859257E-2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18.1675263506452</v>
      </c>
      <c r="E93" s="10">
        <f t="shared" si="95"/>
        <v>15.830956692678599</v>
      </c>
      <c r="F93" s="7" t="s">
        <v>73</v>
      </c>
      <c r="G93" s="1">
        <v>4</v>
      </c>
      <c r="H93" s="8">
        <f t="shared" si="76"/>
        <v>18.1675263506452</v>
      </c>
      <c r="I93" s="8">
        <f t="shared" si="77"/>
        <v>291.31752635064515</v>
      </c>
      <c r="J93" s="8">
        <f t="shared" si="78"/>
        <v>0.16093599957732144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0.96295201641111339</v>
      </c>
      <c r="P93" s="8">
        <f t="shared" si="81"/>
        <v>0.15497364530611976</v>
      </c>
      <c r="Q93" s="13">
        <f t="shared" si="82"/>
        <v>4.0293147779591136E-2</v>
      </c>
      <c r="R93" s="8">
        <f t="shared" si="83"/>
        <v>7.4022000000000004E-2</v>
      </c>
      <c r="S93" s="14">
        <f t="shared" si="84"/>
        <v>0.54434016616129166</v>
      </c>
      <c r="T93" s="2">
        <v>0.01</v>
      </c>
      <c r="U93" s="15">
        <f t="shared" si="85"/>
        <v>5.4434016616129169E-3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1.5393401661612918E-2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21.931439761</v>
      </c>
      <c r="E94" s="10">
        <f t="shared" si="95"/>
        <v>18.1675263506452</v>
      </c>
      <c r="F94" s="7" t="s">
        <v>73</v>
      </c>
      <c r="G94" s="1">
        <v>5</v>
      </c>
      <c r="H94" s="8">
        <f t="shared" si="76"/>
        <v>21.931439761</v>
      </c>
      <c r="I94" s="8">
        <f t="shared" si="77"/>
        <v>295.08143976099996</v>
      </c>
      <c r="J94" s="8">
        <f t="shared" si="78"/>
        <v>0.2464940207308908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0.76757945254974391</v>
      </c>
      <c r="O94" s="8">
        <f t="shared" si="96"/>
        <v>0.32509891855524975</v>
      </c>
      <c r="P94" s="8">
        <f t="shared" si="81"/>
        <v>8.0134939569947911E-2</v>
      </c>
      <c r="Q94" s="13">
        <f t="shared" si="82"/>
        <v>2.0835084288186458E-2</v>
      </c>
      <c r="R94" s="8">
        <f t="shared" si="83"/>
        <v>7.4022000000000004E-2</v>
      </c>
      <c r="S94" s="14">
        <f t="shared" si="84"/>
        <v>0.28147151236370882</v>
      </c>
      <c r="T94" s="2">
        <v>0.01</v>
      </c>
      <c r="U94" s="15">
        <f t="shared" si="85"/>
        <v>2.8147151236370882E-3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1.276471512363709E-2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25.630549734838699</v>
      </c>
      <c r="E95" s="10">
        <f t="shared" si="95"/>
        <v>21.931439761</v>
      </c>
      <c r="F95" s="7" t="s">
        <v>75</v>
      </c>
      <c r="G95" s="1">
        <v>6</v>
      </c>
      <c r="H95" s="8">
        <f t="shared" si="76"/>
        <v>25.630549734838699</v>
      </c>
      <c r="I95" s="8">
        <f t="shared" si="77"/>
        <v>298.7805497348387</v>
      </c>
      <c r="J95" s="8">
        <f t="shared" si="78"/>
        <v>0.37087418478301498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0.52966397898530182</v>
      </c>
      <c r="P95" s="8">
        <f t="shared" si="81"/>
        <v>0.19643869641510178</v>
      </c>
      <c r="Q95" s="13">
        <f t="shared" si="82"/>
        <v>5.1074061067926467E-2</v>
      </c>
      <c r="R95" s="8">
        <f t="shared" si="83"/>
        <v>7.4022000000000004E-2</v>
      </c>
      <c r="S95" s="14">
        <f t="shared" si="84"/>
        <v>0.68998488379031186</v>
      </c>
      <c r="T95" s="2">
        <v>0.01</v>
      </c>
      <c r="U95" s="15">
        <f t="shared" si="85"/>
        <v>6.8998488379031185E-3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2.1799848837903119E-2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28.217524964666701</v>
      </c>
      <c r="E96" s="10">
        <f t="shared" si="95"/>
        <v>25.630549734838699</v>
      </c>
      <c r="F96" s="7" t="s">
        <v>73</v>
      </c>
      <c r="G96" s="1">
        <v>7</v>
      </c>
      <c r="H96" s="8">
        <f t="shared" si="76"/>
        <v>28.217524964666701</v>
      </c>
      <c r="I96" s="8">
        <f t="shared" si="77"/>
        <v>301.3675249646667</v>
      </c>
      <c r="J96" s="8">
        <f t="shared" si="78"/>
        <v>0.49058860363816914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0.61792528257020007</v>
      </c>
      <c r="P96" s="8">
        <f t="shared" si="81"/>
        <v>0.30314710152883556</v>
      </c>
      <c r="Q96" s="13">
        <f t="shared" si="82"/>
        <v>7.8818246397497252E-2</v>
      </c>
      <c r="R96" s="8">
        <f t="shared" si="83"/>
        <v>7.4022000000000004E-2</v>
      </c>
      <c r="S96" s="14">
        <f t="shared" si="84"/>
        <v>1.0647948771648597</v>
      </c>
      <c r="T96" s="2">
        <v>0.01</v>
      </c>
      <c r="U96" s="15">
        <f t="shared" si="85"/>
        <v>1.0647948771648597E-2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2.55479487716486E-2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27.589114575483901</v>
      </c>
      <c r="E97" s="10">
        <f t="shared" si="95"/>
        <v>28.217524964666701</v>
      </c>
      <c r="F97" s="7" t="s">
        <v>73</v>
      </c>
      <c r="G97" s="1">
        <v>8</v>
      </c>
      <c r="H97" s="8">
        <f t="shared" si="76"/>
        <v>27.589114575483901</v>
      </c>
      <c r="I97" s="8">
        <f t="shared" si="77"/>
        <v>300.73911457548388</v>
      </c>
      <c r="J97" s="8">
        <f t="shared" si="78"/>
        <v>0.45856185050086218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0.59947818104136452</v>
      </c>
      <c r="P97" s="8">
        <f t="shared" si="81"/>
        <v>0.274897824033219</v>
      </c>
      <c r="Q97" s="13">
        <f t="shared" si="82"/>
        <v>7.1473434248636947E-2</v>
      </c>
      <c r="R97" s="8">
        <f t="shared" si="83"/>
        <v>7.4022000000000004E-2</v>
      </c>
      <c r="S97" s="14">
        <f t="shared" si="84"/>
        <v>0.96557015817779768</v>
      </c>
      <c r="T97" s="2">
        <v>0.01</v>
      </c>
      <c r="U97" s="15">
        <f t="shared" si="85"/>
        <v>9.6557015817779774E-3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2.4555701581777979E-2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27.909818041935502</v>
      </c>
      <c r="E98" s="10">
        <f t="shared" si="95"/>
        <v>27.589114575483901</v>
      </c>
      <c r="F98" s="7" t="s">
        <v>73</v>
      </c>
      <c r="G98" s="1">
        <v>9</v>
      </c>
      <c r="H98" s="8">
        <f t="shared" si="76"/>
        <v>27.909818041935502</v>
      </c>
      <c r="I98" s="8">
        <f t="shared" si="77"/>
        <v>301.0598180419355</v>
      </c>
      <c r="J98" s="8">
        <f t="shared" si="78"/>
        <v>0.47465293355491722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0.60928035700814553</v>
      </c>
      <c r="P98" s="8">
        <f t="shared" si="81"/>
        <v>0.28919670881130355</v>
      </c>
      <c r="Q98" s="13">
        <f t="shared" si="82"/>
        <v>7.5191144290938927E-2</v>
      </c>
      <c r="R98" s="8">
        <f t="shared" si="83"/>
        <v>7.4022000000000004E-2</v>
      </c>
      <c r="S98" s="14">
        <f t="shared" si="84"/>
        <v>1.0157945514973781</v>
      </c>
      <c r="T98" s="2">
        <v>0.01</v>
      </c>
      <c r="U98" s="15">
        <f t="shared" si="85"/>
        <v>1.015794551497378E-2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2.5057945514973784E-2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26.614311082333298</v>
      </c>
      <c r="E99" s="10">
        <f t="shared" si="95"/>
        <v>27.909818041935502</v>
      </c>
      <c r="F99" s="7" t="s">
        <v>73</v>
      </c>
      <c r="G99" s="1">
        <v>10</v>
      </c>
      <c r="H99" s="8">
        <f t="shared" si="76"/>
        <v>26.614311082333298</v>
      </c>
      <c r="I99" s="8">
        <f t="shared" si="77"/>
        <v>299.76431108233328</v>
      </c>
      <c r="J99" s="8">
        <f t="shared" si="78"/>
        <v>0.41273718285857347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0.60478364819684194</v>
      </c>
      <c r="P99" s="8">
        <f t="shared" si="81"/>
        <v>0.24961669919569512</v>
      </c>
      <c r="Q99" s="13">
        <f t="shared" si="82"/>
        <v>6.4900341790880736E-2</v>
      </c>
      <c r="R99" s="8">
        <f t="shared" si="83"/>
        <v>7.4022000000000004E-2</v>
      </c>
      <c r="S99" s="14">
        <f t="shared" si="84"/>
        <v>0.87677098417876753</v>
      </c>
      <c r="T99" s="2">
        <v>0.01</v>
      </c>
      <c r="U99" s="15">
        <f t="shared" si="85"/>
        <v>8.7677098417876763E-3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0.01</v>
      </c>
      <c r="AF99" s="2">
        <v>0.49</v>
      </c>
      <c r="AG99" s="15">
        <f t="shared" si="86"/>
        <v>4.8999999999999998E-3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0.02</v>
      </c>
      <c r="AR99" s="2">
        <v>0.5</v>
      </c>
      <c r="AS99" s="2">
        <f t="shared" si="87"/>
        <v>0.01</v>
      </c>
      <c r="AT99" s="1">
        <f t="shared" si="88"/>
        <v>2.3667709841787676E-2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23.5819818345161</v>
      </c>
      <c r="E100" s="10">
        <f t="shared" si="95"/>
        <v>26.614311082333298</v>
      </c>
      <c r="F100" s="7" t="s">
        <v>73</v>
      </c>
      <c r="G100" s="1">
        <v>11</v>
      </c>
      <c r="H100" s="8">
        <f t="shared" si="76"/>
        <v>23.5819818345161</v>
      </c>
      <c r="I100" s="8">
        <f t="shared" si="77"/>
        <v>296.73198183451609</v>
      </c>
      <c r="J100" s="8">
        <f t="shared" si="78"/>
        <v>0.29615412533954028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0.33740860155108948</v>
      </c>
      <c r="O100" s="8">
        <f t="shared" si="96"/>
        <v>0.30245834745005734</v>
      </c>
      <c r="P100" s="8">
        <f t="shared" si="81"/>
        <v>8.9574287340714501E-2</v>
      </c>
      <c r="Q100" s="13">
        <f t="shared" si="82"/>
        <v>2.3289314708585772E-2</v>
      </c>
      <c r="R100" s="8">
        <f t="shared" si="83"/>
        <v>7.4022000000000004E-2</v>
      </c>
      <c r="S100" s="14">
        <f t="shared" si="84"/>
        <v>0.3146269312986108</v>
      </c>
      <c r="T100" s="2">
        <v>0.01</v>
      </c>
      <c r="U100" s="15">
        <f t="shared" si="85"/>
        <v>3.1462693129861081E-3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1.3096269312986106E-2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20.423019205999999</v>
      </c>
      <c r="E101" s="10">
        <f t="shared" si="95"/>
        <v>23.5819818345161</v>
      </c>
      <c r="F101" s="7" t="s">
        <v>75</v>
      </c>
      <c r="G101" s="1">
        <v>12</v>
      </c>
      <c r="H101" s="8">
        <f t="shared" si="76"/>
        <v>20.423019205999999</v>
      </c>
      <c r="I101" s="8">
        <f t="shared" si="77"/>
        <v>293.57301920599997</v>
      </c>
      <c r="J101" s="8">
        <f t="shared" si="78"/>
        <v>0.20805336631363844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0.49758406010934286</v>
      </c>
      <c r="P101" s="8">
        <f t="shared" si="81"/>
        <v>0.1035240387297566</v>
      </c>
      <c r="Q101" s="13">
        <f t="shared" si="82"/>
        <v>2.6916250069736716E-2</v>
      </c>
      <c r="R101" s="8">
        <f t="shared" si="83"/>
        <v>7.4022000000000004E-2</v>
      </c>
      <c r="S101" s="14">
        <f t="shared" si="84"/>
        <v>0.36362500431948225</v>
      </c>
      <c r="T101" s="2">
        <v>0.01</v>
      </c>
      <c r="U101" s="15">
        <f t="shared" si="85"/>
        <v>3.6362500431948224E-3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5.0000000000000001E-3</v>
      </c>
      <c r="AF101" s="2">
        <v>0.49</v>
      </c>
      <c r="AG101" s="15">
        <f t="shared" si="86"/>
        <v>2.4499999999999999E-3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1.4999999999999999E-2</v>
      </c>
      <c r="AR101" s="2">
        <v>0.5</v>
      </c>
      <c r="AS101" s="2">
        <f t="shared" si="87"/>
        <v>7.4999999999999997E-3</v>
      </c>
      <c r="AT101" s="1">
        <f t="shared" si="88"/>
        <v>1.3586250043194824E-2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14.023390955870999</v>
      </c>
      <c r="E102" s="10">
        <f t="shared" si="95"/>
        <v>20.423019205999999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 t="s">
        <v>10</v>
      </c>
      <c r="B2" s="3" t="s">
        <v>11</v>
      </c>
      <c r="C2" s="2"/>
      <c r="D2" s="2"/>
      <c r="E2" s="38">
        <v>48.9</v>
      </c>
      <c r="F2" s="2">
        <v>1192.0899999999999</v>
      </c>
      <c r="G2" s="28">
        <f>(F2+F3+F4)/3</f>
        <v>1338.1873333333333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14</v>
      </c>
      <c r="C3" s="2"/>
      <c r="D3" s="2"/>
      <c r="E3" s="39"/>
      <c r="F3" s="2">
        <v>1166.8320000000001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15</v>
      </c>
      <c r="C4" s="2"/>
      <c r="D4" s="2"/>
      <c r="E4" s="40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 t="s">
        <v>4</v>
      </c>
      <c r="B5" s="3" t="s">
        <v>16</v>
      </c>
      <c r="C5" s="2"/>
      <c r="D5" s="2"/>
      <c r="E5" s="34">
        <v>91.463013698630107</v>
      </c>
      <c r="F5" s="2">
        <v>93.914500000000004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17</v>
      </c>
      <c r="C6" s="2"/>
      <c r="D6" s="2"/>
      <c r="E6" s="36"/>
      <c r="F6" s="2">
        <v>91.103999999999999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419.13238356164402</v>
      </c>
      <c r="F7" s="2">
        <v>134.75800000000001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2">
        <v>0.06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2">
        <v>0.56000000000000005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2">
        <v>0.09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</row>
    <row r="14" spans="1:41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AV38+AV53+AG69+AY85+AY101+BB101</f>
        <v>13302975.13734352</v>
      </c>
      <c r="J14" s="6" t="s">
        <v>22</v>
      </c>
      <c r="K14" s="6">
        <f>I14/(10000*1000)</f>
        <v>1.330297513734352</v>
      </c>
      <c r="L14" s="6" t="s">
        <v>23</v>
      </c>
    </row>
    <row r="15" spans="1:41" x14ac:dyDescent="0.15">
      <c r="A15" s="1" t="s">
        <v>24</v>
      </c>
      <c r="B15" s="1" t="s">
        <v>19</v>
      </c>
      <c r="G15" s="37"/>
      <c r="H15" s="6" t="s">
        <v>25</v>
      </c>
      <c r="I15" s="6">
        <v>9190920.3161222301</v>
      </c>
      <c r="J15" s="6" t="s">
        <v>22</v>
      </c>
      <c r="K15" s="6">
        <f>I15/(10000*1000)</f>
        <v>0.91909203161222297</v>
      </c>
      <c r="L15" s="6" t="s">
        <v>23</v>
      </c>
    </row>
    <row r="16" spans="1:41" x14ac:dyDescent="0.15">
      <c r="A16" s="1" t="s">
        <v>26</v>
      </c>
      <c r="B16" s="1" t="s">
        <v>27</v>
      </c>
      <c r="C16" s="1">
        <v>19347</v>
      </c>
      <c r="K16" s="1">
        <v>1.330297513734352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0</v>
      </c>
      <c r="E27" s="7"/>
      <c r="F27" s="7"/>
      <c r="G27" s="1">
        <v>1</v>
      </c>
      <c r="H27" s="8">
        <f t="shared" ref="H27:H38" si="0">E28</f>
        <v>0</v>
      </c>
      <c r="I27" s="8">
        <f t="shared" ref="I27:I38" si="1">H27+273.15</f>
        <v>273.14999999999998</v>
      </c>
      <c r="J27" s="8">
        <f t="shared" ref="J27:J38" si="2">EXP(($C$16*(I27-$C$14))/($C$17*I27*$C$14))</f>
        <v>1.7426374748752829E-2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1.9433128295584072E-2</v>
      </c>
      <c r="Q27" s="13">
        <f t="shared" ref="Q27:Q38" si="6">P27*$B$29</f>
        <v>2.5263066784259294E-3</v>
      </c>
      <c r="R27" s="8">
        <f t="shared" ref="R27:R38" si="7">L27*$B$29</f>
        <v>0.14497029444444445</v>
      </c>
      <c r="S27" s="14">
        <f t="shared" ref="S27:S38" si="8">Q27/R27</f>
        <v>1.7426374748752829E-2</v>
      </c>
      <c r="T27" s="2">
        <v>0.01</v>
      </c>
      <c r="U27" s="15">
        <f t="shared" ref="U27:U38" si="9">S27*T27</f>
        <v>1.7426374748752828E-4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2.2074263747487527E-2</v>
      </c>
      <c r="AR27" s="8">
        <f t="shared" ref="AR27:AR38" si="15">$B$27/12</f>
        <v>111.51561111111111</v>
      </c>
      <c r="AS27" s="1">
        <f t="shared" ref="AS27:AS38" si="16">$B$29</f>
        <v>0.13</v>
      </c>
      <c r="AT27" s="1">
        <f>$E$2/12</f>
        <v>4.0750000000000002</v>
      </c>
      <c r="AU27" s="1">
        <f t="shared" ref="AU27:AU38" si="17">AT27*10000*AS27*0.67*AR27*AQ27</f>
        <v>8737.1071943998086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-1.3502061261935501</v>
      </c>
      <c r="E28" s="10">
        <f t="shared" ref="E28:E39" si="18">D27</f>
        <v>0</v>
      </c>
      <c r="F28" s="7" t="s">
        <v>73</v>
      </c>
      <c r="G28" s="1">
        <v>2</v>
      </c>
      <c r="H28" s="8">
        <f t="shared" si="0"/>
        <v>-1.3502061261935501</v>
      </c>
      <c r="I28" s="8">
        <f t="shared" si="1"/>
        <v>271.79979387380644</v>
      </c>
      <c r="J28" s="8">
        <f t="shared" si="2"/>
        <v>1.459832039570632E-2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2.2108790939266383</v>
      </c>
      <c r="P28" s="8">
        <f t="shared" si="5"/>
        <v>3.2275121369309955E-2</v>
      </c>
      <c r="Q28" s="13">
        <f t="shared" si="6"/>
        <v>4.1957657780102939E-3</v>
      </c>
      <c r="R28" s="8">
        <f t="shared" si="7"/>
        <v>0.14497029444444445</v>
      </c>
      <c r="S28" s="14">
        <f t="shared" si="8"/>
        <v>2.89422449894947E-2</v>
      </c>
      <c r="T28" s="2">
        <v>0.01</v>
      </c>
      <c r="U28" s="15">
        <f t="shared" si="9"/>
        <v>2.8942244989494699E-4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2.2189422449894948E-2</v>
      </c>
      <c r="AR28" s="8">
        <f t="shared" si="15"/>
        <v>111.51561111111111</v>
      </c>
      <c r="AS28" s="1">
        <f t="shared" si="16"/>
        <v>0.13</v>
      </c>
      <c r="AT28" s="1">
        <f t="shared" ref="AT28:AT38" si="20">$E$2/12</f>
        <v>4.0750000000000002</v>
      </c>
      <c r="AU28" s="1">
        <f t="shared" si="17"/>
        <v>8782.6876014662103</v>
      </c>
    </row>
    <row r="29" spans="1:47" x14ac:dyDescent="0.15">
      <c r="A29" s="1" t="s">
        <v>38</v>
      </c>
      <c r="B29" s="1">
        <v>0.13</v>
      </c>
      <c r="C29" s="7">
        <v>2</v>
      </c>
      <c r="D29" s="9">
        <v>0.93607171407142797</v>
      </c>
      <c r="E29" s="10">
        <f t="shared" si="18"/>
        <v>-1.3502061261935501</v>
      </c>
      <c r="F29" s="7" t="s">
        <v>73</v>
      </c>
      <c r="G29" s="1">
        <v>3</v>
      </c>
      <c r="H29" s="8">
        <f t="shared" si="0"/>
        <v>0.93607171407142797</v>
      </c>
      <c r="I29" s="8">
        <f t="shared" si="1"/>
        <v>274.08607171407141</v>
      </c>
      <c r="J29" s="8">
        <f t="shared" si="2"/>
        <v>1.9682419119695805E-2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3.2937600836684395</v>
      </c>
      <c r="P29" s="8">
        <f t="shared" si="5"/>
        <v>6.482916644648655E-2</v>
      </c>
      <c r="Q29" s="13">
        <f t="shared" si="6"/>
        <v>8.4277916380432524E-3</v>
      </c>
      <c r="R29" s="8">
        <f t="shared" si="7"/>
        <v>0.14497029444444445</v>
      </c>
      <c r="S29" s="14">
        <f t="shared" si="8"/>
        <v>5.8134610751397434E-2</v>
      </c>
      <c r="T29" s="2">
        <v>0.01</v>
      </c>
      <c r="U29" s="15">
        <f t="shared" si="9"/>
        <v>5.8134610751397434E-4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2.2481346107513973E-2</v>
      </c>
      <c r="AR29" s="8">
        <f t="shared" si="15"/>
        <v>111.51561111111111</v>
      </c>
      <c r="AS29" s="1">
        <f t="shared" si="16"/>
        <v>0.13</v>
      </c>
      <c r="AT29" s="1">
        <f t="shared" si="20"/>
        <v>4.0750000000000002</v>
      </c>
      <c r="AU29" s="1">
        <f t="shared" si="17"/>
        <v>8898.2324875097602</v>
      </c>
    </row>
    <row r="30" spans="1:47" x14ac:dyDescent="0.15">
      <c r="C30" s="7">
        <v>3</v>
      </c>
      <c r="D30" s="9">
        <v>8.4485181542903192</v>
      </c>
      <c r="E30" s="10">
        <f t="shared" si="18"/>
        <v>0.93607171407142797</v>
      </c>
      <c r="F30" s="7" t="s">
        <v>73</v>
      </c>
      <c r="G30" s="1">
        <v>4</v>
      </c>
      <c r="H30" s="8">
        <f t="shared" si="0"/>
        <v>8.4485181542903192</v>
      </c>
      <c r="I30" s="8">
        <f t="shared" si="1"/>
        <v>281.59851815429028</v>
      </c>
      <c r="J30" s="8">
        <f t="shared" si="2"/>
        <v>5.0777092501891642E-2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4.3440870283330639</v>
      </c>
      <c r="P30" s="8">
        <f t="shared" si="5"/>
        <v>0.22058010887393556</v>
      </c>
      <c r="Q30" s="13">
        <f t="shared" si="6"/>
        <v>2.8675414153611623E-2</v>
      </c>
      <c r="R30" s="8">
        <f t="shared" si="7"/>
        <v>0.14497029444444445</v>
      </c>
      <c r="S30" s="14">
        <f t="shared" si="8"/>
        <v>0.19780199980624735</v>
      </c>
      <c r="T30" s="2">
        <v>0.01</v>
      </c>
      <c r="U30" s="15">
        <f t="shared" si="9"/>
        <v>1.9780199980624735E-3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2.3878019998062473E-2</v>
      </c>
      <c r="AR30" s="8">
        <f t="shared" si="15"/>
        <v>111.51561111111111</v>
      </c>
      <c r="AS30" s="1">
        <f t="shared" si="16"/>
        <v>0.13</v>
      </c>
      <c r="AT30" s="1">
        <f t="shared" si="20"/>
        <v>4.0750000000000002</v>
      </c>
      <c r="AU30" s="1">
        <f t="shared" si="17"/>
        <v>9451.0432012410656</v>
      </c>
    </row>
    <row r="31" spans="1:47" x14ac:dyDescent="0.15">
      <c r="C31" s="7">
        <v>4</v>
      </c>
      <c r="D31" s="9">
        <v>15.4472544221</v>
      </c>
      <c r="E31" s="10">
        <f t="shared" si="18"/>
        <v>8.4485181542903192</v>
      </c>
      <c r="F31" s="7" t="s">
        <v>73</v>
      </c>
      <c r="G31" s="1">
        <v>5</v>
      </c>
      <c r="H31" s="8">
        <f t="shared" si="0"/>
        <v>15.4472544221</v>
      </c>
      <c r="I31" s="8">
        <f t="shared" si="1"/>
        <v>288.59725442209998</v>
      </c>
      <c r="J31" s="8">
        <f t="shared" si="2"/>
        <v>0.11744429934291174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3.9173315734861718</v>
      </c>
      <c r="O31" s="8">
        <f t="shared" si="19"/>
        <v>1.3213314570840677</v>
      </c>
      <c r="P31" s="8">
        <f t="shared" si="5"/>
        <v>0.15518284717698699</v>
      </c>
      <c r="Q31" s="13">
        <f t="shared" si="6"/>
        <v>2.017377013300831E-2</v>
      </c>
      <c r="R31" s="8">
        <f t="shared" si="7"/>
        <v>0.14497029444444445</v>
      </c>
      <c r="S31" s="14">
        <f t="shared" si="8"/>
        <v>0.13915795791350419</v>
      </c>
      <c r="T31" s="2">
        <v>0.01</v>
      </c>
      <c r="U31" s="15">
        <f t="shared" si="9"/>
        <v>1.391579579135042E-3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3.0841579579135039E-2</v>
      </c>
      <c r="AR31" s="8">
        <f t="shared" si="15"/>
        <v>111.51561111111111</v>
      </c>
      <c r="AS31" s="1">
        <f t="shared" si="16"/>
        <v>0.13</v>
      </c>
      <c r="AT31" s="1">
        <f t="shared" si="20"/>
        <v>4.0750000000000002</v>
      </c>
      <c r="AU31" s="1">
        <f t="shared" si="17"/>
        <v>12207.255920740974</v>
      </c>
    </row>
    <row r="32" spans="1:47" x14ac:dyDescent="0.15">
      <c r="C32" s="7">
        <v>5</v>
      </c>
      <c r="D32" s="9">
        <v>21.551887425806399</v>
      </c>
      <c r="E32" s="10">
        <f t="shared" si="18"/>
        <v>15.4472544221</v>
      </c>
      <c r="F32" s="7" t="s">
        <v>75</v>
      </c>
      <c r="G32" s="1">
        <v>6</v>
      </c>
      <c r="H32" s="8">
        <f t="shared" si="0"/>
        <v>21.551887425806399</v>
      </c>
      <c r="I32" s="8">
        <f t="shared" si="1"/>
        <v>294.70188742580638</v>
      </c>
      <c r="J32" s="8">
        <f t="shared" si="2"/>
        <v>0.23623812747125456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2.2813047210181918</v>
      </c>
      <c r="P32" s="8">
        <f t="shared" si="5"/>
        <v>0.53893115548467041</v>
      </c>
      <c r="Q32" s="13">
        <f t="shared" si="6"/>
        <v>7.0061050213007153E-2</v>
      </c>
      <c r="R32" s="8">
        <f t="shared" si="7"/>
        <v>0.14497029444444445</v>
      </c>
      <c r="S32" s="14">
        <f t="shared" si="8"/>
        <v>0.48327866396005675</v>
      </c>
      <c r="T32" s="2">
        <v>0.01</v>
      </c>
      <c r="U32" s="15">
        <f t="shared" si="9"/>
        <v>4.8327866396005673E-3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3.4282786639600563E-2</v>
      </c>
      <c r="AR32" s="8">
        <f t="shared" si="15"/>
        <v>111.51561111111111</v>
      </c>
      <c r="AS32" s="1">
        <f t="shared" si="16"/>
        <v>0.13</v>
      </c>
      <c r="AT32" s="1">
        <f t="shared" si="20"/>
        <v>4.0750000000000002</v>
      </c>
      <c r="AU32" s="1">
        <f t="shared" si="17"/>
        <v>13569.303385125142</v>
      </c>
    </row>
    <row r="33" spans="1:48" x14ac:dyDescent="0.15">
      <c r="C33" s="7">
        <v>6</v>
      </c>
      <c r="D33" s="9">
        <v>25.074598489333301</v>
      </c>
      <c r="E33" s="10">
        <f t="shared" si="18"/>
        <v>21.551887425806399</v>
      </c>
      <c r="F33" s="7" t="s">
        <v>73</v>
      </c>
      <c r="G33" s="1">
        <v>7</v>
      </c>
      <c r="H33" s="8">
        <f t="shared" si="0"/>
        <v>25.074598489333301</v>
      </c>
      <c r="I33" s="8">
        <f t="shared" si="1"/>
        <v>298.22459848933329</v>
      </c>
      <c r="J33" s="8">
        <f t="shared" si="2"/>
        <v>0.34901378674597239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2.8575296766446328</v>
      </c>
      <c r="P33" s="8">
        <f t="shared" si="5"/>
        <v>0.9973172531847373</v>
      </c>
      <c r="Q33" s="13">
        <f t="shared" si="6"/>
        <v>0.12965124291401586</v>
      </c>
      <c r="R33" s="8">
        <f t="shared" si="7"/>
        <v>0.14497029444444445</v>
      </c>
      <c r="S33" s="14">
        <f t="shared" si="8"/>
        <v>0.89432972051871518</v>
      </c>
      <c r="T33" s="2">
        <v>0.01</v>
      </c>
      <c r="U33" s="15">
        <f t="shared" si="9"/>
        <v>8.9432972051871513E-3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4.3843297205187148E-2</v>
      </c>
      <c r="AR33" s="8">
        <f t="shared" si="15"/>
        <v>111.51561111111111</v>
      </c>
      <c r="AS33" s="1">
        <f t="shared" si="16"/>
        <v>0.13</v>
      </c>
      <c r="AT33" s="1">
        <f t="shared" si="20"/>
        <v>4.0750000000000002</v>
      </c>
      <c r="AU33" s="1">
        <f t="shared" si="17"/>
        <v>17353.402669262279</v>
      </c>
    </row>
    <row r="34" spans="1:48" x14ac:dyDescent="0.15">
      <c r="C34" s="7">
        <v>7</v>
      </c>
      <c r="D34" s="9">
        <v>26.9454255677419</v>
      </c>
      <c r="E34" s="10">
        <f t="shared" si="18"/>
        <v>25.074598489333301</v>
      </c>
      <c r="F34" s="7" t="s">
        <v>73</v>
      </c>
      <c r="G34" s="1">
        <v>8</v>
      </c>
      <c r="H34" s="8">
        <f t="shared" si="0"/>
        <v>26.9454255677419</v>
      </c>
      <c r="I34" s="8">
        <f t="shared" si="1"/>
        <v>300.09542556774187</v>
      </c>
      <c r="J34" s="8">
        <f t="shared" si="2"/>
        <v>0.42779748896470021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2.9753685345710066</v>
      </c>
      <c r="P34" s="8">
        <f t="shared" si="5"/>
        <v>1.2728551878340564</v>
      </c>
      <c r="Q34" s="13">
        <f t="shared" si="6"/>
        <v>0.16547117441842735</v>
      </c>
      <c r="R34" s="8">
        <f t="shared" si="7"/>
        <v>0.14497029444444445</v>
      </c>
      <c r="S34" s="14">
        <f t="shared" si="8"/>
        <v>1.1414143501090788</v>
      </c>
      <c r="T34" s="2">
        <v>0.01</v>
      </c>
      <c r="U34" s="15">
        <f t="shared" si="9"/>
        <v>1.1414143501090789E-2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4.6314143501090789E-2</v>
      </c>
      <c r="AR34" s="8">
        <f t="shared" si="15"/>
        <v>111.51561111111111</v>
      </c>
      <c r="AS34" s="1">
        <f t="shared" si="16"/>
        <v>0.13</v>
      </c>
      <c r="AT34" s="1">
        <f t="shared" si="20"/>
        <v>4.0750000000000002</v>
      </c>
      <c r="AU34" s="1">
        <f t="shared" si="17"/>
        <v>18331.376349161477</v>
      </c>
    </row>
    <row r="35" spans="1:48" x14ac:dyDescent="0.15">
      <c r="C35" s="7">
        <v>8</v>
      </c>
      <c r="D35" s="9">
        <v>26.057283332258098</v>
      </c>
      <c r="E35" s="10">
        <f t="shared" si="18"/>
        <v>26.9454255677419</v>
      </c>
      <c r="F35" s="7" t="s">
        <v>73</v>
      </c>
      <c r="G35" s="1">
        <v>9</v>
      </c>
      <c r="H35" s="8">
        <f t="shared" si="0"/>
        <v>26.057283332258098</v>
      </c>
      <c r="I35" s="8">
        <f t="shared" si="1"/>
        <v>299.2072833322581</v>
      </c>
      <c r="J35" s="8">
        <f t="shared" si="2"/>
        <v>0.38851856461301076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2.8176694578480612</v>
      </c>
      <c r="P35" s="8">
        <f t="shared" si="5"/>
        <v>1.094716893317049</v>
      </c>
      <c r="Q35" s="13">
        <f t="shared" si="6"/>
        <v>0.14231319613121637</v>
      </c>
      <c r="R35" s="8">
        <f t="shared" si="7"/>
        <v>0.14497029444444445</v>
      </c>
      <c r="S35" s="14">
        <f t="shared" si="8"/>
        <v>0.98167142914753247</v>
      </c>
      <c r="T35" s="2">
        <v>0.01</v>
      </c>
      <c r="U35" s="15">
        <f t="shared" si="9"/>
        <v>9.8167142914753255E-3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4.4716714291475328E-2</v>
      </c>
      <c r="AR35" s="8">
        <f t="shared" si="15"/>
        <v>111.51561111111111</v>
      </c>
      <c r="AS35" s="1">
        <f t="shared" si="16"/>
        <v>0.13</v>
      </c>
      <c r="AT35" s="1">
        <f t="shared" si="20"/>
        <v>4.0750000000000002</v>
      </c>
      <c r="AU35" s="1">
        <f t="shared" si="17"/>
        <v>17699.105646974898</v>
      </c>
    </row>
    <row r="36" spans="1:48" x14ac:dyDescent="0.15">
      <c r="C36" s="7">
        <v>9</v>
      </c>
      <c r="D36" s="9">
        <v>20.890642314333299</v>
      </c>
      <c r="E36" s="10">
        <f t="shared" si="18"/>
        <v>26.057283332258098</v>
      </c>
      <c r="F36" s="7" t="s">
        <v>73</v>
      </c>
      <c r="G36" s="1">
        <v>10</v>
      </c>
      <c r="H36" s="8">
        <f t="shared" si="0"/>
        <v>20.890642314333299</v>
      </c>
      <c r="I36" s="8">
        <f t="shared" si="1"/>
        <v>294.0406423143333</v>
      </c>
      <c r="J36" s="8">
        <f t="shared" si="2"/>
        <v>0.2193218876404445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2.8381086756421237</v>
      </c>
      <c r="P36" s="8">
        <f t="shared" si="5"/>
        <v>0.62245935207055259</v>
      </c>
      <c r="Q36" s="13">
        <f t="shared" si="6"/>
        <v>8.0919715769171841E-2</v>
      </c>
      <c r="R36" s="8">
        <f t="shared" si="7"/>
        <v>0.14497029444444445</v>
      </c>
      <c r="S36" s="14">
        <f t="shared" si="8"/>
        <v>0.55818135763104149</v>
      </c>
      <c r="T36" s="2">
        <v>0.01</v>
      </c>
      <c r="U36" s="15">
        <f t="shared" si="9"/>
        <v>5.5818135763104149E-3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3.5031813576310411E-2</v>
      </c>
      <c r="AR36" s="8">
        <f t="shared" si="15"/>
        <v>111.51561111111111</v>
      </c>
      <c r="AS36" s="1">
        <f t="shared" si="16"/>
        <v>0.13</v>
      </c>
      <c r="AT36" s="1">
        <f t="shared" si="20"/>
        <v>4.0750000000000002</v>
      </c>
      <c r="AU36" s="1">
        <f t="shared" si="17"/>
        <v>13865.772101472328</v>
      </c>
    </row>
    <row r="37" spans="1:48" x14ac:dyDescent="0.15">
      <c r="C37" s="7">
        <v>10</v>
      </c>
      <c r="D37" s="9">
        <v>14.4784886664839</v>
      </c>
      <c r="E37" s="10">
        <f t="shared" si="18"/>
        <v>20.890642314333299</v>
      </c>
      <c r="F37" s="7" t="s">
        <v>73</v>
      </c>
      <c r="G37" s="1">
        <v>11</v>
      </c>
      <c r="H37" s="8">
        <f t="shared" si="0"/>
        <v>14.4784886664839</v>
      </c>
      <c r="I37" s="8">
        <f t="shared" si="1"/>
        <v>287.62848866648386</v>
      </c>
      <c r="J37" s="8">
        <f t="shared" si="2"/>
        <v>0.10482891175006029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2.104866857392993</v>
      </c>
      <c r="O37" s="8">
        <f t="shared" si="19"/>
        <v>1.2259385772896896</v>
      </c>
      <c r="P37" s="8">
        <f t="shared" si="5"/>
        <v>0.12851380692969533</v>
      </c>
      <c r="Q37" s="13">
        <f t="shared" si="6"/>
        <v>1.6706794900860394E-2</v>
      </c>
      <c r="R37" s="8">
        <f t="shared" si="7"/>
        <v>0.14497029444444445</v>
      </c>
      <c r="S37" s="14">
        <f t="shared" si="8"/>
        <v>0.11524288451564658</v>
      </c>
      <c r="T37" s="2">
        <v>0.01</v>
      </c>
      <c r="U37" s="15">
        <f t="shared" si="9"/>
        <v>1.1524288451564659E-3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3.0602428845156463E-2</v>
      </c>
      <c r="AR37" s="8">
        <f t="shared" si="15"/>
        <v>111.51561111111111</v>
      </c>
      <c r="AS37" s="1">
        <f t="shared" si="16"/>
        <v>0.13</v>
      </c>
      <c r="AT37" s="1">
        <f t="shared" si="20"/>
        <v>4.0750000000000002</v>
      </c>
      <c r="AU37" s="1">
        <f t="shared" si="17"/>
        <v>12112.598829465254</v>
      </c>
    </row>
    <row r="38" spans="1:48" x14ac:dyDescent="0.15">
      <c r="C38" s="7">
        <v>11</v>
      </c>
      <c r="D38" s="9">
        <v>3.3354952744999999</v>
      </c>
      <c r="E38" s="10">
        <f t="shared" si="18"/>
        <v>14.4784886664839</v>
      </c>
      <c r="F38" s="7" t="s">
        <v>75</v>
      </c>
      <c r="G38" s="1">
        <v>12</v>
      </c>
      <c r="H38" s="8">
        <f t="shared" si="0"/>
        <v>3.3354952744999999</v>
      </c>
      <c r="I38" s="8">
        <f t="shared" si="1"/>
        <v>276.48549527449995</v>
      </c>
      <c r="J38" s="8">
        <f t="shared" si="2"/>
        <v>2.6789729707166164E-2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2.2125808814711054</v>
      </c>
      <c r="P38" s="8">
        <f t="shared" si="5"/>
        <v>5.9274443769854371E-2</v>
      </c>
      <c r="Q38" s="13">
        <f t="shared" si="6"/>
        <v>7.7056776900810689E-3</v>
      </c>
      <c r="R38" s="8">
        <f t="shared" si="7"/>
        <v>0.14497029444444445</v>
      </c>
      <c r="S38" s="14">
        <f t="shared" si="8"/>
        <v>5.3153494097606599E-2</v>
      </c>
      <c r="T38" s="2">
        <v>0.01</v>
      </c>
      <c r="U38" s="15">
        <f t="shared" si="9"/>
        <v>5.3153494097606601E-4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2.2431534940976064E-2</v>
      </c>
      <c r="AR38" s="8">
        <f t="shared" si="15"/>
        <v>111.51561111111111</v>
      </c>
      <c r="AS38" s="1">
        <f t="shared" si="16"/>
        <v>0.13</v>
      </c>
      <c r="AT38" s="1">
        <f t="shared" si="20"/>
        <v>4.0750000000000002</v>
      </c>
      <c r="AU38" s="1">
        <f t="shared" si="17"/>
        <v>8878.5169714455224</v>
      </c>
      <c r="AV38" s="1">
        <f>SUM(AU27:AU38)</f>
        <v>149886.40235826472</v>
      </c>
    </row>
    <row r="39" spans="1:48" x14ac:dyDescent="0.15">
      <c r="C39" s="7">
        <v>12</v>
      </c>
      <c r="D39" s="9">
        <v>-0.49216248990322597</v>
      </c>
      <c r="E39" s="10">
        <f t="shared" si="18"/>
        <v>3.3354952744999999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0</v>
      </c>
      <c r="E42" s="7"/>
      <c r="F42" s="7"/>
      <c r="G42" s="1">
        <v>1</v>
      </c>
      <c r="H42" s="8">
        <f t="shared" ref="H42:H53" si="21">E43</f>
        <v>0</v>
      </c>
      <c r="I42" s="8">
        <f t="shared" ref="I42:I53" si="22">H42+273.15</f>
        <v>273.14999999999998</v>
      </c>
      <c r="J42" s="8">
        <f t="shared" ref="J42:J53" si="23">EXP(($C$16*(I42-$C$14))/($C$17*I42*$C$14))</f>
        <v>1.7426374748752829E-2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1.3434173818550521E-3</v>
      </c>
      <c r="Q42" s="13">
        <f t="shared" ref="Q42:Q53" si="27">P42*$B$44</f>
        <v>1.7464425964115678E-4</v>
      </c>
      <c r="R42" s="8">
        <f t="shared" ref="R42:R53" si="28">L42*$B$44</f>
        <v>1.0021835416666666E-2</v>
      </c>
      <c r="S42" s="14">
        <f t="shared" ref="S42:S53" si="29">Q42/R42</f>
        <v>1.7426374748752829E-2</v>
      </c>
      <c r="T42" s="2">
        <v>0.01</v>
      </c>
      <c r="U42" s="15">
        <f t="shared" ref="U42:U53" si="30">S42*T42</f>
        <v>1.7426374748752828E-4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1.4974263747487528E-2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>$E$5/12</f>
        <v>7.6219178082191759</v>
      </c>
      <c r="AU42" s="1">
        <f t="shared" ref="AU42:AU53" si="36">AT42*10000*AS42*0.67*AR42*AQ42</f>
        <v>766.3581995341699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-1.3502061261935501</v>
      </c>
      <c r="E43" s="10">
        <f t="shared" ref="E43:E54" si="37">D42</f>
        <v>0</v>
      </c>
      <c r="F43" s="7" t="s">
        <v>73</v>
      </c>
      <c r="G43" s="1">
        <v>2</v>
      </c>
      <c r="H43" s="8">
        <f t="shared" si="21"/>
        <v>-1.3502061261935501</v>
      </c>
      <c r="I43" s="8">
        <f t="shared" si="22"/>
        <v>271.79979387380644</v>
      </c>
      <c r="J43" s="8">
        <f t="shared" si="23"/>
        <v>1.459832039570632E-2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0.15283866595147827</v>
      </c>
      <c r="P43" s="8">
        <f t="shared" si="26"/>
        <v>2.2311878144120104E-3</v>
      </c>
      <c r="Q43" s="13">
        <f t="shared" si="27"/>
        <v>2.9005441587356138E-4</v>
      </c>
      <c r="R43" s="8">
        <f t="shared" si="28"/>
        <v>1.0021835416666666E-2</v>
      </c>
      <c r="S43" s="14">
        <f t="shared" si="29"/>
        <v>2.8942244989494704E-2</v>
      </c>
      <c r="T43" s="2">
        <v>0.01</v>
      </c>
      <c r="U43" s="15">
        <f t="shared" si="30"/>
        <v>2.8942244989494704E-4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1.5089422449894948E-2</v>
      </c>
      <c r="AR43" s="8">
        <f t="shared" si="34"/>
        <v>7.7091041666666671</v>
      </c>
      <c r="AS43" s="1">
        <f t="shared" si="35"/>
        <v>0.13</v>
      </c>
      <c r="AT43" s="1">
        <f t="shared" ref="AT43:AT53" si="39">$E$5/12</f>
        <v>7.6219178082191759</v>
      </c>
      <c r="AU43" s="1">
        <f t="shared" si="36"/>
        <v>772.25183259191874</v>
      </c>
    </row>
    <row r="44" spans="1:48" x14ac:dyDescent="0.15">
      <c r="A44" s="1" t="s">
        <v>38</v>
      </c>
      <c r="B44" s="1">
        <v>0.13</v>
      </c>
      <c r="C44" s="7">
        <v>2</v>
      </c>
      <c r="D44" s="9">
        <v>0.93607171407142797</v>
      </c>
      <c r="E44" s="10">
        <f t="shared" si="37"/>
        <v>-1.3502061261935501</v>
      </c>
      <c r="F44" s="7" t="s">
        <v>73</v>
      </c>
      <c r="G44" s="1">
        <v>3</v>
      </c>
      <c r="H44" s="8">
        <f t="shared" si="21"/>
        <v>0.93607171407142797</v>
      </c>
      <c r="I44" s="8">
        <f t="shared" si="22"/>
        <v>274.08607171407141</v>
      </c>
      <c r="J44" s="8">
        <f t="shared" si="23"/>
        <v>1.9682419119695805E-2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0.22769851980373293</v>
      </c>
      <c r="P44" s="8">
        <f t="shared" si="26"/>
        <v>4.4816576997114268E-3</v>
      </c>
      <c r="Q44" s="13">
        <f t="shared" si="27"/>
        <v>5.8261550096248556E-4</v>
      </c>
      <c r="R44" s="8">
        <f t="shared" si="28"/>
        <v>1.0021835416666666E-2</v>
      </c>
      <c r="S44" s="14">
        <f t="shared" si="29"/>
        <v>5.8134610751397434E-2</v>
      </c>
      <c r="T44" s="2">
        <v>0.01</v>
      </c>
      <c r="U44" s="15">
        <f t="shared" si="30"/>
        <v>5.8134610751397434E-4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1.5381346107513976E-2</v>
      </c>
      <c r="AR44" s="8">
        <f t="shared" si="34"/>
        <v>7.7091041666666671</v>
      </c>
      <c r="AS44" s="1">
        <f t="shared" si="35"/>
        <v>0.13</v>
      </c>
      <c r="AT44" s="1">
        <f t="shared" si="39"/>
        <v>7.6219178082191759</v>
      </c>
      <c r="AU44" s="1">
        <f t="shared" si="36"/>
        <v>787.19200543960778</v>
      </c>
    </row>
    <row r="45" spans="1:48" x14ac:dyDescent="0.15">
      <c r="C45" s="7">
        <v>3</v>
      </c>
      <c r="D45" s="9">
        <v>8.4485181542903192</v>
      </c>
      <c r="E45" s="10">
        <f t="shared" si="37"/>
        <v>0.93607171407142797</v>
      </c>
      <c r="F45" s="7" t="s">
        <v>73</v>
      </c>
      <c r="G45" s="1">
        <v>4</v>
      </c>
      <c r="H45" s="8">
        <f t="shared" si="21"/>
        <v>8.4485181542903192</v>
      </c>
      <c r="I45" s="8">
        <f t="shared" si="22"/>
        <v>281.59851815429028</v>
      </c>
      <c r="J45" s="8">
        <f t="shared" si="23"/>
        <v>5.0777092501891642E-2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0.30030790377068817</v>
      </c>
      <c r="P45" s="8">
        <f t="shared" si="26"/>
        <v>1.5248762208813407E-2</v>
      </c>
      <c r="Q45" s="13">
        <f t="shared" si="27"/>
        <v>1.9823390871457429E-3</v>
      </c>
      <c r="R45" s="8">
        <f t="shared" si="28"/>
        <v>1.0021835416666666E-2</v>
      </c>
      <c r="S45" s="14">
        <f t="shared" si="29"/>
        <v>0.19780199980624738</v>
      </c>
      <c r="T45" s="2">
        <v>0.01</v>
      </c>
      <c r="U45" s="15">
        <f t="shared" si="30"/>
        <v>1.9780199980624739E-3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1.6778019998062475E-2</v>
      </c>
      <c r="AR45" s="8">
        <f t="shared" si="34"/>
        <v>7.7091041666666671</v>
      </c>
      <c r="AS45" s="1">
        <f t="shared" si="35"/>
        <v>0.13</v>
      </c>
      <c r="AT45" s="1">
        <f t="shared" si="39"/>
        <v>7.6219178082191759</v>
      </c>
      <c r="AU45" s="1">
        <f t="shared" si="36"/>
        <v>858.67147889797548</v>
      </c>
    </row>
    <row r="46" spans="1:48" x14ac:dyDescent="0.15">
      <c r="C46" s="7">
        <v>4</v>
      </c>
      <c r="D46" s="9">
        <v>15.4472544221</v>
      </c>
      <c r="E46" s="10">
        <f t="shared" si="37"/>
        <v>8.4485181542903192</v>
      </c>
      <c r="F46" s="7" t="s">
        <v>73</v>
      </c>
      <c r="G46" s="1">
        <v>5</v>
      </c>
      <c r="H46" s="8">
        <f t="shared" si="21"/>
        <v>15.4472544221</v>
      </c>
      <c r="I46" s="8">
        <f t="shared" si="22"/>
        <v>288.59725442209998</v>
      </c>
      <c r="J46" s="8">
        <f t="shared" si="23"/>
        <v>0.11744429934291174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0.27080618448378102</v>
      </c>
      <c r="O46" s="8">
        <f t="shared" si="38"/>
        <v>9.1343998744760457E-2</v>
      </c>
      <c r="P46" s="8">
        <f t="shared" si="26"/>
        <v>1.0727831931758202E-2</v>
      </c>
      <c r="Q46" s="13">
        <f t="shared" si="27"/>
        <v>1.3946181511285663E-3</v>
      </c>
      <c r="R46" s="8">
        <f t="shared" si="28"/>
        <v>1.0021835416666666E-2</v>
      </c>
      <c r="S46" s="14">
        <f t="shared" si="29"/>
        <v>0.13915795791350424</v>
      </c>
      <c r="T46" s="2">
        <v>0.01</v>
      </c>
      <c r="U46" s="15">
        <f t="shared" si="30"/>
        <v>1.3915795791350424E-3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2.8491579579135042E-2</v>
      </c>
      <c r="AR46" s="8">
        <f t="shared" si="34"/>
        <v>7.7091041666666671</v>
      </c>
      <c r="AS46" s="1">
        <f t="shared" si="35"/>
        <v>0.13</v>
      </c>
      <c r="AT46" s="1">
        <f t="shared" si="39"/>
        <v>7.6219178082191759</v>
      </c>
      <c r="AU46" s="1">
        <f t="shared" si="36"/>
        <v>1458.1522000915752</v>
      </c>
    </row>
    <row r="47" spans="1:48" x14ac:dyDescent="0.15">
      <c r="C47" s="7">
        <v>5</v>
      </c>
      <c r="D47" s="9">
        <v>21.551887425806399</v>
      </c>
      <c r="E47" s="10">
        <f t="shared" si="37"/>
        <v>15.4472544221</v>
      </c>
      <c r="F47" s="7" t="s">
        <v>75</v>
      </c>
      <c r="G47" s="1">
        <v>6</v>
      </c>
      <c r="H47" s="8">
        <f t="shared" si="21"/>
        <v>21.551887425806399</v>
      </c>
      <c r="I47" s="8">
        <f t="shared" si="22"/>
        <v>294.70188742580638</v>
      </c>
      <c r="J47" s="8">
        <f t="shared" si="23"/>
        <v>0.23623812747125456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0.15770720847966893</v>
      </c>
      <c r="P47" s="8">
        <f t="shared" si="26"/>
        <v>3.7256455619955747E-2</v>
      </c>
      <c r="Q47" s="13">
        <f t="shared" si="27"/>
        <v>4.8433392305942471E-3</v>
      </c>
      <c r="R47" s="8">
        <f t="shared" si="28"/>
        <v>1.0021835416666666E-2</v>
      </c>
      <c r="S47" s="14">
        <f t="shared" si="29"/>
        <v>0.48327866396005698</v>
      </c>
      <c r="T47" s="2">
        <v>0.01</v>
      </c>
      <c r="U47" s="15">
        <f t="shared" si="30"/>
        <v>4.8327866396005699E-3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3.1932786639600572E-2</v>
      </c>
      <c r="AR47" s="8">
        <f t="shared" si="34"/>
        <v>7.7091041666666671</v>
      </c>
      <c r="AS47" s="1">
        <f t="shared" si="35"/>
        <v>0.13</v>
      </c>
      <c r="AT47" s="1">
        <f t="shared" si="39"/>
        <v>7.6219178082191759</v>
      </c>
      <c r="AU47" s="1">
        <f t="shared" si="36"/>
        <v>1634.2675197863496</v>
      </c>
    </row>
    <row r="48" spans="1:48" x14ac:dyDescent="0.15">
      <c r="C48" s="7">
        <v>6</v>
      </c>
      <c r="D48" s="9">
        <v>25.074598489333301</v>
      </c>
      <c r="E48" s="10">
        <f t="shared" si="37"/>
        <v>21.551887425806399</v>
      </c>
      <c r="F48" s="7" t="s">
        <v>73</v>
      </c>
      <c r="G48" s="1">
        <v>7</v>
      </c>
      <c r="H48" s="8">
        <f t="shared" si="21"/>
        <v>25.074598489333301</v>
      </c>
      <c r="I48" s="8">
        <f t="shared" si="22"/>
        <v>298.22459848933329</v>
      </c>
      <c r="J48" s="8">
        <f t="shared" si="23"/>
        <v>0.34901378674597239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0.19754179452637985</v>
      </c>
      <c r="P48" s="8">
        <f t="shared" si="26"/>
        <v>6.8944809748246627E-2</v>
      </c>
      <c r="Q48" s="13">
        <f t="shared" si="27"/>
        <v>8.962825267272061E-3</v>
      </c>
      <c r="R48" s="8">
        <f t="shared" si="28"/>
        <v>1.0021835416666666E-2</v>
      </c>
      <c r="S48" s="14">
        <f t="shared" si="29"/>
        <v>0.89432972051871518</v>
      </c>
      <c r="T48" s="2">
        <v>0.01</v>
      </c>
      <c r="U48" s="15">
        <f t="shared" si="30"/>
        <v>8.9432972051871513E-3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4.3443297205187151E-2</v>
      </c>
      <c r="AR48" s="8">
        <f t="shared" si="34"/>
        <v>7.7091041666666671</v>
      </c>
      <c r="AS48" s="1">
        <f t="shared" si="35"/>
        <v>0.13</v>
      </c>
      <c r="AT48" s="1">
        <f t="shared" si="39"/>
        <v>7.6219178082191759</v>
      </c>
      <c r="AU48" s="1">
        <f t="shared" si="36"/>
        <v>2223.3565261985709</v>
      </c>
    </row>
    <row r="49" spans="1:48" x14ac:dyDescent="0.15">
      <c r="C49" s="7">
        <v>7</v>
      </c>
      <c r="D49" s="9">
        <v>26.9454255677419</v>
      </c>
      <c r="E49" s="10">
        <f t="shared" si="37"/>
        <v>25.074598489333301</v>
      </c>
      <c r="F49" s="7" t="s">
        <v>73</v>
      </c>
      <c r="G49" s="1">
        <v>8</v>
      </c>
      <c r="H49" s="8">
        <f t="shared" si="21"/>
        <v>26.9454255677419</v>
      </c>
      <c r="I49" s="8">
        <f t="shared" si="22"/>
        <v>300.09542556774187</v>
      </c>
      <c r="J49" s="8">
        <f t="shared" si="23"/>
        <v>0.42779748896470021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0.20568802644479989</v>
      </c>
      <c r="P49" s="8">
        <f t="shared" si="26"/>
        <v>8.7992821223190243E-2</v>
      </c>
      <c r="Q49" s="13">
        <f t="shared" si="27"/>
        <v>1.1439066759014732E-2</v>
      </c>
      <c r="R49" s="8">
        <f t="shared" si="28"/>
        <v>1.0021835416666666E-2</v>
      </c>
      <c r="S49" s="14">
        <f t="shared" si="29"/>
        <v>1.1414143501090788</v>
      </c>
      <c r="T49" s="2">
        <v>0.01</v>
      </c>
      <c r="U49" s="15">
        <f t="shared" si="30"/>
        <v>1.1414143501090789E-2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4.5914143501090791E-2</v>
      </c>
      <c r="AR49" s="8">
        <f t="shared" si="34"/>
        <v>7.7091041666666671</v>
      </c>
      <c r="AS49" s="1">
        <f t="shared" si="35"/>
        <v>0.13</v>
      </c>
      <c r="AT49" s="1">
        <f t="shared" si="39"/>
        <v>7.6219178082191759</v>
      </c>
      <c r="AU49" s="1">
        <f t="shared" si="36"/>
        <v>2349.8103773251141</v>
      </c>
    </row>
    <row r="50" spans="1:48" x14ac:dyDescent="0.15">
      <c r="C50" s="7">
        <v>8</v>
      </c>
      <c r="D50" s="9">
        <v>26.057283332258098</v>
      </c>
      <c r="E50" s="10">
        <f t="shared" si="37"/>
        <v>26.9454255677419</v>
      </c>
      <c r="F50" s="7" t="s">
        <v>73</v>
      </c>
      <c r="G50" s="1">
        <v>9</v>
      </c>
      <c r="H50" s="8">
        <f t="shared" si="21"/>
        <v>26.057283332258098</v>
      </c>
      <c r="I50" s="8">
        <f t="shared" si="22"/>
        <v>299.2072833322581</v>
      </c>
      <c r="J50" s="8">
        <f t="shared" si="23"/>
        <v>0.38851856461301076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0.19478624688827634</v>
      </c>
      <c r="P50" s="8">
        <f t="shared" si="26"/>
        <v>7.5678073047388661E-2</v>
      </c>
      <c r="Q50" s="13">
        <f t="shared" si="27"/>
        <v>9.8381494961605268E-3</v>
      </c>
      <c r="R50" s="8">
        <f t="shared" si="28"/>
        <v>1.0021835416666666E-2</v>
      </c>
      <c r="S50" s="14">
        <f t="shared" si="29"/>
        <v>0.98167142914753291</v>
      </c>
      <c r="T50" s="2">
        <v>0.01</v>
      </c>
      <c r="U50" s="15">
        <f t="shared" si="30"/>
        <v>9.8167142914753289E-3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4.431671429147533E-2</v>
      </c>
      <c r="AR50" s="8">
        <f t="shared" si="34"/>
        <v>7.7091041666666671</v>
      </c>
      <c r="AS50" s="1">
        <f t="shared" si="35"/>
        <v>0.13</v>
      </c>
      <c r="AT50" s="1">
        <f t="shared" si="39"/>
        <v>7.6219178082191759</v>
      </c>
      <c r="AU50" s="1">
        <f t="shared" si="36"/>
        <v>2268.0565766970467</v>
      </c>
    </row>
    <row r="51" spans="1:48" x14ac:dyDescent="0.15">
      <c r="C51" s="7">
        <v>9</v>
      </c>
      <c r="D51" s="9">
        <v>20.890642314333299</v>
      </c>
      <c r="E51" s="10">
        <f t="shared" si="37"/>
        <v>26.057283332258098</v>
      </c>
      <c r="F51" s="7" t="s">
        <v>73</v>
      </c>
      <c r="G51" s="1">
        <v>10</v>
      </c>
      <c r="H51" s="8">
        <f t="shared" si="21"/>
        <v>20.890642314333299</v>
      </c>
      <c r="I51" s="8">
        <f t="shared" si="22"/>
        <v>294.0406423143333</v>
      </c>
      <c r="J51" s="8">
        <f t="shared" si="23"/>
        <v>0.2193218876404445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0.19619921550755431</v>
      </c>
      <c r="P51" s="8">
        <f t="shared" si="26"/>
        <v>4.3030782298691179E-2</v>
      </c>
      <c r="Q51" s="13">
        <f t="shared" si="27"/>
        <v>5.5940016988298537E-3</v>
      </c>
      <c r="R51" s="8">
        <f t="shared" si="28"/>
        <v>1.0021835416666666E-2</v>
      </c>
      <c r="S51" s="14">
        <f t="shared" si="29"/>
        <v>0.55818135763104149</v>
      </c>
      <c r="T51" s="2">
        <v>0.01</v>
      </c>
      <c r="U51" s="15">
        <f t="shared" si="30"/>
        <v>5.5818135763104149E-3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3.2681813576310413E-2</v>
      </c>
      <c r="AR51" s="8">
        <f t="shared" si="34"/>
        <v>7.7091041666666671</v>
      </c>
      <c r="AS51" s="1">
        <f t="shared" si="35"/>
        <v>0.13</v>
      </c>
      <c r="AT51" s="1">
        <f t="shared" si="39"/>
        <v>7.6219178082191759</v>
      </c>
      <c r="AU51" s="1">
        <f t="shared" si="36"/>
        <v>1672.6014869382145</v>
      </c>
    </row>
    <row r="52" spans="1:48" x14ac:dyDescent="0.15">
      <c r="C52" s="7">
        <v>10</v>
      </c>
      <c r="D52" s="9">
        <v>14.4784886664839</v>
      </c>
      <c r="E52" s="10">
        <f t="shared" si="37"/>
        <v>20.890642314333299</v>
      </c>
      <c r="F52" s="7" t="s">
        <v>73</v>
      </c>
      <c r="G52" s="1">
        <v>11</v>
      </c>
      <c r="H52" s="8">
        <f t="shared" si="21"/>
        <v>14.4784886664839</v>
      </c>
      <c r="I52" s="8">
        <f t="shared" si="22"/>
        <v>287.62848866648386</v>
      </c>
      <c r="J52" s="8">
        <f t="shared" si="23"/>
        <v>0.10482891175006029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0.14551001154841997</v>
      </c>
      <c r="O52" s="8">
        <f t="shared" si="38"/>
        <v>8.4749463327109809E-2</v>
      </c>
      <c r="P52" s="8">
        <f t="shared" si="26"/>
        <v>8.8841940119825658E-3</v>
      </c>
      <c r="Q52" s="13">
        <f t="shared" si="27"/>
        <v>1.1549452215577336E-3</v>
      </c>
      <c r="R52" s="8">
        <f t="shared" si="28"/>
        <v>1.0021835416666666E-2</v>
      </c>
      <c r="S52" s="14">
        <f t="shared" si="29"/>
        <v>0.1152428845156466</v>
      </c>
      <c r="T52" s="2">
        <v>0.01</v>
      </c>
      <c r="U52" s="15">
        <f t="shared" si="30"/>
        <v>1.1524288451564659E-3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2.8252428845156465E-2</v>
      </c>
      <c r="AR52" s="8">
        <f t="shared" si="34"/>
        <v>7.7091041666666671</v>
      </c>
      <c r="AS52" s="1">
        <f t="shared" si="35"/>
        <v>0.13</v>
      </c>
      <c r="AT52" s="1">
        <f t="shared" si="39"/>
        <v>7.6219178082191759</v>
      </c>
      <c r="AU52" s="1">
        <f t="shared" si="36"/>
        <v>1445.9128587122805</v>
      </c>
    </row>
    <row r="53" spans="1:48" x14ac:dyDescent="0.15">
      <c r="C53" s="7">
        <v>11</v>
      </c>
      <c r="D53" s="9">
        <v>3.3354952744999999</v>
      </c>
      <c r="E53" s="10">
        <f t="shared" si="37"/>
        <v>14.4784886664839</v>
      </c>
      <c r="F53" s="7" t="s">
        <v>75</v>
      </c>
      <c r="G53" s="1">
        <v>12</v>
      </c>
      <c r="H53" s="8">
        <f t="shared" si="21"/>
        <v>3.3354952744999999</v>
      </c>
      <c r="I53" s="8">
        <f t="shared" si="22"/>
        <v>276.48549527449995</v>
      </c>
      <c r="J53" s="8">
        <f t="shared" si="23"/>
        <v>2.6789729707166164E-2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0.15295631098179391</v>
      </c>
      <c r="P53" s="8">
        <f t="shared" si="26"/>
        <v>4.0976582282075107E-3</v>
      </c>
      <c r="Q53" s="13">
        <f t="shared" si="27"/>
        <v>5.3269556966697637E-4</v>
      </c>
      <c r="R53" s="8">
        <f t="shared" si="28"/>
        <v>1.0021835416666666E-2</v>
      </c>
      <c r="S53" s="14">
        <f t="shared" si="29"/>
        <v>5.3153494097606592E-2</v>
      </c>
      <c r="T53" s="2">
        <v>0.01</v>
      </c>
      <c r="U53" s="15">
        <f t="shared" si="30"/>
        <v>5.315349409760659E-4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1.5331534940976067E-2</v>
      </c>
      <c r="AR53" s="8">
        <f t="shared" si="34"/>
        <v>7.7091041666666671</v>
      </c>
      <c r="AS53" s="1">
        <f t="shared" si="35"/>
        <v>0.13</v>
      </c>
      <c r="AT53" s="1">
        <f t="shared" si="39"/>
        <v>7.6219178082191759</v>
      </c>
      <c r="AU53" s="1">
        <f t="shared" si="36"/>
        <v>784.64275183032146</v>
      </c>
      <c r="AV53" s="1">
        <f>SUM(AU42:AU53)</f>
        <v>17021.273814043147</v>
      </c>
    </row>
    <row r="54" spans="1:48" x14ac:dyDescent="0.15">
      <c r="C54" s="7">
        <v>12</v>
      </c>
      <c r="D54" s="9">
        <v>-0.49216248990322597</v>
      </c>
      <c r="E54" s="10">
        <f t="shared" si="37"/>
        <v>3.3354952744999999</v>
      </c>
      <c r="F54" s="7" t="s">
        <v>73</v>
      </c>
    </row>
    <row r="56" spans="1:4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v>134.75800000000001</v>
      </c>
      <c r="C58" s="7" t="s">
        <v>72</v>
      </c>
      <c r="D58" s="7">
        <v>0</v>
      </c>
      <c r="E58" s="7"/>
      <c r="F58" s="7"/>
      <c r="G58" s="1">
        <v>1</v>
      </c>
      <c r="H58" s="8">
        <f t="shared" ref="H58:H69" si="40">E59</f>
        <v>0</v>
      </c>
      <c r="I58" s="8">
        <f t="shared" ref="I58:I69" si="41">H58+273.15</f>
        <v>273.14999999999998</v>
      </c>
      <c r="J58" s="8">
        <f t="shared" ref="J58:J69" si="42">EXP(($C$16*(I58-$C$14))/($C$17*I58*$C$14))</f>
        <v>1.7426374748752829E-2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5.2837726688829759E-2</v>
      </c>
      <c r="Q58" s="13">
        <f t="shared" ref="Q58:Q69" si="46">P58*$B$60</f>
        <v>1.532294073976063E-2</v>
      </c>
      <c r="R58" s="8">
        <f t="shared" ref="R58:R69" si="47">L58*$B$60</f>
        <v>0.87929594999999994</v>
      </c>
      <c r="S58" s="14">
        <f t="shared" ref="S58:S69" si="48">Q58/R58</f>
        <v>1.7426374748752829E-2</v>
      </c>
      <c r="T58" s="2">
        <v>0.27</v>
      </c>
      <c r="U58" s="15">
        <f t="shared" ref="U58:U69" si="49">S58*T58</f>
        <v>4.7051211821632641E-3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0.22731420504569433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34.927698630137002</v>
      </c>
      <c r="AF58" s="1">
        <f t="shared" ref="AF58:AF69" si="54">AE58*10000*AC58*AB58</f>
        <v>891599.585407782</v>
      </c>
    </row>
    <row r="59" spans="1:48" x14ac:dyDescent="0.15">
      <c r="A59" s="1" t="s">
        <v>74</v>
      </c>
      <c r="B59" s="1">
        <v>27</v>
      </c>
      <c r="C59" s="7">
        <v>1</v>
      </c>
      <c r="D59" s="9">
        <v>-1.3502061261935501</v>
      </c>
      <c r="E59" s="10">
        <f t="shared" ref="E59:E70" si="55">D58</f>
        <v>0</v>
      </c>
      <c r="F59" s="7" t="s">
        <v>73</v>
      </c>
      <c r="G59" s="1">
        <v>2</v>
      </c>
      <c r="H59" s="8">
        <f t="shared" si="40"/>
        <v>-1.3502061261935501</v>
      </c>
      <c r="I59" s="8">
        <f t="shared" si="41"/>
        <v>271.79979387380644</v>
      </c>
      <c r="J59" s="8">
        <f t="shared" si="42"/>
        <v>1.459832039570632E-2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6.011272273311171</v>
      </c>
      <c r="P59" s="8">
        <f t="shared" si="45"/>
        <v>8.7754478631622362E-2</v>
      </c>
      <c r="Q59" s="13">
        <f t="shared" si="46"/>
        <v>2.5448798803170483E-2</v>
      </c>
      <c r="R59" s="8">
        <f t="shared" si="47"/>
        <v>0.87929594999999994</v>
      </c>
      <c r="S59" s="14">
        <f t="shared" si="48"/>
        <v>2.8942244989494704E-2</v>
      </c>
      <c r="T59" s="2">
        <v>0.27</v>
      </c>
      <c r="U59" s="15">
        <f t="shared" si="49"/>
        <v>7.8144061471635707E-3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0.22791833911439391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34.927698630137002</v>
      </c>
      <c r="AF59" s="1">
        <f t="shared" si="54"/>
        <v>893969.19396381127</v>
      </c>
    </row>
    <row r="60" spans="1:48" x14ac:dyDescent="0.15">
      <c r="A60" s="1" t="s">
        <v>38</v>
      </c>
      <c r="B60" s="1">
        <v>0.28999999999999998</v>
      </c>
      <c r="C60" s="7">
        <v>2</v>
      </c>
      <c r="D60" s="9">
        <v>0.93607171407142797</v>
      </c>
      <c r="E60" s="10">
        <f t="shared" si="55"/>
        <v>-1.3502061261935501</v>
      </c>
      <c r="F60" s="7" t="s">
        <v>73</v>
      </c>
      <c r="G60" s="1">
        <v>3</v>
      </c>
      <c r="H60" s="8">
        <f t="shared" si="40"/>
        <v>0.93607171407142797</v>
      </c>
      <c r="I60" s="8">
        <f t="shared" si="41"/>
        <v>274.08607171407141</v>
      </c>
      <c r="J60" s="8">
        <f t="shared" si="42"/>
        <v>1.9682419119695805E-2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8.9555727946795489</v>
      </c>
      <c r="P60" s="8">
        <f t="shared" si="45"/>
        <v>0.17626733720182836</v>
      </c>
      <c r="Q60" s="13">
        <f t="shared" si="46"/>
        <v>5.1117527788530216E-2</v>
      </c>
      <c r="R60" s="8">
        <f t="shared" si="47"/>
        <v>0.87929594999999994</v>
      </c>
      <c r="S60" s="14">
        <f t="shared" si="48"/>
        <v>5.8134610751397434E-2</v>
      </c>
      <c r="T60" s="2">
        <v>0.27</v>
      </c>
      <c r="U60" s="15">
        <f t="shared" si="49"/>
        <v>1.5696344902877309E-2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0.22944979981462907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34.927698630137002</v>
      </c>
      <c r="AF60" s="1">
        <f t="shared" si="54"/>
        <v>899976.07648628054</v>
      </c>
    </row>
    <row r="61" spans="1:48" x14ac:dyDescent="0.15">
      <c r="C61" s="7">
        <v>3</v>
      </c>
      <c r="D61" s="9">
        <v>8.4485181542903192</v>
      </c>
      <c r="E61" s="10">
        <f t="shared" si="55"/>
        <v>0.93607171407142797</v>
      </c>
      <c r="F61" s="7" t="s">
        <v>73</v>
      </c>
      <c r="G61" s="1">
        <v>4</v>
      </c>
      <c r="H61" s="8">
        <f t="shared" si="40"/>
        <v>8.4485181542903192</v>
      </c>
      <c r="I61" s="8">
        <f t="shared" si="41"/>
        <v>281.59851815429028</v>
      </c>
      <c r="J61" s="8">
        <f t="shared" si="42"/>
        <v>5.0777092501891642E-2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11.81136045747772</v>
      </c>
      <c r="P61" s="8">
        <f t="shared" si="45"/>
        <v>0.59974654252253135</v>
      </c>
      <c r="Q61" s="13">
        <f t="shared" si="46"/>
        <v>0.17392649733153409</v>
      </c>
      <c r="R61" s="8">
        <f t="shared" si="47"/>
        <v>0.87929594999999994</v>
      </c>
      <c r="S61" s="14">
        <f t="shared" si="48"/>
        <v>0.19780199980624738</v>
      </c>
      <c r="T61" s="2">
        <v>0.27</v>
      </c>
      <c r="U61" s="15">
        <f t="shared" si="49"/>
        <v>5.3406539947686793E-2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0.23677689071183555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34.927698630137002</v>
      </c>
      <c r="AF61" s="1">
        <f t="shared" si="54"/>
        <v>928715.28882402787</v>
      </c>
    </row>
    <row r="62" spans="1:48" x14ac:dyDescent="0.15">
      <c r="C62" s="7">
        <v>4</v>
      </c>
      <c r="D62" s="9">
        <v>15.4472544221</v>
      </c>
      <c r="E62" s="10">
        <f t="shared" si="55"/>
        <v>8.4485181542903192</v>
      </c>
      <c r="F62" s="7" t="s">
        <v>73</v>
      </c>
      <c r="G62" s="1">
        <v>5</v>
      </c>
      <c r="H62" s="8">
        <f t="shared" si="40"/>
        <v>15.4472544221</v>
      </c>
      <c r="I62" s="8">
        <f t="shared" si="41"/>
        <v>288.59725442209998</v>
      </c>
      <c r="J62" s="8">
        <f t="shared" si="42"/>
        <v>0.11744429934291174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10.651033219207429</v>
      </c>
      <c r="O62" s="8">
        <f t="shared" si="56"/>
        <v>3.5926356957477594</v>
      </c>
      <c r="P62" s="8">
        <f t="shared" si="45"/>
        <v>0.42193458208142987</v>
      </c>
      <c r="Q62" s="13">
        <f t="shared" si="46"/>
        <v>0.12236102880361466</v>
      </c>
      <c r="R62" s="8">
        <f t="shared" si="47"/>
        <v>0.87929594999999994</v>
      </c>
      <c r="S62" s="14">
        <f t="shared" si="48"/>
        <v>0.13915795791350416</v>
      </c>
      <c r="T62" s="2">
        <v>0.27</v>
      </c>
      <c r="U62" s="15">
        <f t="shared" si="49"/>
        <v>3.7572648636646125E-2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0.28250036563010034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34.927698630137002</v>
      </c>
      <c r="AF62" s="1">
        <f t="shared" si="54"/>
        <v>1108057.4961107792</v>
      </c>
    </row>
    <row r="63" spans="1:48" x14ac:dyDescent="0.15">
      <c r="C63" s="7">
        <v>5</v>
      </c>
      <c r="D63" s="9">
        <v>21.551887425806399</v>
      </c>
      <c r="E63" s="10">
        <f t="shared" si="55"/>
        <v>15.4472544221</v>
      </c>
      <c r="F63" s="7" t="s">
        <v>75</v>
      </c>
      <c r="G63" s="1">
        <v>6</v>
      </c>
      <c r="H63" s="8">
        <f t="shared" si="40"/>
        <v>21.551887425806399</v>
      </c>
      <c r="I63" s="8">
        <f t="shared" si="41"/>
        <v>294.70188742580638</v>
      </c>
      <c r="J63" s="8">
        <f t="shared" si="42"/>
        <v>0.23623812747125456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6.2027561136663296</v>
      </c>
      <c r="P63" s="8">
        <f t="shared" si="45"/>
        <v>1.4653274894534098</v>
      </c>
      <c r="Q63" s="13">
        <f t="shared" si="46"/>
        <v>0.42494497194148884</v>
      </c>
      <c r="R63" s="8">
        <f t="shared" si="47"/>
        <v>0.87929594999999994</v>
      </c>
      <c r="S63" s="14">
        <f t="shared" si="48"/>
        <v>0.48327866396005675</v>
      </c>
      <c r="T63" s="2">
        <v>0.27</v>
      </c>
      <c r="U63" s="15">
        <f t="shared" si="49"/>
        <v>0.13048523926921532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0.30055328199000853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34.927698630137002</v>
      </c>
      <c r="AF63" s="1">
        <f t="shared" si="54"/>
        <v>1178866.853311575</v>
      </c>
    </row>
    <row r="64" spans="1:48" x14ac:dyDescent="0.15">
      <c r="C64" s="7">
        <v>6</v>
      </c>
      <c r="D64" s="9">
        <v>25.074598489333301</v>
      </c>
      <c r="E64" s="10">
        <f t="shared" si="55"/>
        <v>21.551887425806399</v>
      </c>
      <c r="F64" s="7" t="s">
        <v>73</v>
      </c>
      <c r="G64" s="1">
        <v>7</v>
      </c>
      <c r="H64" s="8">
        <f t="shared" si="40"/>
        <v>25.074598489333301</v>
      </c>
      <c r="I64" s="8">
        <f t="shared" si="41"/>
        <v>298.22459848933329</v>
      </c>
      <c r="J64" s="8">
        <f t="shared" si="42"/>
        <v>0.34901378674597239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7.7694836242129206</v>
      </c>
      <c r="P64" s="8">
        <f t="shared" si="45"/>
        <v>2.7116569007473728</v>
      </c>
      <c r="Q64" s="13">
        <f t="shared" si="46"/>
        <v>0.78638050121673808</v>
      </c>
      <c r="R64" s="8">
        <f t="shared" si="47"/>
        <v>0.87929594999999994</v>
      </c>
      <c r="S64" s="14">
        <f t="shared" si="48"/>
        <v>0.89432972051871518</v>
      </c>
      <c r="T64" s="2">
        <v>0.27</v>
      </c>
      <c r="U64" s="15">
        <f t="shared" si="49"/>
        <v>0.24146902454005312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0.33731743146813231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34.927698630137002</v>
      </c>
      <c r="AF64" s="1">
        <f t="shared" si="54"/>
        <v>1323067.6982432664</v>
      </c>
    </row>
    <row r="65" spans="1:50" x14ac:dyDescent="0.15">
      <c r="C65" s="7">
        <v>7</v>
      </c>
      <c r="D65" s="9">
        <v>26.9454255677419</v>
      </c>
      <c r="E65" s="10">
        <f t="shared" si="55"/>
        <v>25.074598489333301</v>
      </c>
      <c r="F65" s="7" t="s">
        <v>73</v>
      </c>
      <c r="G65" s="1">
        <v>8</v>
      </c>
      <c r="H65" s="8">
        <f t="shared" si="40"/>
        <v>26.9454255677419</v>
      </c>
      <c r="I65" s="8">
        <f t="shared" si="41"/>
        <v>300.09542556774187</v>
      </c>
      <c r="J65" s="8">
        <f t="shared" si="42"/>
        <v>0.42779748896470021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8.0898817234655471</v>
      </c>
      <c r="P65" s="8">
        <f t="shared" si="45"/>
        <v>3.4608310873199821</v>
      </c>
      <c r="Q65" s="13">
        <f t="shared" si="46"/>
        <v>1.0036410153227948</v>
      </c>
      <c r="R65" s="8">
        <f t="shared" si="47"/>
        <v>0.87929594999999994</v>
      </c>
      <c r="S65" s="14">
        <f t="shared" si="48"/>
        <v>1.1414143501090785</v>
      </c>
      <c r="T65" s="2">
        <v>0.27</v>
      </c>
      <c r="U65" s="15">
        <f t="shared" si="49"/>
        <v>0.30818187452945123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0.35027973822107239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34.927698630137002</v>
      </c>
      <c r="AF65" s="1">
        <f t="shared" si="54"/>
        <v>1373910.0436414639</v>
      </c>
    </row>
    <row r="66" spans="1:50" x14ac:dyDescent="0.15">
      <c r="C66" s="7">
        <v>8</v>
      </c>
      <c r="D66" s="9">
        <v>26.057283332258098</v>
      </c>
      <c r="E66" s="10">
        <f t="shared" si="55"/>
        <v>26.9454255677419</v>
      </c>
      <c r="F66" s="7" t="s">
        <v>73</v>
      </c>
      <c r="G66" s="1">
        <v>9</v>
      </c>
      <c r="H66" s="8">
        <f t="shared" si="40"/>
        <v>26.057283332258098</v>
      </c>
      <c r="I66" s="8">
        <f t="shared" si="41"/>
        <v>299.2072833322581</v>
      </c>
      <c r="J66" s="8">
        <f t="shared" si="42"/>
        <v>0.38851856461301076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7.6611056361455647</v>
      </c>
      <c r="P66" s="8">
        <f t="shared" si="45"/>
        <v>2.9764817651039217</v>
      </c>
      <c r="Q66" s="13">
        <f t="shared" si="46"/>
        <v>0.8631797118801372</v>
      </c>
      <c r="R66" s="8">
        <f t="shared" si="47"/>
        <v>0.87929594999999994</v>
      </c>
      <c r="S66" s="14">
        <f t="shared" si="48"/>
        <v>0.98167142914753247</v>
      </c>
      <c r="T66" s="2">
        <v>0.27</v>
      </c>
      <c r="U66" s="15">
        <f t="shared" si="49"/>
        <v>0.26505128586983379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0.34189946484450867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34.927698630137002</v>
      </c>
      <c r="AF66" s="1">
        <f t="shared" si="54"/>
        <v>1341039.9101333264</v>
      </c>
    </row>
    <row r="67" spans="1:50" x14ac:dyDescent="0.15">
      <c r="C67" s="7">
        <v>9</v>
      </c>
      <c r="D67" s="9">
        <v>20.890642314333299</v>
      </c>
      <c r="E67" s="10">
        <f t="shared" si="55"/>
        <v>26.057283332258098</v>
      </c>
      <c r="F67" s="7" t="s">
        <v>73</v>
      </c>
      <c r="G67" s="1">
        <v>10</v>
      </c>
      <c r="H67" s="8">
        <f t="shared" si="40"/>
        <v>20.890642314333299</v>
      </c>
      <c r="I67" s="8">
        <f t="shared" si="41"/>
        <v>294.0406423143333</v>
      </c>
      <c r="J67" s="8">
        <f t="shared" si="42"/>
        <v>0.2193218876404445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7.7166788710416441</v>
      </c>
      <c r="P67" s="8">
        <f t="shared" si="45"/>
        <v>1.6924365763119875</v>
      </c>
      <c r="Q67" s="13">
        <f t="shared" si="46"/>
        <v>0.49080660713047636</v>
      </c>
      <c r="R67" s="8">
        <f t="shared" si="47"/>
        <v>0.87929594999999994</v>
      </c>
      <c r="S67" s="14">
        <f t="shared" si="48"/>
        <v>0.55818135763104149</v>
      </c>
      <c r="T67" s="2">
        <v>0.27</v>
      </c>
      <c r="U67" s="15">
        <f t="shared" si="49"/>
        <v>0.15070896656038121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0.30448275220268206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34.927698630137002</v>
      </c>
      <c r="AF67" s="1">
        <f t="shared" si="54"/>
        <v>1194279.5021242071</v>
      </c>
    </row>
    <row r="68" spans="1:50" x14ac:dyDescent="0.15">
      <c r="C68" s="7">
        <v>10</v>
      </c>
      <c r="D68" s="9">
        <v>14.4784886664839</v>
      </c>
      <c r="E68" s="10">
        <f t="shared" si="55"/>
        <v>20.890642314333299</v>
      </c>
      <c r="F68" s="7" t="s">
        <v>73</v>
      </c>
      <c r="G68" s="1">
        <v>11</v>
      </c>
      <c r="H68" s="8">
        <f t="shared" si="40"/>
        <v>14.4784886664839</v>
      </c>
      <c r="I68" s="8">
        <f t="shared" si="41"/>
        <v>287.62848866648386</v>
      </c>
      <c r="J68" s="8">
        <f t="shared" si="42"/>
        <v>0.10482891175006029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5.7230301799931738</v>
      </c>
      <c r="O68" s="8">
        <f t="shared" si="56"/>
        <v>3.3332671147364827</v>
      </c>
      <c r="P68" s="8">
        <f t="shared" si="45"/>
        <v>0.34942276421008883</v>
      </c>
      <c r="Q68" s="13">
        <f t="shared" si="46"/>
        <v>0.10133260162092575</v>
      </c>
      <c r="R68" s="8">
        <f t="shared" si="47"/>
        <v>0.87929594999999994</v>
      </c>
      <c r="S68" s="14">
        <f t="shared" si="48"/>
        <v>0.11524288451564658</v>
      </c>
      <c r="T68" s="2">
        <v>0.27</v>
      </c>
      <c r="U68" s="15">
        <f t="shared" si="49"/>
        <v>3.1115578819224578E-2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0.28124575696457532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34.927698630137002</v>
      </c>
      <c r="AF68" s="1">
        <f t="shared" si="54"/>
        <v>1103136.5165098507</v>
      </c>
    </row>
    <row r="69" spans="1:50" x14ac:dyDescent="0.15">
      <c r="C69" s="7">
        <v>11</v>
      </c>
      <c r="D69" s="9">
        <v>3.3354952744999999</v>
      </c>
      <c r="E69" s="10">
        <f t="shared" si="55"/>
        <v>14.4784886664839</v>
      </c>
      <c r="F69" s="7" t="s">
        <v>75</v>
      </c>
      <c r="G69" s="1">
        <v>12</v>
      </c>
      <c r="H69" s="8">
        <f t="shared" si="40"/>
        <v>3.3354952744999999</v>
      </c>
      <c r="I69" s="8">
        <f t="shared" si="41"/>
        <v>276.48549527449995</v>
      </c>
      <c r="J69" s="8">
        <f t="shared" si="42"/>
        <v>2.6789729707166164E-2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6.0158993505263938</v>
      </c>
      <c r="P69" s="8">
        <f t="shared" si="45"/>
        <v>0.16116431754611857</v>
      </c>
      <c r="Q69" s="13">
        <f t="shared" si="46"/>
        <v>4.6737652088374382E-2</v>
      </c>
      <c r="R69" s="8">
        <f t="shared" si="47"/>
        <v>0.87929594999999994</v>
      </c>
      <c r="S69" s="14">
        <f t="shared" si="48"/>
        <v>5.3153494097606599E-2</v>
      </c>
      <c r="T69" s="2">
        <v>0.27</v>
      </c>
      <c r="U69" s="15">
        <f t="shared" si="49"/>
        <v>1.4351443406353782E-2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0.22918848545385456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34.927698630137002</v>
      </c>
      <c r="AF69" s="1">
        <f t="shared" si="54"/>
        <v>898951.11733038083</v>
      </c>
      <c r="AG69" s="1">
        <f>SUM(AF58:AF69)</f>
        <v>13135569.282086752</v>
      </c>
    </row>
    <row r="70" spans="1:50" x14ac:dyDescent="0.15">
      <c r="C70" s="7">
        <v>12</v>
      </c>
      <c r="D70" s="9">
        <v>-0.49216248990322597</v>
      </c>
      <c r="E70" s="10">
        <f t="shared" si="55"/>
        <v>3.3354952744999999</v>
      </c>
      <c r="F70" s="7" t="s">
        <v>73</v>
      </c>
    </row>
    <row r="72" spans="1:50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v>625.46400000000006</v>
      </c>
      <c r="C74" s="7" t="s">
        <v>72</v>
      </c>
      <c r="D74" s="7">
        <v>0</v>
      </c>
      <c r="E74" s="7"/>
      <c r="F74" s="7"/>
      <c r="G74" s="1">
        <v>1</v>
      </c>
      <c r="H74" s="8">
        <f t="shared" ref="H74:H85" si="57">E75</f>
        <v>0</v>
      </c>
      <c r="I74" s="8">
        <f t="shared" ref="I74:I85" si="58">H74+273.15</f>
        <v>273.14999999999998</v>
      </c>
      <c r="J74" s="8">
        <f t="shared" ref="J74:J85" si="59">EXP(($C$16*(I74-$C$14))/($C$17*I74*$C$14))</f>
        <v>1.7426374748752829E-2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9.0829750465449503E-3</v>
      </c>
      <c r="Q74" s="13">
        <f t="shared" ref="Q74:Q85" si="63">P74*$B$76</f>
        <v>2.3615735121016871E-3</v>
      </c>
      <c r="R74" s="8">
        <f t="shared" ref="R74:R85" si="64">L74*$B$76</f>
        <v>0.1355172</v>
      </c>
      <c r="S74" s="14">
        <f t="shared" ref="S74:S85" si="65">Q74/R74</f>
        <v>1.7426374748752829E-2</v>
      </c>
      <c r="T74" s="2">
        <v>0.01</v>
      </c>
      <c r="U74" s="15">
        <f t="shared" ref="U74:U85" si="66">S74*T74</f>
        <v>1.7426374748752828E-4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5.6642637474875286E-3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5.0000000000000001E-3</v>
      </c>
      <c r="AX74" s="1">
        <f t="shared" ref="AX74:AX85" si="72">AW74*10000*AV74*0.67*AU74*AT74</f>
        <v>2.5714772964554071</v>
      </c>
    </row>
    <row r="75" spans="1:50" x14ac:dyDescent="0.15">
      <c r="A75" s="1" t="s">
        <v>74</v>
      </c>
      <c r="B75" s="1">
        <v>1</v>
      </c>
      <c r="C75" s="7">
        <v>1</v>
      </c>
      <c r="D75" s="9">
        <v>-1.3502061261935501</v>
      </c>
      <c r="E75" s="10">
        <f t="shared" ref="E75:E86" si="73">D74</f>
        <v>0</v>
      </c>
      <c r="F75" s="7" t="s">
        <v>73</v>
      </c>
      <c r="G75" s="1">
        <v>2</v>
      </c>
      <c r="H75" s="8">
        <f t="shared" si="57"/>
        <v>-1.3502061261935501</v>
      </c>
      <c r="I75" s="8">
        <f t="shared" si="58"/>
        <v>271.79979387380644</v>
      </c>
      <c r="J75" s="8">
        <f t="shared" si="59"/>
        <v>1.459832039570632E-2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1.0333570249534552</v>
      </c>
      <c r="P75" s="8">
        <f t="shared" si="62"/>
        <v>1.508527693342443E-2</v>
      </c>
      <c r="Q75" s="13">
        <f t="shared" si="63"/>
        <v>3.9221720026903521E-3</v>
      </c>
      <c r="R75" s="8">
        <f t="shared" si="64"/>
        <v>0.1355172</v>
      </c>
      <c r="S75" s="14">
        <f t="shared" si="65"/>
        <v>2.8942244989494707E-2</v>
      </c>
      <c r="T75" s="2">
        <v>0.01</v>
      </c>
      <c r="U75" s="15">
        <f t="shared" si="66"/>
        <v>2.894224498949471E-4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5.779422449894947E-3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5.0000000000000001E-3</v>
      </c>
      <c r="AX75" s="1">
        <f t="shared" si="72"/>
        <v>2.6237573458901275</v>
      </c>
    </row>
    <row r="76" spans="1:50" x14ac:dyDescent="0.15">
      <c r="A76" s="1" t="s">
        <v>38</v>
      </c>
      <c r="B76" s="1">
        <v>0.26</v>
      </c>
      <c r="C76" s="7">
        <v>2</v>
      </c>
      <c r="D76" s="9">
        <v>0.93607171407142797</v>
      </c>
      <c r="E76" s="10">
        <f t="shared" si="73"/>
        <v>-1.3502061261935501</v>
      </c>
      <c r="F76" s="7" t="s">
        <v>73</v>
      </c>
      <c r="G76" s="1">
        <v>3</v>
      </c>
      <c r="H76" s="8">
        <f t="shared" si="57"/>
        <v>0.93607171407142797</v>
      </c>
      <c r="I76" s="8">
        <f t="shared" si="58"/>
        <v>274.08607171407141</v>
      </c>
      <c r="J76" s="8">
        <f t="shared" si="59"/>
        <v>1.9682419119695805E-2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1.5394917480200307</v>
      </c>
      <c r="P76" s="8">
        <f t="shared" si="62"/>
        <v>3.030092181584337E-2</v>
      </c>
      <c r="Q76" s="13">
        <f t="shared" si="63"/>
        <v>7.8782396721192773E-3</v>
      </c>
      <c r="R76" s="8">
        <f t="shared" si="64"/>
        <v>0.1355172</v>
      </c>
      <c r="S76" s="14">
        <f t="shared" si="65"/>
        <v>5.8134610751397441E-2</v>
      </c>
      <c r="T76" s="2">
        <v>0.01</v>
      </c>
      <c r="U76" s="15">
        <f t="shared" si="66"/>
        <v>5.8134610751397445E-4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6.0713461075139743E-3</v>
      </c>
      <c r="AU76" s="8">
        <f t="shared" si="70"/>
        <v>52.122000000000007</v>
      </c>
      <c r="AV76" s="1">
        <f t="shared" si="71"/>
        <v>0.26</v>
      </c>
      <c r="AW76" s="1">
        <f t="shared" si="75"/>
        <v>5.0000000000000001E-3</v>
      </c>
      <c r="AX76" s="1">
        <f t="shared" si="72"/>
        <v>2.7562856128159963</v>
      </c>
    </row>
    <row r="77" spans="1:50" x14ac:dyDescent="0.15">
      <c r="C77" s="7">
        <v>3</v>
      </c>
      <c r="D77" s="9">
        <v>8.4485181542903192</v>
      </c>
      <c r="E77" s="10">
        <f t="shared" si="73"/>
        <v>0.93607171407142797</v>
      </c>
      <c r="F77" s="7" t="s">
        <v>73</v>
      </c>
      <c r="G77" s="1">
        <v>4</v>
      </c>
      <c r="H77" s="8">
        <f t="shared" si="57"/>
        <v>8.4485181542903192</v>
      </c>
      <c r="I77" s="8">
        <f t="shared" si="58"/>
        <v>281.59851815429028</v>
      </c>
      <c r="J77" s="8">
        <f t="shared" si="59"/>
        <v>5.0777092501891642E-2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2.0304108262041876</v>
      </c>
      <c r="P77" s="8">
        <f t="shared" si="62"/>
        <v>0.10309835833901226</v>
      </c>
      <c r="Q77" s="13">
        <f t="shared" si="63"/>
        <v>2.680557316814319E-2</v>
      </c>
      <c r="R77" s="8">
        <f t="shared" si="64"/>
        <v>0.1355172</v>
      </c>
      <c r="S77" s="14">
        <f t="shared" si="65"/>
        <v>0.19780199980624738</v>
      </c>
      <c r="T77" s="2">
        <v>0.01</v>
      </c>
      <c r="U77" s="15">
        <f t="shared" si="66"/>
        <v>1.9780199980624739E-3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7.468019998062474E-3</v>
      </c>
      <c r="AU77" s="8">
        <f t="shared" si="70"/>
        <v>52.122000000000007</v>
      </c>
      <c r="AV77" s="1">
        <f t="shared" si="71"/>
        <v>0.26</v>
      </c>
      <c r="AW77" s="1">
        <f t="shared" si="75"/>
        <v>5.0000000000000001E-3</v>
      </c>
      <c r="AX77" s="1">
        <f t="shared" si="72"/>
        <v>3.3903512849327977</v>
      </c>
    </row>
    <row r="78" spans="1:50" x14ac:dyDescent="0.15">
      <c r="C78" s="7">
        <v>4</v>
      </c>
      <c r="D78" s="9">
        <v>15.4472544221</v>
      </c>
      <c r="E78" s="10">
        <f t="shared" si="73"/>
        <v>8.4485181542903192</v>
      </c>
      <c r="F78" s="7" t="s">
        <v>73</v>
      </c>
      <c r="G78" s="1">
        <v>5</v>
      </c>
      <c r="H78" s="8">
        <f t="shared" si="57"/>
        <v>15.4472544221</v>
      </c>
      <c r="I78" s="8">
        <f t="shared" si="58"/>
        <v>288.59725442209998</v>
      </c>
      <c r="J78" s="8">
        <f t="shared" si="59"/>
        <v>0.11744429934291174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1.8309468444719164</v>
      </c>
      <c r="O78" s="8">
        <f t="shared" si="74"/>
        <v>0.61758562339325884</v>
      </c>
      <c r="P78" s="8">
        <f t="shared" si="62"/>
        <v>7.2531910823676646E-2</v>
      </c>
      <c r="Q78" s="13">
        <f t="shared" si="63"/>
        <v>1.885829681415593E-2</v>
      </c>
      <c r="R78" s="8">
        <f t="shared" si="64"/>
        <v>0.1355172</v>
      </c>
      <c r="S78" s="14">
        <f t="shared" si="65"/>
        <v>0.13915795791350419</v>
      </c>
      <c r="T78" s="2">
        <v>0.01</v>
      </c>
      <c r="U78" s="15">
        <f t="shared" si="66"/>
        <v>1.391579579135042E-3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1.1341579579135043E-2</v>
      </c>
      <c r="AU78" s="8">
        <f t="shared" si="70"/>
        <v>52.122000000000007</v>
      </c>
      <c r="AV78" s="1">
        <f t="shared" si="71"/>
        <v>0.26</v>
      </c>
      <c r="AW78" s="1">
        <f t="shared" si="75"/>
        <v>5.0000000000000001E-3</v>
      </c>
      <c r="AX78" s="1">
        <f t="shared" si="72"/>
        <v>5.1488800122742253</v>
      </c>
    </row>
    <row r="79" spans="1:50" x14ac:dyDescent="0.15">
      <c r="C79" s="7">
        <v>5</v>
      </c>
      <c r="D79" s="9">
        <v>21.551887425806399</v>
      </c>
      <c r="E79" s="10">
        <f t="shared" si="73"/>
        <v>15.4472544221</v>
      </c>
      <c r="F79" s="7" t="s">
        <v>75</v>
      </c>
      <c r="G79" s="1">
        <v>6</v>
      </c>
      <c r="H79" s="8">
        <f t="shared" si="57"/>
        <v>21.551887425806399</v>
      </c>
      <c r="I79" s="8">
        <f t="shared" si="58"/>
        <v>294.70188742580638</v>
      </c>
      <c r="J79" s="8">
        <f t="shared" si="59"/>
        <v>0.23623812747125456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1.0662737125695823</v>
      </c>
      <c r="P79" s="8">
        <f t="shared" si="62"/>
        <v>0.25189450522926082</v>
      </c>
      <c r="Q79" s="13">
        <f t="shared" si="63"/>
        <v>6.5492571359607815E-2</v>
      </c>
      <c r="R79" s="8">
        <f t="shared" si="64"/>
        <v>0.1355172</v>
      </c>
      <c r="S79" s="14">
        <f t="shared" si="65"/>
        <v>0.48327866396005681</v>
      </c>
      <c r="T79" s="2">
        <v>0.01</v>
      </c>
      <c r="U79" s="15">
        <f t="shared" si="66"/>
        <v>4.8327866396005682E-3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1.478278663960057E-2</v>
      </c>
      <c r="AU79" s="8">
        <f t="shared" si="70"/>
        <v>52.122000000000007</v>
      </c>
      <c r="AV79" s="1">
        <f t="shared" si="71"/>
        <v>0.26</v>
      </c>
      <c r="AW79" s="1">
        <f t="shared" si="75"/>
        <v>5.0000000000000001E-3</v>
      </c>
      <c r="AX79" s="1">
        <f t="shared" si="72"/>
        <v>6.7111282095468638</v>
      </c>
    </row>
    <row r="80" spans="1:50" x14ac:dyDescent="0.15">
      <c r="C80" s="7">
        <v>6</v>
      </c>
      <c r="D80" s="9">
        <v>25.074598489333301</v>
      </c>
      <c r="E80" s="10">
        <f t="shared" si="73"/>
        <v>21.551887425806399</v>
      </c>
      <c r="F80" s="7" t="s">
        <v>73</v>
      </c>
      <c r="G80" s="1">
        <v>7</v>
      </c>
      <c r="H80" s="8">
        <f t="shared" si="57"/>
        <v>25.074598489333301</v>
      </c>
      <c r="I80" s="8">
        <f t="shared" si="58"/>
        <v>298.22459848933329</v>
      </c>
      <c r="J80" s="8">
        <f t="shared" si="59"/>
        <v>0.34901378674597239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1.3355992073403216</v>
      </c>
      <c r="P80" s="8">
        <f t="shared" si="62"/>
        <v>0.46614253692876473</v>
      </c>
      <c r="Q80" s="13">
        <f t="shared" si="63"/>
        <v>0.12119705960147883</v>
      </c>
      <c r="R80" s="8">
        <f t="shared" si="64"/>
        <v>0.1355172</v>
      </c>
      <c r="S80" s="14">
        <f t="shared" si="65"/>
        <v>0.89432972051871518</v>
      </c>
      <c r="T80" s="2">
        <v>0.01</v>
      </c>
      <c r="U80" s="15">
        <f t="shared" si="66"/>
        <v>8.9432972051871513E-3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2.3843297205187151E-2</v>
      </c>
      <c r="AU80" s="8">
        <f t="shared" si="70"/>
        <v>52.122000000000007</v>
      </c>
      <c r="AV80" s="1">
        <f t="shared" si="71"/>
        <v>0.26</v>
      </c>
      <c r="AW80" s="1">
        <f t="shared" si="75"/>
        <v>5.0000000000000001E-3</v>
      </c>
      <c r="AX80" s="1">
        <f t="shared" si="72"/>
        <v>10.824442534649544</v>
      </c>
    </row>
    <row r="81" spans="1:53" x14ac:dyDescent="0.15">
      <c r="C81" s="7">
        <v>7</v>
      </c>
      <c r="D81" s="9">
        <v>26.9454255677419</v>
      </c>
      <c r="E81" s="10">
        <f t="shared" si="73"/>
        <v>25.074598489333301</v>
      </c>
      <c r="F81" s="7" t="s">
        <v>73</v>
      </c>
      <c r="G81" s="1">
        <v>8</v>
      </c>
      <c r="H81" s="8">
        <f t="shared" si="57"/>
        <v>26.9454255677419</v>
      </c>
      <c r="I81" s="8">
        <f t="shared" si="58"/>
        <v>300.09542556774187</v>
      </c>
      <c r="J81" s="8">
        <f t="shared" si="59"/>
        <v>0.42779748896470021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1.390676670411557</v>
      </c>
      <c r="P81" s="8">
        <f t="shared" si="62"/>
        <v>0.59492798756385412</v>
      </c>
      <c r="Q81" s="13">
        <f t="shared" si="63"/>
        <v>0.15468127676660207</v>
      </c>
      <c r="R81" s="8">
        <f t="shared" si="64"/>
        <v>0.1355172</v>
      </c>
      <c r="S81" s="14">
        <f t="shared" si="65"/>
        <v>1.1414143501090788</v>
      </c>
      <c r="T81" s="2">
        <v>0.01</v>
      </c>
      <c r="U81" s="15">
        <f t="shared" si="66"/>
        <v>1.1414143501090789E-2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2.6314143501090792E-2</v>
      </c>
      <c r="AU81" s="8">
        <f t="shared" si="70"/>
        <v>52.122000000000007</v>
      </c>
      <c r="AV81" s="1">
        <f t="shared" si="71"/>
        <v>0.26</v>
      </c>
      <c r="AW81" s="1">
        <f t="shared" si="75"/>
        <v>5.0000000000000001E-3</v>
      </c>
      <c r="AX81" s="1">
        <f t="shared" si="72"/>
        <v>11.946163809681174</v>
      </c>
    </row>
    <row r="82" spans="1:53" x14ac:dyDescent="0.15">
      <c r="C82" s="7">
        <v>8</v>
      </c>
      <c r="D82" s="9">
        <v>26.057283332258098</v>
      </c>
      <c r="E82" s="10">
        <f t="shared" si="73"/>
        <v>26.9454255677419</v>
      </c>
      <c r="F82" s="7" t="s">
        <v>73</v>
      </c>
      <c r="G82" s="1">
        <v>9</v>
      </c>
      <c r="H82" s="8">
        <f t="shared" si="57"/>
        <v>26.057283332258098</v>
      </c>
      <c r="I82" s="8">
        <f t="shared" si="58"/>
        <v>299.2072833322581</v>
      </c>
      <c r="J82" s="8">
        <f t="shared" si="59"/>
        <v>0.38851856461301076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1.316968682847703</v>
      </c>
      <c r="P82" s="8">
        <f t="shared" si="62"/>
        <v>0.51166678230027696</v>
      </c>
      <c r="Q82" s="13">
        <f t="shared" si="63"/>
        <v>0.13303336339807201</v>
      </c>
      <c r="R82" s="8">
        <f t="shared" si="64"/>
        <v>0.1355172</v>
      </c>
      <c r="S82" s="14">
        <f t="shared" si="65"/>
        <v>0.98167142914753258</v>
      </c>
      <c r="T82" s="2">
        <v>0.01</v>
      </c>
      <c r="U82" s="15">
        <f t="shared" si="66"/>
        <v>9.8167142914753255E-3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2.4716714291475324E-2</v>
      </c>
      <c r="AU82" s="8">
        <f t="shared" si="70"/>
        <v>52.122000000000007</v>
      </c>
      <c r="AV82" s="1">
        <f t="shared" si="71"/>
        <v>0.26</v>
      </c>
      <c r="AW82" s="1">
        <f t="shared" si="75"/>
        <v>5.0000000000000001E-3</v>
      </c>
      <c r="AX82" s="1">
        <f t="shared" si="72"/>
        <v>11.220958711835413</v>
      </c>
    </row>
    <row r="83" spans="1:53" x14ac:dyDescent="0.15">
      <c r="C83" s="7">
        <v>9</v>
      </c>
      <c r="D83" s="9">
        <v>20.890642314333299</v>
      </c>
      <c r="E83" s="10">
        <f t="shared" si="73"/>
        <v>26.057283332258098</v>
      </c>
      <c r="F83" s="7" t="s">
        <v>73</v>
      </c>
      <c r="G83" s="1">
        <v>10</v>
      </c>
      <c r="H83" s="8">
        <f t="shared" si="57"/>
        <v>20.890642314333299</v>
      </c>
      <c r="I83" s="8">
        <f t="shared" si="58"/>
        <v>294.0406423143333</v>
      </c>
      <c r="J83" s="8">
        <f t="shared" si="59"/>
        <v>0.2193218876404445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1.326521900547426</v>
      </c>
      <c r="P83" s="8">
        <f t="shared" si="62"/>
        <v>0.29093528722445144</v>
      </c>
      <c r="Q83" s="13">
        <f t="shared" si="63"/>
        <v>7.5643174678357378E-2</v>
      </c>
      <c r="R83" s="8">
        <f t="shared" si="64"/>
        <v>0.1355172</v>
      </c>
      <c r="S83" s="14">
        <f t="shared" si="65"/>
        <v>0.55818135763104149</v>
      </c>
      <c r="T83" s="2">
        <v>0.01</v>
      </c>
      <c r="U83" s="15">
        <f t="shared" si="66"/>
        <v>5.5818135763104149E-3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1.5531813576310415E-2</v>
      </c>
      <c r="AU83" s="8">
        <f t="shared" si="70"/>
        <v>52.122000000000007</v>
      </c>
      <c r="AV83" s="1">
        <f t="shared" si="71"/>
        <v>0.26</v>
      </c>
      <c r="AW83" s="1">
        <f t="shared" si="75"/>
        <v>5.0000000000000001E-3</v>
      </c>
      <c r="AX83" s="1">
        <f t="shared" si="72"/>
        <v>7.0511734207249734</v>
      </c>
    </row>
    <row r="84" spans="1:53" x14ac:dyDescent="0.15">
      <c r="C84" s="7">
        <v>10</v>
      </c>
      <c r="D84" s="9">
        <v>14.4784886664839</v>
      </c>
      <c r="E84" s="10">
        <f t="shared" si="73"/>
        <v>20.890642314333299</v>
      </c>
      <c r="F84" s="7" t="s">
        <v>73</v>
      </c>
      <c r="G84" s="1">
        <v>11</v>
      </c>
      <c r="H84" s="8">
        <f t="shared" si="57"/>
        <v>14.4784886664839</v>
      </c>
      <c r="I84" s="8">
        <f t="shared" si="58"/>
        <v>287.62848866648386</v>
      </c>
      <c r="J84" s="8">
        <f t="shared" si="59"/>
        <v>0.10482891175006029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0.98380728265682582</v>
      </c>
      <c r="O84" s="8">
        <f t="shared" si="74"/>
        <v>0.57299933066614872</v>
      </c>
      <c r="P84" s="8">
        <f t="shared" si="62"/>
        <v>6.0066896267245318E-2</v>
      </c>
      <c r="Q84" s="13">
        <f t="shared" si="63"/>
        <v>1.5617393029483784E-2</v>
      </c>
      <c r="R84" s="8">
        <f t="shared" si="64"/>
        <v>0.1355172</v>
      </c>
      <c r="S84" s="14">
        <f t="shared" si="65"/>
        <v>0.1152428845156466</v>
      </c>
      <c r="T84" s="2">
        <v>0.01</v>
      </c>
      <c r="U84" s="15">
        <f t="shared" si="66"/>
        <v>1.1524288451564659E-3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1.1102428845156467E-2</v>
      </c>
      <c r="AU84" s="8">
        <f t="shared" si="70"/>
        <v>52.122000000000007</v>
      </c>
      <c r="AV84" s="1">
        <f t="shared" si="71"/>
        <v>0.26</v>
      </c>
      <c r="AW84" s="1">
        <f t="shared" si="75"/>
        <v>5.0000000000000001E-3</v>
      </c>
      <c r="AX84" s="1">
        <f t="shared" si="72"/>
        <v>5.0403097354877087</v>
      </c>
    </row>
    <row r="85" spans="1:53" x14ac:dyDescent="0.15">
      <c r="C85" s="7">
        <v>11</v>
      </c>
      <c r="D85" s="9">
        <v>3.3354952744999999</v>
      </c>
      <c r="E85" s="10">
        <f t="shared" si="73"/>
        <v>14.4784886664839</v>
      </c>
      <c r="F85" s="7" t="s">
        <v>75</v>
      </c>
      <c r="G85" s="1">
        <v>12</v>
      </c>
      <c r="H85" s="8">
        <f t="shared" si="57"/>
        <v>3.3354952744999999</v>
      </c>
      <c r="I85" s="8">
        <f t="shared" si="58"/>
        <v>276.48549527449995</v>
      </c>
      <c r="J85" s="8">
        <f t="shared" si="59"/>
        <v>2.6789729707166164E-2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1.0341524343989035</v>
      </c>
      <c r="P85" s="8">
        <f t="shared" si="62"/>
        <v>2.7704664193554513E-2</v>
      </c>
      <c r="Q85" s="13">
        <f t="shared" si="63"/>
        <v>7.2032126903241733E-3</v>
      </c>
      <c r="R85" s="8">
        <f t="shared" si="64"/>
        <v>0.1355172</v>
      </c>
      <c r="S85" s="14">
        <f t="shared" si="65"/>
        <v>5.3153494097606599E-2</v>
      </c>
      <c r="T85" s="2">
        <v>0.01</v>
      </c>
      <c r="U85" s="15">
        <f t="shared" si="66"/>
        <v>5.3153494097606601E-4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6.0215349409760664E-3</v>
      </c>
      <c r="AU85" s="8">
        <f t="shared" si="70"/>
        <v>52.122000000000007</v>
      </c>
      <c r="AV85" s="1">
        <f t="shared" si="71"/>
        <v>0.26</v>
      </c>
      <c r="AW85" s="1">
        <f t="shared" si="75"/>
        <v>5.0000000000000001E-3</v>
      </c>
      <c r="AX85" s="1">
        <f t="shared" si="72"/>
        <v>2.7336722089258605</v>
      </c>
      <c r="AY85" s="1">
        <f>SUM(AX74:AX85)</f>
        <v>72.018600183220101</v>
      </c>
    </row>
    <row r="86" spans="1:53" x14ac:dyDescent="0.15">
      <c r="C86" s="7">
        <v>12</v>
      </c>
      <c r="D86" s="9">
        <v>-0.49216248990322597</v>
      </c>
      <c r="E86" s="10">
        <f t="shared" si="73"/>
        <v>3.3354952744999999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v>341.64</v>
      </c>
      <c r="C90" s="7" t="s">
        <v>72</v>
      </c>
      <c r="D90" s="7">
        <v>0</v>
      </c>
      <c r="E90" s="7"/>
      <c r="F90" s="7"/>
      <c r="G90" s="1">
        <v>1</v>
      </c>
      <c r="H90" s="8">
        <f t="shared" ref="H90:H101" si="76">E91</f>
        <v>0</v>
      </c>
      <c r="I90" s="8">
        <f t="shared" ref="I90:I101" si="77">H90+273.15</f>
        <v>273.14999999999998</v>
      </c>
      <c r="J90" s="8">
        <f t="shared" ref="J90:J101" si="78">EXP(($C$16*(I90-$C$14))/($C$17*I90*$C$14))</f>
        <v>1.7426374748752829E-2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4.9612888909699301E-3</v>
      </c>
      <c r="Q90" s="13">
        <f t="shared" ref="Q90:Q101" si="82">P90*$B$76</f>
        <v>1.2899351116521819E-3</v>
      </c>
      <c r="R90" s="8">
        <f t="shared" ref="R90:R101" si="83">L90*$B$76</f>
        <v>7.4022000000000004E-2</v>
      </c>
      <c r="S90" s="14">
        <f t="shared" ref="S90:S101" si="84">Q90/R90</f>
        <v>1.7426374748752829E-2</v>
      </c>
      <c r="T90" s="2">
        <v>0.01</v>
      </c>
      <c r="U90" s="15">
        <f t="shared" ref="U90:U101" si="85">S90*T90</f>
        <v>1.7426374748752828E-4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5.6642637474875286E-3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4.6666666666666669E-2</v>
      </c>
      <c r="AX90" s="1">
        <f t="shared" ref="AX90:AX101" si="91">AW90*10000*AV90*0.67*AU90*AT90</f>
        <v>13.109492099576585</v>
      </c>
      <c r="AZ90" s="1">
        <f>$E$10/12</f>
        <v>7.4999999999999997E-3</v>
      </c>
      <c r="BA90" s="1">
        <f t="shared" ref="BA90:BA101" si="92">AZ90*10000*AV90*0.67*AU90*AT90</f>
        <v>2.1068826588605223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-1.3502061261935501</v>
      </c>
      <c r="E91" s="10">
        <f t="shared" ref="E91:E102" si="93">D90</f>
        <v>0</v>
      </c>
      <c r="F91" s="7" t="s">
        <v>73</v>
      </c>
      <c r="G91" s="1">
        <v>2</v>
      </c>
      <c r="H91" s="8">
        <f t="shared" si="76"/>
        <v>-1.3502061261935501</v>
      </c>
      <c r="I91" s="8">
        <f t="shared" si="77"/>
        <v>271.79979387380644</v>
      </c>
      <c r="J91" s="8">
        <f t="shared" si="78"/>
        <v>1.459832039570632E-2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0.5644387111090301</v>
      </c>
      <c r="P91" s="8">
        <f t="shared" si="81"/>
        <v>8.2398571485091422E-3</v>
      </c>
      <c r="Q91" s="13">
        <f t="shared" si="82"/>
        <v>2.142362858612377E-3</v>
      </c>
      <c r="R91" s="8">
        <f t="shared" si="83"/>
        <v>7.4022000000000004E-2</v>
      </c>
      <c r="S91" s="14">
        <f t="shared" si="84"/>
        <v>2.8942244989494704E-2</v>
      </c>
      <c r="T91" s="2">
        <v>0.01</v>
      </c>
      <c r="U91" s="15">
        <f t="shared" si="85"/>
        <v>2.8942244989494704E-4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5.779422449894947E-3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4.6666666666666669E-2</v>
      </c>
      <c r="AX91" s="1">
        <f t="shared" si="91"/>
        <v>13.376017841792805</v>
      </c>
      <c r="AZ91" s="1">
        <f t="shared" ref="AZ91:AZ101" si="96">$E$10/12</f>
        <v>7.4999999999999997E-3</v>
      </c>
      <c r="BA91" s="1">
        <f t="shared" si="92"/>
        <v>2.1497171531452719</v>
      </c>
    </row>
    <row r="92" spans="1:53" x14ac:dyDescent="0.15">
      <c r="A92" s="1" t="s">
        <v>38</v>
      </c>
      <c r="B92" s="1">
        <v>0.26</v>
      </c>
      <c r="C92" s="7">
        <v>2</v>
      </c>
      <c r="D92" s="9">
        <v>0.93607171407142797</v>
      </c>
      <c r="E92" s="10">
        <f t="shared" si="93"/>
        <v>-1.3502061261935501</v>
      </c>
      <c r="F92" s="7" t="s">
        <v>73</v>
      </c>
      <c r="G92" s="1">
        <v>3</v>
      </c>
      <c r="H92" s="8">
        <f t="shared" si="76"/>
        <v>0.93607171407142797</v>
      </c>
      <c r="I92" s="8">
        <f t="shared" si="77"/>
        <v>274.08607171407141</v>
      </c>
      <c r="J92" s="8">
        <f t="shared" si="78"/>
        <v>1.9682419119695805E-2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0.84089885396052089</v>
      </c>
      <c r="P92" s="8">
        <f t="shared" si="81"/>
        <v>1.6550923680922848E-2</v>
      </c>
      <c r="Q92" s="13">
        <f t="shared" si="82"/>
        <v>4.3032401570399408E-3</v>
      </c>
      <c r="R92" s="8">
        <f t="shared" si="83"/>
        <v>7.4022000000000004E-2</v>
      </c>
      <c r="S92" s="14">
        <f t="shared" si="84"/>
        <v>5.8134610751397427E-2</v>
      </c>
      <c r="T92" s="2">
        <v>0.01</v>
      </c>
      <c r="U92" s="15">
        <f t="shared" si="85"/>
        <v>5.8134610751397423E-4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6.0713461075139743E-3</v>
      </c>
      <c r="AU92" s="8">
        <f t="shared" si="89"/>
        <v>28.47</v>
      </c>
      <c r="AV92" s="1">
        <f t="shared" si="90"/>
        <v>0.26</v>
      </c>
      <c r="AW92" s="1">
        <f t="shared" si="95"/>
        <v>4.6666666666666669E-2</v>
      </c>
      <c r="AX92" s="1">
        <f t="shared" si="91"/>
        <v>14.051652143767823</v>
      </c>
      <c r="AZ92" s="1">
        <f t="shared" si="96"/>
        <v>7.4999999999999997E-3</v>
      </c>
      <c r="BA92" s="1">
        <f t="shared" si="92"/>
        <v>2.2583012373912572</v>
      </c>
    </row>
    <row r="93" spans="1:53" x14ac:dyDescent="0.15">
      <c r="C93" s="7">
        <v>3</v>
      </c>
      <c r="D93" s="9">
        <v>8.4485181542903192</v>
      </c>
      <c r="E93" s="10">
        <f t="shared" si="93"/>
        <v>0.93607171407142797</v>
      </c>
      <c r="F93" s="7" t="s">
        <v>73</v>
      </c>
      <c r="G93" s="1">
        <v>4</v>
      </c>
      <c r="H93" s="8">
        <f t="shared" si="76"/>
        <v>8.4485181542903192</v>
      </c>
      <c r="I93" s="8">
        <f t="shared" si="77"/>
        <v>281.59851815429028</v>
      </c>
      <c r="J93" s="8">
        <f t="shared" si="78"/>
        <v>5.0777092501891642E-2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1.1090479302795979</v>
      </c>
      <c r="P93" s="8">
        <f t="shared" si="81"/>
        <v>5.6314229344838616E-2</v>
      </c>
      <c r="Q93" s="13">
        <f t="shared" si="82"/>
        <v>1.464169962965804E-2</v>
      </c>
      <c r="R93" s="8">
        <f t="shared" si="83"/>
        <v>7.4022000000000004E-2</v>
      </c>
      <c r="S93" s="14">
        <f t="shared" si="84"/>
        <v>0.19780199980624733</v>
      </c>
      <c r="T93" s="2">
        <v>0.01</v>
      </c>
      <c r="U93" s="15">
        <f t="shared" si="85"/>
        <v>1.9780199980624731E-3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7.4680199980624732E-3</v>
      </c>
      <c r="AU93" s="8">
        <f t="shared" si="89"/>
        <v>28.47</v>
      </c>
      <c r="AV93" s="1">
        <f t="shared" si="90"/>
        <v>0.26</v>
      </c>
      <c r="AW93" s="1">
        <f t="shared" si="95"/>
        <v>4.6666666666666669E-2</v>
      </c>
      <c r="AX93" s="1">
        <f t="shared" si="91"/>
        <v>17.284143805539749</v>
      </c>
      <c r="AZ93" s="1">
        <f t="shared" si="96"/>
        <v>7.4999999999999997E-3</v>
      </c>
      <c r="BA93" s="1">
        <f t="shared" si="92"/>
        <v>2.7778088258903164</v>
      </c>
    </row>
    <row r="94" spans="1:53" x14ac:dyDescent="0.15">
      <c r="C94" s="7">
        <v>4</v>
      </c>
      <c r="D94" s="9">
        <v>15.4472544221</v>
      </c>
      <c r="E94" s="10">
        <f t="shared" si="93"/>
        <v>8.4485181542903192</v>
      </c>
      <c r="F94" s="7" t="s">
        <v>73</v>
      </c>
      <c r="G94" s="1">
        <v>5</v>
      </c>
      <c r="H94" s="8">
        <f t="shared" si="76"/>
        <v>15.4472544221</v>
      </c>
      <c r="I94" s="8">
        <f t="shared" si="77"/>
        <v>288.59725442209998</v>
      </c>
      <c r="J94" s="8">
        <f t="shared" si="78"/>
        <v>0.11744429934291174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1.0000970158880214</v>
      </c>
      <c r="O94" s="8">
        <f t="shared" si="94"/>
        <v>0.33733668504673786</v>
      </c>
      <c r="P94" s="8">
        <f t="shared" si="81"/>
        <v>3.961827061797462E-2</v>
      </c>
      <c r="Q94" s="13">
        <f t="shared" si="82"/>
        <v>1.0300750360673402E-2</v>
      </c>
      <c r="R94" s="8">
        <f t="shared" si="83"/>
        <v>7.4022000000000004E-2</v>
      </c>
      <c r="S94" s="14">
        <f t="shared" si="84"/>
        <v>0.1391579579135041</v>
      </c>
      <c r="T94" s="2">
        <v>0.01</v>
      </c>
      <c r="U94" s="15">
        <f t="shared" si="85"/>
        <v>1.3915795791350411E-3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1.1341579579135039E-2</v>
      </c>
      <c r="AU94" s="8">
        <f t="shared" si="89"/>
        <v>28.47</v>
      </c>
      <c r="AV94" s="1">
        <f t="shared" si="90"/>
        <v>0.26</v>
      </c>
      <c r="AW94" s="1">
        <f t="shared" si="95"/>
        <v>4.6666666666666669E-2</v>
      </c>
      <c r="AX94" s="1">
        <f t="shared" si="91"/>
        <v>26.249192219437216</v>
      </c>
      <c r="AZ94" s="1">
        <f t="shared" si="96"/>
        <v>7.4999999999999997E-3</v>
      </c>
      <c r="BA94" s="1">
        <f t="shared" si="92"/>
        <v>4.2186201781238379</v>
      </c>
    </row>
    <row r="95" spans="1:53" x14ac:dyDescent="0.15">
      <c r="C95" s="7">
        <v>5</v>
      </c>
      <c r="D95" s="9">
        <v>21.551887425806399</v>
      </c>
      <c r="E95" s="10">
        <f t="shared" si="93"/>
        <v>15.4472544221</v>
      </c>
      <c r="F95" s="7" t="s">
        <v>75</v>
      </c>
      <c r="G95" s="1">
        <v>6</v>
      </c>
      <c r="H95" s="8">
        <f t="shared" si="76"/>
        <v>21.551887425806399</v>
      </c>
      <c r="I95" s="8">
        <f t="shared" si="77"/>
        <v>294.70188742580638</v>
      </c>
      <c r="J95" s="8">
        <f t="shared" si="78"/>
        <v>0.23623812747125456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0.58241841442876319</v>
      </c>
      <c r="P95" s="8">
        <f t="shared" si="81"/>
        <v>0.13758943562942813</v>
      </c>
      <c r="Q95" s="13">
        <f t="shared" si="82"/>
        <v>3.5773253263651314E-2</v>
      </c>
      <c r="R95" s="8">
        <f t="shared" si="83"/>
        <v>7.4022000000000004E-2</v>
      </c>
      <c r="S95" s="14">
        <f t="shared" si="84"/>
        <v>0.48327866396005664</v>
      </c>
      <c r="T95" s="2">
        <v>0.01</v>
      </c>
      <c r="U95" s="15">
        <f t="shared" si="85"/>
        <v>4.8327866396005665E-3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1.4782786639600566E-2</v>
      </c>
      <c r="AU95" s="8">
        <f t="shared" si="89"/>
        <v>28.47</v>
      </c>
      <c r="AV95" s="1">
        <f t="shared" si="90"/>
        <v>0.26</v>
      </c>
      <c r="AW95" s="1">
        <f t="shared" si="95"/>
        <v>4.6666666666666669E-2</v>
      </c>
      <c r="AX95" s="1">
        <f t="shared" si="91"/>
        <v>34.213594793768316</v>
      </c>
      <c r="AZ95" s="1">
        <f t="shared" si="96"/>
        <v>7.4999999999999997E-3</v>
      </c>
      <c r="BA95" s="1">
        <f t="shared" si="92"/>
        <v>5.4986134489984781</v>
      </c>
    </row>
    <row r="96" spans="1:53" x14ac:dyDescent="0.15">
      <c r="C96" s="7">
        <v>6</v>
      </c>
      <c r="D96" s="9">
        <v>25.074598489333301</v>
      </c>
      <c r="E96" s="10">
        <f t="shared" si="93"/>
        <v>21.551887425806399</v>
      </c>
      <c r="F96" s="7" t="s">
        <v>73</v>
      </c>
      <c r="G96" s="1">
        <v>7</v>
      </c>
      <c r="H96" s="8">
        <f t="shared" si="76"/>
        <v>25.074598489333301</v>
      </c>
      <c r="I96" s="8">
        <f t="shared" si="77"/>
        <v>298.22459848933329</v>
      </c>
      <c r="J96" s="8">
        <f t="shared" si="78"/>
        <v>0.34901378674597239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0.72952897879933498</v>
      </c>
      <c r="P96" s="8">
        <f t="shared" si="81"/>
        <v>0.25461567143167813</v>
      </c>
      <c r="Q96" s="13">
        <f t="shared" si="82"/>
        <v>6.6200074572236312E-2</v>
      </c>
      <c r="R96" s="8">
        <f t="shared" si="83"/>
        <v>7.4022000000000004E-2</v>
      </c>
      <c r="S96" s="14">
        <f t="shared" si="84"/>
        <v>0.89432972051871484</v>
      </c>
      <c r="T96" s="2">
        <v>0.01</v>
      </c>
      <c r="U96" s="15">
        <f t="shared" si="85"/>
        <v>8.9432972051871479E-3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2.3843297205187151E-2</v>
      </c>
      <c r="AU96" s="8">
        <f t="shared" si="89"/>
        <v>28.47</v>
      </c>
      <c r="AV96" s="1">
        <f t="shared" si="90"/>
        <v>0.26</v>
      </c>
      <c r="AW96" s="1">
        <f t="shared" si="95"/>
        <v>4.6666666666666669E-2</v>
      </c>
      <c r="AX96" s="1">
        <f t="shared" si="91"/>
        <v>55.1834325295859</v>
      </c>
      <c r="AZ96" s="1">
        <f t="shared" si="96"/>
        <v>7.4999999999999997E-3</v>
      </c>
      <c r="BA96" s="1">
        <f t="shared" si="92"/>
        <v>8.8687659422548766</v>
      </c>
    </row>
    <row r="97" spans="3:54" x14ac:dyDescent="0.15">
      <c r="C97" s="7">
        <v>7</v>
      </c>
      <c r="D97" s="9">
        <v>26.9454255677419</v>
      </c>
      <c r="E97" s="10">
        <f t="shared" si="93"/>
        <v>25.074598489333301</v>
      </c>
      <c r="F97" s="7" t="s">
        <v>73</v>
      </c>
      <c r="G97" s="1">
        <v>8</v>
      </c>
      <c r="H97" s="8">
        <f t="shared" si="76"/>
        <v>26.9454255677419</v>
      </c>
      <c r="I97" s="8">
        <f t="shared" si="77"/>
        <v>300.09542556774187</v>
      </c>
      <c r="J97" s="8">
        <f t="shared" si="78"/>
        <v>0.42779748896470021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0.75961330736765698</v>
      </c>
      <c r="P97" s="8">
        <f t="shared" si="81"/>
        <v>0.32496066547605468</v>
      </c>
      <c r="Q97" s="13">
        <f t="shared" si="82"/>
        <v>8.4489773023774223E-2</v>
      </c>
      <c r="R97" s="8">
        <f t="shared" si="83"/>
        <v>7.4022000000000004E-2</v>
      </c>
      <c r="S97" s="14">
        <f t="shared" si="84"/>
        <v>1.1414143501090785</v>
      </c>
      <c r="T97" s="2">
        <v>0.01</v>
      </c>
      <c r="U97" s="15">
        <f t="shared" si="85"/>
        <v>1.1414143501090785E-2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2.6314143501090785E-2</v>
      </c>
      <c r="AU97" s="8">
        <f t="shared" si="89"/>
        <v>28.47</v>
      </c>
      <c r="AV97" s="1">
        <f t="shared" si="90"/>
        <v>0.26</v>
      </c>
      <c r="AW97" s="1">
        <f t="shared" si="95"/>
        <v>4.6666666666666669E-2</v>
      </c>
      <c r="AX97" s="1">
        <f t="shared" si="91"/>
        <v>60.902011578766739</v>
      </c>
      <c r="AZ97" s="1">
        <f t="shared" si="96"/>
        <v>7.4999999999999997E-3</v>
      </c>
      <c r="BA97" s="1">
        <f t="shared" si="92"/>
        <v>9.7878232894446544</v>
      </c>
    </row>
    <row r="98" spans="3:54" x14ac:dyDescent="0.15">
      <c r="C98" s="7">
        <v>8</v>
      </c>
      <c r="D98" s="9">
        <v>26.057283332258098</v>
      </c>
      <c r="E98" s="10">
        <f t="shared" si="93"/>
        <v>26.9454255677419</v>
      </c>
      <c r="F98" s="7" t="s">
        <v>73</v>
      </c>
      <c r="G98" s="1">
        <v>9</v>
      </c>
      <c r="H98" s="8">
        <f t="shared" si="76"/>
        <v>26.057283332258098</v>
      </c>
      <c r="I98" s="8">
        <f t="shared" si="77"/>
        <v>299.2072833322581</v>
      </c>
      <c r="J98" s="8">
        <f t="shared" si="78"/>
        <v>0.38851856461301076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0.71935264189160231</v>
      </c>
      <c r="P98" s="8">
        <f t="shared" si="81"/>
        <v>0.27948185587830249</v>
      </c>
      <c r="Q98" s="13">
        <f t="shared" si="82"/>
        <v>7.2665282528358646E-2</v>
      </c>
      <c r="R98" s="8">
        <f t="shared" si="83"/>
        <v>7.4022000000000004E-2</v>
      </c>
      <c r="S98" s="14">
        <f t="shared" si="84"/>
        <v>0.98167142914753236</v>
      </c>
      <c r="T98" s="2">
        <v>0.01</v>
      </c>
      <c r="U98" s="15">
        <f t="shared" si="85"/>
        <v>9.8167142914753237E-3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2.4716714291475324E-2</v>
      </c>
      <c r="AU98" s="8">
        <f t="shared" si="89"/>
        <v>28.47</v>
      </c>
      <c r="AV98" s="1">
        <f t="shared" si="90"/>
        <v>0.26</v>
      </c>
      <c r="AW98" s="1">
        <f t="shared" si="95"/>
        <v>4.6666666666666669E-2</v>
      </c>
      <c r="AX98" s="1">
        <f t="shared" si="91"/>
        <v>57.204887550533478</v>
      </c>
      <c r="AZ98" s="1">
        <f t="shared" si="96"/>
        <v>7.4999999999999997E-3</v>
      </c>
      <c r="BA98" s="1">
        <f t="shared" si="92"/>
        <v>9.1936426420500226</v>
      </c>
    </row>
    <row r="99" spans="3:54" x14ac:dyDescent="0.15">
      <c r="C99" s="7">
        <v>9</v>
      </c>
      <c r="D99" s="9">
        <v>20.890642314333299</v>
      </c>
      <c r="E99" s="10">
        <f t="shared" si="93"/>
        <v>26.057283332258098</v>
      </c>
      <c r="F99" s="7" t="s">
        <v>73</v>
      </c>
      <c r="G99" s="1">
        <v>10</v>
      </c>
      <c r="H99" s="8">
        <f t="shared" si="76"/>
        <v>20.890642314333299</v>
      </c>
      <c r="I99" s="8">
        <f t="shared" si="77"/>
        <v>294.0406423143333</v>
      </c>
      <c r="J99" s="8">
        <f t="shared" si="78"/>
        <v>0.2193218876404445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0.72457078601329972</v>
      </c>
      <c r="P99" s="8">
        <f t="shared" si="81"/>
        <v>0.15891423251755749</v>
      </c>
      <c r="Q99" s="13">
        <f t="shared" si="82"/>
        <v>4.1317700454564947E-2</v>
      </c>
      <c r="R99" s="8">
        <f t="shared" si="83"/>
        <v>7.4022000000000004E-2</v>
      </c>
      <c r="S99" s="14">
        <f t="shared" si="84"/>
        <v>0.55818135763104137</v>
      </c>
      <c r="T99" s="2">
        <v>0.01</v>
      </c>
      <c r="U99" s="15">
        <f t="shared" si="85"/>
        <v>5.581813576310414E-3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1.5531813576310415E-2</v>
      </c>
      <c r="AU99" s="8">
        <f t="shared" si="89"/>
        <v>28.47</v>
      </c>
      <c r="AV99" s="1">
        <f t="shared" si="90"/>
        <v>0.26</v>
      </c>
      <c r="AW99" s="1">
        <f t="shared" si="95"/>
        <v>4.6666666666666669E-2</v>
      </c>
      <c r="AX99" s="1">
        <f t="shared" si="91"/>
        <v>35.947158615460644</v>
      </c>
      <c r="AZ99" s="1">
        <f t="shared" si="96"/>
        <v>7.4999999999999997E-3</v>
      </c>
      <c r="BA99" s="1">
        <f t="shared" si="92"/>
        <v>5.7772219203418889</v>
      </c>
    </row>
    <row r="100" spans="3:54" x14ac:dyDescent="0.15">
      <c r="C100" s="7">
        <v>10</v>
      </c>
      <c r="D100" s="9">
        <v>14.4784886664839</v>
      </c>
      <c r="E100" s="10">
        <f t="shared" si="93"/>
        <v>20.890642314333299</v>
      </c>
      <c r="F100" s="7" t="s">
        <v>73</v>
      </c>
      <c r="G100" s="1">
        <v>11</v>
      </c>
      <c r="H100" s="8">
        <f t="shared" si="76"/>
        <v>14.4784886664839</v>
      </c>
      <c r="I100" s="8">
        <f t="shared" si="77"/>
        <v>287.62848866648386</v>
      </c>
      <c r="J100" s="8">
        <f t="shared" si="78"/>
        <v>0.10482891175006029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0.53737372582095522</v>
      </c>
      <c r="O100" s="8">
        <f t="shared" si="94"/>
        <v>0.31298282767478702</v>
      </c>
      <c r="P100" s="8">
        <f t="shared" si="81"/>
        <v>3.2809649221604578E-2</v>
      </c>
      <c r="Q100" s="13">
        <f t="shared" si="82"/>
        <v>8.5305087976171902E-3</v>
      </c>
      <c r="R100" s="8">
        <f t="shared" si="83"/>
        <v>7.4022000000000004E-2</v>
      </c>
      <c r="S100" s="14">
        <f t="shared" si="84"/>
        <v>0.11524288451564656</v>
      </c>
      <c r="T100" s="2">
        <v>0.01</v>
      </c>
      <c r="U100" s="15">
        <f t="shared" si="85"/>
        <v>1.1524288451564657E-3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1.1102428845156467E-2</v>
      </c>
      <c r="AU100" s="8">
        <f t="shared" si="89"/>
        <v>28.47</v>
      </c>
      <c r="AV100" s="1">
        <f t="shared" si="90"/>
        <v>0.26</v>
      </c>
      <c r="AW100" s="1">
        <f t="shared" si="95"/>
        <v>4.6666666666666669E-2</v>
      </c>
      <c r="AX100" s="1">
        <f t="shared" si="91"/>
        <v>25.695696690721647</v>
      </c>
      <c r="AZ100" s="1">
        <f t="shared" si="96"/>
        <v>7.4999999999999997E-3</v>
      </c>
      <c r="BA100" s="1">
        <f t="shared" si="92"/>
        <v>4.1296655395802642</v>
      </c>
    </row>
    <row r="101" spans="3:54" x14ac:dyDescent="0.15">
      <c r="C101" s="7">
        <v>11</v>
      </c>
      <c r="D101" s="9">
        <v>3.3354952744999999</v>
      </c>
      <c r="E101" s="10">
        <f t="shared" si="93"/>
        <v>14.4784886664839</v>
      </c>
      <c r="F101" s="7" t="s">
        <v>75</v>
      </c>
      <c r="G101" s="1">
        <v>12</v>
      </c>
      <c r="H101" s="8">
        <f t="shared" si="76"/>
        <v>3.3354952744999999</v>
      </c>
      <c r="I101" s="8">
        <f t="shared" si="77"/>
        <v>276.48549527449995</v>
      </c>
      <c r="J101" s="8">
        <f t="shared" si="78"/>
        <v>2.6789729707166164E-2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0.56487317845318241</v>
      </c>
      <c r="P101" s="8">
        <f t="shared" si="81"/>
        <v>1.5132799769588595E-2</v>
      </c>
      <c r="Q101" s="13">
        <f t="shared" si="82"/>
        <v>3.9345279400930348E-3</v>
      </c>
      <c r="R101" s="8">
        <f t="shared" si="83"/>
        <v>7.4022000000000004E-2</v>
      </c>
      <c r="S101" s="14">
        <f t="shared" si="84"/>
        <v>5.3153494097606585E-2</v>
      </c>
      <c r="T101" s="2">
        <v>0.01</v>
      </c>
      <c r="U101" s="15">
        <f t="shared" si="85"/>
        <v>5.315349409760659E-4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6.0215349409760656E-3</v>
      </c>
      <c r="AU101" s="8">
        <f t="shared" si="89"/>
        <v>28.47</v>
      </c>
      <c r="AV101" s="1">
        <f t="shared" si="90"/>
        <v>0.26</v>
      </c>
      <c r="AW101" s="1">
        <f t="shared" si="95"/>
        <v>4.6666666666666669E-2</v>
      </c>
      <c r="AX101" s="1">
        <f t="shared" si="91"/>
        <v>13.936368123935756</v>
      </c>
      <c r="AY101" s="1">
        <f>SUM(AX90:AX101)</f>
        <v>367.1536479928867</v>
      </c>
      <c r="AZ101" s="1">
        <f t="shared" si="96"/>
        <v>7.4999999999999997E-3</v>
      </c>
      <c r="BA101" s="1">
        <f t="shared" si="92"/>
        <v>2.2397734484896747</v>
      </c>
      <c r="BB101" s="1">
        <f>SUM(BA90:BA101)</f>
        <v>59.006836284571058</v>
      </c>
    </row>
    <row r="102" spans="3:54" x14ac:dyDescent="0.15">
      <c r="C102" s="7">
        <v>12</v>
      </c>
      <c r="D102" s="9">
        <v>-0.49216248990322597</v>
      </c>
      <c r="E102" s="10">
        <f t="shared" si="93"/>
        <v>3.3354952744999999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440.08269999999999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360.07521688047802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5071.00378808798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23.010961675211998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0.06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4.05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163452941.42858043</v>
      </c>
      <c r="J14" s="6" t="s">
        <v>22</v>
      </c>
      <c r="K14" s="6">
        <f>I14/(10000*1000)</f>
        <v>16.345294142858044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83343854.931506902</v>
      </c>
      <c r="J15" s="6" t="s">
        <v>22</v>
      </c>
      <c r="K15" s="6">
        <f>I15/(10000*1000)</f>
        <v>8.3343854931506893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16.345294142858044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11</v>
      </c>
      <c r="E27" s="7"/>
      <c r="F27" s="7"/>
      <c r="G27" s="1">
        <v>1</v>
      </c>
      <c r="H27" s="8">
        <f t="shared" ref="H27:H38" si="0">E28</f>
        <v>11</v>
      </c>
      <c r="I27" s="8">
        <f t="shared" ref="I27:I38" si="1">H27+273.15</f>
        <v>284.14999999999998</v>
      </c>
      <c r="J27" s="8">
        <f t="shared" ref="J27:J38" si="2">EXP(($C$16*(I27-$C$14))/($C$17*I27*$C$14))</f>
        <v>6.9263833124627833E-2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7.5367766138596609E-2</v>
      </c>
      <c r="Q27" s="13">
        <f t="shared" ref="Q27:Q38" si="6">P27*$B$29</f>
        <v>9.0441319366315921E-3</v>
      </c>
      <c r="R27" s="8">
        <f t="shared" ref="R27:R38" si="7">L27*$B$29</f>
        <v>0.1305751</v>
      </c>
      <c r="S27" s="14">
        <f t="shared" ref="S27:S38" si="8">Q27/R27</f>
        <v>6.9263833124627833E-2</v>
      </c>
      <c r="T27" s="2">
        <v>0.01</v>
      </c>
      <c r="U27" s="15">
        <f t="shared" ref="U27:U38" si="9">S27*T27</f>
        <v>6.9263833124627832E-4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3.0142638331246276E-2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36.673558333333332</v>
      </c>
      <c r="AU27" s="1">
        <f t="shared" ref="AU27:AU38" si="17">AT27*10000*AS27*0.67*AR27*AQ27</f>
        <v>96709.576808340658</v>
      </c>
    </row>
    <row r="28" spans="1:47" x14ac:dyDescent="0.15">
      <c r="A28" s="1" t="s">
        <v>74</v>
      </c>
      <c r="B28" s="1">
        <v>1</v>
      </c>
      <c r="C28" s="7">
        <v>1</v>
      </c>
      <c r="D28" s="9">
        <v>12.235060361871</v>
      </c>
      <c r="E28" s="10">
        <f t="shared" ref="E28:E39" si="18">D27</f>
        <v>11</v>
      </c>
      <c r="F28" s="7" t="s">
        <v>73</v>
      </c>
      <c r="G28" s="1">
        <v>2</v>
      </c>
      <c r="H28" s="8">
        <f t="shared" si="0"/>
        <v>12.235060361871</v>
      </c>
      <c r="I28" s="8">
        <f t="shared" si="1"/>
        <v>285.38506036187096</v>
      </c>
      <c r="J28" s="8">
        <f t="shared" si="2"/>
        <v>8.0335963472379091E-2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2.1008839005280704</v>
      </c>
      <c r="P28" s="8">
        <f t="shared" si="5"/>
        <v>0.16877653229253237</v>
      </c>
      <c r="Q28" s="13">
        <f t="shared" si="6"/>
        <v>2.0253183875103883E-2</v>
      </c>
      <c r="R28" s="8">
        <f t="shared" si="7"/>
        <v>0.1305751</v>
      </c>
      <c r="S28" s="14">
        <f t="shared" si="8"/>
        <v>0.15510755017690114</v>
      </c>
      <c r="T28" s="2">
        <v>0.01</v>
      </c>
      <c r="U28" s="15">
        <f t="shared" si="9"/>
        <v>1.5510755017690114E-3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2.345107550176901E-2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36.673558333333332</v>
      </c>
      <c r="AU28" s="1">
        <f t="shared" si="17"/>
        <v>75240.380837053148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14.5191978353214</v>
      </c>
      <c r="E29" s="10">
        <f t="shared" si="18"/>
        <v>12.235060361871</v>
      </c>
      <c r="F29" s="7" t="s">
        <v>73</v>
      </c>
      <c r="G29" s="1">
        <v>3</v>
      </c>
      <c r="H29" s="8">
        <f t="shared" si="0"/>
        <v>14.5191978353214</v>
      </c>
      <c r="I29" s="8">
        <f t="shared" si="1"/>
        <v>287.66919783532137</v>
      </c>
      <c r="J29" s="8">
        <f t="shared" si="2"/>
        <v>0.10533230162889298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3.0202332015688715</v>
      </c>
      <c r="P29" s="8">
        <f t="shared" si="5"/>
        <v>0.31812811457724949</v>
      </c>
      <c r="Q29" s="13">
        <f t="shared" si="6"/>
        <v>3.8175373749269936E-2</v>
      </c>
      <c r="R29" s="8">
        <f t="shared" si="7"/>
        <v>0.1305751</v>
      </c>
      <c r="S29" s="14">
        <f t="shared" si="8"/>
        <v>0.29236335066387037</v>
      </c>
      <c r="T29" s="2">
        <v>0.01</v>
      </c>
      <c r="U29" s="15">
        <f t="shared" si="9"/>
        <v>2.9236335066387038E-3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2.4823633506638704E-2</v>
      </c>
      <c r="AR29" s="8">
        <f t="shared" si="15"/>
        <v>108.81258333333334</v>
      </c>
      <c r="AS29" s="1">
        <f t="shared" si="16"/>
        <v>0.12</v>
      </c>
      <c r="AT29" s="1">
        <f t="shared" si="20"/>
        <v>36.673558333333332</v>
      </c>
      <c r="AU29" s="1">
        <f t="shared" si="17"/>
        <v>79644.093024988892</v>
      </c>
    </row>
    <row r="30" spans="1:47" x14ac:dyDescent="0.15">
      <c r="C30" s="7">
        <v>3</v>
      </c>
      <c r="D30" s="9">
        <v>16.905338428967699</v>
      </c>
      <c r="E30" s="10">
        <f t="shared" si="18"/>
        <v>14.5191978353214</v>
      </c>
      <c r="F30" s="7" t="s">
        <v>73</v>
      </c>
      <c r="G30" s="1">
        <v>4</v>
      </c>
      <c r="H30" s="8">
        <f t="shared" si="0"/>
        <v>16.905338428967699</v>
      </c>
      <c r="I30" s="8">
        <f t="shared" si="1"/>
        <v>290.05533842896767</v>
      </c>
      <c r="J30" s="8">
        <f t="shared" si="2"/>
        <v>0.13915159364870477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3.7902309203249551</v>
      </c>
      <c r="P30" s="8">
        <f t="shared" si="5"/>
        <v>0.52741667285981453</v>
      </c>
      <c r="Q30" s="13">
        <f t="shared" si="6"/>
        <v>6.3290000743177741E-2</v>
      </c>
      <c r="R30" s="8">
        <f t="shared" si="7"/>
        <v>0.1305751</v>
      </c>
      <c r="S30" s="14">
        <f t="shared" si="8"/>
        <v>0.48470191286989434</v>
      </c>
      <c r="T30" s="2">
        <v>0.01</v>
      </c>
      <c r="U30" s="15">
        <f t="shared" si="9"/>
        <v>4.8470191286989431E-3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3.4297019128698938E-2</v>
      </c>
      <c r="AR30" s="8">
        <f t="shared" si="15"/>
        <v>108.81258333333334</v>
      </c>
      <c r="AS30" s="1">
        <f t="shared" si="16"/>
        <v>0.12</v>
      </c>
      <c r="AT30" s="1">
        <f t="shared" si="20"/>
        <v>36.673558333333332</v>
      </c>
      <c r="AU30" s="1">
        <f t="shared" si="17"/>
        <v>110038.4833362694</v>
      </c>
    </row>
    <row r="31" spans="1:47" x14ac:dyDescent="0.15">
      <c r="C31" s="7">
        <v>4</v>
      </c>
      <c r="D31" s="9">
        <v>21.786016536000002</v>
      </c>
      <c r="E31" s="10">
        <f t="shared" si="18"/>
        <v>16.905338428967699</v>
      </c>
      <c r="F31" s="7" t="s">
        <v>73</v>
      </c>
      <c r="G31" s="1">
        <v>5</v>
      </c>
      <c r="H31" s="8">
        <f t="shared" si="0"/>
        <v>21.786016536000002</v>
      </c>
      <c r="I31" s="8">
        <f t="shared" si="1"/>
        <v>294.93601653599995</v>
      </c>
      <c r="J31" s="8">
        <f t="shared" si="2"/>
        <v>0.24251608201430089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3.0996735350918834</v>
      </c>
      <c r="O31" s="8">
        <f t="shared" si="19"/>
        <v>1.2512665457065908</v>
      </c>
      <c r="P31" s="8">
        <f t="shared" si="5"/>
        <v>0.30345226022033056</v>
      </c>
      <c r="Q31" s="13">
        <f t="shared" si="6"/>
        <v>3.6414271226439664E-2</v>
      </c>
      <c r="R31" s="8">
        <f t="shared" si="7"/>
        <v>0.1305751</v>
      </c>
      <c r="S31" s="14">
        <f t="shared" si="8"/>
        <v>0.27887607381835944</v>
      </c>
      <c r="T31" s="2">
        <v>0.01</v>
      </c>
      <c r="U31" s="15">
        <f t="shared" si="9"/>
        <v>2.7887607381835945E-3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3.2238760738183589E-2</v>
      </c>
      <c r="AR31" s="8">
        <f t="shared" si="15"/>
        <v>108.81258333333334</v>
      </c>
      <c r="AS31" s="1">
        <f t="shared" si="16"/>
        <v>0.12</v>
      </c>
      <c r="AT31" s="1">
        <f t="shared" si="20"/>
        <v>36.673558333333332</v>
      </c>
      <c r="AU31" s="1">
        <f t="shared" si="17"/>
        <v>103434.77148724342</v>
      </c>
    </row>
    <row r="32" spans="1:47" x14ac:dyDescent="0.15">
      <c r="C32" s="7">
        <v>5</v>
      </c>
      <c r="D32" s="9">
        <v>25.616372388387099</v>
      </c>
      <c r="E32" s="10">
        <f t="shared" si="18"/>
        <v>21.786016536000002</v>
      </c>
      <c r="F32" s="7" t="s">
        <v>75</v>
      </c>
      <c r="G32" s="1">
        <v>6</v>
      </c>
      <c r="H32" s="8">
        <f t="shared" si="0"/>
        <v>25.616372388387099</v>
      </c>
      <c r="I32" s="8">
        <f t="shared" si="1"/>
        <v>298.76637238838708</v>
      </c>
      <c r="J32" s="8">
        <f t="shared" si="2"/>
        <v>0.37030110177904529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2.0359401188195934</v>
      </c>
      <c r="P32" s="8">
        <f t="shared" si="5"/>
        <v>0.75391086915505579</v>
      </c>
      <c r="Q32" s="13">
        <f t="shared" si="6"/>
        <v>9.0469304298606695E-2</v>
      </c>
      <c r="R32" s="8">
        <f t="shared" si="7"/>
        <v>0.1305751</v>
      </c>
      <c r="S32" s="14">
        <f t="shared" si="8"/>
        <v>0.69285265183489575</v>
      </c>
      <c r="T32" s="2">
        <v>0.01</v>
      </c>
      <c r="U32" s="15">
        <f t="shared" si="9"/>
        <v>6.9285265183489575E-3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0.02</v>
      </c>
      <c r="AO32" s="2">
        <v>0.38</v>
      </c>
      <c r="AP32" s="2">
        <f t="shared" si="13"/>
        <v>7.6E-3</v>
      </c>
      <c r="AQ32" s="1">
        <f t="shared" si="14"/>
        <v>4.1828526518348959E-2</v>
      </c>
      <c r="AR32" s="8">
        <f t="shared" si="15"/>
        <v>108.81258333333334</v>
      </c>
      <c r="AS32" s="1">
        <f t="shared" si="16"/>
        <v>0.12</v>
      </c>
      <c r="AT32" s="1">
        <f t="shared" si="20"/>
        <v>36.673558333333332</v>
      </c>
      <c r="AU32" s="1">
        <f t="shared" si="17"/>
        <v>134202.55565063303</v>
      </c>
    </row>
    <row r="33" spans="1:48" x14ac:dyDescent="0.15">
      <c r="C33" s="7">
        <v>6</v>
      </c>
      <c r="D33" s="9">
        <v>27.311631197666699</v>
      </c>
      <c r="E33" s="10">
        <f t="shared" si="18"/>
        <v>25.616372388387099</v>
      </c>
      <c r="F33" s="7" t="s">
        <v>73</v>
      </c>
      <c r="G33" s="1">
        <v>7</v>
      </c>
      <c r="H33" s="8">
        <f t="shared" si="0"/>
        <v>27.311631197666699</v>
      </c>
      <c r="I33" s="8">
        <f t="shared" si="1"/>
        <v>300.46163119766669</v>
      </c>
      <c r="J33" s="8">
        <f t="shared" si="2"/>
        <v>0.4450537228163175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2.3701550829978713</v>
      </c>
      <c r="P33" s="8">
        <f t="shared" si="5"/>
        <v>1.0548463433402206</v>
      </c>
      <c r="Q33" s="13">
        <f t="shared" si="6"/>
        <v>0.12658156120082648</v>
      </c>
      <c r="R33" s="8">
        <f t="shared" si="7"/>
        <v>0.1305751</v>
      </c>
      <c r="S33" s="14">
        <f t="shared" si="8"/>
        <v>0.96941577070074214</v>
      </c>
      <c r="T33" s="2">
        <v>0.01</v>
      </c>
      <c r="U33" s="15">
        <f t="shared" si="9"/>
        <v>9.6941577070074215E-3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4.459415770700742E-2</v>
      </c>
      <c r="AR33" s="8">
        <f t="shared" si="15"/>
        <v>108.81258333333334</v>
      </c>
      <c r="AS33" s="1">
        <f t="shared" si="16"/>
        <v>0.12</v>
      </c>
      <c r="AT33" s="1">
        <f t="shared" si="20"/>
        <v>36.673558333333332</v>
      </c>
      <c r="AU33" s="1">
        <f t="shared" si="17"/>
        <v>143075.80088298061</v>
      </c>
    </row>
    <row r="34" spans="1:48" x14ac:dyDescent="0.15">
      <c r="C34" s="7">
        <v>7</v>
      </c>
      <c r="D34" s="9">
        <v>26.405247336129001</v>
      </c>
      <c r="E34" s="10">
        <f t="shared" si="18"/>
        <v>27.311631197666699</v>
      </c>
      <c r="F34" s="7" t="s">
        <v>73</v>
      </c>
      <c r="G34" s="1">
        <v>8</v>
      </c>
      <c r="H34" s="8">
        <f t="shared" si="0"/>
        <v>26.405247336129001</v>
      </c>
      <c r="I34" s="8">
        <f t="shared" si="1"/>
        <v>299.55524733612896</v>
      </c>
      <c r="J34" s="8">
        <f t="shared" si="2"/>
        <v>0.40348598521314749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2.4034345729909843</v>
      </c>
      <c r="P34" s="8">
        <f t="shared" si="5"/>
        <v>0.96975216657860774</v>
      </c>
      <c r="Q34" s="13">
        <f t="shared" si="6"/>
        <v>0.11637025998943293</v>
      </c>
      <c r="R34" s="8">
        <f t="shared" si="7"/>
        <v>0.1305751</v>
      </c>
      <c r="S34" s="14">
        <f t="shared" si="8"/>
        <v>0.89121325573890375</v>
      </c>
      <c r="T34" s="2">
        <v>0.01</v>
      </c>
      <c r="U34" s="15">
        <f t="shared" si="9"/>
        <v>8.9121325573890374E-3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4.3812132557389041E-2</v>
      </c>
      <c r="AR34" s="8">
        <f t="shared" si="15"/>
        <v>108.81258333333334</v>
      </c>
      <c r="AS34" s="1">
        <f t="shared" si="16"/>
        <v>0.12</v>
      </c>
      <c r="AT34" s="1">
        <f t="shared" si="20"/>
        <v>36.673558333333332</v>
      </c>
      <c r="AU34" s="1">
        <f t="shared" si="17"/>
        <v>140566.75305372424</v>
      </c>
    </row>
    <row r="35" spans="1:48" x14ac:dyDescent="0.15">
      <c r="C35" s="7">
        <v>8</v>
      </c>
      <c r="D35" s="9">
        <v>26.634743653870999</v>
      </c>
      <c r="E35" s="10">
        <f t="shared" si="18"/>
        <v>26.405247336129001</v>
      </c>
      <c r="F35" s="7" t="s">
        <v>73</v>
      </c>
      <c r="G35" s="1">
        <v>9</v>
      </c>
      <c r="H35" s="8">
        <f t="shared" si="0"/>
        <v>26.634743653870999</v>
      </c>
      <c r="I35" s="8">
        <f t="shared" si="1"/>
        <v>299.78474365387098</v>
      </c>
      <c r="J35" s="8">
        <f t="shared" si="2"/>
        <v>0.41365193567699615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2.5218082397457104</v>
      </c>
      <c r="P35" s="8">
        <f t="shared" si="5"/>
        <v>1.0431508597770116</v>
      </c>
      <c r="Q35" s="13">
        <f t="shared" si="6"/>
        <v>0.12517810317324138</v>
      </c>
      <c r="R35" s="8">
        <f t="shared" si="7"/>
        <v>0.1305751</v>
      </c>
      <c r="S35" s="14">
        <f t="shared" si="8"/>
        <v>0.95866748846634142</v>
      </c>
      <c r="T35" s="2">
        <v>0.01</v>
      </c>
      <c r="U35" s="15">
        <f t="shared" si="9"/>
        <v>9.5866748846634136E-3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4.4486674884663416E-2</v>
      </c>
      <c r="AR35" s="8">
        <f t="shared" si="15"/>
        <v>108.81258333333334</v>
      </c>
      <c r="AS35" s="1">
        <f t="shared" si="16"/>
        <v>0.12</v>
      </c>
      <c r="AT35" s="1">
        <f t="shared" si="20"/>
        <v>36.673558333333332</v>
      </c>
      <c r="AU35" s="1">
        <f t="shared" si="17"/>
        <v>142730.95322403233</v>
      </c>
    </row>
    <row r="36" spans="1:48" x14ac:dyDescent="0.15">
      <c r="C36" s="7">
        <v>9</v>
      </c>
      <c r="D36" s="9">
        <v>25.189361792333301</v>
      </c>
      <c r="E36" s="10">
        <f t="shared" si="18"/>
        <v>26.634743653870999</v>
      </c>
      <c r="F36" s="7" t="s">
        <v>73</v>
      </c>
      <c r="G36" s="1">
        <v>10</v>
      </c>
      <c r="H36" s="8">
        <f t="shared" si="0"/>
        <v>25.189361792333301</v>
      </c>
      <c r="I36" s="8">
        <f t="shared" si="1"/>
        <v>298.33936179233331</v>
      </c>
      <c r="J36" s="8">
        <f t="shared" si="2"/>
        <v>0.3534247905793696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2.5667832133020325</v>
      </c>
      <c r="P36" s="8">
        <f t="shared" si="5"/>
        <v>0.90716481962391216</v>
      </c>
      <c r="Q36" s="13">
        <f t="shared" si="6"/>
        <v>0.10885977835486946</v>
      </c>
      <c r="R36" s="8">
        <f t="shared" si="7"/>
        <v>0.1305751</v>
      </c>
      <c r="S36" s="14">
        <f t="shared" si="8"/>
        <v>0.83369477300702399</v>
      </c>
      <c r="T36" s="2">
        <v>0.01</v>
      </c>
      <c r="U36" s="15">
        <f t="shared" si="9"/>
        <v>8.3369477300702394E-3</v>
      </c>
      <c r="V36" s="14"/>
      <c r="W36" s="2"/>
      <c r="X36" s="15"/>
      <c r="Y36" s="2">
        <v>0.05</v>
      </c>
      <c r="Z36" s="2">
        <v>0.21</v>
      </c>
      <c r="AA36" s="2">
        <f t="shared" si="10"/>
        <v>1.0500000000000001E-2</v>
      </c>
      <c r="AB36" s="2">
        <v>0.02</v>
      </c>
      <c r="AC36" s="2">
        <v>0.28999999999999998</v>
      </c>
      <c r="AD36" s="2">
        <f t="shared" si="11"/>
        <v>5.7999999999999996E-3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0.02</v>
      </c>
      <c r="AO36" s="2">
        <v>0.38</v>
      </c>
      <c r="AP36" s="2">
        <f t="shared" si="13"/>
        <v>7.6E-3</v>
      </c>
      <c r="AQ36" s="1">
        <f t="shared" si="14"/>
        <v>4.3236947730070238E-2</v>
      </c>
      <c r="AR36" s="8">
        <f t="shared" si="15"/>
        <v>108.81258333333334</v>
      </c>
      <c r="AS36" s="1">
        <f t="shared" si="16"/>
        <v>0.12</v>
      </c>
      <c r="AT36" s="1">
        <f t="shared" si="20"/>
        <v>36.673558333333332</v>
      </c>
      <c r="AU36" s="1">
        <f t="shared" si="17"/>
        <v>138721.33127526907</v>
      </c>
    </row>
    <row r="37" spans="1:48" x14ac:dyDescent="0.15">
      <c r="C37" s="7">
        <v>10</v>
      </c>
      <c r="D37" s="9">
        <v>22.026975809354798</v>
      </c>
      <c r="E37" s="10">
        <f t="shared" si="18"/>
        <v>25.189361792333301</v>
      </c>
      <c r="F37" s="7" t="s">
        <v>73</v>
      </c>
      <c r="G37" s="1">
        <v>11</v>
      </c>
      <c r="H37" s="8">
        <f t="shared" si="0"/>
        <v>22.026975809354798</v>
      </c>
      <c r="I37" s="8">
        <f t="shared" si="1"/>
        <v>295.17697580935476</v>
      </c>
      <c r="J37" s="8">
        <f t="shared" si="2"/>
        <v>0.24914060778402505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1.5766374739942142</v>
      </c>
      <c r="O37" s="8">
        <f t="shared" si="19"/>
        <v>1.1711067530172394</v>
      </c>
      <c r="P37" s="8">
        <f t="shared" si="5"/>
        <v>0.29177024822669118</v>
      </c>
      <c r="Q37" s="13">
        <f t="shared" si="6"/>
        <v>3.5012429787202939E-2</v>
      </c>
      <c r="R37" s="8">
        <f t="shared" si="7"/>
        <v>0.1305751</v>
      </c>
      <c r="S37" s="14">
        <f t="shared" si="8"/>
        <v>0.26814017210940633</v>
      </c>
      <c r="T37" s="2">
        <v>0.01</v>
      </c>
      <c r="U37" s="15">
        <f t="shared" si="9"/>
        <v>2.6814017210940633E-3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3.2131401721094063E-2</v>
      </c>
      <c r="AR37" s="8">
        <f t="shared" si="15"/>
        <v>108.81258333333334</v>
      </c>
      <c r="AS37" s="1">
        <f t="shared" si="16"/>
        <v>0.12</v>
      </c>
      <c r="AT37" s="1">
        <f t="shared" si="20"/>
        <v>36.673558333333332</v>
      </c>
      <c r="AU37" s="1">
        <f t="shared" si="17"/>
        <v>103090.3210448107</v>
      </c>
    </row>
    <row r="38" spans="1:48" x14ac:dyDescent="0.15">
      <c r="C38" s="7">
        <v>11</v>
      </c>
      <c r="D38" s="9">
        <v>18.396183286333301</v>
      </c>
      <c r="E38" s="10">
        <f t="shared" si="18"/>
        <v>22.026975809354798</v>
      </c>
      <c r="F38" s="7" t="s">
        <v>75</v>
      </c>
      <c r="G38" s="1">
        <v>12</v>
      </c>
      <c r="H38" s="8">
        <f t="shared" si="0"/>
        <v>18.396183286333301</v>
      </c>
      <c r="I38" s="8">
        <f t="shared" si="1"/>
        <v>291.5461832863333</v>
      </c>
      <c r="J38" s="8">
        <f t="shared" si="2"/>
        <v>0.16521048667169327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1.9674623381238816</v>
      </c>
      <c r="P38" s="8">
        <f t="shared" si="5"/>
        <v>0.32504541038967405</v>
      </c>
      <c r="Q38" s="13">
        <f t="shared" si="6"/>
        <v>3.9005449246760887E-2</v>
      </c>
      <c r="R38" s="8">
        <f t="shared" si="7"/>
        <v>0.1305751</v>
      </c>
      <c r="S38" s="14">
        <f t="shared" si="8"/>
        <v>0.29872042408361843</v>
      </c>
      <c r="T38" s="2">
        <v>0.01</v>
      </c>
      <c r="U38" s="15">
        <f t="shared" si="9"/>
        <v>2.9872042408361846E-3</v>
      </c>
      <c r="V38" s="14"/>
      <c r="W38" s="2"/>
      <c r="X38" s="15"/>
      <c r="Y38" s="2">
        <v>0.04</v>
      </c>
      <c r="Z38" s="2">
        <v>0.21</v>
      </c>
      <c r="AA38" s="2">
        <f t="shared" si="10"/>
        <v>8.3999999999999995E-3</v>
      </c>
      <c r="AB38" s="2">
        <v>1.4999999999999999E-2</v>
      </c>
      <c r="AC38" s="2">
        <v>0.28999999999999998</v>
      </c>
      <c r="AD38" s="2">
        <f t="shared" si="11"/>
        <v>4.3499999999999997E-3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3.2437204240836182E-2</v>
      </c>
      <c r="AR38" s="8">
        <f t="shared" si="15"/>
        <v>108.81258333333334</v>
      </c>
      <c r="AS38" s="1">
        <f t="shared" si="16"/>
        <v>0.12</v>
      </c>
      <c r="AT38" s="1">
        <f t="shared" si="20"/>
        <v>36.673558333333332</v>
      </c>
      <c r="AU38" s="1">
        <f t="shared" si="17"/>
        <v>104071.45719972145</v>
      </c>
      <c r="AV38" s="1">
        <f>SUM(AU27:AU38)</f>
        <v>1371526.4778250668</v>
      </c>
    </row>
    <row r="39" spans="1:48" x14ac:dyDescent="0.15">
      <c r="C39" s="7">
        <v>12</v>
      </c>
      <c r="D39" s="9">
        <v>11.9346592056774</v>
      </c>
      <c r="E39" s="10">
        <f t="shared" si="18"/>
        <v>18.396183286333301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11</v>
      </c>
      <c r="E42" s="7"/>
      <c r="F42" s="7"/>
      <c r="G42" s="1">
        <v>1</v>
      </c>
      <c r="H42" s="8">
        <f t="shared" ref="H42:H53" si="21">E43</f>
        <v>11</v>
      </c>
      <c r="I42" s="8">
        <f t="shared" ref="I42:I53" si="22">H42+273.15</f>
        <v>284.14999999999998</v>
      </c>
      <c r="J42" s="8">
        <f t="shared" ref="J42:J53" si="23">EXP(($C$16*(I42-$C$14))/($C$17*I42*$C$14))</f>
        <v>6.9263833124627833E-2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5.3396210454037312E-3</v>
      </c>
      <c r="Q42" s="13">
        <f t="shared" ref="Q42:Q53" si="27">P42*$B$44</f>
        <v>6.9415073590248504E-4</v>
      </c>
      <c r="R42" s="8">
        <f t="shared" ref="R42:R53" si="28">L42*$B$44</f>
        <v>1.0021835416666666E-2</v>
      </c>
      <c r="S42" s="14">
        <f t="shared" ref="S42:S53" si="29">Q42/R42</f>
        <v>6.9263833124627833E-2</v>
      </c>
      <c r="T42" s="2">
        <v>0.01</v>
      </c>
      <c r="U42" s="15">
        <f t="shared" ref="U42:U53" si="30">S42*T42</f>
        <v>6.9263833124627832E-4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2.7792638331246278E-2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>$E$5/12</f>
        <v>30.006268073373167</v>
      </c>
      <c r="AU42" s="1">
        <f t="shared" ref="AU42:AU53" si="36">AT42*10000*AS42*0.67*AR42*AQ42</f>
        <v>5599.6879985050055</v>
      </c>
    </row>
    <row r="43" spans="1:48" x14ac:dyDescent="0.15">
      <c r="A43" s="1" t="s">
        <v>74</v>
      </c>
      <c r="B43" s="1">
        <v>1</v>
      </c>
      <c r="C43" s="7">
        <v>1</v>
      </c>
      <c r="D43" s="9">
        <v>12.235060361871</v>
      </c>
      <c r="E43" s="10">
        <f t="shared" ref="E43:E54" si="37">D42</f>
        <v>11</v>
      </c>
      <c r="F43" s="7" t="s">
        <v>73</v>
      </c>
      <c r="G43" s="1">
        <v>2</v>
      </c>
      <c r="H43" s="8">
        <f t="shared" si="21"/>
        <v>12.235060361871</v>
      </c>
      <c r="I43" s="8">
        <f t="shared" si="22"/>
        <v>285.38506036187096</v>
      </c>
      <c r="J43" s="8">
        <f t="shared" si="23"/>
        <v>8.0335963472379091E-2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0.14884246228792961</v>
      </c>
      <c r="P43" s="8">
        <f t="shared" si="26"/>
        <v>1.1957402613502074E-2</v>
      </c>
      <c r="Q43" s="13">
        <f t="shared" si="27"/>
        <v>1.5544623397552697E-3</v>
      </c>
      <c r="R43" s="8">
        <f t="shared" si="28"/>
        <v>1.0021835416666666E-2</v>
      </c>
      <c r="S43" s="14">
        <f t="shared" si="29"/>
        <v>0.15510755017690112</v>
      </c>
      <c r="T43" s="2">
        <v>0.01</v>
      </c>
      <c r="U43" s="15">
        <f t="shared" si="30"/>
        <v>1.5510755017690112E-3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1.6351075501769011E-2</v>
      </c>
      <c r="AR43" s="8">
        <f t="shared" si="34"/>
        <v>7.7091041666666671</v>
      </c>
      <c r="AS43" s="1">
        <f t="shared" si="35"/>
        <v>0.13</v>
      </c>
      <c r="AT43" s="1">
        <f t="shared" ref="AT43:AT53" si="39">$E$5/12</f>
        <v>30.006268073373167</v>
      </c>
      <c r="AU43" s="1">
        <f t="shared" si="36"/>
        <v>3294.430710702497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14.5191978353214</v>
      </c>
      <c r="E44" s="10">
        <f t="shared" si="37"/>
        <v>12.235060361871</v>
      </c>
      <c r="F44" s="7" t="s">
        <v>73</v>
      </c>
      <c r="G44" s="1">
        <v>3</v>
      </c>
      <c r="H44" s="8">
        <f t="shared" si="21"/>
        <v>14.5191978353214</v>
      </c>
      <c r="I44" s="8">
        <f t="shared" si="22"/>
        <v>287.66919783532137</v>
      </c>
      <c r="J44" s="8">
        <f t="shared" si="23"/>
        <v>0.10533230162889298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0.21397610134109418</v>
      </c>
      <c r="P44" s="8">
        <f t="shared" si="26"/>
        <v>2.2538595247834706E-2</v>
      </c>
      <c r="Q44" s="13">
        <f t="shared" si="27"/>
        <v>2.9300173822185117E-3</v>
      </c>
      <c r="R44" s="8">
        <f t="shared" si="28"/>
        <v>1.0021835416666666E-2</v>
      </c>
      <c r="S44" s="14">
        <f t="shared" si="29"/>
        <v>0.29236335066387031</v>
      </c>
      <c r="T44" s="2">
        <v>0.01</v>
      </c>
      <c r="U44" s="15">
        <f t="shared" si="30"/>
        <v>2.9236335066387033E-3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1.7723633506638706E-2</v>
      </c>
      <c r="AR44" s="8">
        <f t="shared" si="34"/>
        <v>7.7091041666666671</v>
      </c>
      <c r="AS44" s="1">
        <f t="shared" si="35"/>
        <v>0.13</v>
      </c>
      <c r="AT44" s="1">
        <f t="shared" si="39"/>
        <v>30.006268073373167</v>
      </c>
      <c r="AU44" s="1">
        <f t="shared" si="36"/>
        <v>3570.9750421731737</v>
      </c>
    </row>
    <row r="45" spans="1:48" x14ac:dyDescent="0.15">
      <c r="C45" s="7">
        <v>3</v>
      </c>
      <c r="D45" s="9">
        <v>16.905338428967699</v>
      </c>
      <c r="E45" s="10">
        <f t="shared" si="37"/>
        <v>14.5191978353214</v>
      </c>
      <c r="F45" s="7" t="s">
        <v>73</v>
      </c>
      <c r="G45" s="1">
        <v>4</v>
      </c>
      <c r="H45" s="8">
        <f t="shared" si="21"/>
        <v>16.905338428967699</v>
      </c>
      <c r="I45" s="8">
        <f t="shared" si="22"/>
        <v>290.05533842896767</v>
      </c>
      <c r="J45" s="8">
        <f t="shared" si="23"/>
        <v>0.13915159364870477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0.26852854775992613</v>
      </c>
      <c r="P45" s="8">
        <f t="shared" si="26"/>
        <v>3.736617536096605E-2</v>
      </c>
      <c r="Q45" s="13">
        <f t="shared" si="27"/>
        <v>4.8576027969255871E-3</v>
      </c>
      <c r="R45" s="8">
        <f t="shared" si="28"/>
        <v>1.0021835416666666E-2</v>
      </c>
      <c r="S45" s="14">
        <f t="shared" si="29"/>
        <v>0.48470191286989428</v>
      </c>
      <c r="T45" s="2">
        <v>0.01</v>
      </c>
      <c r="U45" s="15">
        <f t="shared" si="30"/>
        <v>4.8470191286989431E-3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3.1947019128698941E-2</v>
      </c>
      <c r="AR45" s="8">
        <f t="shared" si="34"/>
        <v>7.7091041666666671</v>
      </c>
      <c r="AS45" s="1">
        <f t="shared" si="35"/>
        <v>0.13</v>
      </c>
      <c r="AT45" s="1">
        <f t="shared" si="39"/>
        <v>30.006268073373167</v>
      </c>
      <c r="AU45" s="1">
        <f t="shared" si="36"/>
        <v>6436.7167114847762</v>
      </c>
    </row>
    <row r="46" spans="1:48" x14ac:dyDescent="0.15">
      <c r="C46" s="7">
        <v>4</v>
      </c>
      <c r="D46" s="9">
        <v>21.786016536000002</v>
      </c>
      <c r="E46" s="10">
        <f t="shared" si="37"/>
        <v>16.905338428967699</v>
      </c>
      <c r="F46" s="7" t="s">
        <v>73</v>
      </c>
      <c r="G46" s="1">
        <v>5</v>
      </c>
      <c r="H46" s="8">
        <f t="shared" si="21"/>
        <v>21.786016536000002</v>
      </c>
      <c r="I46" s="8">
        <f t="shared" si="22"/>
        <v>294.93601653599995</v>
      </c>
      <c r="J46" s="8">
        <f t="shared" si="23"/>
        <v>0.24251608201430089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0.2196042537790121</v>
      </c>
      <c r="O46" s="8">
        <f t="shared" si="38"/>
        <v>8.8649160286614626E-2</v>
      </c>
      <c r="P46" s="8">
        <f t="shared" si="26"/>
        <v>2.1498847026567538E-2</v>
      </c>
      <c r="Q46" s="13">
        <f t="shared" si="27"/>
        <v>2.79485011345378E-3</v>
      </c>
      <c r="R46" s="8">
        <f t="shared" si="28"/>
        <v>1.0021835416666666E-2</v>
      </c>
      <c r="S46" s="14">
        <f t="shared" si="29"/>
        <v>0.27887607381835922</v>
      </c>
      <c r="T46" s="2">
        <v>0.01</v>
      </c>
      <c r="U46" s="15">
        <f t="shared" si="30"/>
        <v>2.7887607381835923E-3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2.9888760738183591E-2</v>
      </c>
      <c r="AR46" s="8">
        <f t="shared" si="34"/>
        <v>7.7091041666666671</v>
      </c>
      <c r="AS46" s="1">
        <f t="shared" si="35"/>
        <v>0.13</v>
      </c>
      <c r="AT46" s="1">
        <f t="shared" si="39"/>
        <v>30.006268073373167</v>
      </c>
      <c r="AU46" s="1">
        <f t="shared" si="36"/>
        <v>6022.0167945562998</v>
      </c>
    </row>
    <row r="47" spans="1:48" x14ac:dyDescent="0.15">
      <c r="C47" s="7">
        <v>5</v>
      </c>
      <c r="D47" s="9">
        <v>25.616372388387099</v>
      </c>
      <c r="E47" s="10">
        <f t="shared" si="37"/>
        <v>21.786016536000002</v>
      </c>
      <c r="F47" s="7" t="s">
        <v>75</v>
      </c>
      <c r="G47" s="1">
        <v>6</v>
      </c>
      <c r="H47" s="8">
        <f t="shared" si="21"/>
        <v>25.616372388387099</v>
      </c>
      <c r="I47" s="8">
        <f t="shared" si="22"/>
        <v>298.76637238838708</v>
      </c>
      <c r="J47" s="8">
        <f t="shared" si="23"/>
        <v>0.37030110177904529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0.14424135492671375</v>
      </c>
      <c r="P47" s="8">
        <f t="shared" si="26"/>
        <v>5.3412732651464422E-2</v>
      </c>
      <c r="Q47" s="13">
        <f t="shared" si="27"/>
        <v>6.9436552446903747E-3</v>
      </c>
      <c r="R47" s="8">
        <f t="shared" si="28"/>
        <v>1.0021835416666666E-2</v>
      </c>
      <c r="S47" s="14">
        <f t="shared" si="29"/>
        <v>0.69285265183489553</v>
      </c>
      <c r="T47" s="2">
        <v>0.01</v>
      </c>
      <c r="U47" s="15">
        <f t="shared" si="30"/>
        <v>6.9285265183489557E-3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4.1428526518348961E-2</v>
      </c>
      <c r="AR47" s="8">
        <f t="shared" si="34"/>
        <v>7.7091041666666671</v>
      </c>
      <c r="AS47" s="1">
        <f t="shared" si="35"/>
        <v>0.13</v>
      </c>
      <c r="AT47" s="1">
        <f t="shared" si="39"/>
        <v>30.006268073373167</v>
      </c>
      <c r="AU47" s="1">
        <f t="shared" si="36"/>
        <v>8347.0601090696182</v>
      </c>
    </row>
    <row r="48" spans="1:48" x14ac:dyDescent="0.15">
      <c r="C48" s="7">
        <v>6</v>
      </c>
      <c r="D48" s="9">
        <v>27.311631197666699</v>
      </c>
      <c r="E48" s="10">
        <f t="shared" si="37"/>
        <v>25.616372388387099</v>
      </c>
      <c r="F48" s="7" t="s">
        <v>73</v>
      </c>
      <c r="G48" s="1">
        <v>7</v>
      </c>
      <c r="H48" s="8">
        <f t="shared" si="21"/>
        <v>27.311631197666699</v>
      </c>
      <c r="I48" s="8">
        <f t="shared" si="22"/>
        <v>300.46163119766669</v>
      </c>
      <c r="J48" s="8">
        <f t="shared" si="23"/>
        <v>0.4450537228163175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0.16791966394191599</v>
      </c>
      <c r="P48" s="8">
        <f t="shared" si="26"/>
        <v>7.4733271571414656E-2</v>
      </c>
      <c r="Q48" s="13">
        <f t="shared" si="27"/>
        <v>9.7153253042839057E-3</v>
      </c>
      <c r="R48" s="8">
        <f t="shared" si="28"/>
        <v>1.0021835416666666E-2</v>
      </c>
      <c r="S48" s="14">
        <f t="shared" si="29"/>
        <v>0.96941577070074181</v>
      </c>
      <c r="T48" s="2">
        <v>0.01</v>
      </c>
      <c r="U48" s="15">
        <f t="shared" si="30"/>
        <v>9.694157707007418E-3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4.4194157707007423E-2</v>
      </c>
      <c r="AR48" s="8">
        <f t="shared" si="34"/>
        <v>7.7091041666666671</v>
      </c>
      <c r="AS48" s="1">
        <f t="shared" si="35"/>
        <v>0.13</v>
      </c>
      <c r="AT48" s="1">
        <f t="shared" si="39"/>
        <v>30.006268073373167</v>
      </c>
      <c r="AU48" s="1">
        <f t="shared" si="36"/>
        <v>8904.282190357626</v>
      </c>
    </row>
    <row r="49" spans="1:78" x14ac:dyDescent="0.15">
      <c r="C49" s="7">
        <v>7</v>
      </c>
      <c r="D49" s="9">
        <v>26.405247336129001</v>
      </c>
      <c r="E49" s="10">
        <f t="shared" si="37"/>
        <v>27.311631197666699</v>
      </c>
      <c r="F49" s="7" t="s">
        <v>73</v>
      </c>
      <c r="G49" s="1">
        <v>8</v>
      </c>
      <c r="H49" s="8">
        <f t="shared" si="21"/>
        <v>26.405247336129001</v>
      </c>
      <c r="I49" s="8">
        <f t="shared" si="22"/>
        <v>299.55524733612896</v>
      </c>
      <c r="J49" s="8">
        <f t="shared" si="23"/>
        <v>0.40348598521314749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0.170277434037168</v>
      </c>
      <c r="P49" s="8">
        <f t="shared" si="26"/>
        <v>6.8704558232053459E-2</v>
      </c>
      <c r="Q49" s="13">
        <f t="shared" si="27"/>
        <v>8.9315925701669505E-3</v>
      </c>
      <c r="R49" s="8">
        <f t="shared" si="28"/>
        <v>1.0021835416666666E-2</v>
      </c>
      <c r="S49" s="14">
        <f t="shared" si="29"/>
        <v>0.89121325573890353</v>
      </c>
      <c r="T49" s="2">
        <v>0.01</v>
      </c>
      <c r="U49" s="15">
        <f t="shared" si="30"/>
        <v>8.9121325573890357E-3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4.3412132557389037E-2</v>
      </c>
      <c r="AR49" s="8">
        <f t="shared" si="34"/>
        <v>7.7091041666666671</v>
      </c>
      <c r="AS49" s="1">
        <f t="shared" si="35"/>
        <v>0.13</v>
      </c>
      <c r="AT49" s="1">
        <f t="shared" si="39"/>
        <v>30.006268073373167</v>
      </c>
      <c r="AU49" s="1">
        <f t="shared" si="36"/>
        <v>8746.7189970884265</v>
      </c>
    </row>
    <row r="50" spans="1:78" x14ac:dyDescent="0.15">
      <c r="C50" s="7">
        <v>8</v>
      </c>
      <c r="D50" s="9">
        <v>26.634743653870999</v>
      </c>
      <c r="E50" s="10">
        <f t="shared" si="37"/>
        <v>26.405247336129001</v>
      </c>
      <c r="F50" s="7" t="s">
        <v>73</v>
      </c>
      <c r="G50" s="1">
        <v>9</v>
      </c>
      <c r="H50" s="8">
        <f t="shared" si="21"/>
        <v>26.634743653870999</v>
      </c>
      <c r="I50" s="8">
        <f t="shared" si="22"/>
        <v>299.78474365387098</v>
      </c>
      <c r="J50" s="8">
        <f t="shared" si="23"/>
        <v>0.41365193567699615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0.1786639174717812</v>
      </c>
      <c r="P50" s="8">
        <f t="shared" si="26"/>
        <v>7.3904675297837383E-2</v>
      </c>
      <c r="Q50" s="13">
        <f t="shared" si="27"/>
        <v>9.60760778871886E-3</v>
      </c>
      <c r="R50" s="8">
        <f t="shared" si="28"/>
        <v>1.0021835416666666E-2</v>
      </c>
      <c r="S50" s="14">
        <f t="shared" si="29"/>
        <v>0.95866748846634109</v>
      </c>
      <c r="T50" s="2">
        <v>0.01</v>
      </c>
      <c r="U50" s="15">
        <f t="shared" si="30"/>
        <v>9.5866748846634119E-3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4.4086674884663418E-2</v>
      </c>
      <c r="AR50" s="8">
        <f t="shared" si="34"/>
        <v>7.7091041666666671</v>
      </c>
      <c r="AS50" s="1">
        <f t="shared" si="35"/>
        <v>0.13</v>
      </c>
      <c r="AT50" s="1">
        <f t="shared" si="39"/>
        <v>30.006268073373167</v>
      </c>
      <c r="AU50" s="1">
        <f t="shared" si="36"/>
        <v>8882.626446014403</v>
      </c>
    </row>
    <row r="51" spans="1:78" x14ac:dyDescent="0.15">
      <c r="C51" s="7">
        <v>9</v>
      </c>
      <c r="D51" s="9">
        <v>25.189361792333301</v>
      </c>
      <c r="E51" s="10">
        <f t="shared" si="37"/>
        <v>26.634743653870999</v>
      </c>
      <c r="F51" s="7" t="s">
        <v>73</v>
      </c>
      <c r="G51" s="1">
        <v>10</v>
      </c>
      <c r="H51" s="8">
        <f t="shared" si="21"/>
        <v>25.189361792333301</v>
      </c>
      <c r="I51" s="8">
        <f t="shared" si="22"/>
        <v>298.33936179233331</v>
      </c>
      <c r="J51" s="8">
        <f t="shared" si="23"/>
        <v>0.3534247905793696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0.18185028384061047</v>
      </c>
      <c r="P51" s="8">
        <f t="shared" si="26"/>
        <v>6.427039848316668E-2</v>
      </c>
      <c r="Q51" s="13">
        <f t="shared" si="27"/>
        <v>8.3551518028116695E-3</v>
      </c>
      <c r="R51" s="8">
        <f t="shared" si="28"/>
        <v>1.0021835416666666E-2</v>
      </c>
      <c r="S51" s="14">
        <f t="shared" si="29"/>
        <v>0.83369477300702399</v>
      </c>
      <c r="T51" s="2">
        <v>0.01</v>
      </c>
      <c r="U51" s="15">
        <f t="shared" si="30"/>
        <v>8.3369477300702394E-3</v>
      </c>
      <c r="V51" s="14"/>
      <c r="W51" s="2"/>
      <c r="X51" s="15"/>
      <c r="Y51" s="2">
        <v>0.05</v>
      </c>
      <c r="Z51" s="2">
        <v>0.49</v>
      </c>
      <c r="AA51" s="2">
        <f t="shared" si="31"/>
        <v>2.4500000000000001E-2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0.02</v>
      </c>
      <c r="AO51" s="2">
        <v>0.5</v>
      </c>
      <c r="AP51" s="2">
        <f t="shared" si="32"/>
        <v>0.01</v>
      </c>
      <c r="AQ51" s="1">
        <f t="shared" si="33"/>
        <v>4.2836947730070241E-2</v>
      </c>
      <c r="AR51" s="8">
        <f t="shared" si="34"/>
        <v>7.7091041666666671</v>
      </c>
      <c r="AS51" s="1">
        <f t="shared" si="35"/>
        <v>0.13</v>
      </c>
      <c r="AT51" s="1">
        <f t="shared" si="39"/>
        <v>30.006268073373167</v>
      </c>
      <c r="AU51" s="1">
        <f t="shared" si="36"/>
        <v>8630.830194590746</v>
      </c>
    </row>
    <row r="52" spans="1:78" x14ac:dyDescent="0.15">
      <c r="C52" s="7">
        <v>10</v>
      </c>
      <c r="D52" s="9">
        <v>22.026975809354798</v>
      </c>
      <c r="E52" s="10">
        <f t="shared" si="37"/>
        <v>25.189361792333301</v>
      </c>
      <c r="F52" s="7" t="s">
        <v>73</v>
      </c>
      <c r="G52" s="1">
        <v>11</v>
      </c>
      <c r="H52" s="8">
        <f t="shared" si="21"/>
        <v>22.026975809354798</v>
      </c>
      <c r="I52" s="8">
        <f t="shared" si="22"/>
        <v>295.17697580935476</v>
      </c>
      <c r="J52" s="8">
        <f t="shared" si="23"/>
        <v>0.24914060778402505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0.11170089108957161</v>
      </c>
      <c r="O52" s="8">
        <f t="shared" si="38"/>
        <v>8.2970035934538819E-2</v>
      </c>
      <c r="P52" s="8">
        <f t="shared" si="26"/>
        <v>2.0671205180593399E-2</v>
      </c>
      <c r="Q52" s="13">
        <f t="shared" si="27"/>
        <v>2.687256673477142E-3</v>
      </c>
      <c r="R52" s="8">
        <f t="shared" si="28"/>
        <v>1.0021835416666666E-2</v>
      </c>
      <c r="S52" s="14">
        <f t="shared" si="29"/>
        <v>0.26814017210940616</v>
      </c>
      <c r="T52" s="2">
        <v>0.01</v>
      </c>
      <c r="U52" s="15">
        <f t="shared" si="30"/>
        <v>2.6814017210940616E-3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2.9781401721094062E-2</v>
      </c>
      <c r="AR52" s="8">
        <f t="shared" si="34"/>
        <v>7.7091041666666671</v>
      </c>
      <c r="AS52" s="1">
        <f t="shared" si="35"/>
        <v>0.13</v>
      </c>
      <c r="AT52" s="1">
        <f t="shared" si="39"/>
        <v>30.006268073373167</v>
      </c>
      <c r="AU52" s="1">
        <f t="shared" si="36"/>
        <v>6000.3859946170351</v>
      </c>
    </row>
    <row r="53" spans="1:78" x14ac:dyDescent="0.15">
      <c r="C53" s="7">
        <v>11</v>
      </c>
      <c r="D53" s="9">
        <v>18.396183286333301</v>
      </c>
      <c r="E53" s="10">
        <f t="shared" si="37"/>
        <v>22.026975809354798</v>
      </c>
      <c r="F53" s="7" t="s">
        <v>75</v>
      </c>
      <c r="G53" s="1">
        <v>12</v>
      </c>
      <c r="H53" s="8">
        <f t="shared" si="21"/>
        <v>18.396183286333301</v>
      </c>
      <c r="I53" s="8">
        <f t="shared" si="22"/>
        <v>291.5461832863333</v>
      </c>
      <c r="J53" s="8">
        <f t="shared" si="23"/>
        <v>0.16521048667169327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0.13938987242061207</v>
      </c>
      <c r="P53" s="8">
        <f t="shared" si="26"/>
        <v>2.3028668659714556E-2</v>
      </c>
      <c r="Q53" s="13">
        <f t="shared" si="27"/>
        <v>2.9937269257628925E-3</v>
      </c>
      <c r="R53" s="8">
        <f t="shared" si="28"/>
        <v>1.0021835416666666E-2</v>
      </c>
      <c r="S53" s="14">
        <f t="shared" si="29"/>
        <v>0.29872042408361832</v>
      </c>
      <c r="T53" s="2">
        <v>0.01</v>
      </c>
      <c r="U53" s="15">
        <f t="shared" si="30"/>
        <v>2.9872042408361833E-3</v>
      </c>
      <c r="V53" s="14"/>
      <c r="W53" s="2"/>
      <c r="X53" s="15"/>
      <c r="Y53" s="2">
        <v>0.04</v>
      </c>
      <c r="Z53" s="2">
        <v>0.49</v>
      </c>
      <c r="AA53" s="2">
        <f t="shared" si="31"/>
        <v>1.9599999999999999E-2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1.4999999999999999E-2</v>
      </c>
      <c r="AO53" s="2">
        <v>0.5</v>
      </c>
      <c r="AP53" s="2">
        <f t="shared" si="32"/>
        <v>7.4999999999999997E-3</v>
      </c>
      <c r="AQ53" s="1">
        <f t="shared" si="33"/>
        <v>3.0087204240836184E-2</v>
      </c>
      <c r="AR53" s="8">
        <f t="shared" si="34"/>
        <v>7.7091041666666671</v>
      </c>
      <c r="AS53" s="1">
        <f t="shared" si="35"/>
        <v>0.13</v>
      </c>
      <c r="AT53" s="1">
        <f t="shared" si="39"/>
        <v>30.006268073373167</v>
      </c>
      <c r="AU53" s="1">
        <f t="shared" si="36"/>
        <v>6061.9993858792586</v>
      </c>
      <c r="AV53" s="1">
        <f>SUM(AU42:AU53)</f>
        <v>80497.730575038877</v>
      </c>
    </row>
    <row r="54" spans="1:78" x14ac:dyDescent="0.15">
      <c r="C54" s="7">
        <v>12</v>
      </c>
      <c r="D54" s="9">
        <v>11.9346592056774</v>
      </c>
      <c r="E54" s="10">
        <f t="shared" si="37"/>
        <v>18.396183286333301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11</v>
      </c>
      <c r="E58" s="7"/>
      <c r="F58" s="7"/>
      <c r="G58" s="1">
        <v>1</v>
      </c>
      <c r="H58" s="8">
        <f t="shared" ref="H58:H69" si="40">E59</f>
        <v>11</v>
      </c>
      <c r="I58" s="8">
        <f t="shared" ref="I58:I69" si="41">H58+273.15</f>
        <v>284.14999999999998</v>
      </c>
      <c r="J58" s="8">
        <f t="shared" ref="J58:J69" si="42">EXP(($C$16*(I58-$C$14))/($C$17*I58*$C$14))</f>
        <v>6.9263833124627833E-2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0.19135415281591239</v>
      </c>
      <c r="Q58" s="13">
        <f t="shared" ref="Q58:Q69" si="46">P58*$B$60</f>
        <v>8.6109368767160577E-2</v>
      </c>
      <c r="R58" s="8">
        <f t="shared" ref="R58:R69" si="47">L58*$B$60</f>
        <v>1.2432082499999997</v>
      </c>
      <c r="S58" s="14">
        <f t="shared" ref="S58:S69" si="48">Q58/R58</f>
        <v>6.9263833124627833E-2</v>
      </c>
      <c r="T58" s="2">
        <v>0.27</v>
      </c>
      <c r="U58" s="15">
        <f t="shared" ref="U58:U69" si="49">S58*T58</f>
        <v>1.8701234943649517E-2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0.23203842233551034</v>
      </c>
      <c r="AC58" s="8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422.58364900733164</v>
      </c>
      <c r="AF58" s="1">
        <f t="shared" ref="AF58:AF69" si="54">AE58*10000*AC58*AB58</f>
        <v>10033216.840387894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12.235060361871</v>
      </c>
      <c r="E59" s="10">
        <f t="shared" ref="E59:E70" si="55">D58</f>
        <v>11</v>
      </c>
      <c r="F59" s="7" t="s">
        <v>73</v>
      </c>
      <c r="G59" s="1">
        <v>2</v>
      </c>
      <c r="H59" s="8">
        <f t="shared" si="40"/>
        <v>12.235060361871</v>
      </c>
      <c r="I59" s="8">
        <f t="shared" si="41"/>
        <v>285.38506036187096</v>
      </c>
      <c r="J59" s="8">
        <f t="shared" si="42"/>
        <v>8.0335963472379091E-2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5.3340158471840864</v>
      </c>
      <c r="P59" s="8">
        <f t="shared" si="45"/>
        <v>0.42851330226047196</v>
      </c>
      <c r="Q59" s="13">
        <f t="shared" si="46"/>
        <v>0.19283098601721238</v>
      </c>
      <c r="R59" s="8">
        <f t="shared" si="47"/>
        <v>1.2432082499999997</v>
      </c>
      <c r="S59" s="14">
        <f t="shared" si="48"/>
        <v>0.15510755017690112</v>
      </c>
      <c r="T59" s="2">
        <v>0.27</v>
      </c>
      <c r="U59" s="15">
        <f t="shared" si="49"/>
        <v>4.1879038547763307E-2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0.23902653012215067</v>
      </c>
      <c r="AC59" s="8">
        <f t="shared" si="51"/>
        <v>10.232166666666666</v>
      </c>
      <c r="AD59" s="1">
        <f t="shared" si="52"/>
        <v>0.45</v>
      </c>
      <c r="AE59" s="16">
        <f t="shared" si="53"/>
        <v>422.58364900733164</v>
      </c>
      <c r="AF59" s="1">
        <f t="shared" si="54"/>
        <v>10335378.870372683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14.5191978353214</v>
      </c>
      <c r="E60" s="10">
        <f t="shared" si="55"/>
        <v>12.235060361871</v>
      </c>
      <c r="F60" s="7" t="s">
        <v>73</v>
      </c>
      <c r="G60" s="1">
        <v>3</v>
      </c>
      <c r="H60" s="8">
        <f t="shared" si="40"/>
        <v>14.5191978353214</v>
      </c>
      <c r="I60" s="8">
        <f t="shared" si="41"/>
        <v>287.66919783532137</v>
      </c>
      <c r="J60" s="8">
        <f t="shared" si="42"/>
        <v>0.10533230162889298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7.6681875449236125</v>
      </c>
      <c r="P60" s="8">
        <f t="shared" si="45"/>
        <v>0.8077078434288143</v>
      </c>
      <c r="Q60" s="13">
        <f t="shared" si="46"/>
        <v>0.36346852954296643</v>
      </c>
      <c r="R60" s="8">
        <f t="shared" si="47"/>
        <v>1.2432082499999997</v>
      </c>
      <c r="S60" s="14">
        <f t="shared" si="48"/>
        <v>0.29236335066387031</v>
      </c>
      <c r="T60" s="2">
        <v>0.27</v>
      </c>
      <c r="U60" s="15">
        <f t="shared" si="49"/>
        <v>7.8938104679244989E-2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0.25019983856079236</v>
      </c>
      <c r="AC60" s="8">
        <f t="shared" si="51"/>
        <v>10.232166666666666</v>
      </c>
      <c r="AD60" s="1">
        <f t="shared" si="52"/>
        <v>0.45</v>
      </c>
      <c r="AE60" s="16">
        <f t="shared" si="53"/>
        <v>422.58364900733164</v>
      </c>
      <c r="AF60" s="1">
        <f t="shared" si="54"/>
        <v>10818506.730237776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16.905338428967699</v>
      </c>
      <c r="E61" s="10">
        <f t="shared" si="55"/>
        <v>14.5191978353214</v>
      </c>
      <c r="F61" s="7" t="s">
        <v>73</v>
      </c>
      <c r="G61" s="1">
        <v>4</v>
      </c>
      <c r="H61" s="8">
        <f t="shared" si="40"/>
        <v>16.905338428967699</v>
      </c>
      <c r="I61" s="8">
        <f t="shared" si="41"/>
        <v>290.05533842896767</v>
      </c>
      <c r="J61" s="8">
        <f t="shared" si="42"/>
        <v>0.13915159364870477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9.6231647014947992</v>
      </c>
      <c r="P61" s="8">
        <f t="shared" si="45"/>
        <v>1.3390787041569636</v>
      </c>
      <c r="Q61" s="13">
        <f t="shared" si="46"/>
        <v>0.60258541687063361</v>
      </c>
      <c r="R61" s="8">
        <f t="shared" si="47"/>
        <v>1.2432082499999997</v>
      </c>
      <c r="S61" s="14">
        <f t="shared" si="48"/>
        <v>0.48470191286989428</v>
      </c>
      <c r="T61" s="2">
        <v>0.27</v>
      </c>
      <c r="U61" s="15">
        <f t="shared" si="49"/>
        <v>0.13086951647487147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0.31465715921717374</v>
      </c>
      <c r="AC61" s="8">
        <f t="shared" si="51"/>
        <v>10.232166666666666</v>
      </c>
      <c r="AD61" s="1">
        <f t="shared" si="52"/>
        <v>0.45</v>
      </c>
      <c r="AE61" s="16">
        <f t="shared" si="53"/>
        <v>422.58364900733164</v>
      </c>
      <c r="AF61" s="1">
        <f t="shared" si="54"/>
        <v>13605606.679403899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21.786016536000002</v>
      </c>
      <c r="E62" s="10">
        <f t="shared" si="55"/>
        <v>16.905338428967699</v>
      </c>
      <c r="F62" s="7" t="s">
        <v>73</v>
      </c>
      <c r="G62" s="1">
        <v>5</v>
      </c>
      <c r="H62" s="8">
        <f t="shared" si="40"/>
        <v>21.786016536000002</v>
      </c>
      <c r="I62" s="8">
        <f t="shared" si="41"/>
        <v>294.93601653599995</v>
      </c>
      <c r="J62" s="8">
        <f t="shared" si="42"/>
        <v>0.24251608201430089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7.8698816974709453</v>
      </c>
      <c r="O62" s="8">
        <f t="shared" si="56"/>
        <v>3.1768892998668887</v>
      </c>
      <c r="P62" s="8">
        <f t="shared" si="45"/>
        <v>0.77044674599687335</v>
      </c>
      <c r="Q62" s="13">
        <f t="shared" si="46"/>
        <v>0.34670103569859301</v>
      </c>
      <c r="R62" s="8">
        <f t="shared" si="47"/>
        <v>1.2432082499999997</v>
      </c>
      <c r="S62" s="14">
        <f t="shared" si="48"/>
        <v>0.27887607381835916</v>
      </c>
      <c r="T62" s="2">
        <v>0.27</v>
      </c>
      <c r="U62" s="15">
        <f t="shared" si="49"/>
        <v>7.5296539930956974E-2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0.29790190678918355</v>
      </c>
      <c r="AC62" s="8">
        <f t="shared" si="51"/>
        <v>10.232166666666666</v>
      </c>
      <c r="AD62" s="1">
        <f t="shared" si="52"/>
        <v>0.45</v>
      </c>
      <c r="AE62" s="16">
        <f t="shared" si="53"/>
        <v>422.58364900733164</v>
      </c>
      <c r="AF62" s="1">
        <f t="shared" si="54"/>
        <v>12881118.557422152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25.616372388387099</v>
      </c>
      <c r="E63" s="10">
        <f t="shared" si="55"/>
        <v>21.786016536000002</v>
      </c>
      <c r="F63" s="7" t="s">
        <v>75</v>
      </c>
      <c r="G63" s="1">
        <v>6</v>
      </c>
      <c r="H63" s="8">
        <f t="shared" si="40"/>
        <v>25.616372388387099</v>
      </c>
      <c r="I63" s="8">
        <f t="shared" si="41"/>
        <v>298.76637238838708</v>
      </c>
      <c r="J63" s="8">
        <f t="shared" si="42"/>
        <v>0.37030110177904529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5.1691275538700143</v>
      </c>
      <c r="P63" s="8">
        <f t="shared" si="45"/>
        <v>1.9141336284344876</v>
      </c>
      <c r="Q63" s="13">
        <f t="shared" si="46"/>
        <v>0.86136013279551948</v>
      </c>
      <c r="R63" s="8">
        <f t="shared" si="47"/>
        <v>1.2432082499999997</v>
      </c>
      <c r="S63" s="14">
        <f t="shared" si="48"/>
        <v>0.69285265183489553</v>
      </c>
      <c r="T63" s="2">
        <v>0.27</v>
      </c>
      <c r="U63" s="15">
        <f t="shared" si="49"/>
        <v>0.18707021599542181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0.3468016701226197</v>
      </c>
      <c r="AC63" s="8">
        <f t="shared" si="51"/>
        <v>10.232166666666666</v>
      </c>
      <c r="AD63" s="1">
        <f t="shared" si="52"/>
        <v>0.45</v>
      </c>
      <c r="AE63" s="16">
        <f t="shared" si="53"/>
        <v>422.58364900733164</v>
      </c>
      <c r="AF63" s="1">
        <f t="shared" si="54"/>
        <v>14995518.078112787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27.311631197666699</v>
      </c>
      <c r="E64" s="10">
        <f t="shared" si="55"/>
        <v>25.616372388387099</v>
      </c>
      <c r="F64" s="7" t="s">
        <v>73</v>
      </c>
      <c r="G64" s="1">
        <v>7</v>
      </c>
      <c r="H64" s="8">
        <f t="shared" si="40"/>
        <v>27.311631197666699</v>
      </c>
      <c r="I64" s="8">
        <f t="shared" si="41"/>
        <v>300.46163119766669</v>
      </c>
      <c r="J64" s="8">
        <f t="shared" si="42"/>
        <v>0.4450537228163175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6.0176789254355256</v>
      </c>
      <c r="P64" s="8">
        <f t="shared" si="45"/>
        <v>2.6781904084783776</v>
      </c>
      <c r="Q64" s="13">
        <f t="shared" si="46"/>
        <v>1.2051856838152699</v>
      </c>
      <c r="R64" s="8">
        <f t="shared" si="47"/>
        <v>1.2432082499999997</v>
      </c>
      <c r="S64" s="14">
        <f t="shared" si="48"/>
        <v>0.96941577070074159</v>
      </c>
      <c r="T64" s="2">
        <v>0.27</v>
      </c>
      <c r="U64" s="15">
        <f t="shared" si="49"/>
        <v>0.26174225808920026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0.36931529081389386</v>
      </c>
      <c r="AC64" s="8">
        <f t="shared" si="51"/>
        <v>10.232166666666666</v>
      </c>
      <c r="AD64" s="1">
        <f t="shared" si="52"/>
        <v>0.45</v>
      </c>
      <c r="AE64" s="16">
        <f t="shared" si="53"/>
        <v>422.58364900733164</v>
      </c>
      <c r="AF64" s="1">
        <f t="shared" si="54"/>
        <v>15968994.953124398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26.405247336129001</v>
      </c>
      <c r="E65" s="10">
        <f t="shared" si="55"/>
        <v>27.311631197666699</v>
      </c>
      <c r="F65" s="7" t="s">
        <v>73</v>
      </c>
      <c r="G65" s="1">
        <v>8</v>
      </c>
      <c r="H65" s="8">
        <f t="shared" si="40"/>
        <v>26.405247336129001</v>
      </c>
      <c r="I65" s="8">
        <f t="shared" si="41"/>
        <v>299.55524733612896</v>
      </c>
      <c r="J65" s="8">
        <f t="shared" si="42"/>
        <v>0.40348598521314749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6.1021735169571478</v>
      </c>
      <c r="P65" s="8">
        <f t="shared" si="45"/>
        <v>2.4621414934310319</v>
      </c>
      <c r="Q65" s="13">
        <f t="shared" si="46"/>
        <v>1.1079636720439645</v>
      </c>
      <c r="R65" s="8">
        <f t="shared" si="47"/>
        <v>1.2432082499999997</v>
      </c>
      <c r="S65" s="14">
        <f t="shared" si="48"/>
        <v>0.89121325573890364</v>
      </c>
      <c r="T65" s="2">
        <v>0.27</v>
      </c>
      <c r="U65" s="15">
        <f t="shared" si="49"/>
        <v>0.24062757904950399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0.36294921508342548</v>
      </c>
      <c r="AC65" s="8">
        <f t="shared" si="51"/>
        <v>10.232166666666666</v>
      </c>
      <c r="AD65" s="1">
        <f t="shared" si="52"/>
        <v>0.45</v>
      </c>
      <c r="AE65" s="16">
        <f t="shared" si="53"/>
        <v>422.58364900733164</v>
      </c>
      <c r="AF65" s="1">
        <f t="shared" si="54"/>
        <v>15693729.255386781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26.634743653870999</v>
      </c>
      <c r="E66" s="10">
        <f t="shared" si="55"/>
        <v>26.405247336129001</v>
      </c>
      <c r="F66" s="7" t="s">
        <v>73</v>
      </c>
      <c r="G66" s="1">
        <v>9</v>
      </c>
      <c r="H66" s="8">
        <f t="shared" si="40"/>
        <v>26.634743653870999</v>
      </c>
      <c r="I66" s="8">
        <f t="shared" si="41"/>
        <v>299.78474365387098</v>
      </c>
      <c r="J66" s="8">
        <f t="shared" si="42"/>
        <v>0.41365193567699615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6.4027170235261153</v>
      </c>
      <c r="P66" s="8">
        <f t="shared" si="45"/>
        <v>2.6484962903736329</v>
      </c>
      <c r="Q66" s="13">
        <f t="shared" si="46"/>
        <v>1.1918233306681347</v>
      </c>
      <c r="R66" s="8">
        <f t="shared" si="47"/>
        <v>1.2432082499999997</v>
      </c>
      <c r="S66" s="14">
        <f t="shared" si="48"/>
        <v>0.95866748846634109</v>
      </c>
      <c r="T66" s="2">
        <v>0.27</v>
      </c>
      <c r="U66" s="15">
        <f t="shared" si="49"/>
        <v>0.2588402218859121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0.36844032689860251</v>
      </c>
      <c r="AC66" s="8">
        <f t="shared" si="51"/>
        <v>10.232166666666666</v>
      </c>
      <c r="AD66" s="1">
        <f t="shared" si="52"/>
        <v>0.45</v>
      </c>
      <c r="AE66" s="16">
        <f t="shared" si="53"/>
        <v>422.58364900733164</v>
      </c>
      <c r="AF66" s="1">
        <f t="shared" si="54"/>
        <v>15931161.983044384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25.189361792333301</v>
      </c>
      <c r="E67" s="10">
        <f t="shared" si="55"/>
        <v>26.634743653870999</v>
      </c>
      <c r="F67" s="7" t="s">
        <v>73</v>
      </c>
      <c r="G67" s="1">
        <v>10</v>
      </c>
      <c r="H67" s="8">
        <f t="shared" si="40"/>
        <v>25.189361792333301</v>
      </c>
      <c r="I67" s="8">
        <f t="shared" si="41"/>
        <v>298.33936179233331</v>
      </c>
      <c r="J67" s="8">
        <f t="shared" si="42"/>
        <v>0.3534247905793696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6.5169057331524822</v>
      </c>
      <c r="P67" s="8">
        <f t="shared" si="45"/>
        <v>2.3032360439649091</v>
      </c>
      <c r="Q67" s="13">
        <f t="shared" si="46"/>
        <v>1.0364562197842091</v>
      </c>
      <c r="R67" s="8">
        <f t="shared" si="47"/>
        <v>1.2432082499999997</v>
      </c>
      <c r="S67" s="14">
        <f t="shared" si="48"/>
        <v>0.83369477300702388</v>
      </c>
      <c r="T67" s="2">
        <v>0.27</v>
      </c>
      <c r="U67" s="15">
        <f t="shared" si="49"/>
        <v>0.22509758871189647</v>
      </c>
      <c r="V67" s="2">
        <v>229.1</v>
      </c>
      <c r="W67" s="2">
        <v>15.1</v>
      </c>
      <c r="X67" s="2">
        <v>6</v>
      </c>
      <c r="Y67" s="2">
        <v>3</v>
      </c>
      <c r="Z67" s="2">
        <v>7</v>
      </c>
      <c r="AA67" s="2">
        <v>30.2</v>
      </c>
      <c r="AB67" s="1">
        <f t="shared" si="50"/>
        <v>0.35826692299663676</v>
      </c>
      <c r="AC67" s="8">
        <f t="shared" si="51"/>
        <v>10.232166666666666</v>
      </c>
      <c r="AD67" s="1">
        <f t="shared" si="52"/>
        <v>0.45</v>
      </c>
      <c r="AE67" s="16">
        <f t="shared" si="53"/>
        <v>422.58364900733164</v>
      </c>
      <c r="AF67" s="1">
        <f t="shared" si="54"/>
        <v>15491269.458668908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22.026975809354798</v>
      </c>
      <c r="E68" s="10">
        <f t="shared" si="55"/>
        <v>25.189361792333301</v>
      </c>
      <c r="F68" s="7" t="s">
        <v>73</v>
      </c>
      <c r="G68" s="1">
        <v>11</v>
      </c>
      <c r="H68" s="8">
        <f t="shared" si="40"/>
        <v>22.026975809354798</v>
      </c>
      <c r="I68" s="8">
        <f t="shared" si="41"/>
        <v>295.17697580935476</v>
      </c>
      <c r="J68" s="8">
        <f t="shared" si="42"/>
        <v>0.24914060778402505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4.0029862047281943</v>
      </c>
      <c r="O68" s="8">
        <f t="shared" si="56"/>
        <v>2.9733684844593782</v>
      </c>
      <c r="P68" s="8">
        <f t="shared" si="45"/>
        <v>0.74078683138407497</v>
      </c>
      <c r="Q68" s="13">
        <f t="shared" si="46"/>
        <v>0.33335407412283374</v>
      </c>
      <c r="R68" s="8">
        <f t="shared" si="47"/>
        <v>1.2432082499999997</v>
      </c>
      <c r="S68" s="14">
        <f t="shared" si="48"/>
        <v>0.26814017210940633</v>
      </c>
      <c r="T68" s="2">
        <v>0.27</v>
      </c>
      <c r="U68" s="15">
        <f t="shared" si="49"/>
        <v>7.2397846469539714E-2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0.2970279507105662</v>
      </c>
      <c r="AC68" s="8">
        <f t="shared" si="51"/>
        <v>10.232166666666666</v>
      </c>
      <c r="AD68" s="1">
        <f t="shared" si="52"/>
        <v>0.45</v>
      </c>
      <c r="AE68" s="16">
        <f t="shared" si="53"/>
        <v>422.58364900733164</v>
      </c>
      <c r="AF68" s="1">
        <f t="shared" si="54"/>
        <v>12843329.165658988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18.396183286333301</v>
      </c>
      <c r="E69" s="10">
        <f t="shared" si="55"/>
        <v>22.026975809354798</v>
      </c>
      <c r="F69" s="7" t="s">
        <v>75</v>
      </c>
      <c r="G69" s="1">
        <v>12</v>
      </c>
      <c r="H69" s="8">
        <f t="shared" si="40"/>
        <v>18.396183286333301</v>
      </c>
      <c r="I69" s="8">
        <f t="shared" si="41"/>
        <v>291.5461832863333</v>
      </c>
      <c r="J69" s="8">
        <f t="shared" si="42"/>
        <v>0.16521048667169327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4.9952666530753023</v>
      </c>
      <c r="P69" s="8">
        <f t="shared" si="45"/>
        <v>0.82527043480945106</v>
      </c>
      <c r="Q69" s="13">
        <f t="shared" si="46"/>
        <v>0.37137169566425299</v>
      </c>
      <c r="R69" s="8">
        <f t="shared" si="47"/>
        <v>1.2432082499999997</v>
      </c>
      <c r="S69" s="14">
        <f t="shared" si="48"/>
        <v>0.29872042408361837</v>
      </c>
      <c r="T69" s="2">
        <v>0.27</v>
      </c>
      <c r="U69" s="15">
        <f t="shared" si="49"/>
        <v>8.0654514502576963E-2</v>
      </c>
      <c r="V69" s="2">
        <v>220.1</v>
      </c>
      <c r="W69" s="2">
        <v>12.1</v>
      </c>
      <c r="X69" s="2">
        <v>4.5</v>
      </c>
      <c r="Y69" s="2">
        <v>1.5</v>
      </c>
      <c r="Z69" s="2">
        <v>6.8</v>
      </c>
      <c r="AA69" s="2">
        <v>30.2</v>
      </c>
      <c r="AB69" s="1">
        <f t="shared" si="50"/>
        <v>0.29951733612252696</v>
      </c>
      <c r="AC69" s="8">
        <f t="shared" si="51"/>
        <v>10.232166666666666</v>
      </c>
      <c r="AD69" s="1">
        <f t="shared" si="52"/>
        <v>0.45</v>
      </c>
      <c r="AE69" s="16">
        <f t="shared" si="53"/>
        <v>422.58364900733164</v>
      </c>
      <c r="AF69" s="1">
        <f t="shared" si="54"/>
        <v>12950968.854750592</v>
      </c>
      <c r="AG69" s="1">
        <f>SUM(AF58:AF69)</f>
        <v>161548799.42657125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11.9346592056774</v>
      </c>
      <c r="E70" s="10">
        <f t="shared" si="55"/>
        <v>18.396183286333301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11</v>
      </c>
      <c r="E74" s="7"/>
      <c r="F74" s="7"/>
      <c r="G74" s="1">
        <v>1</v>
      </c>
      <c r="H74" s="8">
        <f t="shared" ref="H74:H85" si="57">E75</f>
        <v>11</v>
      </c>
      <c r="I74" s="8">
        <f t="shared" ref="I74:I85" si="58">H74+273.15</f>
        <v>284.14999999999998</v>
      </c>
      <c r="J74" s="8">
        <f t="shared" ref="J74:J85" si="59">EXP(($C$16*(I74-$C$14))/($C$17*I74*$C$14))</f>
        <v>6.9263833124627833E-2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3.6101695101218523E-2</v>
      </c>
      <c r="Q74" s="13">
        <f t="shared" ref="Q74:Q85" si="63">P74*$B$76</f>
        <v>9.3864407263168168E-3</v>
      </c>
      <c r="R74" s="8">
        <f t="shared" ref="R74:R85" si="64">L74*$B$76</f>
        <v>0.1355172</v>
      </c>
      <c r="S74" s="14">
        <f t="shared" ref="S74:S85" si="65">Q74/R74</f>
        <v>6.9263833124627847E-2</v>
      </c>
      <c r="T74" s="2">
        <v>0.01</v>
      </c>
      <c r="U74" s="15">
        <f t="shared" ref="U74:U85" si="66">S74*T74</f>
        <v>6.9263833124627843E-4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1.064263833124628E-2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23.010961675211998</v>
      </c>
      <c r="AX74" s="1">
        <f t="shared" ref="AX74:AX85" si="73">AW74*10000*AV74*0.67*AU74*AT74</f>
        <v>22235.827459757849</v>
      </c>
    </row>
    <row r="75" spans="1:78" x14ac:dyDescent="0.15">
      <c r="A75" s="1" t="s">
        <v>74</v>
      </c>
      <c r="B75" s="1">
        <v>1</v>
      </c>
      <c r="C75" s="7">
        <v>1</v>
      </c>
      <c r="D75" s="9">
        <v>12.235060361871</v>
      </c>
      <c r="E75" s="10">
        <f t="shared" ref="E75:E86" si="74">D74</f>
        <v>11</v>
      </c>
      <c r="F75" s="7" t="s">
        <v>73</v>
      </c>
      <c r="G75" s="1">
        <v>2</v>
      </c>
      <c r="H75" s="8">
        <f t="shared" si="57"/>
        <v>12.235060361871</v>
      </c>
      <c r="I75" s="8">
        <f t="shared" si="58"/>
        <v>285.38506036187096</v>
      </c>
      <c r="J75" s="8">
        <f t="shared" si="59"/>
        <v>8.0335963472379091E-2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1.0063383048987815</v>
      </c>
      <c r="P75" s="8">
        <f t="shared" si="62"/>
        <v>8.0845157303204407E-2</v>
      </c>
      <c r="Q75" s="13">
        <f t="shared" si="63"/>
        <v>2.1019740898833145E-2</v>
      </c>
      <c r="R75" s="8">
        <f t="shared" si="64"/>
        <v>0.1355172</v>
      </c>
      <c r="S75" s="14">
        <f t="shared" si="65"/>
        <v>0.15510755017690112</v>
      </c>
      <c r="T75" s="2">
        <v>0.01</v>
      </c>
      <c r="U75" s="15">
        <f t="shared" si="66"/>
        <v>1.5510755017690112E-3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7.0410755017690117E-3</v>
      </c>
      <c r="AU75" s="8">
        <f t="shared" si="70"/>
        <v>52.122000000000007</v>
      </c>
      <c r="AV75" s="1">
        <f t="shared" si="71"/>
        <v>0.26</v>
      </c>
      <c r="AW75" s="1">
        <f t="shared" si="72"/>
        <v>23.010961675211998</v>
      </c>
      <c r="AX75" s="1">
        <f t="shared" si="73"/>
        <v>14711.027013743274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14.5191978353214</v>
      </c>
      <c r="E76" s="10">
        <f t="shared" si="74"/>
        <v>12.235060361871</v>
      </c>
      <c r="F76" s="7" t="s">
        <v>73</v>
      </c>
      <c r="G76" s="1">
        <v>3</v>
      </c>
      <c r="H76" s="8">
        <f t="shared" si="57"/>
        <v>14.5191978353214</v>
      </c>
      <c r="I76" s="8">
        <f t="shared" si="58"/>
        <v>287.66919783532137</v>
      </c>
      <c r="J76" s="8">
        <f t="shared" si="59"/>
        <v>0.10533230162889298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1.446713147595577</v>
      </c>
      <c r="P76" s="8">
        <f t="shared" si="62"/>
        <v>0.15238562563302249</v>
      </c>
      <c r="Q76" s="13">
        <f t="shared" si="63"/>
        <v>3.9620262664585848E-2</v>
      </c>
      <c r="R76" s="8">
        <f t="shared" si="64"/>
        <v>0.1355172</v>
      </c>
      <c r="S76" s="14">
        <f t="shared" si="65"/>
        <v>0.29236335066387031</v>
      </c>
      <c r="T76" s="2">
        <v>0.01</v>
      </c>
      <c r="U76" s="15">
        <f t="shared" si="66"/>
        <v>2.9236335066387033E-3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8.4136335066387034E-3</v>
      </c>
      <c r="AU76" s="8">
        <f t="shared" si="70"/>
        <v>52.122000000000007</v>
      </c>
      <c r="AV76" s="1">
        <f t="shared" si="71"/>
        <v>0.26</v>
      </c>
      <c r="AW76" s="1">
        <f t="shared" si="72"/>
        <v>23.010961675211998</v>
      </c>
      <c r="AX76" s="1">
        <f t="shared" si="73"/>
        <v>17578.733500130846</v>
      </c>
    </row>
    <row r="77" spans="1:78" x14ac:dyDescent="0.15">
      <c r="C77" s="7">
        <v>3</v>
      </c>
      <c r="D77" s="9">
        <v>16.905338428967699</v>
      </c>
      <c r="E77" s="10">
        <f t="shared" si="74"/>
        <v>14.5191978353214</v>
      </c>
      <c r="F77" s="7" t="s">
        <v>73</v>
      </c>
      <c r="G77" s="1">
        <v>4</v>
      </c>
      <c r="H77" s="8">
        <f t="shared" si="57"/>
        <v>16.905338428967699</v>
      </c>
      <c r="I77" s="8">
        <f t="shared" si="58"/>
        <v>290.05533842896767</v>
      </c>
      <c r="J77" s="8">
        <f t="shared" si="59"/>
        <v>0.13915159364870477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1.8155475219625545</v>
      </c>
      <c r="P77" s="8">
        <f t="shared" si="62"/>
        <v>0.25263633102604627</v>
      </c>
      <c r="Q77" s="13">
        <f t="shared" si="63"/>
        <v>6.5685446066772027E-2</v>
      </c>
      <c r="R77" s="8">
        <f t="shared" si="64"/>
        <v>0.1355172</v>
      </c>
      <c r="S77" s="14">
        <f t="shared" si="65"/>
        <v>0.48470191286989417</v>
      </c>
      <c r="T77" s="2">
        <v>0.01</v>
      </c>
      <c r="U77" s="15">
        <f t="shared" si="66"/>
        <v>4.8470191286989414E-3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1.4797019128698942E-2</v>
      </c>
      <c r="AU77" s="8">
        <f t="shared" si="70"/>
        <v>52.122000000000007</v>
      </c>
      <c r="AV77" s="1">
        <f t="shared" si="71"/>
        <v>0.26</v>
      </c>
      <c r="AW77" s="1">
        <f t="shared" si="72"/>
        <v>23.010961675211998</v>
      </c>
      <c r="AX77" s="1">
        <f t="shared" si="73"/>
        <v>30915.638963177709</v>
      </c>
    </row>
    <row r="78" spans="1:78" x14ac:dyDescent="0.15">
      <c r="C78" s="7">
        <v>4</v>
      </c>
      <c r="D78" s="9">
        <v>21.786016536000002</v>
      </c>
      <c r="E78" s="10">
        <f t="shared" si="74"/>
        <v>16.905338428967699</v>
      </c>
      <c r="F78" s="7" t="s">
        <v>73</v>
      </c>
      <c r="G78" s="1">
        <v>5</v>
      </c>
      <c r="H78" s="8">
        <f t="shared" si="57"/>
        <v>21.786016536000002</v>
      </c>
      <c r="I78" s="8">
        <f t="shared" si="58"/>
        <v>294.93601653599995</v>
      </c>
      <c r="J78" s="8">
        <f t="shared" si="59"/>
        <v>0.24251608201430089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1.4847656313896829</v>
      </c>
      <c r="O78" s="8">
        <f t="shared" si="75"/>
        <v>0.59936555954682524</v>
      </c>
      <c r="P78" s="8">
        <f t="shared" si="62"/>
        <v>0.14535578719560521</v>
      </c>
      <c r="Q78" s="13">
        <f t="shared" si="63"/>
        <v>3.7792504670857353E-2</v>
      </c>
      <c r="R78" s="8">
        <f t="shared" si="64"/>
        <v>0.1355172</v>
      </c>
      <c r="S78" s="14">
        <f t="shared" si="65"/>
        <v>0.27887607381835922</v>
      </c>
      <c r="T78" s="2">
        <v>0.01</v>
      </c>
      <c r="U78" s="15">
        <f t="shared" si="66"/>
        <v>2.7887607381835923E-3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1.2738760738183592E-2</v>
      </c>
      <c r="AU78" s="8">
        <f t="shared" si="70"/>
        <v>52.122000000000007</v>
      </c>
      <c r="AV78" s="1">
        <f t="shared" si="71"/>
        <v>0.26</v>
      </c>
      <c r="AW78" s="1">
        <f t="shared" si="72"/>
        <v>23.010961675211998</v>
      </c>
      <c r="AX78" s="1">
        <f t="shared" si="73"/>
        <v>26615.28814652652</v>
      </c>
    </row>
    <row r="79" spans="1:78" x14ac:dyDescent="0.15">
      <c r="C79" s="7">
        <v>5</v>
      </c>
      <c r="D79" s="9">
        <v>25.616372388387099</v>
      </c>
      <c r="E79" s="10">
        <f t="shared" si="74"/>
        <v>21.786016536000002</v>
      </c>
      <c r="F79" s="7" t="s">
        <v>75</v>
      </c>
      <c r="G79" s="1">
        <v>6</v>
      </c>
      <c r="H79" s="8">
        <f t="shared" si="57"/>
        <v>25.616372388387099</v>
      </c>
      <c r="I79" s="8">
        <f t="shared" si="58"/>
        <v>298.76637238838708</v>
      </c>
      <c r="J79" s="8">
        <f t="shared" si="59"/>
        <v>0.37030110177904529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0.97522977235121999</v>
      </c>
      <c r="P79" s="8">
        <f t="shared" si="62"/>
        <v>0.3611286591893843</v>
      </c>
      <c r="Q79" s="13">
        <f t="shared" si="63"/>
        <v>9.3893451389239921E-2</v>
      </c>
      <c r="R79" s="8">
        <f t="shared" si="64"/>
        <v>0.1355172</v>
      </c>
      <c r="S79" s="14">
        <f t="shared" si="65"/>
        <v>0.69285265183489564</v>
      </c>
      <c r="T79" s="2">
        <v>0.01</v>
      </c>
      <c r="U79" s="15">
        <f t="shared" si="66"/>
        <v>6.9285265183489566E-3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2.1828526518348955E-2</v>
      </c>
      <c r="AU79" s="8">
        <f t="shared" si="70"/>
        <v>52.122000000000007</v>
      </c>
      <c r="AV79" s="1">
        <f t="shared" si="71"/>
        <v>0.26</v>
      </c>
      <c r="AW79" s="1">
        <f t="shared" si="72"/>
        <v>23.010961675211998</v>
      </c>
      <c r="AX79" s="1">
        <f t="shared" si="73"/>
        <v>45606.675173553267</v>
      </c>
    </row>
    <row r="80" spans="1:78" x14ac:dyDescent="0.15">
      <c r="C80" s="7">
        <v>6</v>
      </c>
      <c r="D80" s="9">
        <v>27.311631197666699</v>
      </c>
      <c r="E80" s="10">
        <f t="shared" si="74"/>
        <v>25.616372388387099</v>
      </c>
      <c r="F80" s="7" t="s">
        <v>73</v>
      </c>
      <c r="G80" s="1">
        <v>7</v>
      </c>
      <c r="H80" s="8">
        <f t="shared" si="57"/>
        <v>27.311631197666699</v>
      </c>
      <c r="I80" s="8">
        <f t="shared" si="58"/>
        <v>300.46163119766669</v>
      </c>
      <c r="J80" s="8">
        <f t="shared" si="59"/>
        <v>0.4450537228163175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1.1353211131618357</v>
      </c>
      <c r="P80" s="8">
        <f t="shared" si="62"/>
        <v>0.50527888800464071</v>
      </c>
      <c r="Q80" s="13">
        <f t="shared" si="63"/>
        <v>0.13137251088120658</v>
      </c>
      <c r="R80" s="8">
        <f t="shared" si="64"/>
        <v>0.1355172</v>
      </c>
      <c r="S80" s="14">
        <f t="shared" si="65"/>
        <v>0.96941577070074181</v>
      </c>
      <c r="T80" s="2">
        <v>0.01</v>
      </c>
      <c r="U80" s="15">
        <f t="shared" si="66"/>
        <v>9.694157707007418E-3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2.4594157707007416E-2</v>
      </c>
      <c r="AU80" s="8">
        <f t="shared" si="70"/>
        <v>52.122000000000007</v>
      </c>
      <c r="AV80" s="1">
        <f t="shared" si="71"/>
        <v>0.26</v>
      </c>
      <c r="AW80" s="1">
        <f t="shared" si="72"/>
        <v>23.010961675211998</v>
      </c>
      <c r="AX80" s="1">
        <f t="shared" si="73"/>
        <v>51384.950824223924</v>
      </c>
    </row>
    <row r="81" spans="1:53" x14ac:dyDescent="0.15">
      <c r="C81" s="7">
        <v>7</v>
      </c>
      <c r="D81" s="9">
        <v>26.405247336129001</v>
      </c>
      <c r="E81" s="10">
        <f t="shared" si="74"/>
        <v>27.311631197666699</v>
      </c>
      <c r="F81" s="7" t="s">
        <v>73</v>
      </c>
      <c r="G81" s="1">
        <v>8</v>
      </c>
      <c r="H81" s="8">
        <f t="shared" si="57"/>
        <v>26.405247336129001</v>
      </c>
      <c r="I81" s="8">
        <f t="shared" si="58"/>
        <v>299.55524733612896</v>
      </c>
      <c r="J81" s="8">
        <f t="shared" si="59"/>
        <v>0.40348598521314749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1.1512622251571951</v>
      </c>
      <c r="P81" s="8">
        <f t="shared" si="62"/>
        <v>0.46451817315623128</v>
      </c>
      <c r="Q81" s="13">
        <f t="shared" si="63"/>
        <v>0.12077472502062014</v>
      </c>
      <c r="R81" s="8">
        <f t="shared" si="64"/>
        <v>0.1355172</v>
      </c>
      <c r="S81" s="14">
        <f t="shared" si="65"/>
        <v>0.89121325573890353</v>
      </c>
      <c r="T81" s="2">
        <v>0.01</v>
      </c>
      <c r="U81" s="15">
        <f t="shared" si="66"/>
        <v>8.9121325573890357E-3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2.3812132557389037E-2</v>
      </c>
      <c r="AU81" s="8">
        <f t="shared" si="70"/>
        <v>52.122000000000007</v>
      </c>
      <c r="AV81" s="1">
        <f t="shared" si="71"/>
        <v>0.26</v>
      </c>
      <c r="AW81" s="1">
        <f t="shared" si="72"/>
        <v>23.010961675211998</v>
      </c>
      <c r="AX81" s="1">
        <f t="shared" si="73"/>
        <v>49751.053687547545</v>
      </c>
    </row>
    <row r="82" spans="1:53" x14ac:dyDescent="0.15">
      <c r="C82" s="7">
        <v>8</v>
      </c>
      <c r="D82" s="9">
        <v>26.634743653870999</v>
      </c>
      <c r="E82" s="10">
        <f t="shared" si="74"/>
        <v>26.405247336129001</v>
      </c>
      <c r="F82" s="7" t="s">
        <v>73</v>
      </c>
      <c r="G82" s="1">
        <v>9</v>
      </c>
      <c r="H82" s="8">
        <f t="shared" si="57"/>
        <v>26.634743653870999</v>
      </c>
      <c r="I82" s="8">
        <f t="shared" si="58"/>
        <v>299.78474365387098</v>
      </c>
      <c r="J82" s="8">
        <f t="shared" si="59"/>
        <v>0.41365193567699615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1.2079640520009638</v>
      </c>
      <c r="P82" s="8">
        <f t="shared" si="62"/>
        <v>0.49967666833842633</v>
      </c>
      <c r="Q82" s="13">
        <f t="shared" si="63"/>
        <v>0.12991593376799085</v>
      </c>
      <c r="R82" s="8">
        <f t="shared" si="64"/>
        <v>0.1355172</v>
      </c>
      <c r="S82" s="14">
        <f t="shared" si="65"/>
        <v>0.95866748846634109</v>
      </c>
      <c r="T82" s="2">
        <v>0.01</v>
      </c>
      <c r="U82" s="15">
        <f t="shared" si="66"/>
        <v>9.5866748846634119E-3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2.4486674884663412E-2</v>
      </c>
      <c r="AU82" s="8">
        <f t="shared" si="70"/>
        <v>52.122000000000007</v>
      </c>
      <c r="AV82" s="1">
        <f t="shared" si="71"/>
        <v>0.26</v>
      </c>
      <c r="AW82" s="1">
        <f t="shared" si="72"/>
        <v>23.010961675211998</v>
      </c>
      <c r="AX82" s="1">
        <f t="shared" si="73"/>
        <v>51160.385315358304</v>
      </c>
    </row>
    <row r="83" spans="1:53" x14ac:dyDescent="0.15">
      <c r="C83" s="7">
        <v>9</v>
      </c>
      <c r="D83" s="9">
        <v>25.189361792333301</v>
      </c>
      <c r="E83" s="10">
        <f t="shared" si="74"/>
        <v>26.634743653870999</v>
      </c>
      <c r="F83" s="7" t="s">
        <v>73</v>
      </c>
      <c r="G83" s="1">
        <v>10</v>
      </c>
      <c r="H83" s="8">
        <f t="shared" si="57"/>
        <v>25.189361792333301</v>
      </c>
      <c r="I83" s="8">
        <f t="shared" si="58"/>
        <v>298.33936179233331</v>
      </c>
      <c r="J83" s="8">
        <f t="shared" si="59"/>
        <v>0.3534247905793696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1.2295073836625374</v>
      </c>
      <c r="P83" s="8">
        <f t="shared" si="62"/>
        <v>0.43453838958672092</v>
      </c>
      <c r="Q83" s="13">
        <f t="shared" si="63"/>
        <v>0.11297998129254744</v>
      </c>
      <c r="R83" s="8">
        <f t="shared" si="64"/>
        <v>0.1355172</v>
      </c>
      <c r="S83" s="14">
        <f t="shared" si="65"/>
        <v>0.83369477300702377</v>
      </c>
      <c r="T83" s="2">
        <v>0.01</v>
      </c>
      <c r="U83" s="15">
        <f t="shared" si="66"/>
        <v>8.3369477300702377E-3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0.01</v>
      </c>
      <c r="AF83" s="2">
        <v>0.49</v>
      </c>
      <c r="AG83" s="15">
        <f t="shared" si="67"/>
        <v>4.8999999999999998E-3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0.02</v>
      </c>
      <c r="AR83" s="2">
        <v>0.5</v>
      </c>
      <c r="AS83" s="2">
        <f t="shared" si="68"/>
        <v>0.01</v>
      </c>
      <c r="AT83" s="1">
        <f t="shared" si="69"/>
        <v>2.3236947730070241E-2</v>
      </c>
      <c r="AU83" s="8">
        <f t="shared" si="70"/>
        <v>52.122000000000007</v>
      </c>
      <c r="AV83" s="1">
        <f t="shared" si="71"/>
        <v>0.26</v>
      </c>
      <c r="AW83" s="1">
        <f t="shared" si="72"/>
        <v>23.010961675211998</v>
      </c>
      <c r="AX83" s="1">
        <f t="shared" si="73"/>
        <v>48549.311207942519</v>
      </c>
    </row>
    <row r="84" spans="1:53" x14ac:dyDescent="0.15">
      <c r="C84" s="7">
        <v>10</v>
      </c>
      <c r="D84" s="9">
        <v>22.026975809354798</v>
      </c>
      <c r="E84" s="10">
        <f t="shared" si="74"/>
        <v>25.189361792333301</v>
      </c>
      <c r="F84" s="7" t="s">
        <v>73</v>
      </c>
      <c r="G84" s="1">
        <v>11</v>
      </c>
      <c r="H84" s="8">
        <f t="shared" si="57"/>
        <v>22.026975809354798</v>
      </c>
      <c r="I84" s="8">
        <f t="shared" si="58"/>
        <v>295.17697580935476</v>
      </c>
      <c r="J84" s="8">
        <f t="shared" si="59"/>
        <v>0.24914060778402505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0.75522054437202557</v>
      </c>
      <c r="O84" s="8">
        <f t="shared" si="75"/>
        <v>0.56096844970379089</v>
      </c>
      <c r="P84" s="8">
        <f t="shared" si="62"/>
        <v>0.13976002050686476</v>
      </c>
      <c r="Q84" s="13">
        <f t="shared" si="63"/>
        <v>3.6337605331784838E-2</v>
      </c>
      <c r="R84" s="8">
        <f t="shared" si="64"/>
        <v>0.1355172</v>
      </c>
      <c r="S84" s="14">
        <f t="shared" si="65"/>
        <v>0.26814017210940633</v>
      </c>
      <c r="T84" s="2">
        <v>0.01</v>
      </c>
      <c r="U84" s="15">
        <f t="shared" si="66"/>
        <v>2.6814017210940633E-3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1.2631401721094063E-2</v>
      </c>
      <c r="AU84" s="8">
        <f t="shared" si="70"/>
        <v>52.122000000000007</v>
      </c>
      <c r="AV84" s="1">
        <f t="shared" si="71"/>
        <v>0.26</v>
      </c>
      <c r="AW84" s="1">
        <f t="shared" si="72"/>
        <v>23.010961675211998</v>
      </c>
      <c r="AX84" s="1">
        <f t="shared" si="73"/>
        <v>26390.981305877503</v>
      </c>
    </row>
    <row r="85" spans="1:53" x14ac:dyDescent="0.15">
      <c r="C85" s="7">
        <v>11</v>
      </c>
      <c r="D85" s="9">
        <v>18.396183286333301</v>
      </c>
      <c r="E85" s="10">
        <f t="shared" si="74"/>
        <v>22.026975809354798</v>
      </c>
      <c r="F85" s="7" t="s">
        <v>75</v>
      </c>
      <c r="G85" s="1">
        <v>12</v>
      </c>
      <c r="H85" s="8">
        <f t="shared" si="57"/>
        <v>18.396183286333301</v>
      </c>
      <c r="I85" s="8">
        <f t="shared" si="58"/>
        <v>291.5461832863333</v>
      </c>
      <c r="J85" s="8">
        <f t="shared" si="59"/>
        <v>0.16521048667169327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0.94242842919692627</v>
      </c>
      <c r="P85" s="8">
        <f t="shared" si="62"/>
        <v>0.15569905944086362</v>
      </c>
      <c r="Q85" s="13">
        <f t="shared" si="63"/>
        <v>4.0481755454624541E-2</v>
      </c>
      <c r="R85" s="8">
        <f t="shared" si="64"/>
        <v>0.1355172</v>
      </c>
      <c r="S85" s="14">
        <f t="shared" si="65"/>
        <v>0.29872042408361849</v>
      </c>
      <c r="T85" s="2">
        <v>0.01</v>
      </c>
      <c r="U85" s="15">
        <f t="shared" si="66"/>
        <v>2.987204240836185E-3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1.4999999999999999E-2</v>
      </c>
      <c r="AR85" s="2">
        <v>0.5</v>
      </c>
      <c r="AS85" s="2">
        <f t="shared" si="68"/>
        <v>7.4999999999999997E-3</v>
      </c>
      <c r="AT85" s="1">
        <f t="shared" si="69"/>
        <v>1.2937204240836185E-2</v>
      </c>
      <c r="AU85" s="8">
        <f t="shared" si="70"/>
        <v>52.122000000000007</v>
      </c>
      <c r="AV85" s="1">
        <f t="shared" si="71"/>
        <v>0.26</v>
      </c>
      <c r="AW85" s="1">
        <f t="shared" si="72"/>
        <v>23.010961675211998</v>
      </c>
      <c r="AX85" s="1">
        <f t="shared" si="73"/>
        <v>27029.899199552536</v>
      </c>
      <c r="AY85" s="1">
        <f>SUM(AX74:AX85)</f>
        <v>411929.77179739182</v>
      </c>
    </row>
    <row r="86" spans="1:53" x14ac:dyDescent="0.15">
      <c r="C86" s="7">
        <v>12</v>
      </c>
      <c r="D86" s="9">
        <v>11.9346592056774</v>
      </c>
      <c r="E86" s="10">
        <f t="shared" si="74"/>
        <v>18.396183286333301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11</v>
      </c>
      <c r="E90" s="7"/>
      <c r="F90" s="7"/>
      <c r="G90" s="1">
        <v>1</v>
      </c>
      <c r="H90" s="8">
        <f t="shared" ref="H90:H101" si="76">E91</f>
        <v>11</v>
      </c>
      <c r="I90" s="8">
        <f t="shared" ref="I90:I101" si="77">H90+273.15</f>
        <v>284.14999999999998</v>
      </c>
      <c r="J90" s="8">
        <f t="shared" ref="J90:J101" si="78">EXP(($C$16*(I90-$C$14))/($C$17*I90*$C$14))</f>
        <v>6.9263833124627833E-2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1.9719413290581543E-2</v>
      </c>
      <c r="Q90" s="13">
        <f t="shared" ref="Q90:Q101" si="82">P90*$B$76</f>
        <v>5.127047455551201E-3</v>
      </c>
      <c r="R90" s="8">
        <f t="shared" ref="R90:R101" si="83">L90*$B$76</f>
        <v>7.4022000000000004E-2</v>
      </c>
      <c r="S90" s="14">
        <f t="shared" ref="S90:S101" si="84">Q90/R90</f>
        <v>6.9263833124627819E-2</v>
      </c>
      <c r="T90" s="2">
        <v>0.01</v>
      </c>
      <c r="U90" s="15">
        <f t="shared" ref="U90:U101" si="85">S90*T90</f>
        <v>6.9263833124627821E-4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1.0642638331246276E-2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0.06</v>
      </c>
      <c r="AX90" s="1">
        <f t="shared" ref="AX90:AX101" si="92">AW90*10000*AV90*0.67*AU90*AT90</f>
        <v>31.669132857131579</v>
      </c>
      <c r="AZ90" s="1">
        <f t="shared" ref="AZ90:AZ101" si="93">$E$10</f>
        <v>4.05</v>
      </c>
      <c r="BA90" s="1">
        <f t="shared" ref="BA90:BA101" si="94">AZ90*10000*AV90*0.67*AU90*AT90</f>
        <v>2137.6664678563816</v>
      </c>
    </row>
    <row r="91" spans="1:53" x14ac:dyDescent="0.15">
      <c r="A91" s="1" t="s">
        <v>74</v>
      </c>
      <c r="B91" s="1">
        <v>1</v>
      </c>
      <c r="C91" s="7">
        <v>1</v>
      </c>
      <c r="D91" s="9">
        <v>12.235060361871</v>
      </c>
      <c r="E91" s="10">
        <f t="shared" ref="E91:E102" si="95">D90</f>
        <v>11</v>
      </c>
      <c r="F91" s="7" t="s">
        <v>73</v>
      </c>
      <c r="G91" s="1">
        <v>2</v>
      </c>
      <c r="H91" s="8">
        <f t="shared" si="76"/>
        <v>12.235060361871</v>
      </c>
      <c r="I91" s="8">
        <f t="shared" si="77"/>
        <v>285.38506036187096</v>
      </c>
      <c r="J91" s="8">
        <f t="shared" si="78"/>
        <v>8.0335963472379091E-2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0.54968058670941844</v>
      </c>
      <c r="P91" s="8">
        <f t="shared" si="81"/>
        <v>4.415911953536375E-2</v>
      </c>
      <c r="Q91" s="13">
        <f t="shared" si="82"/>
        <v>1.1481371079194575E-2</v>
      </c>
      <c r="R91" s="8">
        <f t="shared" si="83"/>
        <v>7.4022000000000004E-2</v>
      </c>
      <c r="S91" s="14">
        <f t="shared" si="84"/>
        <v>0.15510755017690112</v>
      </c>
      <c r="T91" s="2">
        <v>0.01</v>
      </c>
      <c r="U91" s="15">
        <f t="shared" si="85"/>
        <v>1.5510755017690112E-3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7.0410755017690117E-3</v>
      </c>
      <c r="AU91" s="8">
        <f t="shared" si="89"/>
        <v>28.47</v>
      </c>
      <c r="AV91" s="1">
        <f t="shared" si="90"/>
        <v>0.26</v>
      </c>
      <c r="AW91" s="1">
        <f t="shared" si="91"/>
        <v>0.06</v>
      </c>
      <c r="AX91" s="1">
        <f t="shared" si="92"/>
        <v>20.95201852983622</v>
      </c>
      <c r="AZ91" s="1">
        <f t="shared" si="93"/>
        <v>4.05</v>
      </c>
      <c r="BA91" s="1">
        <f t="shared" si="94"/>
        <v>1414.2612507639451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14.5191978353214</v>
      </c>
      <c r="E92" s="10">
        <f t="shared" si="95"/>
        <v>12.235060361871</v>
      </c>
      <c r="F92" s="7" t="s">
        <v>73</v>
      </c>
      <c r="G92" s="1">
        <v>3</v>
      </c>
      <c r="H92" s="8">
        <f t="shared" si="76"/>
        <v>14.5191978353214</v>
      </c>
      <c r="I92" s="8">
        <f t="shared" si="77"/>
        <v>287.66919783532137</v>
      </c>
      <c r="J92" s="8">
        <f t="shared" si="78"/>
        <v>0.10533230162889298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0.79022146717405473</v>
      </c>
      <c r="P92" s="8">
        <f t="shared" si="81"/>
        <v>8.3235845934003891E-2</v>
      </c>
      <c r="Q92" s="13">
        <f t="shared" si="82"/>
        <v>2.1641319942841013E-2</v>
      </c>
      <c r="R92" s="8">
        <f t="shared" si="83"/>
        <v>7.4022000000000004E-2</v>
      </c>
      <c r="S92" s="14">
        <f t="shared" si="84"/>
        <v>0.29236335066387037</v>
      </c>
      <c r="T92" s="2">
        <v>0.01</v>
      </c>
      <c r="U92" s="15">
        <f t="shared" si="85"/>
        <v>2.9236335066387038E-3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8.4136335066387034E-3</v>
      </c>
      <c r="AU92" s="8">
        <f t="shared" si="89"/>
        <v>28.47</v>
      </c>
      <c r="AV92" s="1">
        <f t="shared" si="90"/>
        <v>0.26</v>
      </c>
      <c r="AW92" s="1">
        <f t="shared" si="91"/>
        <v>0.06</v>
      </c>
      <c r="AX92" s="1">
        <f t="shared" si="92"/>
        <v>25.036317973022086</v>
      </c>
      <c r="AZ92" s="1">
        <f t="shared" si="93"/>
        <v>4.05</v>
      </c>
      <c r="BA92" s="1">
        <f t="shared" si="94"/>
        <v>1689.9514631789909</v>
      </c>
    </row>
    <row r="93" spans="1:53" x14ac:dyDescent="0.15">
      <c r="C93" s="7">
        <v>3</v>
      </c>
      <c r="D93" s="9">
        <v>16.905338428967699</v>
      </c>
      <c r="E93" s="10">
        <f t="shared" si="95"/>
        <v>14.5191978353214</v>
      </c>
      <c r="F93" s="7" t="s">
        <v>73</v>
      </c>
      <c r="G93" s="1">
        <v>4</v>
      </c>
      <c r="H93" s="8">
        <f t="shared" si="76"/>
        <v>16.905338428967699</v>
      </c>
      <c r="I93" s="8">
        <f t="shared" si="77"/>
        <v>290.05533842896767</v>
      </c>
      <c r="J93" s="8">
        <f t="shared" si="78"/>
        <v>0.13915159364870477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0.99168562124005089</v>
      </c>
      <c r="P93" s="8">
        <f t="shared" si="81"/>
        <v>0.13799463459405892</v>
      </c>
      <c r="Q93" s="13">
        <f t="shared" si="82"/>
        <v>3.5878604994455318E-2</v>
      </c>
      <c r="R93" s="8">
        <f t="shared" si="83"/>
        <v>7.4022000000000004E-2</v>
      </c>
      <c r="S93" s="14">
        <f t="shared" si="84"/>
        <v>0.48470191286989428</v>
      </c>
      <c r="T93" s="2">
        <v>0.01</v>
      </c>
      <c r="U93" s="15">
        <f t="shared" si="85"/>
        <v>4.8470191286989431E-3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1.4797019128698942E-2</v>
      </c>
      <c r="AU93" s="8">
        <f t="shared" si="89"/>
        <v>28.47</v>
      </c>
      <c r="AV93" s="1">
        <f t="shared" si="90"/>
        <v>0.26</v>
      </c>
      <c r="AW93" s="1">
        <f t="shared" si="91"/>
        <v>0.06</v>
      </c>
      <c r="AX93" s="1">
        <f t="shared" si="92"/>
        <v>44.031258987771032</v>
      </c>
      <c r="AZ93" s="1">
        <f t="shared" si="93"/>
        <v>4.05</v>
      </c>
      <c r="BA93" s="1">
        <f t="shared" si="94"/>
        <v>2972.109981674545</v>
      </c>
    </row>
    <row r="94" spans="1:53" x14ac:dyDescent="0.15">
      <c r="C94" s="7">
        <v>4</v>
      </c>
      <c r="D94" s="9">
        <v>21.786016536000002</v>
      </c>
      <c r="E94" s="10">
        <f t="shared" si="95"/>
        <v>16.905338428967699</v>
      </c>
      <c r="F94" s="7" t="s">
        <v>73</v>
      </c>
      <c r="G94" s="1">
        <v>5</v>
      </c>
      <c r="H94" s="8">
        <f t="shared" si="76"/>
        <v>21.786016536000002</v>
      </c>
      <c r="I94" s="8">
        <f t="shared" si="77"/>
        <v>294.93601653599995</v>
      </c>
      <c r="J94" s="8">
        <f t="shared" si="78"/>
        <v>0.24251608201430089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0.81100643731369226</v>
      </c>
      <c r="O94" s="8">
        <f t="shared" si="96"/>
        <v>0.32738454933229955</v>
      </c>
      <c r="P94" s="8">
        <f t="shared" si="81"/>
        <v>7.9396018216086897E-2</v>
      </c>
      <c r="Q94" s="13">
        <f t="shared" si="82"/>
        <v>2.0642964736182594E-2</v>
      </c>
      <c r="R94" s="8">
        <f t="shared" si="83"/>
        <v>7.4022000000000004E-2</v>
      </c>
      <c r="S94" s="14">
        <f t="shared" si="84"/>
        <v>0.27887607381835933</v>
      </c>
      <c r="T94" s="2">
        <v>0.01</v>
      </c>
      <c r="U94" s="15">
        <f t="shared" si="85"/>
        <v>2.7887607381835932E-3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1.2738760738183592E-2</v>
      </c>
      <c r="AU94" s="8">
        <f t="shared" si="89"/>
        <v>28.47</v>
      </c>
      <c r="AV94" s="1">
        <f t="shared" si="90"/>
        <v>0.26</v>
      </c>
      <c r="AW94" s="1">
        <f t="shared" si="91"/>
        <v>0.06</v>
      </c>
      <c r="AX94" s="1">
        <f t="shared" si="92"/>
        <v>37.906531603945403</v>
      </c>
      <c r="AZ94" s="1">
        <f t="shared" si="93"/>
        <v>4.05</v>
      </c>
      <c r="BA94" s="1">
        <f t="shared" si="94"/>
        <v>2558.6908832663148</v>
      </c>
    </row>
    <row r="95" spans="1:53" x14ac:dyDescent="0.15">
      <c r="C95" s="7">
        <v>5</v>
      </c>
      <c r="D95" s="9">
        <v>25.616372388387099</v>
      </c>
      <c r="E95" s="10">
        <f t="shared" si="95"/>
        <v>21.786016536000002</v>
      </c>
      <c r="F95" s="7" t="s">
        <v>75</v>
      </c>
      <c r="G95" s="1">
        <v>6</v>
      </c>
      <c r="H95" s="8">
        <f t="shared" si="76"/>
        <v>25.616372388387099</v>
      </c>
      <c r="I95" s="8">
        <f t="shared" si="77"/>
        <v>298.76637238838708</v>
      </c>
      <c r="J95" s="8">
        <f t="shared" si="78"/>
        <v>0.37030110177904529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0.53268853111621262</v>
      </c>
      <c r="P95" s="8">
        <f t="shared" si="81"/>
        <v>0.19725514997739479</v>
      </c>
      <c r="Q95" s="13">
        <f t="shared" si="82"/>
        <v>5.1286338994122646E-2</v>
      </c>
      <c r="R95" s="8">
        <f t="shared" si="83"/>
        <v>7.4022000000000004E-2</v>
      </c>
      <c r="S95" s="14">
        <f t="shared" si="84"/>
        <v>0.69285265183489564</v>
      </c>
      <c r="T95" s="2">
        <v>0.01</v>
      </c>
      <c r="U95" s="15">
        <f t="shared" si="85"/>
        <v>6.9285265183489566E-3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2.1828526518348955E-2</v>
      </c>
      <c r="AU95" s="8">
        <f t="shared" si="89"/>
        <v>28.47</v>
      </c>
      <c r="AV95" s="1">
        <f t="shared" si="90"/>
        <v>0.26</v>
      </c>
      <c r="AW95" s="1">
        <f t="shared" si="91"/>
        <v>0.06</v>
      </c>
      <c r="AX95" s="1">
        <f t="shared" si="92"/>
        <v>64.954805835637302</v>
      </c>
      <c r="AZ95" s="1">
        <f t="shared" si="93"/>
        <v>4.05</v>
      </c>
      <c r="BA95" s="1">
        <f t="shared" si="94"/>
        <v>4384.4493939055183</v>
      </c>
    </row>
    <row r="96" spans="1:53" x14ac:dyDescent="0.15">
      <c r="C96" s="7">
        <v>6</v>
      </c>
      <c r="D96" s="9">
        <v>27.311631197666699</v>
      </c>
      <c r="E96" s="10">
        <f t="shared" si="95"/>
        <v>25.616372388387099</v>
      </c>
      <c r="F96" s="7" t="s">
        <v>73</v>
      </c>
      <c r="G96" s="1">
        <v>7</v>
      </c>
      <c r="H96" s="8">
        <f t="shared" si="76"/>
        <v>27.311631197666699</v>
      </c>
      <c r="I96" s="8">
        <f t="shared" si="77"/>
        <v>300.46163119766669</v>
      </c>
      <c r="J96" s="8">
        <f t="shared" si="78"/>
        <v>0.4450537228163175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0.62013338113881777</v>
      </c>
      <c r="P96" s="8">
        <f t="shared" si="81"/>
        <v>0.27599266991850119</v>
      </c>
      <c r="Q96" s="13">
        <f t="shared" si="82"/>
        <v>7.1758094178810308E-2</v>
      </c>
      <c r="R96" s="8">
        <f t="shared" si="83"/>
        <v>7.4022000000000004E-2</v>
      </c>
      <c r="S96" s="14">
        <f t="shared" si="84"/>
        <v>0.9694157707007417</v>
      </c>
      <c r="T96" s="2">
        <v>0.01</v>
      </c>
      <c r="U96" s="15">
        <f t="shared" si="85"/>
        <v>9.694157707007418E-3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2.4594157707007416E-2</v>
      </c>
      <c r="AU96" s="8">
        <f t="shared" si="89"/>
        <v>28.47</v>
      </c>
      <c r="AV96" s="1">
        <f t="shared" si="90"/>
        <v>0.26</v>
      </c>
      <c r="AW96" s="1">
        <f t="shared" si="91"/>
        <v>0.06</v>
      </c>
      <c r="AX96" s="1">
        <f t="shared" si="92"/>
        <v>73.184451419881739</v>
      </c>
      <c r="AZ96" s="1">
        <f t="shared" si="93"/>
        <v>4.05</v>
      </c>
      <c r="BA96" s="1">
        <f t="shared" si="94"/>
        <v>4939.9504708420181</v>
      </c>
    </row>
    <row r="97" spans="3:54" x14ac:dyDescent="0.15">
      <c r="C97" s="7">
        <v>7</v>
      </c>
      <c r="D97" s="9">
        <v>26.405247336129001</v>
      </c>
      <c r="E97" s="10">
        <f t="shared" si="95"/>
        <v>27.311631197666699</v>
      </c>
      <c r="F97" s="7" t="s">
        <v>73</v>
      </c>
      <c r="G97" s="1">
        <v>8</v>
      </c>
      <c r="H97" s="8">
        <f t="shared" si="76"/>
        <v>26.405247336129001</v>
      </c>
      <c r="I97" s="8">
        <f t="shared" si="77"/>
        <v>299.55524733612896</v>
      </c>
      <c r="J97" s="8">
        <f t="shared" si="78"/>
        <v>0.40348598521314749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0.62884071122031671</v>
      </c>
      <c r="P97" s="8">
        <f t="shared" si="81"/>
        <v>0.25372841390886586</v>
      </c>
      <c r="Q97" s="13">
        <f t="shared" si="82"/>
        <v>6.5969387616305122E-2</v>
      </c>
      <c r="R97" s="8">
        <f t="shared" si="83"/>
        <v>7.4022000000000004E-2</v>
      </c>
      <c r="S97" s="14">
        <f t="shared" si="84"/>
        <v>0.89121325573890353</v>
      </c>
      <c r="T97" s="2">
        <v>0.01</v>
      </c>
      <c r="U97" s="15">
        <f t="shared" si="85"/>
        <v>8.9121325573890357E-3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2.3812132557389037E-2</v>
      </c>
      <c r="AU97" s="8">
        <f t="shared" si="89"/>
        <v>28.47</v>
      </c>
      <c r="AV97" s="1">
        <f t="shared" si="90"/>
        <v>0.26</v>
      </c>
      <c r="AW97" s="1">
        <f t="shared" si="91"/>
        <v>0.06</v>
      </c>
      <c r="AX97" s="1">
        <f t="shared" si="92"/>
        <v>70.857391381754667</v>
      </c>
      <c r="AZ97" s="1">
        <f t="shared" si="93"/>
        <v>4.05</v>
      </c>
      <c r="BA97" s="1">
        <f t="shared" si="94"/>
        <v>4782.8739182684403</v>
      </c>
    </row>
    <row r="98" spans="3:54" x14ac:dyDescent="0.15">
      <c r="C98" s="7">
        <v>8</v>
      </c>
      <c r="D98" s="9">
        <v>26.634743653870999</v>
      </c>
      <c r="E98" s="10">
        <f t="shared" si="95"/>
        <v>26.405247336129001</v>
      </c>
      <c r="F98" s="7" t="s">
        <v>73</v>
      </c>
      <c r="G98" s="1">
        <v>9</v>
      </c>
      <c r="H98" s="8">
        <f t="shared" si="76"/>
        <v>26.634743653870999</v>
      </c>
      <c r="I98" s="8">
        <f t="shared" si="77"/>
        <v>299.78474365387098</v>
      </c>
      <c r="J98" s="8">
        <f t="shared" si="78"/>
        <v>0.41365193567699615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0.65981229731145086</v>
      </c>
      <c r="P98" s="8">
        <f t="shared" si="81"/>
        <v>0.27293263396636736</v>
      </c>
      <c r="Q98" s="13">
        <f t="shared" si="82"/>
        <v>7.0962484831255515E-2</v>
      </c>
      <c r="R98" s="8">
        <f t="shared" si="83"/>
        <v>7.4022000000000004E-2</v>
      </c>
      <c r="S98" s="14">
        <f t="shared" si="84"/>
        <v>0.9586674884663412</v>
      </c>
      <c r="T98" s="2">
        <v>0.01</v>
      </c>
      <c r="U98" s="15">
        <f t="shared" si="85"/>
        <v>9.5866748846634119E-3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2.4486674884663412E-2</v>
      </c>
      <c r="AU98" s="8">
        <f t="shared" si="89"/>
        <v>28.47</v>
      </c>
      <c r="AV98" s="1">
        <f t="shared" si="90"/>
        <v>0.26</v>
      </c>
      <c r="AW98" s="1">
        <f t="shared" si="91"/>
        <v>0.06</v>
      </c>
      <c r="AX98" s="1">
        <f t="shared" si="92"/>
        <v>72.864616462164719</v>
      </c>
      <c r="AZ98" s="1">
        <f t="shared" si="93"/>
        <v>4.05</v>
      </c>
      <c r="BA98" s="1">
        <f t="shared" si="94"/>
        <v>4918.3616111961182</v>
      </c>
    </row>
    <row r="99" spans="3:54" x14ac:dyDescent="0.15">
      <c r="C99" s="7">
        <v>9</v>
      </c>
      <c r="D99" s="9">
        <v>25.189361792333301</v>
      </c>
      <c r="E99" s="10">
        <f t="shared" si="95"/>
        <v>26.634743653870999</v>
      </c>
      <c r="F99" s="7" t="s">
        <v>73</v>
      </c>
      <c r="G99" s="1">
        <v>10</v>
      </c>
      <c r="H99" s="8">
        <f t="shared" si="76"/>
        <v>25.189361792333301</v>
      </c>
      <c r="I99" s="8">
        <f t="shared" si="77"/>
        <v>298.33936179233331</v>
      </c>
      <c r="J99" s="8">
        <f t="shared" si="78"/>
        <v>0.3534247905793696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0.67157966334508346</v>
      </c>
      <c r="P99" s="8">
        <f t="shared" si="81"/>
        <v>0.23735290187509966</v>
      </c>
      <c r="Q99" s="13">
        <f t="shared" si="82"/>
        <v>6.1711754487525916E-2</v>
      </c>
      <c r="R99" s="8">
        <f t="shared" si="83"/>
        <v>7.4022000000000004E-2</v>
      </c>
      <c r="S99" s="14">
        <f t="shared" si="84"/>
        <v>0.83369477300702377</v>
      </c>
      <c r="T99" s="2">
        <v>0.01</v>
      </c>
      <c r="U99" s="15">
        <f t="shared" si="85"/>
        <v>8.3369477300702377E-3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0.01</v>
      </c>
      <c r="AF99" s="2">
        <v>0.49</v>
      </c>
      <c r="AG99" s="15">
        <f t="shared" si="86"/>
        <v>4.8999999999999998E-3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0.02</v>
      </c>
      <c r="AR99" s="2">
        <v>0.5</v>
      </c>
      <c r="AS99" s="2">
        <f t="shared" si="87"/>
        <v>0.01</v>
      </c>
      <c r="AT99" s="1">
        <f t="shared" si="88"/>
        <v>2.3236947730070241E-2</v>
      </c>
      <c r="AU99" s="8">
        <f t="shared" si="89"/>
        <v>28.47</v>
      </c>
      <c r="AV99" s="1">
        <f t="shared" si="90"/>
        <v>0.26</v>
      </c>
      <c r="AW99" s="1">
        <f t="shared" si="91"/>
        <v>0.06</v>
      </c>
      <c r="AX99" s="1">
        <f t="shared" si="92"/>
        <v>69.14582286398543</v>
      </c>
      <c r="AZ99" s="1">
        <f t="shared" si="93"/>
        <v>4.05</v>
      </c>
      <c r="BA99" s="1">
        <f t="shared" si="94"/>
        <v>4667.3430433190169</v>
      </c>
    </row>
    <row r="100" spans="3:54" x14ac:dyDescent="0.15">
      <c r="C100" s="7">
        <v>10</v>
      </c>
      <c r="D100" s="9">
        <v>22.026975809354798</v>
      </c>
      <c r="E100" s="10">
        <f t="shared" si="95"/>
        <v>25.189361792333301</v>
      </c>
      <c r="F100" s="7" t="s">
        <v>73</v>
      </c>
      <c r="G100" s="1">
        <v>11</v>
      </c>
      <c r="H100" s="8">
        <f t="shared" si="76"/>
        <v>22.026975809354798</v>
      </c>
      <c r="I100" s="8">
        <f t="shared" si="77"/>
        <v>295.17697580935476</v>
      </c>
      <c r="J100" s="8">
        <f t="shared" si="78"/>
        <v>0.24914060778402505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0.41251542339648462</v>
      </c>
      <c r="O100" s="8">
        <f t="shared" si="96"/>
        <v>0.30641133807349907</v>
      </c>
      <c r="P100" s="8">
        <f t="shared" si="81"/>
        <v>7.6339506999547932E-2</v>
      </c>
      <c r="Q100" s="13">
        <f t="shared" si="82"/>
        <v>1.9848271819882465E-2</v>
      </c>
      <c r="R100" s="8">
        <f t="shared" si="83"/>
        <v>7.4022000000000004E-2</v>
      </c>
      <c r="S100" s="14">
        <f t="shared" si="84"/>
        <v>0.26814017210940616</v>
      </c>
      <c r="T100" s="2">
        <v>0.01</v>
      </c>
      <c r="U100" s="15">
        <f t="shared" si="85"/>
        <v>2.6814017210940616E-3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1.263140172109406E-2</v>
      </c>
      <c r="AU100" s="8">
        <f t="shared" si="89"/>
        <v>28.47</v>
      </c>
      <c r="AV100" s="1">
        <f t="shared" si="90"/>
        <v>0.26</v>
      </c>
      <c r="AW100" s="1">
        <f t="shared" si="91"/>
        <v>0.06</v>
      </c>
      <c r="AX100" s="1">
        <f t="shared" si="92"/>
        <v>37.587065051592745</v>
      </c>
      <c r="AZ100" s="1">
        <f t="shared" si="93"/>
        <v>4.05</v>
      </c>
      <c r="BA100" s="1">
        <f t="shared" si="94"/>
        <v>2537.1268909825103</v>
      </c>
    </row>
    <row r="101" spans="3:54" x14ac:dyDescent="0.15">
      <c r="C101" s="7">
        <v>11</v>
      </c>
      <c r="D101" s="9">
        <v>18.396183286333301</v>
      </c>
      <c r="E101" s="10">
        <f t="shared" si="95"/>
        <v>22.026975809354798</v>
      </c>
      <c r="F101" s="7" t="s">
        <v>75</v>
      </c>
      <c r="G101" s="1">
        <v>12</v>
      </c>
      <c r="H101" s="8">
        <f t="shared" si="76"/>
        <v>18.396183286333301</v>
      </c>
      <c r="I101" s="8">
        <f t="shared" si="77"/>
        <v>291.5461832863333</v>
      </c>
      <c r="J101" s="8">
        <f t="shared" si="78"/>
        <v>0.16521048667169327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0.51477183107395119</v>
      </c>
      <c r="P101" s="8">
        <f t="shared" si="81"/>
        <v>8.5045704736606151E-2</v>
      </c>
      <c r="Q101" s="13">
        <f t="shared" si="82"/>
        <v>2.2111883231517599E-2</v>
      </c>
      <c r="R101" s="8">
        <f t="shared" si="83"/>
        <v>7.4022000000000004E-2</v>
      </c>
      <c r="S101" s="14">
        <f t="shared" si="84"/>
        <v>0.29872042408361837</v>
      </c>
      <c r="T101" s="2">
        <v>0.01</v>
      </c>
      <c r="U101" s="15">
        <f t="shared" si="85"/>
        <v>2.9872042408361837E-3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5.0000000000000001E-3</v>
      </c>
      <c r="AF101" s="2">
        <v>0.49</v>
      </c>
      <c r="AG101" s="15">
        <f t="shared" si="86"/>
        <v>2.4499999999999999E-3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1.4999999999999999E-2</v>
      </c>
      <c r="AR101" s="2">
        <v>0.5</v>
      </c>
      <c r="AS101" s="2">
        <f t="shared" si="87"/>
        <v>7.4999999999999997E-3</v>
      </c>
      <c r="AT101" s="1">
        <f t="shared" si="88"/>
        <v>1.2937204240836185E-2</v>
      </c>
      <c r="AU101" s="8">
        <f t="shared" si="89"/>
        <v>28.47</v>
      </c>
      <c r="AV101" s="1">
        <f t="shared" si="90"/>
        <v>0.26</v>
      </c>
      <c r="AW101" s="1">
        <f t="shared" si="91"/>
        <v>0.06</v>
      </c>
      <c r="AX101" s="1">
        <f t="shared" si="92"/>
        <v>38.497036839070077</v>
      </c>
      <c r="AY101" s="1">
        <f>SUM(AX90:AX101)</f>
        <v>586.68644980579302</v>
      </c>
      <c r="AZ101" s="1">
        <f t="shared" si="93"/>
        <v>4.05</v>
      </c>
      <c r="BA101" s="1">
        <f t="shared" si="94"/>
        <v>2598.5499866372306</v>
      </c>
      <c r="BB101" s="1">
        <f>SUM(BA90:BA101)</f>
        <v>39601.335361891026</v>
      </c>
    </row>
    <row r="102" spans="3:54" x14ac:dyDescent="0.15">
      <c r="C102" s="7">
        <v>12</v>
      </c>
      <c r="D102" s="9">
        <v>11.9346592056774</v>
      </c>
      <c r="E102" s="10">
        <f t="shared" si="95"/>
        <v>18.396183286333301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Z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66.290000000000006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118.46301369862999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16">
        <v>950.31730007370697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34072343.988565363</v>
      </c>
      <c r="J14" s="6" t="s">
        <v>22</v>
      </c>
      <c r="K14" s="6">
        <f>I14/(10000*1000)</f>
        <v>3.4072343988565361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14061497.010475401</v>
      </c>
      <c r="J15" s="6" t="s">
        <v>22</v>
      </c>
      <c r="K15" s="6">
        <f>I15/(10000*1000)</f>
        <v>1.4061497010475401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3.400637039898462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20</v>
      </c>
      <c r="E27" s="7"/>
      <c r="F27" s="7"/>
      <c r="G27" s="1">
        <v>1</v>
      </c>
      <c r="H27" s="8">
        <f t="shared" ref="H27:H38" si="0">E28</f>
        <v>20</v>
      </c>
      <c r="I27" s="8">
        <f t="shared" ref="I27:I38" si="1">H27+273.15</f>
        <v>293.14999999999998</v>
      </c>
      <c r="J27" s="8">
        <f t="shared" ref="J27:J38" si="2">EXP(($C$16*(I27-$C$14))/($C$17*I27*$C$14))</f>
        <v>0.19833052025467821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0.22116949168185043</v>
      </c>
      <c r="Q27" s="13">
        <f t="shared" ref="Q27:Q38" si="6">P27*$B$29</f>
        <v>2.6540339001822053E-2</v>
      </c>
      <c r="R27" s="8">
        <f t="shared" ref="R27:R38" si="7">L27*$B$29</f>
        <v>0.13381873333333336</v>
      </c>
      <c r="S27" s="14">
        <f t="shared" ref="S27:S38" si="8">Q27/R27</f>
        <v>0.19833052025467821</v>
      </c>
      <c r="T27" s="2">
        <v>0.01</v>
      </c>
      <c r="U27" s="15">
        <f t="shared" ref="U27:U38" si="9">S27*T27</f>
        <v>1.9833052025467822E-3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3.143330520254678E-2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5.5241666666666669</v>
      </c>
      <c r="AU27" s="1">
        <f t="shared" ref="AU27:AU38" si="17">AT27*10000*AS27*0.67*AR27*AQ27</f>
        <v>15568.563405795716</v>
      </c>
    </row>
    <row r="28" spans="1:47" x14ac:dyDescent="0.15">
      <c r="A28" s="1" t="s">
        <v>74</v>
      </c>
      <c r="B28" s="1">
        <v>1</v>
      </c>
      <c r="C28" s="7">
        <v>1</v>
      </c>
      <c r="D28" s="9">
        <v>17.686507593870999</v>
      </c>
      <c r="E28" s="10">
        <f t="shared" ref="E28:E39" si="18">D27</f>
        <v>20</v>
      </c>
      <c r="F28" s="7" t="s">
        <v>73</v>
      </c>
      <c r="G28" s="1">
        <v>2</v>
      </c>
      <c r="H28" s="8">
        <f t="shared" si="0"/>
        <v>17.686507593870999</v>
      </c>
      <c r="I28" s="8">
        <f t="shared" si="1"/>
        <v>290.83650759387098</v>
      </c>
      <c r="J28" s="8">
        <f t="shared" si="2"/>
        <v>0.15228100103596767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2.009142730540372</v>
      </c>
      <c r="P28" s="8">
        <f t="shared" si="5"/>
        <v>0.30595426623082528</v>
      </c>
      <c r="Q28" s="13">
        <f t="shared" si="6"/>
        <v>3.6714511947699029E-2</v>
      </c>
      <c r="R28" s="8">
        <f t="shared" si="7"/>
        <v>0.13381873333333336</v>
      </c>
      <c r="S28" s="14">
        <f t="shared" si="8"/>
        <v>0.2743600319115686</v>
      </c>
      <c r="T28" s="2">
        <v>0.01</v>
      </c>
      <c r="U28" s="15">
        <f t="shared" si="9"/>
        <v>2.7436003191156863E-3</v>
      </c>
      <c r="V28" s="14"/>
      <c r="W28" s="2"/>
      <c r="X28" s="15"/>
      <c r="Y28" s="2">
        <v>0.04</v>
      </c>
      <c r="Z28" s="2">
        <v>0.21</v>
      </c>
      <c r="AA28" s="2">
        <f t="shared" si="10"/>
        <v>8.3999999999999995E-3</v>
      </c>
      <c r="AB28" s="2">
        <v>1.4999999999999999E-2</v>
      </c>
      <c r="AC28" s="2">
        <v>0.28999999999999998</v>
      </c>
      <c r="AD28" s="2">
        <f t="shared" si="11"/>
        <v>4.3499999999999997E-3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1.4999999999999999E-2</v>
      </c>
      <c r="AO28" s="2">
        <v>0.38</v>
      </c>
      <c r="AP28" s="2">
        <f t="shared" si="13"/>
        <v>5.7000000000000002E-3</v>
      </c>
      <c r="AQ28" s="1">
        <f t="shared" si="14"/>
        <v>3.2193600319115681E-2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5.5241666666666669</v>
      </c>
      <c r="AU28" s="1">
        <f t="shared" si="17"/>
        <v>15945.129047020768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20.199857890357102</v>
      </c>
      <c r="E29" s="10">
        <f t="shared" si="18"/>
        <v>17.686507593870999</v>
      </c>
      <c r="F29" s="7" t="s">
        <v>73</v>
      </c>
      <c r="G29" s="1">
        <v>3</v>
      </c>
      <c r="H29" s="8">
        <f t="shared" si="0"/>
        <v>20.199857890357102</v>
      </c>
      <c r="I29" s="8">
        <f t="shared" si="1"/>
        <v>293.3498578903571</v>
      </c>
      <c r="J29" s="8">
        <f t="shared" si="2"/>
        <v>0.20286966339796675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2.818344575420658</v>
      </c>
      <c r="P29" s="8">
        <f t="shared" si="5"/>
        <v>0.57175661535507438</v>
      </c>
      <c r="Q29" s="13">
        <f t="shared" si="6"/>
        <v>6.8610793842608916E-2</v>
      </c>
      <c r="R29" s="8">
        <f t="shared" si="7"/>
        <v>0.13381873333333336</v>
      </c>
      <c r="S29" s="14">
        <f t="shared" si="8"/>
        <v>0.51271441698453457</v>
      </c>
      <c r="T29" s="2">
        <v>0.01</v>
      </c>
      <c r="U29" s="15">
        <f t="shared" si="9"/>
        <v>5.1271441698453454E-3</v>
      </c>
      <c r="V29" s="14"/>
      <c r="W29" s="2"/>
      <c r="X29" s="15"/>
      <c r="Y29" s="2">
        <v>0.04</v>
      </c>
      <c r="Z29" s="2">
        <v>0.21</v>
      </c>
      <c r="AA29" s="2">
        <f t="shared" si="10"/>
        <v>8.3999999999999995E-3</v>
      </c>
      <c r="AB29" s="2">
        <v>1.4999999999999999E-2</v>
      </c>
      <c r="AC29" s="2">
        <v>0.28999999999999998</v>
      </c>
      <c r="AD29" s="2">
        <f t="shared" si="11"/>
        <v>4.3499999999999997E-3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1.4999999999999999E-2</v>
      </c>
      <c r="AO29" s="2">
        <v>0.38</v>
      </c>
      <c r="AP29" s="2">
        <f t="shared" si="13"/>
        <v>5.7000000000000002E-3</v>
      </c>
      <c r="AQ29" s="1">
        <f t="shared" si="14"/>
        <v>3.4577144169845343E-2</v>
      </c>
      <c r="AR29" s="8">
        <f t="shared" si="15"/>
        <v>111.51561111111111</v>
      </c>
      <c r="AS29" s="1">
        <f t="shared" si="16"/>
        <v>0.12</v>
      </c>
      <c r="AT29" s="1">
        <f t="shared" si="20"/>
        <v>5.5241666666666669</v>
      </c>
      <c r="AU29" s="1">
        <f t="shared" si="17"/>
        <v>17125.67157449168</v>
      </c>
    </row>
    <row r="30" spans="1:47" x14ac:dyDescent="0.15">
      <c r="C30" s="7">
        <v>3</v>
      </c>
      <c r="D30" s="9">
        <v>23.421893478709698</v>
      </c>
      <c r="E30" s="10">
        <f t="shared" si="18"/>
        <v>20.199857890357102</v>
      </c>
      <c r="F30" s="7" t="s">
        <v>73</v>
      </c>
      <c r="G30" s="1">
        <v>4</v>
      </c>
      <c r="H30" s="8">
        <f t="shared" si="0"/>
        <v>23.421893478709698</v>
      </c>
      <c r="I30" s="8">
        <f t="shared" si="1"/>
        <v>296.57189347870968</v>
      </c>
      <c r="J30" s="8">
        <f t="shared" si="2"/>
        <v>0.29095466352062305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3.3617440711766946</v>
      </c>
      <c r="P30" s="8">
        <f t="shared" si="5"/>
        <v>0.9781151150716646</v>
      </c>
      <c r="Q30" s="13">
        <f t="shared" si="6"/>
        <v>0.11737381380859975</v>
      </c>
      <c r="R30" s="8">
        <f t="shared" si="7"/>
        <v>0.13381873333333336</v>
      </c>
      <c r="S30" s="14">
        <f t="shared" si="8"/>
        <v>0.87711048285167648</v>
      </c>
      <c r="T30" s="2">
        <v>0.01</v>
      </c>
      <c r="U30" s="15">
        <f t="shared" si="9"/>
        <v>8.7711048285167657E-3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3.8221104828516761E-2</v>
      </c>
      <c r="AR30" s="8">
        <f t="shared" si="15"/>
        <v>111.51561111111111</v>
      </c>
      <c r="AS30" s="1">
        <f t="shared" si="16"/>
        <v>0.12</v>
      </c>
      <c r="AT30" s="1">
        <f t="shared" si="20"/>
        <v>5.5241666666666669</v>
      </c>
      <c r="AU30" s="1">
        <f t="shared" si="17"/>
        <v>18930.484405887935</v>
      </c>
    </row>
    <row r="31" spans="1:47" x14ac:dyDescent="0.15">
      <c r="C31" s="7">
        <v>4</v>
      </c>
      <c r="D31" s="9">
        <v>24.739606386999998</v>
      </c>
      <c r="E31" s="10">
        <f t="shared" si="18"/>
        <v>23.421893478709698</v>
      </c>
      <c r="F31" s="7" t="s">
        <v>73</v>
      </c>
      <c r="G31" s="1">
        <v>5</v>
      </c>
      <c r="H31" s="8">
        <f t="shared" si="0"/>
        <v>24.739606386999998</v>
      </c>
      <c r="I31" s="8">
        <f t="shared" si="1"/>
        <v>297.88960638699996</v>
      </c>
      <c r="J31" s="8">
        <f t="shared" si="2"/>
        <v>0.33643189951579794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2.2644475082997788</v>
      </c>
      <c r="O31" s="8">
        <f t="shared" si="19"/>
        <v>1.2343375589163625</v>
      </c>
      <c r="P31" s="8">
        <f t="shared" si="5"/>
        <v>0.415270529589925</v>
      </c>
      <c r="Q31" s="13">
        <f t="shared" si="6"/>
        <v>4.9832463550790997E-2</v>
      </c>
      <c r="R31" s="8">
        <f t="shared" si="7"/>
        <v>0.13381873333333336</v>
      </c>
      <c r="S31" s="14">
        <f t="shared" si="8"/>
        <v>0.3723877988492218</v>
      </c>
      <c r="T31" s="2">
        <v>0.01</v>
      </c>
      <c r="U31" s="15">
        <f t="shared" si="9"/>
        <v>3.7238779884922182E-3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3.3173877988492216E-2</v>
      </c>
      <c r="AR31" s="8">
        <f t="shared" si="15"/>
        <v>111.51561111111111</v>
      </c>
      <c r="AS31" s="1">
        <f t="shared" si="16"/>
        <v>0.12</v>
      </c>
      <c r="AT31" s="1">
        <f t="shared" si="20"/>
        <v>5.5241666666666669</v>
      </c>
      <c r="AU31" s="1">
        <f t="shared" si="17"/>
        <v>16430.649578591776</v>
      </c>
    </row>
    <row r="32" spans="1:47" x14ac:dyDescent="0.15">
      <c r="C32" s="7">
        <v>5</v>
      </c>
      <c r="D32" s="9">
        <v>28.7231584967742</v>
      </c>
      <c r="E32" s="10">
        <f t="shared" si="18"/>
        <v>24.739606386999998</v>
      </c>
      <c r="F32" s="7" t="s">
        <v>75</v>
      </c>
      <c r="G32" s="1">
        <v>6</v>
      </c>
      <c r="H32" s="8">
        <f t="shared" si="0"/>
        <v>28.7231584967742</v>
      </c>
      <c r="I32" s="8">
        <f t="shared" si="1"/>
        <v>301.87315849677418</v>
      </c>
      <c r="J32" s="8">
        <f t="shared" si="2"/>
        <v>0.5178691086656052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1.9342231404375487</v>
      </c>
      <c r="P32" s="8">
        <f t="shared" si="5"/>
        <v>1.0016744136987812</v>
      </c>
      <c r="Q32" s="13">
        <f t="shared" si="6"/>
        <v>0.12020092964385373</v>
      </c>
      <c r="R32" s="8">
        <f t="shared" si="7"/>
        <v>0.13381873333333336</v>
      </c>
      <c r="S32" s="14">
        <f t="shared" si="8"/>
        <v>0.8982369407461166</v>
      </c>
      <c r="T32" s="2">
        <v>0.01</v>
      </c>
      <c r="U32" s="15">
        <f t="shared" si="9"/>
        <v>8.982369407461166E-3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0.02</v>
      </c>
      <c r="AO32" s="2">
        <v>0.38</v>
      </c>
      <c r="AP32" s="2">
        <f t="shared" si="13"/>
        <v>7.6E-3</v>
      </c>
      <c r="AQ32" s="1">
        <f t="shared" si="14"/>
        <v>4.3882369407461166E-2</v>
      </c>
      <c r="AR32" s="8">
        <f t="shared" si="15"/>
        <v>111.51561111111111</v>
      </c>
      <c r="AS32" s="1">
        <f t="shared" si="16"/>
        <v>0.12</v>
      </c>
      <c r="AT32" s="1">
        <f t="shared" si="20"/>
        <v>5.5241666666666669</v>
      </c>
      <c r="AU32" s="1">
        <f t="shared" si="17"/>
        <v>21734.445236171236</v>
      </c>
    </row>
    <row r="33" spans="1:48" x14ac:dyDescent="0.15">
      <c r="C33" s="7">
        <v>6</v>
      </c>
      <c r="D33" s="9">
        <v>28.940493577000002</v>
      </c>
      <c r="E33" s="10">
        <f t="shared" si="18"/>
        <v>28.7231584967742</v>
      </c>
      <c r="F33" s="7" t="s">
        <v>73</v>
      </c>
      <c r="G33" s="1">
        <v>7</v>
      </c>
      <c r="H33" s="8">
        <f t="shared" si="0"/>
        <v>28.940493577000002</v>
      </c>
      <c r="I33" s="8">
        <f t="shared" si="1"/>
        <v>302.09049357699996</v>
      </c>
      <c r="J33" s="8">
        <f t="shared" si="2"/>
        <v>0.53002684495335606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2.0477048378498788</v>
      </c>
      <c r="P33" s="8">
        <f t="shared" si="5"/>
        <v>1.0853385346012947</v>
      </c>
      <c r="Q33" s="13">
        <f t="shared" si="6"/>
        <v>0.13024062415215537</v>
      </c>
      <c r="R33" s="8">
        <f t="shared" si="7"/>
        <v>0.13381873333333336</v>
      </c>
      <c r="S33" s="14">
        <f t="shared" si="8"/>
        <v>0.97326152256825538</v>
      </c>
      <c r="T33" s="2">
        <v>0.01</v>
      </c>
      <c r="U33" s="15">
        <f t="shared" si="9"/>
        <v>9.7326152256825543E-3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4.4632615225682556E-2</v>
      </c>
      <c r="AR33" s="8">
        <f t="shared" si="15"/>
        <v>111.51561111111111</v>
      </c>
      <c r="AS33" s="1">
        <f t="shared" si="16"/>
        <v>0.12</v>
      </c>
      <c r="AT33" s="1">
        <f t="shared" si="20"/>
        <v>5.5241666666666669</v>
      </c>
      <c r="AU33" s="1">
        <f t="shared" si="17"/>
        <v>22106.033572671287</v>
      </c>
    </row>
    <row r="34" spans="1:48" x14ac:dyDescent="0.15">
      <c r="C34" s="7">
        <v>7</v>
      </c>
      <c r="D34" s="9">
        <v>27.510552250645201</v>
      </c>
      <c r="E34" s="10">
        <f t="shared" si="18"/>
        <v>28.940493577000002</v>
      </c>
      <c r="F34" s="7" t="s">
        <v>73</v>
      </c>
      <c r="G34" s="1">
        <v>8</v>
      </c>
      <c r="H34" s="8">
        <f t="shared" si="0"/>
        <v>27.510552250645201</v>
      </c>
      <c r="I34" s="8">
        <f t="shared" si="1"/>
        <v>300.6605522506452</v>
      </c>
      <c r="J34" s="8">
        <f t="shared" si="2"/>
        <v>0.45469883987722087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2.0775224143596951</v>
      </c>
      <c r="P34" s="8">
        <f t="shared" si="5"/>
        <v>0.94464703162827635</v>
      </c>
      <c r="Q34" s="13">
        <f t="shared" si="6"/>
        <v>0.11335764379539316</v>
      </c>
      <c r="R34" s="8">
        <f t="shared" si="7"/>
        <v>0.13381873333333336</v>
      </c>
      <c r="S34" s="14">
        <f t="shared" si="8"/>
        <v>0.84709846649816201</v>
      </c>
      <c r="T34" s="2">
        <v>0.01</v>
      </c>
      <c r="U34" s="15">
        <f t="shared" si="9"/>
        <v>8.470984664981621E-3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4.337098466498162E-2</v>
      </c>
      <c r="AR34" s="8">
        <f t="shared" si="15"/>
        <v>111.51561111111111</v>
      </c>
      <c r="AS34" s="1">
        <f t="shared" si="16"/>
        <v>0.12</v>
      </c>
      <c r="AT34" s="1">
        <f t="shared" si="20"/>
        <v>5.5241666666666669</v>
      </c>
      <c r="AU34" s="1">
        <f t="shared" si="17"/>
        <v>21481.162110621834</v>
      </c>
    </row>
    <row r="35" spans="1:48" x14ac:dyDescent="0.15">
      <c r="C35" s="7">
        <v>8</v>
      </c>
      <c r="D35" s="9">
        <v>28.146119118064501</v>
      </c>
      <c r="E35" s="10">
        <f t="shared" si="18"/>
        <v>27.510552250645201</v>
      </c>
      <c r="F35" s="7" t="s">
        <v>73</v>
      </c>
      <c r="G35" s="1">
        <v>9</v>
      </c>
      <c r="H35" s="8">
        <f t="shared" si="0"/>
        <v>28.146119118064501</v>
      </c>
      <c r="I35" s="8">
        <f t="shared" si="1"/>
        <v>301.2961191180645</v>
      </c>
      <c r="J35" s="8">
        <f t="shared" si="2"/>
        <v>0.4868465038494727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2.2480314938425301</v>
      </c>
      <c r="P35" s="8">
        <f t="shared" si="5"/>
        <v>1.0944462733207432</v>
      </c>
      <c r="Q35" s="13">
        <f t="shared" si="6"/>
        <v>0.13133355279848918</v>
      </c>
      <c r="R35" s="8">
        <f t="shared" si="7"/>
        <v>0.13381873333333336</v>
      </c>
      <c r="S35" s="14">
        <f t="shared" si="8"/>
        <v>0.98142875460751999</v>
      </c>
      <c r="T35" s="2">
        <v>0.01</v>
      </c>
      <c r="U35" s="15">
        <f t="shared" si="9"/>
        <v>9.8142875460752003E-3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0.02</v>
      </c>
      <c r="AO35" s="2">
        <v>0.38</v>
      </c>
      <c r="AP35" s="2">
        <f t="shared" si="13"/>
        <v>7.6E-3</v>
      </c>
      <c r="AQ35" s="1">
        <f t="shared" si="14"/>
        <v>4.4714287546075204E-2</v>
      </c>
      <c r="AR35" s="8">
        <f t="shared" si="15"/>
        <v>111.51561111111111</v>
      </c>
      <c r="AS35" s="1">
        <f t="shared" si="16"/>
        <v>0.12</v>
      </c>
      <c r="AT35" s="1">
        <f t="shared" si="20"/>
        <v>5.5241666666666669</v>
      </c>
      <c r="AU35" s="1">
        <f t="shared" si="17"/>
        <v>22146.484956652006</v>
      </c>
    </row>
    <row r="36" spans="1:48" x14ac:dyDescent="0.15">
      <c r="C36" s="7">
        <v>9</v>
      </c>
      <c r="D36" s="9">
        <v>27.428980814666701</v>
      </c>
      <c r="E36" s="10">
        <f t="shared" si="18"/>
        <v>28.146119118064501</v>
      </c>
      <c r="F36" s="7" t="s">
        <v>73</v>
      </c>
      <c r="G36" s="1">
        <v>10</v>
      </c>
      <c r="H36" s="8">
        <f t="shared" si="0"/>
        <v>27.428980814666701</v>
      </c>
      <c r="I36" s="8">
        <f t="shared" si="1"/>
        <v>300.57898081466669</v>
      </c>
      <c r="J36" s="8">
        <f t="shared" si="2"/>
        <v>0.4507201907458927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2.2687413316328984</v>
      </c>
      <c r="P36" s="8">
        <f t="shared" si="5"/>
        <v>1.0225675257466706</v>
      </c>
      <c r="Q36" s="13">
        <f t="shared" si="6"/>
        <v>0.12270810308960048</v>
      </c>
      <c r="R36" s="8">
        <f t="shared" si="7"/>
        <v>0.13381873333333336</v>
      </c>
      <c r="S36" s="14">
        <f t="shared" si="8"/>
        <v>0.91697253465957529</v>
      </c>
      <c r="T36" s="2">
        <v>0.01</v>
      </c>
      <c r="U36" s="15">
        <f t="shared" si="9"/>
        <v>9.1697253465957539E-3</v>
      </c>
      <c r="V36" s="14"/>
      <c r="W36" s="2"/>
      <c r="X36" s="15"/>
      <c r="Y36" s="2">
        <v>0.05</v>
      </c>
      <c r="Z36" s="2">
        <v>0.21</v>
      </c>
      <c r="AA36" s="2">
        <f t="shared" si="10"/>
        <v>1.0500000000000001E-2</v>
      </c>
      <c r="AB36" s="2">
        <v>0.02</v>
      </c>
      <c r="AC36" s="2">
        <v>0.28999999999999998</v>
      </c>
      <c r="AD36" s="2">
        <f t="shared" si="11"/>
        <v>5.7999999999999996E-3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0.02</v>
      </c>
      <c r="AO36" s="2">
        <v>0.38</v>
      </c>
      <c r="AP36" s="2">
        <f t="shared" si="13"/>
        <v>7.6E-3</v>
      </c>
      <c r="AQ36" s="1">
        <f t="shared" si="14"/>
        <v>4.4069725346595756E-2</v>
      </c>
      <c r="AR36" s="8">
        <f t="shared" si="15"/>
        <v>111.51561111111111</v>
      </c>
      <c r="AS36" s="1">
        <f t="shared" si="16"/>
        <v>0.12</v>
      </c>
      <c r="AT36" s="1">
        <f t="shared" si="20"/>
        <v>5.5241666666666669</v>
      </c>
      <c r="AU36" s="1">
        <f t="shared" si="17"/>
        <v>21827.240530814095</v>
      </c>
    </row>
    <row r="37" spans="1:48" x14ac:dyDescent="0.15">
      <c r="C37" s="7">
        <v>10</v>
      </c>
      <c r="D37" s="9">
        <v>25.109153177741899</v>
      </c>
      <c r="E37" s="10">
        <f t="shared" si="18"/>
        <v>27.428980814666701</v>
      </c>
      <c r="F37" s="7" t="s">
        <v>73</v>
      </c>
      <c r="G37" s="1">
        <v>11</v>
      </c>
      <c r="H37" s="8">
        <f t="shared" si="0"/>
        <v>25.109153177741899</v>
      </c>
      <c r="I37" s="8">
        <f t="shared" si="1"/>
        <v>298.25915317774189</v>
      </c>
      <c r="J37" s="8">
        <f t="shared" si="2"/>
        <v>0.35033645130351948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1.1838651155919164</v>
      </c>
      <c r="O37" s="8">
        <f t="shared" si="19"/>
        <v>1.1774648014054225</v>
      </c>
      <c r="P37" s="8">
        <f t="shared" si="5"/>
        <v>0.41250884005917904</v>
      </c>
      <c r="Q37" s="13">
        <f t="shared" si="6"/>
        <v>4.9501060807101482E-2</v>
      </c>
      <c r="R37" s="8">
        <f t="shared" si="7"/>
        <v>0.13381873333333336</v>
      </c>
      <c r="S37" s="14">
        <f t="shared" si="8"/>
        <v>0.36991129398749956</v>
      </c>
      <c r="T37" s="2">
        <v>0.01</v>
      </c>
      <c r="U37" s="15">
        <f t="shared" si="9"/>
        <v>3.6991129398749956E-3</v>
      </c>
      <c r="V37" s="14"/>
      <c r="W37" s="2"/>
      <c r="X37" s="15"/>
      <c r="Y37" s="2">
        <v>0.05</v>
      </c>
      <c r="Z37" s="2">
        <v>0.21</v>
      </c>
      <c r="AA37" s="2">
        <f t="shared" si="10"/>
        <v>1.0500000000000001E-2</v>
      </c>
      <c r="AB37" s="2">
        <v>0.02</v>
      </c>
      <c r="AC37" s="2">
        <v>0.28999999999999998</v>
      </c>
      <c r="AD37" s="2">
        <f t="shared" si="11"/>
        <v>5.7999999999999996E-3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0.02</v>
      </c>
      <c r="AO37" s="2">
        <v>0.38</v>
      </c>
      <c r="AP37" s="2">
        <f t="shared" si="13"/>
        <v>7.6E-3</v>
      </c>
      <c r="AQ37" s="1">
        <f t="shared" si="14"/>
        <v>3.8599112939874995E-2</v>
      </c>
      <c r="AR37" s="8">
        <f t="shared" si="15"/>
        <v>111.51561111111111</v>
      </c>
      <c r="AS37" s="1">
        <f t="shared" si="16"/>
        <v>0.12</v>
      </c>
      <c r="AT37" s="1">
        <f t="shared" si="20"/>
        <v>5.5241666666666669</v>
      </c>
      <c r="AU37" s="1">
        <f t="shared" si="17"/>
        <v>19117.707582441097</v>
      </c>
    </row>
    <row r="38" spans="1:48" x14ac:dyDescent="0.15">
      <c r="C38" s="7">
        <v>11</v>
      </c>
      <c r="D38" s="9">
        <v>24.6974442263333</v>
      </c>
      <c r="E38" s="10">
        <f t="shared" si="18"/>
        <v>25.109153177741899</v>
      </c>
      <c r="F38" s="7" t="s">
        <v>75</v>
      </c>
      <c r="G38" s="1">
        <v>12</v>
      </c>
      <c r="H38" s="8">
        <f t="shared" si="0"/>
        <v>24.6974442263333</v>
      </c>
      <c r="I38" s="8">
        <f t="shared" si="1"/>
        <v>297.84744422633327</v>
      </c>
      <c r="J38" s="8">
        <f t="shared" si="2"/>
        <v>0.33487886097627678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1.8801120724573548</v>
      </c>
      <c r="P38" s="8">
        <f t="shared" si="5"/>
        <v>0.62960978933226608</v>
      </c>
      <c r="Q38" s="13">
        <f t="shared" si="6"/>
        <v>7.5553174719871927E-2</v>
      </c>
      <c r="R38" s="8">
        <f t="shared" si="7"/>
        <v>0.13381873333333336</v>
      </c>
      <c r="S38" s="14">
        <f t="shared" si="8"/>
        <v>0.56459340809686276</v>
      </c>
      <c r="T38" s="2">
        <v>0.01</v>
      </c>
      <c r="U38" s="15">
        <f t="shared" si="9"/>
        <v>5.6459340809686277E-3</v>
      </c>
      <c r="V38" s="14"/>
      <c r="W38" s="2"/>
      <c r="X38" s="15"/>
      <c r="Y38" s="2">
        <v>0.04</v>
      </c>
      <c r="Z38" s="2">
        <v>0.21</v>
      </c>
      <c r="AA38" s="2">
        <f t="shared" si="10"/>
        <v>8.3999999999999995E-3</v>
      </c>
      <c r="AB38" s="2">
        <v>1.4999999999999999E-2</v>
      </c>
      <c r="AC38" s="2">
        <v>0.28999999999999998</v>
      </c>
      <c r="AD38" s="2">
        <f t="shared" si="11"/>
        <v>4.3499999999999997E-3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3.5095934080968623E-2</v>
      </c>
      <c r="AR38" s="8">
        <f t="shared" si="15"/>
        <v>111.51561111111111</v>
      </c>
      <c r="AS38" s="1">
        <f t="shared" si="16"/>
        <v>0.12</v>
      </c>
      <c r="AT38" s="1">
        <f t="shared" si="20"/>
        <v>5.5241666666666669</v>
      </c>
      <c r="AU38" s="1">
        <f t="shared" si="17"/>
        <v>17382.622396989198</v>
      </c>
      <c r="AV38" s="1">
        <f>SUM(AU27:AU38)</f>
        <v>229796.19439814865</v>
      </c>
    </row>
    <row r="39" spans="1:48" x14ac:dyDescent="0.15">
      <c r="C39" s="7">
        <v>12</v>
      </c>
      <c r="D39" s="9">
        <v>20.240834574838701</v>
      </c>
      <c r="E39" s="10">
        <f t="shared" si="18"/>
        <v>24.6974442263333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20</v>
      </c>
      <c r="E42" s="7"/>
      <c r="F42" s="7"/>
      <c r="G42" s="1">
        <v>1</v>
      </c>
      <c r="H42" s="8">
        <f t="shared" ref="H42:H53" si="21">E43</f>
        <v>20</v>
      </c>
      <c r="I42" s="8">
        <f t="shared" ref="I42:I53" si="22">H42+273.15</f>
        <v>293.14999999999998</v>
      </c>
      <c r="J42" s="8">
        <f t="shared" ref="J42:J53" si="23">EXP(($C$16*(I42-$C$14))/($C$17*I42*$C$14))</f>
        <v>0.19833052025467821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1.5289506400725074E-2</v>
      </c>
      <c r="Q42" s="13">
        <f t="shared" ref="Q42:Q53" si="27">P42*$B$44</f>
        <v>1.9876358320942596E-3</v>
      </c>
      <c r="R42" s="8">
        <f t="shared" ref="R42:R53" si="28">L42*$B$44</f>
        <v>1.0021835416666666E-2</v>
      </c>
      <c r="S42" s="14">
        <f t="shared" ref="S42:S53" si="29">Q42/R42</f>
        <v>0.19833052025467821</v>
      </c>
      <c r="T42" s="2">
        <v>0.01</v>
      </c>
      <c r="U42" s="15">
        <f t="shared" ref="U42:U53" si="30">S42*T42</f>
        <v>1.9833052025467822E-3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2.9083305202546782E-2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9.8719178082191661</v>
      </c>
      <c r="AU42" s="1">
        <f t="shared" ref="AU42:AU53" si="37">AT42*10000*AS42*0.67*AR42*AQ42</f>
        <v>1927.8239025513781</v>
      </c>
    </row>
    <row r="43" spans="1:48" x14ac:dyDescent="0.15">
      <c r="A43" s="1" t="s">
        <v>74</v>
      </c>
      <c r="B43" s="1">
        <v>1</v>
      </c>
      <c r="C43" s="7">
        <v>1</v>
      </c>
      <c r="D43" s="9">
        <v>17.686507593870999</v>
      </c>
      <c r="E43" s="10">
        <f t="shared" ref="E43:E54" si="38">D42</f>
        <v>20</v>
      </c>
      <c r="F43" s="7" t="s">
        <v>73</v>
      </c>
      <c r="G43" s="1">
        <v>2</v>
      </c>
      <c r="H43" s="8">
        <f t="shared" si="21"/>
        <v>17.686507593870999</v>
      </c>
      <c r="I43" s="8">
        <f t="shared" si="22"/>
        <v>290.83650759387098</v>
      </c>
      <c r="J43" s="8">
        <f t="shared" si="23"/>
        <v>0.15228100103596767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0.13889257693260826</v>
      </c>
      <c r="P43" s="8">
        <f t="shared" si="26"/>
        <v>2.1150700651762739E-2</v>
      </c>
      <c r="Q43" s="13">
        <f t="shared" si="27"/>
        <v>2.749591084729156E-3</v>
      </c>
      <c r="R43" s="8">
        <f t="shared" si="28"/>
        <v>1.0021835416666666E-2</v>
      </c>
      <c r="S43" s="14">
        <f t="shared" si="29"/>
        <v>0.27436003191156871</v>
      </c>
      <c r="T43" s="2">
        <v>0.01</v>
      </c>
      <c r="U43" s="15">
        <f t="shared" si="30"/>
        <v>2.7436003191156871E-3</v>
      </c>
      <c r="V43" s="14"/>
      <c r="W43" s="2"/>
      <c r="X43" s="15"/>
      <c r="Y43" s="2">
        <v>0.04</v>
      </c>
      <c r="Z43" s="2">
        <v>0.49</v>
      </c>
      <c r="AA43" s="2">
        <f t="shared" si="31"/>
        <v>1.9599999999999999E-2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1.4999999999999999E-2</v>
      </c>
      <c r="AO43" s="2">
        <v>0.5</v>
      </c>
      <c r="AP43" s="2">
        <f t="shared" si="32"/>
        <v>7.4999999999999997E-3</v>
      </c>
      <c r="AQ43" s="1">
        <f t="shared" si="33"/>
        <v>2.9843600319115687E-2</v>
      </c>
      <c r="AR43" s="8">
        <f t="shared" si="34"/>
        <v>7.7091041666666671</v>
      </c>
      <c r="AS43" s="1">
        <f t="shared" si="35"/>
        <v>0.13</v>
      </c>
      <c r="AT43" s="1">
        <f t="shared" si="36"/>
        <v>9.8719178082191661</v>
      </c>
      <c r="AU43" s="1">
        <f t="shared" si="37"/>
        <v>1978.2210320559802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20.199857890357102</v>
      </c>
      <c r="E44" s="10">
        <f t="shared" si="38"/>
        <v>17.686507593870999</v>
      </c>
      <c r="F44" s="7" t="s">
        <v>73</v>
      </c>
      <c r="G44" s="1">
        <v>3</v>
      </c>
      <c r="H44" s="8">
        <f t="shared" si="21"/>
        <v>20.199857890357102</v>
      </c>
      <c r="I44" s="8">
        <f t="shared" si="22"/>
        <v>293.3498578903571</v>
      </c>
      <c r="J44" s="8">
        <f t="shared" si="23"/>
        <v>0.20286966339796675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0.19483291794751217</v>
      </c>
      <c r="P44" s="8">
        <f t="shared" si="26"/>
        <v>3.9525688482855467E-2</v>
      </c>
      <c r="Q44" s="13">
        <f t="shared" si="27"/>
        <v>5.1383395027712105E-3</v>
      </c>
      <c r="R44" s="8">
        <f t="shared" si="28"/>
        <v>1.0021835416666666E-2</v>
      </c>
      <c r="S44" s="14">
        <f t="shared" si="29"/>
        <v>0.51271441698453468</v>
      </c>
      <c r="T44" s="2">
        <v>0.01</v>
      </c>
      <c r="U44" s="15">
        <f t="shared" si="30"/>
        <v>5.1271441698453471E-3</v>
      </c>
      <c r="V44" s="14"/>
      <c r="W44" s="2"/>
      <c r="X44" s="15"/>
      <c r="Y44" s="2">
        <v>0.04</v>
      </c>
      <c r="Z44" s="2">
        <v>0.49</v>
      </c>
      <c r="AA44" s="2">
        <f t="shared" si="31"/>
        <v>1.9599999999999999E-2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1.4999999999999999E-2</v>
      </c>
      <c r="AO44" s="2">
        <v>0.5</v>
      </c>
      <c r="AP44" s="2">
        <f t="shared" si="32"/>
        <v>7.4999999999999997E-3</v>
      </c>
      <c r="AQ44" s="1">
        <f t="shared" si="33"/>
        <v>3.2227144169845345E-2</v>
      </c>
      <c r="AR44" s="8">
        <f t="shared" si="34"/>
        <v>7.7091041666666671</v>
      </c>
      <c r="AS44" s="1">
        <f t="shared" si="35"/>
        <v>0.13</v>
      </c>
      <c r="AT44" s="1">
        <f t="shared" si="36"/>
        <v>9.8719178082191661</v>
      </c>
      <c r="AU44" s="1">
        <f t="shared" si="37"/>
        <v>2136.2172699737257</v>
      </c>
    </row>
    <row r="45" spans="1:48" x14ac:dyDescent="0.15">
      <c r="C45" s="7">
        <v>3</v>
      </c>
      <c r="D45" s="9">
        <v>23.421893478709698</v>
      </c>
      <c r="E45" s="10">
        <f t="shared" si="38"/>
        <v>20.199857890357102</v>
      </c>
      <c r="F45" s="7" t="s">
        <v>73</v>
      </c>
      <c r="G45" s="1">
        <v>4</v>
      </c>
      <c r="H45" s="8">
        <f t="shared" si="21"/>
        <v>23.421893478709698</v>
      </c>
      <c r="I45" s="8">
        <f t="shared" si="22"/>
        <v>296.57189347870968</v>
      </c>
      <c r="J45" s="8">
        <f t="shared" si="23"/>
        <v>0.29095466352062305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0.23239827113132333</v>
      </c>
      <c r="P45" s="8">
        <f t="shared" si="26"/>
        <v>6.7617360779788707E-2</v>
      </c>
      <c r="Q45" s="13">
        <f t="shared" si="27"/>
        <v>8.7902569013725319E-3</v>
      </c>
      <c r="R45" s="8">
        <f t="shared" si="28"/>
        <v>1.0021835416666666E-2</v>
      </c>
      <c r="S45" s="14">
        <f t="shared" si="29"/>
        <v>0.87711048285167648</v>
      </c>
      <c r="T45" s="2">
        <v>0.01</v>
      </c>
      <c r="U45" s="15">
        <f t="shared" si="30"/>
        <v>8.7711048285167657E-3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3.5871104828516763E-2</v>
      </c>
      <c r="AR45" s="8">
        <f t="shared" si="34"/>
        <v>7.7091041666666671</v>
      </c>
      <c r="AS45" s="1">
        <f t="shared" si="35"/>
        <v>0.13</v>
      </c>
      <c r="AT45" s="1">
        <f t="shared" si="36"/>
        <v>9.8719178082191661</v>
      </c>
      <c r="AU45" s="1">
        <f t="shared" si="37"/>
        <v>2377.761840263091</v>
      </c>
    </row>
    <row r="46" spans="1:48" x14ac:dyDescent="0.15">
      <c r="C46" s="7">
        <v>4</v>
      </c>
      <c r="D46" s="9">
        <v>24.739606386999998</v>
      </c>
      <c r="E46" s="10">
        <f t="shared" si="38"/>
        <v>23.421893478709698</v>
      </c>
      <c r="F46" s="7" t="s">
        <v>73</v>
      </c>
      <c r="G46" s="1">
        <v>5</v>
      </c>
      <c r="H46" s="8">
        <f t="shared" si="21"/>
        <v>24.739606386999998</v>
      </c>
      <c r="I46" s="8">
        <f t="shared" si="22"/>
        <v>297.88960638699996</v>
      </c>
      <c r="J46" s="8">
        <f t="shared" si="23"/>
        <v>0.33643189951579794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0.15654186483395791</v>
      </c>
      <c r="O46" s="8">
        <f t="shared" si="39"/>
        <v>8.5330087184243369E-2</v>
      </c>
      <c r="P46" s="8">
        <f t="shared" si="26"/>
        <v>2.8707763317243642E-2</v>
      </c>
      <c r="Q46" s="13">
        <f t="shared" si="27"/>
        <v>3.7320092312416735E-3</v>
      </c>
      <c r="R46" s="8">
        <f t="shared" si="28"/>
        <v>1.0021835416666666E-2</v>
      </c>
      <c r="S46" s="14">
        <f t="shared" si="29"/>
        <v>0.3723877988492218</v>
      </c>
      <c r="T46" s="2">
        <v>0.01</v>
      </c>
      <c r="U46" s="15">
        <f t="shared" si="30"/>
        <v>3.7238779884922182E-3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3.0823877988492218E-2</v>
      </c>
      <c r="AR46" s="8">
        <f t="shared" si="34"/>
        <v>7.7091041666666671</v>
      </c>
      <c r="AS46" s="1">
        <f t="shared" si="35"/>
        <v>0.13</v>
      </c>
      <c r="AT46" s="1">
        <f t="shared" si="36"/>
        <v>9.8719178082191661</v>
      </c>
      <c r="AU46" s="1">
        <f t="shared" si="37"/>
        <v>2043.1999850670002</v>
      </c>
    </row>
    <row r="47" spans="1:48" x14ac:dyDescent="0.15">
      <c r="C47" s="7">
        <v>5</v>
      </c>
      <c r="D47" s="9">
        <v>28.7231584967742</v>
      </c>
      <c r="E47" s="10">
        <f t="shared" si="38"/>
        <v>24.739606386999998</v>
      </c>
      <c r="F47" s="7" t="s">
        <v>75</v>
      </c>
      <c r="G47" s="1">
        <v>6</v>
      </c>
      <c r="H47" s="8">
        <f t="shared" si="21"/>
        <v>28.7231584967742</v>
      </c>
      <c r="I47" s="8">
        <f t="shared" si="22"/>
        <v>301.87315849677418</v>
      </c>
      <c r="J47" s="8">
        <f t="shared" si="23"/>
        <v>0.5178691086656052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0.13371336553366639</v>
      </c>
      <c r="P47" s="8">
        <f t="shared" si="26"/>
        <v>6.9246021425598075E-2</v>
      </c>
      <c r="Q47" s="13">
        <f t="shared" si="27"/>
        <v>9.0019827853277494E-3</v>
      </c>
      <c r="R47" s="8">
        <f t="shared" si="28"/>
        <v>1.0021835416666666E-2</v>
      </c>
      <c r="S47" s="14">
        <f t="shared" si="29"/>
        <v>0.8982369407461166</v>
      </c>
      <c r="T47" s="2">
        <v>0.01</v>
      </c>
      <c r="U47" s="15">
        <f t="shared" si="30"/>
        <v>8.982369407461166E-3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4.3482369407461169E-2</v>
      </c>
      <c r="AR47" s="8">
        <f t="shared" si="34"/>
        <v>7.7091041666666671</v>
      </c>
      <c r="AS47" s="1">
        <f t="shared" si="35"/>
        <v>0.13</v>
      </c>
      <c r="AT47" s="1">
        <f t="shared" si="36"/>
        <v>9.8719178082191661</v>
      </c>
      <c r="AU47" s="1">
        <f t="shared" si="37"/>
        <v>2882.2842004880481</v>
      </c>
    </row>
    <row r="48" spans="1:48" x14ac:dyDescent="0.15">
      <c r="C48" s="7">
        <v>6</v>
      </c>
      <c r="D48" s="9">
        <v>28.940493577000002</v>
      </c>
      <c r="E48" s="10">
        <f t="shared" si="38"/>
        <v>28.7231584967742</v>
      </c>
      <c r="F48" s="7" t="s">
        <v>73</v>
      </c>
      <c r="G48" s="1">
        <v>7</v>
      </c>
      <c r="H48" s="8">
        <f t="shared" si="21"/>
        <v>28.940493577000002</v>
      </c>
      <c r="I48" s="8">
        <f t="shared" si="22"/>
        <v>302.09049357699996</v>
      </c>
      <c r="J48" s="8">
        <f t="shared" si="23"/>
        <v>0.53002684495335606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0.14155838577473498</v>
      </c>
      <c r="P48" s="8">
        <f t="shared" si="26"/>
        <v>7.5029744588872821E-2</v>
      </c>
      <c r="Q48" s="13">
        <f t="shared" si="27"/>
        <v>9.7538667965534672E-3</v>
      </c>
      <c r="R48" s="8">
        <f t="shared" si="28"/>
        <v>1.0021835416666666E-2</v>
      </c>
      <c r="S48" s="14">
        <f t="shared" si="29"/>
        <v>0.97326152256825549</v>
      </c>
      <c r="T48" s="2">
        <v>0.01</v>
      </c>
      <c r="U48" s="15">
        <f t="shared" si="30"/>
        <v>9.7326152256825543E-3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4.4232615225682559E-2</v>
      </c>
      <c r="AR48" s="8">
        <f t="shared" si="34"/>
        <v>7.7091041666666671</v>
      </c>
      <c r="AS48" s="1">
        <f t="shared" si="35"/>
        <v>0.13</v>
      </c>
      <c r="AT48" s="1">
        <f t="shared" si="36"/>
        <v>9.8719178082191661</v>
      </c>
      <c r="AU48" s="1">
        <f t="shared" si="37"/>
        <v>2932.0151994609491</v>
      </c>
    </row>
    <row r="49" spans="1:78" x14ac:dyDescent="0.15">
      <c r="C49" s="7">
        <v>7</v>
      </c>
      <c r="D49" s="9">
        <v>27.510552250645201</v>
      </c>
      <c r="E49" s="10">
        <f t="shared" si="38"/>
        <v>28.940493577000002</v>
      </c>
      <c r="F49" s="7" t="s">
        <v>73</v>
      </c>
      <c r="G49" s="1">
        <v>8</v>
      </c>
      <c r="H49" s="8">
        <f t="shared" si="21"/>
        <v>27.510552250645201</v>
      </c>
      <c r="I49" s="8">
        <f t="shared" si="22"/>
        <v>300.6605522506452</v>
      </c>
      <c r="J49" s="8">
        <f t="shared" si="23"/>
        <v>0.45469883987722087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0.14361968285252882</v>
      </c>
      <c r="P49" s="8">
        <f t="shared" si="26"/>
        <v>6.5303703176579242E-2</v>
      </c>
      <c r="Q49" s="13">
        <f t="shared" si="27"/>
        <v>8.489481412955302E-3</v>
      </c>
      <c r="R49" s="8">
        <f t="shared" si="28"/>
        <v>1.0021835416666666E-2</v>
      </c>
      <c r="S49" s="14">
        <f t="shared" si="29"/>
        <v>0.84709846649816212</v>
      </c>
      <c r="T49" s="2">
        <v>0.01</v>
      </c>
      <c r="U49" s="15">
        <f t="shared" si="30"/>
        <v>8.470984664981621E-3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4.2970984664981622E-2</v>
      </c>
      <c r="AR49" s="8">
        <f t="shared" si="34"/>
        <v>7.7091041666666671</v>
      </c>
      <c r="AS49" s="1">
        <f t="shared" si="35"/>
        <v>0.13</v>
      </c>
      <c r="AT49" s="1">
        <f t="shared" si="36"/>
        <v>9.8719178082191661</v>
      </c>
      <c r="AU49" s="1">
        <f t="shared" si="37"/>
        <v>2848.386411942824</v>
      </c>
    </row>
    <row r="50" spans="1:78" x14ac:dyDescent="0.15">
      <c r="C50" s="7">
        <v>8</v>
      </c>
      <c r="D50" s="9">
        <v>28.146119118064501</v>
      </c>
      <c r="E50" s="10">
        <f t="shared" si="38"/>
        <v>27.510552250645201</v>
      </c>
      <c r="F50" s="7" t="s">
        <v>73</v>
      </c>
      <c r="G50" s="1">
        <v>9</v>
      </c>
      <c r="H50" s="8">
        <f t="shared" si="21"/>
        <v>28.146119118064501</v>
      </c>
      <c r="I50" s="8">
        <f t="shared" si="22"/>
        <v>301.2961191180645</v>
      </c>
      <c r="J50" s="8">
        <f t="shared" si="23"/>
        <v>0.4868465038494727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0.15540702134261625</v>
      </c>
      <c r="P50" s="8">
        <f t="shared" si="26"/>
        <v>7.5659365014313112E-2</v>
      </c>
      <c r="Q50" s="13">
        <f t="shared" si="27"/>
        <v>9.8357174518607041E-3</v>
      </c>
      <c r="R50" s="8">
        <f t="shared" si="28"/>
        <v>1.0021835416666666E-2</v>
      </c>
      <c r="S50" s="14">
        <f t="shared" si="29"/>
        <v>0.98142875460752022</v>
      </c>
      <c r="T50" s="2">
        <v>0.01</v>
      </c>
      <c r="U50" s="15">
        <f t="shared" si="30"/>
        <v>9.8142875460752021E-3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4.4314287546075207E-2</v>
      </c>
      <c r="AR50" s="8">
        <f t="shared" si="34"/>
        <v>7.7091041666666671</v>
      </c>
      <c r="AS50" s="1">
        <f t="shared" si="35"/>
        <v>0.13</v>
      </c>
      <c r="AT50" s="1">
        <f t="shared" si="36"/>
        <v>9.8719178082191661</v>
      </c>
      <c r="AU50" s="1">
        <f t="shared" si="37"/>
        <v>2937.4289531706199</v>
      </c>
    </row>
    <row r="51" spans="1:78" x14ac:dyDescent="0.15">
      <c r="C51" s="7">
        <v>9</v>
      </c>
      <c r="D51" s="9">
        <v>27.428980814666701</v>
      </c>
      <c r="E51" s="10">
        <f t="shared" si="38"/>
        <v>28.146119118064501</v>
      </c>
      <c r="F51" s="7" t="s">
        <v>73</v>
      </c>
      <c r="G51" s="1">
        <v>10</v>
      </c>
      <c r="H51" s="8">
        <f t="shared" si="21"/>
        <v>27.428980814666701</v>
      </c>
      <c r="I51" s="8">
        <f t="shared" si="22"/>
        <v>300.57898081466669</v>
      </c>
      <c r="J51" s="8">
        <f t="shared" si="23"/>
        <v>0.4507201907458927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0.1568386979949698</v>
      </c>
      <c r="P51" s="8">
        <f t="shared" si="26"/>
        <v>7.0690367876630245E-2</v>
      </c>
      <c r="Q51" s="13">
        <f t="shared" si="27"/>
        <v>9.1897478239619315E-3</v>
      </c>
      <c r="R51" s="8">
        <f t="shared" si="28"/>
        <v>1.0021835416666666E-2</v>
      </c>
      <c r="S51" s="14">
        <f t="shared" si="29"/>
        <v>0.91697253465957507</v>
      </c>
      <c r="T51" s="2">
        <v>0.01</v>
      </c>
      <c r="U51" s="15">
        <f t="shared" si="30"/>
        <v>9.1697253465957505E-3</v>
      </c>
      <c r="V51" s="14"/>
      <c r="W51" s="2"/>
      <c r="X51" s="15"/>
      <c r="Y51" s="2">
        <v>0.05</v>
      </c>
      <c r="Z51" s="2">
        <v>0.49</v>
      </c>
      <c r="AA51" s="2">
        <f t="shared" si="31"/>
        <v>2.4500000000000001E-2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0.02</v>
      </c>
      <c r="AO51" s="2">
        <v>0.5</v>
      </c>
      <c r="AP51" s="2">
        <f t="shared" si="32"/>
        <v>0.01</v>
      </c>
      <c r="AQ51" s="1">
        <f t="shared" si="33"/>
        <v>4.3669725346595752E-2</v>
      </c>
      <c r="AR51" s="8">
        <f t="shared" si="34"/>
        <v>7.7091041666666671</v>
      </c>
      <c r="AS51" s="1">
        <f t="shared" si="35"/>
        <v>0.13</v>
      </c>
      <c r="AT51" s="1">
        <f t="shared" si="36"/>
        <v>9.8719178082191661</v>
      </c>
      <c r="AU51" s="1">
        <f t="shared" si="37"/>
        <v>2894.703327380028</v>
      </c>
    </row>
    <row r="52" spans="1:78" x14ac:dyDescent="0.15">
      <c r="C52" s="7">
        <v>10</v>
      </c>
      <c r="D52" s="9">
        <v>25.109153177741899</v>
      </c>
      <c r="E52" s="10">
        <f t="shared" si="38"/>
        <v>27.428980814666701</v>
      </c>
      <c r="F52" s="7" t="s">
        <v>73</v>
      </c>
      <c r="G52" s="1">
        <v>11</v>
      </c>
      <c r="H52" s="8">
        <f t="shared" si="21"/>
        <v>25.109153177741899</v>
      </c>
      <c r="I52" s="8">
        <f t="shared" si="22"/>
        <v>298.25915317774189</v>
      </c>
      <c r="J52" s="8">
        <f t="shared" si="23"/>
        <v>0.35033645130351948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8.1840913612422572E-2</v>
      </c>
      <c r="O52" s="8">
        <f t="shared" si="39"/>
        <v>8.1398458172583649E-2</v>
      </c>
      <c r="P52" s="8">
        <f t="shared" si="26"/>
        <v>2.8516846977760919E-2</v>
      </c>
      <c r="Q52" s="13">
        <f t="shared" si="27"/>
        <v>3.7071901071089198E-3</v>
      </c>
      <c r="R52" s="8">
        <f t="shared" si="28"/>
        <v>1.0021835416666666E-2</v>
      </c>
      <c r="S52" s="14">
        <f t="shared" si="29"/>
        <v>0.36991129398749972</v>
      </c>
      <c r="T52" s="2">
        <v>0.01</v>
      </c>
      <c r="U52" s="15">
        <f t="shared" si="30"/>
        <v>3.6991129398749973E-3</v>
      </c>
      <c r="V52" s="14"/>
      <c r="W52" s="2"/>
      <c r="X52" s="15"/>
      <c r="Y52" s="2">
        <v>0.05</v>
      </c>
      <c r="Z52" s="2">
        <v>0.49</v>
      </c>
      <c r="AA52" s="2">
        <f t="shared" si="31"/>
        <v>2.4500000000000001E-2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0.02</v>
      </c>
      <c r="AO52" s="2">
        <v>0.5</v>
      </c>
      <c r="AP52" s="2">
        <f t="shared" si="32"/>
        <v>0.01</v>
      </c>
      <c r="AQ52" s="1">
        <f t="shared" si="33"/>
        <v>3.8199112939874998E-2</v>
      </c>
      <c r="AR52" s="8">
        <f t="shared" si="34"/>
        <v>7.7091041666666671</v>
      </c>
      <c r="AS52" s="1">
        <f t="shared" si="35"/>
        <v>0.13</v>
      </c>
      <c r="AT52" s="1">
        <f t="shared" si="36"/>
        <v>9.8719178082191661</v>
      </c>
      <c r="AU52" s="1">
        <f t="shared" si="37"/>
        <v>2532.0768210107708</v>
      </c>
    </row>
    <row r="53" spans="1:78" x14ac:dyDescent="0.15">
      <c r="C53" s="7">
        <v>11</v>
      </c>
      <c r="D53" s="9">
        <v>24.6974442263333</v>
      </c>
      <c r="E53" s="10">
        <f t="shared" si="38"/>
        <v>25.109153177741899</v>
      </c>
      <c r="F53" s="7" t="s">
        <v>75</v>
      </c>
      <c r="G53" s="1">
        <v>12</v>
      </c>
      <c r="H53" s="8">
        <f t="shared" si="21"/>
        <v>24.6974442263333</v>
      </c>
      <c r="I53" s="8">
        <f t="shared" si="22"/>
        <v>297.84744422633327</v>
      </c>
      <c r="J53" s="8">
        <f t="shared" si="23"/>
        <v>0.33487886097627678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0.1299726528614894</v>
      </c>
      <c r="P53" s="8">
        <f t="shared" si="26"/>
        <v>4.352509394832059E-2</v>
      </c>
      <c r="Q53" s="13">
        <f t="shared" si="27"/>
        <v>5.6582622132816769E-3</v>
      </c>
      <c r="R53" s="8">
        <f t="shared" si="28"/>
        <v>1.0021835416666666E-2</v>
      </c>
      <c r="S53" s="14">
        <f t="shared" si="29"/>
        <v>0.56459340809686287</v>
      </c>
      <c r="T53" s="2">
        <v>0.01</v>
      </c>
      <c r="U53" s="15">
        <f t="shared" si="30"/>
        <v>5.6459340809686285E-3</v>
      </c>
      <c r="V53" s="14"/>
      <c r="W53" s="2"/>
      <c r="X53" s="15"/>
      <c r="Y53" s="2">
        <v>0.04</v>
      </c>
      <c r="Z53" s="2">
        <v>0.49</v>
      </c>
      <c r="AA53" s="2">
        <f t="shared" si="31"/>
        <v>1.9599999999999999E-2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1.4999999999999999E-2</v>
      </c>
      <c r="AO53" s="2">
        <v>0.5</v>
      </c>
      <c r="AP53" s="2">
        <f t="shared" si="32"/>
        <v>7.4999999999999997E-3</v>
      </c>
      <c r="AQ53" s="1">
        <f t="shared" si="33"/>
        <v>3.2745934080968625E-2</v>
      </c>
      <c r="AR53" s="8">
        <f t="shared" si="34"/>
        <v>7.7091041666666671</v>
      </c>
      <c r="AS53" s="1">
        <f t="shared" si="35"/>
        <v>0.13</v>
      </c>
      <c r="AT53" s="1">
        <f t="shared" si="36"/>
        <v>9.8719178082191661</v>
      </c>
      <c r="AU53" s="1">
        <f t="shared" si="37"/>
        <v>2170.605919547791</v>
      </c>
      <c r="AV53" s="1">
        <f>SUM(AU42:AU53)</f>
        <v>29660.724862912208</v>
      </c>
    </row>
    <row r="54" spans="1:78" x14ac:dyDescent="0.15">
      <c r="C54" s="7">
        <v>12</v>
      </c>
      <c r="D54" s="9">
        <v>20.240834574838701</v>
      </c>
      <c r="E54" s="10">
        <f t="shared" si="38"/>
        <v>24.6974442263333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20</v>
      </c>
      <c r="E58" s="7"/>
      <c r="F58" s="7"/>
      <c r="G58" s="1">
        <v>1</v>
      </c>
      <c r="H58" s="8">
        <f t="shared" ref="H58:H69" si="40">E59</f>
        <v>20</v>
      </c>
      <c r="I58" s="8">
        <f t="shared" ref="I58:I69" si="41">H58+273.15</f>
        <v>293.14999999999998</v>
      </c>
      <c r="J58" s="8">
        <f t="shared" ref="J58:J69" si="42">EXP(($C$16*(I58-$C$14))/($C$17*I58*$C$14))</f>
        <v>0.19833052025467821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0.60134904559079838</v>
      </c>
      <c r="Q58" s="13">
        <f t="shared" ref="Q58:Q69" si="46">P58*$B$60</f>
        <v>0.17439122322133152</v>
      </c>
      <c r="R58" s="8">
        <f t="shared" ref="R58:R69" si="47">L58*$B$60</f>
        <v>0.87929594999999994</v>
      </c>
      <c r="S58" s="14">
        <f t="shared" ref="S58:S69" si="48">Q58/R58</f>
        <v>0.19833052025467823</v>
      </c>
      <c r="T58" s="2">
        <v>0.27</v>
      </c>
      <c r="U58" s="15">
        <f t="shared" ref="U58:U69" si="49">S58*T58</f>
        <v>5.3549240468763123E-2</v>
      </c>
      <c r="V58" s="2">
        <v>220.1</v>
      </c>
      <c r="W58" s="2">
        <v>12.1</v>
      </c>
      <c r="X58" s="2">
        <v>4.5</v>
      </c>
      <c r="Y58" s="2">
        <v>1.5</v>
      </c>
      <c r="Z58" s="2">
        <v>6.8</v>
      </c>
      <c r="AA58" s="2">
        <v>30.2</v>
      </c>
      <c r="AB58" s="1">
        <f t="shared" ref="AB58:AB69" si="50">U58*0.67*AD58+(V58+W58+X58+Y58+Z58+AA58)/1000</f>
        <v>0.28560461742308069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79.193108339475586</v>
      </c>
      <c r="AF58" s="1">
        <f t="shared" ref="AF58:AF69" si="54">AE58*10000*AC58*AB58</f>
        <v>2539954.4285960724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17.686507593870999</v>
      </c>
      <c r="E59" s="10">
        <f t="shared" ref="E59:E70" si="55">D58</f>
        <v>20</v>
      </c>
      <c r="F59" s="7" t="s">
        <v>73</v>
      </c>
      <c r="G59" s="1">
        <v>2</v>
      </c>
      <c r="H59" s="8">
        <f t="shared" si="40"/>
        <v>17.686507593870999</v>
      </c>
      <c r="I59" s="8">
        <f t="shared" si="41"/>
        <v>290.83650759387098</v>
      </c>
      <c r="J59" s="8">
        <f t="shared" si="42"/>
        <v>0.15228100103596767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5.4627609544092017</v>
      </c>
      <c r="P59" s="8">
        <f t="shared" si="45"/>
        <v>0.8318747065576314</v>
      </c>
      <c r="Q59" s="13">
        <f t="shared" si="46"/>
        <v>0.24124366490171309</v>
      </c>
      <c r="R59" s="8">
        <f t="shared" si="47"/>
        <v>0.87929594999999994</v>
      </c>
      <c r="S59" s="14">
        <f t="shared" si="48"/>
        <v>0.27436003191156871</v>
      </c>
      <c r="T59" s="2">
        <v>0.27</v>
      </c>
      <c r="U59" s="15">
        <f t="shared" si="49"/>
        <v>7.407720861612356E-2</v>
      </c>
      <c r="V59" s="2">
        <v>220.1</v>
      </c>
      <c r="W59" s="2">
        <v>12.1</v>
      </c>
      <c r="X59" s="2">
        <v>4.5</v>
      </c>
      <c r="Y59" s="2">
        <v>1.5</v>
      </c>
      <c r="Z59" s="2">
        <v>6.8</v>
      </c>
      <c r="AA59" s="2">
        <v>30.2</v>
      </c>
      <c r="AB59" s="1">
        <f t="shared" si="50"/>
        <v>0.28959320163411278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79.193108339475586</v>
      </c>
      <c r="AF59" s="1">
        <f t="shared" si="54"/>
        <v>2575425.9213963165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20.199857890357102</v>
      </c>
      <c r="E60" s="10">
        <f t="shared" si="55"/>
        <v>17.686507593870999</v>
      </c>
      <c r="F60" s="7" t="s">
        <v>73</v>
      </c>
      <c r="G60" s="1">
        <v>3</v>
      </c>
      <c r="H60" s="8">
        <f t="shared" si="40"/>
        <v>20.199857890357102</v>
      </c>
      <c r="I60" s="8">
        <f t="shared" si="41"/>
        <v>293.3498578903571</v>
      </c>
      <c r="J60" s="8">
        <f t="shared" si="42"/>
        <v>0.20286966339796675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7.6629412478515704</v>
      </c>
      <c r="P60" s="8">
        <f t="shared" si="45"/>
        <v>1.5545783115900433</v>
      </c>
      <c r="Q60" s="13">
        <f t="shared" si="46"/>
        <v>0.45082771036111252</v>
      </c>
      <c r="R60" s="8">
        <f t="shared" si="47"/>
        <v>0.87929594999999994</v>
      </c>
      <c r="S60" s="14">
        <f t="shared" si="48"/>
        <v>0.51271441698453468</v>
      </c>
      <c r="T60" s="2">
        <v>0.27</v>
      </c>
      <c r="U60" s="15">
        <f t="shared" si="49"/>
        <v>0.13843289258582436</v>
      </c>
      <c r="V60" s="2">
        <v>220.1</v>
      </c>
      <c r="W60" s="2">
        <v>12.1</v>
      </c>
      <c r="X60" s="2">
        <v>4.5</v>
      </c>
      <c r="Y60" s="2">
        <v>1.5</v>
      </c>
      <c r="Z60" s="2">
        <v>6.8</v>
      </c>
      <c r="AA60" s="2">
        <v>30.2</v>
      </c>
      <c r="AB60" s="1">
        <f t="shared" si="50"/>
        <v>0.30209751102942567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79.193108339475586</v>
      </c>
      <c r="AF60" s="1">
        <f t="shared" si="54"/>
        <v>2686629.9219188718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23.421893478709698</v>
      </c>
      <c r="E61" s="10">
        <f t="shared" si="55"/>
        <v>20.199857890357102</v>
      </c>
      <c r="F61" s="7" t="s">
        <v>73</v>
      </c>
      <c r="G61" s="1">
        <v>4</v>
      </c>
      <c r="H61" s="8">
        <f t="shared" si="40"/>
        <v>23.421893478709698</v>
      </c>
      <c r="I61" s="8">
        <f t="shared" si="41"/>
        <v>296.57189347870968</v>
      </c>
      <c r="J61" s="8">
        <f t="shared" si="42"/>
        <v>0.29095466352062305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9.1404179362615263</v>
      </c>
      <c r="P61" s="8">
        <f t="shared" si="45"/>
        <v>2.65944722508284</v>
      </c>
      <c r="Q61" s="13">
        <f t="shared" si="46"/>
        <v>0.77123969527402358</v>
      </c>
      <c r="R61" s="8">
        <f t="shared" si="47"/>
        <v>0.87929594999999994</v>
      </c>
      <c r="S61" s="14">
        <f t="shared" si="48"/>
        <v>0.87711048285167659</v>
      </c>
      <c r="T61" s="2">
        <v>0.27</v>
      </c>
      <c r="U61" s="15">
        <f t="shared" si="49"/>
        <v>0.23681983036995269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0.32121409304088178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79.193108339475586</v>
      </c>
      <c r="AF61" s="1">
        <f t="shared" si="54"/>
        <v>2856638.5428498513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24.739606386999998</v>
      </c>
      <c r="E62" s="10">
        <f t="shared" si="55"/>
        <v>23.421893478709698</v>
      </c>
      <c r="F62" s="7" t="s">
        <v>73</v>
      </c>
      <c r="G62" s="1">
        <v>5</v>
      </c>
      <c r="H62" s="8">
        <f t="shared" si="40"/>
        <v>24.739606386999998</v>
      </c>
      <c r="I62" s="8">
        <f t="shared" si="41"/>
        <v>297.88960638699996</v>
      </c>
      <c r="J62" s="8">
        <f t="shared" si="42"/>
        <v>0.33643189951579794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6.1569221756197523</v>
      </c>
      <c r="O62" s="8">
        <f t="shared" si="56"/>
        <v>3.3561035355589341</v>
      </c>
      <c r="P62" s="8">
        <f t="shared" si="45"/>
        <v>1.1291002874397775</v>
      </c>
      <c r="Q62" s="13">
        <f t="shared" si="46"/>
        <v>0.32743908335753547</v>
      </c>
      <c r="R62" s="8">
        <f t="shared" si="47"/>
        <v>0.87929594999999994</v>
      </c>
      <c r="S62" s="14">
        <f t="shared" si="48"/>
        <v>0.37238779884922191</v>
      </c>
      <c r="T62" s="2">
        <v>0.27</v>
      </c>
      <c r="U62" s="15">
        <f t="shared" si="49"/>
        <v>0.10054470568928991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0.29473583631542905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79.193108339475586</v>
      </c>
      <c r="AF62" s="1">
        <f t="shared" si="54"/>
        <v>2621160.6782476441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28.7231584967742</v>
      </c>
      <c r="E63" s="10">
        <f t="shared" si="55"/>
        <v>24.739606386999998</v>
      </c>
      <c r="F63" s="7" t="s">
        <v>75</v>
      </c>
      <c r="G63" s="1">
        <v>6</v>
      </c>
      <c r="H63" s="8">
        <f t="shared" si="40"/>
        <v>28.7231584967742</v>
      </c>
      <c r="I63" s="8">
        <f t="shared" si="41"/>
        <v>301.87315849677418</v>
      </c>
      <c r="J63" s="8">
        <f t="shared" si="42"/>
        <v>0.5178691086656052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5.2590582481191568</v>
      </c>
      <c r="P63" s="8">
        <f t="shared" si="45"/>
        <v>2.7235038073739668</v>
      </c>
      <c r="Q63" s="13">
        <f t="shared" si="46"/>
        <v>0.78981610413845027</v>
      </c>
      <c r="R63" s="8">
        <f t="shared" si="47"/>
        <v>0.87929594999999994</v>
      </c>
      <c r="S63" s="14">
        <f t="shared" si="48"/>
        <v>0.8982369407461166</v>
      </c>
      <c r="T63" s="2">
        <v>0.27</v>
      </c>
      <c r="U63" s="15">
        <f t="shared" si="49"/>
        <v>0.24252397400145151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0.337522408148482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79.193108339475586</v>
      </c>
      <c r="AF63" s="1">
        <f t="shared" si="54"/>
        <v>3001672.532685976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28.940493577000002</v>
      </c>
      <c r="E64" s="10">
        <f t="shared" si="55"/>
        <v>28.7231584967742</v>
      </c>
      <c r="F64" s="7" t="s">
        <v>73</v>
      </c>
      <c r="G64" s="1">
        <v>7</v>
      </c>
      <c r="H64" s="8">
        <f t="shared" si="40"/>
        <v>28.940493577000002</v>
      </c>
      <c r="I64" s="8">
        <f t="shared" si="41"/>
        <v>302.09049357699996</v>
      </c>
      <c r="J64" s="8">
        <f t="shared" si="42"/>
        <v>0.53002684495335606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5.5676094407451897</v>
      </c>
      <c r="P64" s="8">
        <f t="shared" si="45"/>
        <v>2.950982465810692</v>
      </c>
      <c r="Q64" s="13">
        <f t="shared" si="46"/>
        <v>0.85578491508510057</v>
      </c>
      <c r="R64" s="8">
        <f t="shared" si="47"/>
        <v>0.87929594999999994</v>
      </c>
      <c r="S64" s="14">
        <f t="shared" si="48"/>
        <v>0.97326152256825549</v>
      </c>
      <c r="T64" s="2">
        <v>0.27</v>
      </c>
      <c r="U64" s="15">
        <f t="shared" si="49"/>
        <v>0.26278061109342898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0.34145827273545326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79.193108339475586</v>
      </c>
      <c r="AF64" s="1">
        <f t="shared" si="54"/>
        <v>3036675.1764745503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27.510552250645201</v>
      </c>
      <c r="E65" s="10">
        <f t="shared" si="55"/>
        <v>28.940493577000002</v>
      </c>
      <c r="F65" s="7" t="s">
        <v>73</v>
      </c>
      <c r="G65" s="1">
        <v>8</v>
      </c>
      <c r="H65" s="8">
        <f t="shared" si="40"/>
        <v>27.510552250645201</v>
      </c>
      <c r="I65" s="8">
        <f t="shared" si="41"/>
        <v>300.6605522506452</v>
      </c>
      <c r="J65" s="8">
        <f t="shared" si="42"/>
        <v>0.45469883987722087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5.6486819749344983</v>
      </c>
      <c r="P65" s="8">
        <f t="shared" si="45"/>
        <v>2.5684491408380854</v>
      </c>
      <c r="Q65" s="13">
        <f t="shared" si="46"/>
        <v>0.74485025084304468</v>
      </c>
      <c r="R65" s="8">
        <f t="shared" si="47"/>
        <v>0.87929594999999994</v>
      </c>
      <c r="S65" s="14">
        <f t="shared" si="48"/>
        <v>0.84709846649816223</v>
      </c>
      <c r="T65" s="2">
        <v>0.27</v>
      </c>
      <c r="U65" s="15">
        <f t="shared" si="49"/>
        <v>0.22871658595450381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0.33483963265096006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79.193108339475586</v>
      </c>
      <c r="AF65" s="1">
        <f t="shared" si="54"/>
        <v>2977813.928552256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28.146119118064501</v>
      </c>
      <c r="E66" s="10">
        <f t="shared" si="55"/>
        <v>27.510552250645201</v>
      </c>
      <c r="F66" s="7" t="s">
        <v>73</v>
      </c>
      <c r="G66" s="1">
        <v>9</v>
      </c>
      <c r="H66" s="8">
        <f t="shared" si="40"/>
        <v>28.146119118064501</v>
      </c>
      <c r="I66" s="8">
        <f t="shared" si="41"/>
        <v>301.2961191180645</v>
      </c>
      <c r="J66" s="8">
        <f t="shared" si="42"/>
        <v>0.4868465038494727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6.1122878340964135</v>
      </c>
      <c r="P66" s="8">
        <f t="shared" si="45"/>
        <v>2.9757459625515046</v>
      </c>
      <c r="Q66" s="13">
        <f t="shared" si="46"/>
        <v>0.86296632913993632</v>
      </c>
      <c r="R66" s="8">
        <f t="shared" si="47"/>
        <v>0.87929594999999994</v>
      </c>
      <c r="S66" s="14">
        <f t="shared" si="48"/>
        <v>0.98142875460752022</v>
      </c>
      <c r="T66" s="2">
        <v>0.27</v>
      </c>
      <c r="U66" s="15">
        <f t="shared" si="49"/>
        <v>0.26498576374403049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0.34188673389546509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79.193108339475586</v>
      </c>
      <c r="AF66" s="1">
        <f t="shared" si="54"/>
        <v>3040485.5904330942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27.428980814666701</v>
      </c>
      <c r="E67" s="10">
        <f t="shared" si="55"/>
        <v>28.146119118064501</v>
      </c>
      <c r="F67" s="7" t="s">
        <v>73</v>
      </c>
      <c r="G67" s="1">
        <v>10</v>
      </c>
      <c r="H67" s="8">
        <f t="shared" si="40"/>
        <v>27.428980814666701</v>
      </c>
      <c r="I67" s="8">
        <f t="shared" si="41"/>
        <v>300.57898081466669</v>
      </c>
      <c r="J67" s="8">
        <f t="shared" si="42"/>
        <v>0.4507201907458927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6.1685968715449082</v>
      </c>
      <c r="P67" s="8">
        <f t="shared" si="45"/>
        <v>2.7803111585772382</v>
      </c>
      <c r="Q67" s="13">
        <f t="shared" si="46"/>
        <v>0.80629023598739902</v>
      </c>
      <c r="R67" s="8">
        <f t="shared" si="47"/>
        <v>0.87929594999999994</v>
      </c>
      <c r="S67" s="14">
        <f t="shared" si="48"/>
        <v>0.91697253465957518</v>
      </c>
      <c r="T67" s="2">
        <v>0.27</v>
      </c>
      <c r="U67" s="15">
        <f t="shared" si="49"/>
        <v>0.24758258435808531</v>
      </c>
      <c r="V67" s="2">
        <v>229.1</v>
      </c>
      <c r="W67" s="2">
        <v>15.1</v>
      </c>
      <c r="X67" s="2">
        <v>6</v>
      </c>
      <c r="Y67" s="2">
        <v>3</v>
      </c>
      <c r="Z67" s="2">
        <v>7</v>
      </c>
      <c r="AA67" s="2">
        <v>30.2</v>
      </c>
      <c r="AB67" s="1">
        <f t="shared" si="50"/>
        <v>0.33850529614077596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79.193108339475586</v>
      </c>
      <c r="AF67" s="1">
        <f t="shared" si="54"/>
        <v>3010413.6053316705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25.109153177741899</v>
      </c>
      <c r="E68" s="10">
        <f t="shared" si="55"/>
        <v>27.428980814666701</v>
      </c>
      <c r="F68" s="7" t="s">
        <v>73</v>
      </c>
      <c r="G68" s="1">
        <v>11</v>
      </c>
      <c r="H68" s="8">
        <f t="shared" si="40"/>
        <v>25.109153177741899</v>
      </c>
      <c r="I68" s="8">
        <f t="shared" si="41"/>
        <v>298.25915317774189</v>
      </c>
      <c r="J68" s="8">
        <f t="shared" si="42"/>
        <v>0.35033645130351948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3.2188714273192862</v>
      </c>
      <c r="O68" s="8">
        <f t="shared" si="56"/>
        <v>3.201469285648384</v>
      </c>
      <c r="P68" s="8">
        <f t="shared" si="45"/>
        <v>1.1215913884912683</v>
      </c>
      <c r="Q68" s="13">
        <f t="shared" si="46"/>
        <v>0.32526150266246778</v>
      </c>
      <c r="R68" s="8">
        <f t="shared" si="47"/>
        <v>0.87929594999999994</v>
      </c>
      <c r="S68" s="14">
        <f t="shared" si="48"/>
        <v>0.36991129398749967</v>
      </c>
      <c r="T68" s="2">
        <v>0.27</v>
      </c>
      <c r="U68" s="15">
        <f t="shared" si="49"/>
        <v>9.987604937662492E-2</v>
      </c>
      <c r="V68" s="2">
        <v>229.1</v>
      </c>
      <c r="W68" s="2">
        <v>15.1</v>
      </c>
      <c r="X68" s="2">
        <v>6</v>
      </c>
      <c r="Y68" s="2">
        <v>3</v>
      </c>
      <c r="Z68" s="2">
        <v>7</v>
      </c>
      <c r="AA68" s="2">
        <v>30.2</v>
      </c>
      <c r="AB68" s="1">
        <f t="shared" si="50"/>
        <v>0.30980591639387822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79.193108339475586</v>
      </c>
      <c r="AF68" s="1">
        <f t="shared" si="54"/>
        <v>2755182.7293612375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24.6974442263333</v>
      </c>
      <c r="E69" s="10">
        <f t="shared" si="55"/>
        <v>25.109153177741899</v>
      </c>
      <c r="F69" s="7" t="s">
        <v>75</v>
      </c>
      <c r="G69" s="1">
        <v>12</v>
      </c>
      <c r="H69" s="8">
        <f t="shared" si="40"/>
        <v>24.6974442263333</v>
      </c>
      <c r="I69" s="8">
        <f t="shared" si="41"/>
        <v>297.84744422633327</v>
      </c>
      <c r="J69" s="8">
        <f t="shared" si="42"/>
        <v>0.33487886097627678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5.1119328971571161</v>
      </c>
      <c r="P69" s="8">
        <f t="shared" si="45"/>
        <v>1.7118782659871337</v>
      </c>
      <c r="Q69" s="13">
        <f t="shared" si="46"/>
        <v>0.49644469713626871</v>
      </c>
      <c r="R69" s="8">
        <f t="shared" si="47"/>
        <v>0.87929594999999994</v>
      </c>
      <c r="S69" s="14">
        <f t="shared" si="48"/>
        <v>0.56459340809686287</v>
      </c>
      <c r="T69" s="2">
        <v>0.27</v>
      </c>
      <c r="U69" s="15">
        <f t="shared" si="49"/>
        <v>0.152440220186153</v>
      </c>
      <c r="V69" s="2">
        <v>220.1</v>
      </c>
      <c r="W69" s="2">
        <v>12.1</v>
      </c>
      <c r="X69" s="2">
        <v>4.5</v>
      </c>
      <c r="Y69" s="2">
        <v>1.5</v>
      </c>
      <c r="Z69" s="2">
        <v>6.8</v>
      </c>
      <c r="AA69" s="2">
        <v>30.2</v>
      </c>
      <c r="AB69" s="1">
        <f t="shared" si="50"/>
        <v>0.30481913478216954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79.193108339475586</v>
      </c>
      <c r="AF69" s="1">
        <f t="shared" si="54"/>
        <v>2710834.0134567679</v>
      </c>
      <c r="AG69" s="1">
        <f>SUM(AF58:AF69)</f>
        <v>33812887.069304302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20.240834574838701</v>
      </c>
      <c r="E70" s="10">
        <f t="shared" si="55"/>
        <v>24.6974442263333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20</v>
      </c>
      <c r="E74" s="7"/>
      <c r="F74" s="7"/>
      <c r="G74" s="1">
        <v>1</v>
      </c>
      <c r="H74" s="8">
        <f t="shared" ref="H74:H85" si="57">E75</f>
        <v>20</v>
      </c>
      <c r="I74" s="8">
        <f t="shared" ref="I74:I85" si="58">H74+273.15</f>
        <v>293.14999999999998</v>
      </c>
      <c r="J74" s="8">
        <f t="shared" ref="J74:J85" si="59">EXP(($C$16*(I74-$C$14))/($C$17*I74*$C$14))</f>
        <v>0.19833052025467821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0.10337383376714337</v>
      </c>
      <c r="Q74" s="13">
        <f t="shared" ref="Q74:Q85" si="63">P74*$B$76</f>
        <v>2.6877196779457279E-2</v>
      </c>
      <c r="R74" s="8">
        <f t="shared" ref="R74:R85" si="64">L74*$B$76</f>
        <v>0.1355172</v>
      </c>
      <c r="S74" s="14">
        <f t="shared" ref="S74:S85" si="65">Q74/R74</f>
        <v>0.19833052025467821</v>
      </c>
      <c r="T74" s="2">
        <v>0.01</v>
      </c>
      <c r="U74" s="15">
        <f t="shared" ref="U74:U85" si="66">S74*T74</f>
        <v>1.9833052025467822E-3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1.1933305202546783E-2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9">
        <v>17.686507593870999</v>
      </c>
      <c r="E75" s="10">
        <f t="shared" ref="E75:E86" si="74">D74</f>
        <v>20</v>
      </c>
      <c r="F75" s="7" t="s">
        <v>73</v>
      </c>
      <c r="G75" s="1">
        <v>2</v>
      </c>
      <c r="H75" s="8">
        <f t="shared" si="57"/>
        <v>17.686507593870999</v>
      </c>
      <c r="I75" s="8">
        <f t="shared" si="58"/>
        <v>290.83650759387098</v>
      </c>
      <c r="J75" s="8">
        <f t="shared" si="59"/>
        <v>0.15228100103596767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0.93906616623285666</v>
      </c>
      <c r="P75" s="8">
        <f t="shared" si="62"/>
        <v>0.14300193583294785</v>
      </c>
      <c r="Q75" s="13">
        <f t="shared" si="63"/>
        <v>3.7180503316566443E-2</v>
      </c>
      <c r="R75" s="8">
        <f t="shared" si="64"/>
        <v>0.1355172</v>
      </c>
      <c r="S75" s="14">
        <f t="shared" si="65"/>
        <v>0.27436003191156871</v>
      </c>
      <c r="T75" s="2">
        <v>0.01</v>
      </c>
      <c r="U75" s="15">
        <f t="shared" si="66"/>
        <v>2.7436003191156871E-3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5.0000000000000001E-3</v>
      </c>
      <c r="AF75" s="2">
        <v>0.49</v>
      </c>
      <c r="AG75" s="15">
        <f t="shared" si="67"/>
        <v>2.4499999999999999E-3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1.4999999999999999E-2</v>
      </c>
      <c r="AR75" s="2">
        <v>0.5</v>
      </c>
      <c r="AS75" s="2">
        <f t="shared" si="68"/>
        <v>7.4999999999999997E-3</v>
      </c>
      <c r="AT75" s="1">
        <f t="shared" si="69"/>
        <v>1.2693600319115688E-2</v>
      </c>
      <c r="AU75" s="8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20.199857890357102</v>
      </c>
      <c r="E76" s="10">
        <f t="shared" si="74"/>
        <v>17.686507593870999</v>
      </c>
      <c r="F76" s="7" t="s">
        <v>73</v>
      </c>
      <c r="G76" s="1">
        <v>3</v>
      </c>
      <c r="H76" s="8">
        <f t="shared" si="57"/>
        <v>20.199857890357102</v>
      </c>
      <c r="I76" s="8">
        <f t="shared" si="58"/>
        <v>293.3498578903571</v>
      </c>
      <c r="J76" s="8">
        <f t="shared" si="59"/>
        <v>0.20286966339796675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1.3172842303999088</v>
      </c>
      <c r="P76" s="8">
        <f t="shared" si="62"/>
        <v>0.26723700842067916</v>
      </c>
      <c r="Q76" s="13">
        <f t="shared" si="63"/>
        <v>6.9481622189376577E-2</v>
      </c>
      <c r="R76" s="8">
        <f t="shared" si="64"/>
        <v>0.1355172</v>
      </c>
      <c r="S76" s="14">
        <f t="shared" si="65"/>
        <v>0.51271441698453457</v>
      </c>
      <c r="T76" s="2">
        <v>0.01</v>
      </c>
      <c r="U76" s="15">
        <f t="shared" si="66"/>
        <v>5.1271441698453454E-3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5.0000000000000001E-3</v>
      </c>
      <c r="AF76" s="2">
        <v>0.49</v>
      </c>
      <c r="AG76" s="15">
        <f t="shared" si="67"/>
        <v>2.4499999999999999E-3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1.4999999999999999E-2</v>
      </c>
      <c r="AR76" s="2">
        <v>0.5</v>
      </c>
      <c r="AS76" s="2">
        <f t="shared" si="68"/>
        <v>7.4999999999999997E-3</v>
      </c>
      <c r="AT76" s="1">
        <f t="shared" si="69"/>
        <v>1.5077144169845347E-2</v>
      </c>
      <c r="AU76" s="8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9">
        <v>23.421893478709698</v>
      </c>
      <c r="E77" s="10">
        <f t="shared" si="74"/>
        <v>20.199857890357102</v>
      </c>
      <c r="F77" s="7" t="s">
        <v>73</v>
      </c>
      <c r="G77" s="1">
        <v>4</v>
      </c>
      <c r="H77" s="8">
        <f t="shared" si="57"/>
        <v>23.421893478709698</v>
      </c>
      <c r="I77" s="8">
        <f t="shared" si="58"/>
        <v>296.57189347870968</v>
      </c>
      <c r="J77" s="8">
        <f t="shared" si="59"/>
        <v>0.29095466352062305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1.5712672219792296</v>
      </c>
      <c r="P77" s="8">
        <f t="shared" si="62"/>
        <v>0.45716752587195086</v>
      </c>
      <c r="Q77" s="13">
        <f t="shared" si="63"/>
        <v>0.11886355672670723</v>
      </c>
      <c r="R77" s="8">
        <f t="shared" si="64"/>
        <v>0.1355172</v>
      </c>
      <c r="S77" s="14">
        <f t="shared" si="65"/>
        <v>0.87711048285167659</v>
      </c>
      <c r="T77" s="2">
        <v>0.01</v>
      </c>
      <c r="U77" s="15">
        <f t="shared" si="66"/>
        <v>8.7711048285167657E-3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1.8721104828516764E-2</v>
      </c>
      <c r="AU77" s="8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9">
        <v>24.739606386999998</v>
      </c>
      <c r="E78" s="10">
        <f t="shared" si="74"/>
        <v>23.421893478709698</v>
      </c>
      <c r="F78" s="7" t="s">
        <v>73</v>
      </c>
      <c r="G78" s="1">
        <v>5</v>
      </c>
      <c r="H78" s="8">
        <f t="shared" si="57"/>
        <v>24.739606386999998</v>
      </c>
      <c r="I78" s="8">
        <f t="shared" si="58"/>
        <v>297.88960638699996</v>
      </c>
      <c r="J78" s="8">
        <f t="shared" si="59"/>
        <v>0.33643189951579794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1.058394711301915</v>
      </c>
      <c r="O78" s="8">
        <f t="shared" si="75"/>
        <v>0.57692498480536392</v>
      </c>
      <c r="P78" s="8">
        <f t="shared" si="62"/>
        <v>0.19409596851619146</v>
      </c>
      <c r="Q78" s="13">
        <f t="shared" si="63"/>
        <v>5.0464951814209784E-2</v>
      </c>
      <c r="R78" s="8">
        <f t="shared" si="64"/>
        <v>0.1355172</v>
      </c>
      <c r="S78" s="14">
        <f t="shared" si="65"/>
        <v>0.37238779884922196</v>
      </c>
      <c r="T78" s="2">
        <v>0.01</v>
      </c>
      <c r="U78" s="15">
        <f t="shared" si="66"/>
        <v>3.7238779884922195E-3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1.367387798849222E-2</v>
      </c>
      <c r="AU78" s="8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9">
        <v>28.7231584967742</v>
      </c>
      <c r="E79" s="10">
        <f t="shared" si="74"/>
        <v>24.739606386999998</v>
      </c>
      <c r="F79" s="7" t="s">
        <v>75</v>
      </c>
      <c r="G79" s="1">
        <v>6</v>
      </c>
      <c r="H79" s="8">
        <f t="shared" si="57"/>
        <v>28.7231584967742</v>
      </c>
      <c r="I79" s="8">
        <f t="shared" si="58"/>
        <v>301.87315849677418</v>
      </c>
      <c r="J79" s="8">
        <f t="shared" si="59"/>
        <v>0.5178691086656052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0.90404901628917245</v>
      </c>
      <c r="P79" s="8">
        <f t="shared" si="62"/>
        <v>0.46817905825569095</v>
      </c>
      <c r="Q79" s="13">
        <f t="shared" si="63"/>
        <v>0.12172655514647965</v>
      </c>
      <c r="R79" s="8">
        <f t="shared" si="64"/>
        <v>0.1355172</v>
      </c>
      <c r="S79" s="14">
        <f t="shared" si="65"/>
        <v>0.89823694074611671</v>
      </c>
      <c r="T79" s="2">
        <v>0.01</v>
      </c>
      <c r="U79" s="15">
        <f t="shared" si="66"/>
        <v>8.9823694074611677E-3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2.3882369407461169E-2</v>
      </c>
      <c r="AU79" s="8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9">
        <v>28.940493577000002</v>
      </c>
      <c r="E80" s="10">
        <f t="shared" si="74"/>
        <v>28.7231584967742</v>
      </c>
      <c r="F80" s="7" t="s">
        <v>73</v>
      </c>
      <c r="G80" s="1">
        <v>7</v>
      </c>
      <c r="H80" s="8">
        <f t="shared" si="57"/>
        <v>28.940493577000002</v>
      </c>
      <c r="I80" s="8">
        <f t="shared" si="58"/>
        <v>302.09049357699996</v>
      </c>
      <c r="J80" s="8">
        <f t="shared" si="59"/>
        <v>0.53002684495335606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0.9570899580334814</v>
      </c>
      <c r="P80" s="8">
        <f t="shared" si="62"/>
        <v>0.5072833707930261</v>
      </c>
      <c r="Q80" s="13">
        <f t="shared" si="63"/>
        <v>0.13189367640618679</v>
      </c>
      <c r="R80" s="8">
        <f t="shared" si="64"/>
        <v>0.1355172</v>
      </c>
      <c r="S80" s="14">
        <f t="shared" si="65"/>
        <v>0.97326152256825549</v>
      </c>
      <c r="T80" s="2">
        <v>0.01</v>
      </c>
      <c r="U80" s="15">
        <f t="shared" si="66"/>
        <v>9.7326152256825543E-3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2.4632615225682553E-2</v>
      </c>
      <c r="AU80" s="8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9">
        <v>27.510552250645201</v>
      </c>
      <c r="E81" s="10">
        <f t="shared" si="74"/>
        <v>28.940493577000002</v>
      </c>
      <c r="F81" s="7" t="s">
        <v>73</v>
      </c>
      <c r="G81" s="1">
        <v>8</v>
      </c>
      <c r="H81" s="8">
        <f t="shared" si="57"/>
        <v>27.510552250645201</v>
      </c>
      <c r="I81" s="8">
        <f t="shared" si="58"/>
        <v>300.6605522506452</v>
      </c>
      <c r="J81" s="8">
        <f t="shared" si="59"/>
        <v>0.45469883987722087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0.97102658724045521</v>
      </c>
      <c r="P81" s="8">
        <f t="shared" si="62"/>
        <v>0.44152466270817198</v>
      </c>
      <c r="Q81" s="13">
        <f t="shared" si="63"/>
        <v>0.11479641230412471</v>
      </c>
      <c r="R81" s="8">
        <f t="shared" si="64"/>
        <v>0.1355172</v>
      </c>
      <c r="S81" s="14">
        <f t="shared" si="65"/>
        <v>0.8470984664981619</v>
      </c>
      <c r="T81" s="2">
        <v>0.01</v>
      </c>
      <c r="U81" s="15">
        <f t="shared" si="66"/>
        <v>8.4709846649816192E-3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2.3370984664981623E-2</v>
      </c>
      <c r="AU81" s="8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9">
        <v>28.146119118064501</v>
      </c>
      <c r="E82" s="10">
        <f t="shared" si="74"/>
        <v>27.510552250645201</v>
      </c>
      <c r="F82" s="7" t="s">
        <v>73</v>
      </c>
      <c r="G82" s="1">
        <v>9</v>
      </c>
      <c r="H82" s="8">
        <f t="shared" si="57"/>
        <v>28.146119118064501</v>
      </c>
      <c r="I82" s="8">
        <f t="shared" si="58"/>
        <v>301.2961191180645</v>
      </c>
      <c r="J82" s="8">
        <f t="shared" si="59"/>
        <v>0.4868465038494727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1.0507219245322832</v>
      </c>
      <c r="P82" s="8">
        <f t="shared" si="62"/>
        <v>0.51154029547653157</v>
      </c>
      <c r="Q82" s="13">
        <f t="shared" si="63"/>
        <v>0.13300047682389821</v>
      </c>
      <c r="R82" s="8">
        <f t="shared" si="64"/>
        <v>0.1355172</v>
      </c>
      <c r="S82" s="14">
        <f t="shared" si="65"/>
        <v>0.98142875460751999</v>
      </c>
      <c r="T82" s="2">
        <v>0.01</v>
      </c>
      <c r="U82" s="15">
        <f t="shared" si="66"/>
        <v>9.8142875460752003E-3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2.47142875460752E-2</v>
      </c>
      <c r="AU82" s="8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9">
        <v>27.428980814666701</v>
      </c>
      <c r="E83" s="10">
        <f t="shared" si="74"/>
        <v>28.146119118064501</v>
      </c>
      <c r="F83" s="7" t="s">
        <v>73</v>
      </c>
      <c r="G83" s="1">
        <v>10</v>
      </c>
      <c r="H83" s="8">
        <f t="shared" si="57"/>
        <v>27.428980814666701</v>
      </c>
      <c r="I83" s="8">
        <f t="shared" si="58"/>
        <v>300.57898081466669</v>
      </c>
      <c r="J83" s="8">
        <f t="shared" si="59"/>
        <v>0.4507201907458927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1.0604016290557516</v>
      </c>
      <c r="P83" s="8">
        <f t="shared" si="62"/>
        <v>0.47794442451526375</v>
      </c>
      <c r="Q83" s="13">
        <f t="shared" si="63"/>
        <v>0.12426555037396858</v>
      </c>
      <c r="R83" s="8">
        <f t="shared" si="64"/>
        <v>0.1355172</v>
      </c>
      <c r="S83" s="14">
        <f t="shared" si="65"/>
        <v>0.91697253465957518</v>
      </c>
      <c r="T83" s="2">
        <v>0.01</v>
      </c>
      <c r="U83" s="15">
        <f t="shared" si="66"/>
        <v>9.1697253465957522E-3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0.01</v>
      </c>
      <c r="AF83" s="2">
        <v>0.49</v>
      </c>
      <c r="AG83" s="15">
        <f t="shared" si="67"/>
        <v>4.8999999999999998E-3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0.02</v>
      </c>
      <c r="AR83" s="2">
        <v>0.5</v>
      </c>
      <c r="AS83" s="2">
        <f t="shared" si="68"/>
        <v>0.01</v>
      </c>
      <c r="AT83" s="1">
        <f t="shared" si="69"/>
        <v>2.4069725346595752E-2</v>
      </c>
      <c r="AU83" s="8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9">
        <v>25.109153177741899</v>
      </c>
      <c r="E84" s="10">
        <f t="shared" si="74"/>
        <v>27.428980814666701</v>
      </c>
      <c r="F84" s="7" t="s">
        <v>73</v>
      </c>
      <c r="G84" s="1">
        <v>11</v>
      </c>
      <c r="H84" s="8">
        <f t="shared" si="57"/>
        <v>25.109153177741899</v>
      </c>
      <c r="I84" s="8">
        <f t="shared" si="58"/>
        <v>298.25915317774189</v>
      </c>
      <c r="J84" s="8">
        <f t="shared" si="59"/>
        <v>0.35033645130351948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0.55333434431346351</v>
      </c>
      <c r="O84" s="8">
        <f t="shared" si="75"/>
        <v>0.55034286022702439</v>
      </c>
      <c r="P84" s="8">
        <f t="shared" si="62"/>
        <v>0.19280516465216455</v>
      </c>
      <c r="Q84" s="13">
        <f t="shared" si="63"/>
        <v>5.0129342809562785E-2</v>
      </c>
      <c r="R84" s="8">
        <f t="shared" si="64"/>
        <v>0.1355172</v>
      </c>
      <c r="S84" s="14">
        <f t="shared" si="65"/>
        <v>0.36991129398749961</v>
      </c>
      <c r="T84" s="2">
        <v>0.01</v>
      </c>
      <c r="U84" s="15">
        <f t="shared" si="66"/>
        <v>3.699112939874996E-3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0.01</v>
      </c>
      <c r="AF84" s="2">
        <v>0.49</v>
      </c>
      <c r="AG84" s="15">
        <f t="shared" si="67"/>
        <v>4.8999999999999998E-3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0.02</v>
      </c>
      <c r="AR84" s="2">
        <v>0.5</v>
      </c>
      <c r="AS84" s="2">
        <f t="shared" si="68"/>
        <v>0.01</v>
      </c>
      <c r="AT84" s="1">
        <f t="shared" si="69"/>
        <v>1.8599112939874998E-2</v>
      </c>
      <c r="AU84" s="8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9">
        <v>24.6974442263333</v>
      </c>
      <c r="E85" s="10">
        <f t="shared" si="74"/>
        <v>25.109153177741899</v>
      </c>
      <c r="F85" s="7" t="s">
        <v>75</v>
      </c>
      <c r="G85" s="1">
        <v>12</v>
      </c>
      <c r="H85" s="8">
        <f t="shared" si="57"/>
        <v>24.6974442263333</v>
      </c>
      <c r="I85" s="8">
        <f t="shared" si="58"/>
        <v>297.84744422633327</v>
      </c>
      <c r="J85" s="8">
        <f t="shared" si="59"/>
        <v>0.33487886097627678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0.87875769557485983</v>
      </c>
      <c r="P85" s="8">
        <f t="shared" si="62"/>
        <v>0.29427737616824684</v>
      </c>
      <c r="Q85" s="13">
        <f t="shared" si="63"/>
        <v>7.6512117803744187E-2</v>
      </c>
      <c r="R85" s="8">
        <f t="shared" si="64"/>
        <v>0.1355172</v>
      </c>
      <c r="S85" s="14">
        <f t="shared" si="65"/>
        <v>0.56459340809686287</v>
      </c>
      <c r="T85" s="2">
        <v>0.01</v>
      </c>
      <c r="U85" s="15">
        <f t="shared" si="66"/>
        <v>5.6459340809686285E-3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1.4999999999999999E-2</v>
      </c>
      <c r="AR85" s="2">
        <v>0.5</v>
      </c>
      <c r="AS85" s="2">
        <f t="shared" si="68"/>
        <v>7.4999999999999997E-3</v>
      </c>
      <c r="AT85" s="1">
        <f t="shared" si="69"/>
        <v>1.559593408096863E-2</v>
      </c>
      <c r="AU85" s="8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9">
        <v>20.240834574838701</v>
      </c>
      <c r="E86" s="10">
        <f t="shared" si="74"/>
        <v>24.6974442263333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20</v>
      </c>
      <c r="E90" s="7"/>
      <c r="F90" s="7"/>
      <c r="G90" s="1">
        <v>1</v>
      </c>
      <c r="H90" s="8">
        <f t="shared" ref="H90:H101" si="76">E91</f>
        <v>20</v>
      </c>
      <c r="I90" s="8">
        <f t="shared" ref="I90:I101" si="77">H90+273.15</f>
        <v>293.14999999999998</v>
      </c>
      <c r="J90" s="8">
        <f t="shared" ref="J90:J101" si="78">EXP(($C$16*(I90-$C$14))/($C$17*I90*$C$14))</f>
        <v>0.19833052025467821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5.6464699116506888E-2</v>
      </c>
      <c r="Q90" s="13">
        <f t="shared" ref="Q90:Q101" si="82">P90*$B$76</f>
        <v>1.4680821770291791E-2</v>
      </c>
      <c r="R90" s="8">
        <f t="shared" ref="R90:R101" si="83">L90*$B$76</f>
        <v>7.4022000000000004E-2</v>
      </c>
      <c r="S90" s="14">
        <f t="shared" ref="S90:S101" si="84">Q90/R90</f>
        <v>0.19833052025467821</v>
      </c>
      <c r="T90" s="2">
        <v>0.01</v>
      </c>
      <c r="U90" s="15">
        <f t="shared" ref="U90:U101" si="85">S90*T90</f>
        <v>1.9833052025467822E-3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1.1933305202546783E-2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17.686507593870999</v>
      </c>
      <c r="E91" s="10">
        <f t="shared" ref="E91:E102" si="95">D90</f>
        <v>20</v>
      </c>
      <c r="F91" s="7" t="s">
        <v>73</v>
      </c>
      <c r="G91" s="1">
        <v>2</v>
      </c>
      <c r="H91" s="8">
        <f t="shared" si="76"/>
        <v>17.686507593870999</v>
      </c>
      <c r="I91" s="8">
        <f t="shared" si="77"/>
        <v>290.83650759387098</v>
      </c>
      <c r="J91" s="8">
        <f t="shared" si="78"/>
        <v>0.15228100103596767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0.51293530088349315</v>
      </c>
      <c r="P91" s="8">
        <f t="shared" si="81"/>
        <v>7.8110301085223613E-2</v>
      </c>
      <c r="Q91" s="13">
        <f t="shared" si="82"/>
        <v>2.0308678282158141E-2</v>
      </c>
      <c r="R91" s="8">
        <f t="shared" si="83"/>
        <v>7.4022000000000004E-2</v>
      </c>
      <c r="S91" s="14">
        <f t="shared" si="84"/>
        <v>0.27436003191156871</v>
      </c>
      <c r="T91" s="2">
        <v>0.01</v>
      </c>
      <c r="U91" s="15">
        <f t="shared" si="85"/>
        <v>2.7436003191156871E-3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5.0000000000000001E-3</v>
      </c>
      <c r="AF91" s="2">
        <v>0.49</v>
      </c>
      <c r="AG91" s="15">
        <f t="shared" si="86"/>
        <v>2.4499999999999999E-3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1.4999999999999999E-2</v>
      </c>
      <c r="AR91" s="2">
        <v>0.5</v>
      </c>
      <c r="AS91" s="2">
        <f t="shared" si="87"/>
        <v>7.4999999999999997E-3</v>
      </c>
      <c r="AT91" s="1">
        <f t="shared" si="88"/>
        <v>1.2693600319115688E-2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20.199857890357102</v>
      </c>
      <c r="E92" s="10">
        <f t="shared" si="95"/>
        <v>17.686507593870999</v>
      </c>
      <c r="F92" s="7" t="s">
        <v>73</v>
      </c>
      <c r="G92" s="1">
        <v>3</v>
      </c>
      <c r="H92" s="8">
        <f t="shared" si="76"/>
        <v>20.199857890357102</v>
      </c>
      <c r="I92" s="8">
        <f t="shared" si="77"/>
        <v>293.3498578903571</v>
      </c>
      <c r="J92" s="8">
        <f t="shared" si="78"/>
        <v>0.20286966339796675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0.71952499979826945</v>
      </c>
      <c r="P92" s="8">
        <f t="shared" si="81"/>
        <v>0.14596979451549702</v>
      </c>
      <c r="Q92" s="13">
        <f t="shared" si="82"/>
        <v>3.7952146574029226E-2</v>
      </c>
      <c r="R92" s="8">
        <f t="shared" si="83"/>
        <v>7.4022000000000004E-2</v>
      </c>
      <c r="S92" s="14">
        <f t="shared" si="84"/>
        <v>0.51271441698453468</v>
      </c>
      <c r="T92" s="2">
        <v>0.01</v>
      </c>
      <c r="U92" s="15">
        <f t="shared" si="85"/>
        <v>5.1271441698453471E-3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5.0000000000000001E-3</v>
      </c>
      <c r="AF92" s="2">
        <v>0.49</v>
      </c>
      <c r="AG92" s="15">
        <f t="shared" si="86"/>
        <v>2.4499999999999999E-3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1.4999999999999999E-2</v>
      </c>
      <c r="AR92" s="2">
        <v>0.5</v>
      </c>
      <c r="AS92" s="2">
        <f t="shared" si="87"/>
        <v>7.4999999999999997E-3</v>
      </c>
      <c r="AT92" s="1">
        <f t="shared" si="88"/>
        <v>1.5077144169845347E-2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23.421893478709698</v>
      </c>
      <c r="E93" s="10">
        <f t="shared" si="95"/>
        <v>20.199857890357102</v>
      </c>
      <c r="F93" s="7" t="s">
        <v>73</v>
      </c>
      <c r="G93" s="1">
        <v>4</v>
      </c>
      <c r="H93" s="8">
        <f t="shared" si="76"/>
        <v>23.421893478709698</v>
      </c>
      <c r="I93" s="8">
        <f t="shared" si="77"/>
        <v>296.57189347870968</v>
      </c>
      <c r="J93" s="8">
        <f t="shared" si="78"/>
        <v>0.29095466352062305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0.85825520528277255</v>
      </c>
      <c r="P93" s="8">
        <f t="shared" si="81"/>
        <v>0.24971335446787235</v>
      </c>
      <c r="Q93" s="13">
        <f t="shared" si="82"/>
        <v>6.4925472161646819E-2</v>
      </c>
      <c r="R93" s="8">
        <f t="shared" si="83"/>
        <v>7.4022000000000004E-2</v>
      </c>
      <c r="S93" s="14">
        <f t="shared" si="84"/>
        <v>0.8771104828516767</v>
      </c>
      <c r="T93" s="2">
        <v>0.01</v>
      </c>
      <c r="U93" s="15">
        <f t="shared" si="85"/>
        <v>8.7711048285167674E-3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1.8721104828516768E-2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24.739606386999998</v>
      </c>
      <c r="E94" s="10">
        <f t="shared" si="95"/>
        <v>23.421893478709698</v>
      </c>
      <c r="F94" s="7" t="s">
        <v>73</v>
      </c>
      <c r="G94" s="1">
        <v>5</v>
      </c>
      <c r="H94" s="8">
        <f t="shared" si="76"/>
        <v>24.739606386999998</v>
      </c>
      <c r="I94" s="8">
        <f t="shared" si="77"/>
        <v>297.88960638699996</v>
      </c>
      <c r="J94" s="8">
        <f t="shared" si="78"/>
        <v>0.33643189951579794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0.57811475827415526</v>
      </c>
      <c r="O94" s="8">
        <f t="shared" si="96"/>
        <v>0.31512709254074489</v>
      </c>
      <c r="P94" s="8">
        <f t="shared" si="81"/>
        <v>0.10601880633237344</v>
      </c>
      <c r="Q94" s="13">
        <f t="shared" si="82"/>
        <v>2.7564889646417096E-2</v>
      </c>
      <c r="R94" s="8">
        <f t="shared" si="83"/>
        <v>7.4022000000000004E-2</v>
      </c>
      <c r="S94" s="14">
        <f t="shared" si="84"/>
        <v>0.3723877988492218</v>
      </c>
      <c r="T94" s="2">
        <v>0.01</v>
      </c>
      <c r="U94" s="15">
        <f t="shared" si="85"/>
        <v>3.7238779884922182E-3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1.367387798849222E-2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28.7231584967742</v>
      </c>
      <c r="E95" s="10">
        <f t="shared" si="95"/>
        <v>24.739606386999998</v>
      </c>
      <c r="F95" s="7" t="s">
        <v>75</v>
      </c>
      <c r="G95" s="1">
        <v>6</v>
      </c>
      <c r="H95" s="8">
        <f t="shared" si="76"/>
        <v>28.7231584967742</v>
      </c>
      <c r="I95" s="8">
        <f t="shared" si="77"/>
        <v>301.87315849677418</v>
      </c>
      <c r="J95" s="8">
        <f t="shared" si="78"/>
        <v>0.5178691086656052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0.49380828620837153</v>
      </c>
      <c r="P95" s="8">
        <f t="shared" si="81"/>
        <v>0.25572805703041945</v>
      </c>
      <c r="Q95" s="13">
        <f t="shared" si="82"/>
        <v>6.6489294827909065E-2</v>
      </c>
      <c r="R95" s="8">
        <f t="shared" si="83"/>
        <v>7.4022000000000004E-2</v>
      </c>
      <c r="S95" s="14">
        <f t="shared" si="84"/>
        <v>0.89823694074611682</v>
      </c>
      <c r="T95" s="2">
        <v>0.01</v>
      </c>
      <c r="U95" s="15">
        <f t="shared" si="85"/>
        <v>8.9823694074611677E-3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2.3882369407461169E-2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28.940493577000002</v>
      </c>
      <c r="E96" s="10">
        <f t="shared" si="95"/>
        <v>28.7231584967742</v>
      </c>
      <c r="F96" s="7" t="s">
        <v>73</v>
      </c>
      <c r="G96" s="1">
        <v>7</v>
      </c>
      <c r="H96" s="8">
        <f t="shared" si="76"/>
        <v>28.940493577000002</v>
      </c>
      <c r="I96" s="8">
        <f t="shared" si="77"/>
        <v>302.09049357699996</v>
      </c>
      <c r="J96" s="8">
        <f t="shared" si="78"/>
        <v>0.53002684495335606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0.52278022917795208</v>
      </c>
      <c r="P96" s="8">
        <f t="shared" si="81"/>
        <v>0.27708755547518238</v>
      </c>
      <c r="Q96" s="13">
        <f t="shared" si="82"/>
        <v>7.2042764423547415E-2</v>
      </c>
      <c r="R96" s="8">
        <f t="shared" si="83"/>
        <v>7.4022000000000004E-2</v>
      </c>
      <c r="S96" s="14">
        <f t="shared" si="84"/>
        <v>0.97326152256825549</v>
      </c>
      <c r="T96" s="2">
        <v>0.01</v>
      </c>
      <c r="U96" s="15">
        <f t="shared" si="85"/>
        <v>9.7326152256825543E-3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2.4632615225682553E-2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27.510552250645201</v>
      </c>
      <c r="E97" s="10">
        <f t="shared" si="95"/>
        <v>28.940493577000002</v>
      </c>
      <c r="F97" s="7" t="s">
        <v>73</v>
      </c>
      <c r="G97" s="1">
        <v>8</v>
      </c>
      <c r="H97" s="8">
        <f t="shared" si="76"/>
        <v>27.510552250645201</v>
      </c>
      <c r="I97" s="8">
        <f t="shared" si="77"/>
        <v>300.6605522506452</v>
      </c>
      <c r="J97" s="8">
        <f t="shared" si="78"/>
        <v>0.45469883987722087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0.53039267370276977</v>
      </c>
      <c r="P97" s="8">
        <f t="shared" si="81"/>
        <v>0.24116893341202678</v>
      </c>
      <c r="Q97" s="13">
        <f t="shared" si="82"/>
        <v>6.2703922687126962E-2</v>
      </c>
      <c r="R97" s="8">
        <f t="shared" si="83"/>
        <v>7.4022000000000004E-2</v>
      </c>
      <c r="S97" s="14">
        <f t="shared" si="84"/>
        <v>0.84709846649816212</v>
      </c>
      <c r="T97" s="2">
        <v>0.01</v>
      </c>
      <c r="U97" s="15">
        <f t="shared" si="85"/>
        <v>8.470984664981621E-3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2.3370984664981623E-2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28.146119118064501</v>
      </c>
      <c r="E98" s="10">
        <f t="shared" si="95"/>
        <v>27.510552250645201</v>
      </c>
      <c r="F98" s="7" t="s">
        <v>73</v>
      </c>
      <c r="G98" s="1">
        <v>9</v>
      </c>
      <c r="H98" s="8">
        <f t="shared" si="76"/>
        <v>28.146119118064501</v>
      </c>
      <c r="I98" s="8">
        <f t="shared" si="77"/>
        <v>301.2961191180645</v>
      </c>
      <c r="J98" s="8">
        <f t="shared" si="78"/>
        <v>0.4868465038494727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0.57392374029074289</v>
      </c>
      <c r="P98" s="8">
        <f t="shared" si="81"/>
        <v>0.27941276643676094</v>
      </c>
      <c r="Q98" s="13">
        <f t="shared" si="82"/>
        <v>7.2647319273557845E-2</v>
      </c>
      <c r="R98" s="8">
        <f t="shared" si="83"/>
        <v>7.4022000000000004E-2</v>
      </c>
      <c r="S98" s="14">
        <f t="shared" si="84"/>
        <v>0.98142875460751988</v>
      </c>
      <c r="T98" s="2">
        <v>0.01</v>
      </c>
      <c r="U98" s="15">
        <f t="shared" si="85"/>
        <v>9.8142875460751986E-3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2.47142875460752E-2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27.428980814666701</v>
      </c>
      <c r="E99" s="10">
        <f t="shared" si="95"/>
        <v>28.146119118064501</v>
      </c>
      <c r="F99" s="7" t="s">
        <v>73</v>
      </c>
      <c r="G99" s="1">
        <v>10</v>
      </c>
      <c r="H99" s="8">
        <f t="shared" si="76"/>
        <v>27.428980814666701</v>
      </c>
      <c r="I99" s="8">
        <f t="shared" si="77"/>
        <v>300.57898081466669</v>
      </c>
      <c r="J99" s="8">
        <f t="shared" si="78"/>
        <v>0.4507201907458927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0.5792109738539819</v>
      </c>
      <c r="P99" s="8">
        <f t="shared" si="81"/>
        <v>0.26106208061758102</v>
      </c>
      <c r="Q99" s="13">
        <f t="shared" si="82"/>
        <v>6.7876140960571069E-2</v>
      </c>
      <c r="R99" s="8">
        <f t="shared" si="83"/>
        <v>7.4022000000000004E-2</v>
      </c>
      <c r="S99" s="14">
        <f t="shared" si="84"/>
        <v>0.91697253465957507</v>
      </c>
      <c r="T99" s="2">
        <v>0.01</v>
      </c>
      <c r="U99" s="15">
        <f t="shared" si="85"/>
        <v>9.1697253465957505E-3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0.01</v>
      </c>
      <c r="AF99" s="2">
        <v>0.49</v>
      </c>
      <c r="AG99" s="15">
        <f t="shared" si="86"/>
        <v>4.8999999999999998E-3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0.02</v>
      </c>
      <c r="AR99" s="2">
        <v>0.5</v>
      </c>
      <c r="AS99" s="2">
        <f t="shared" si="87"/>
        <v>0.01</v>
      </c>
      <c r="AT99" s="1">
        <f t="shared" si="88"/>
        <v>2.4069725346595752E-2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25.109153177741899</v>
      </c>
      <c r="E100" s="10">
        <f t="shared" si="95"/>
        <v>27.428980814666701</v>
      </c>
      <c r="F100" s="7" t="s">
        <v>73</v>
      </c>
      <c r="G100" s="1">
        <v>11</v>
      </c>
      <c r="H100" s="8">
        <f t="shared" si="76"/>
        <v>25.109153177741899</v>
      </c>
      <c r="I100" s="8">
        <f t="shared" si="77"/>
        <v>298.25915317774189</v>
      </c>
      <c r="J100" s="8">
        <f t="shared" si="78"/>
        <v>0.35033645130351948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0.30224144857458085</v>
      </c>
      <c r="O100" s="8">
        <f t="shared" si="96"/>
        <v>0.30060744466182004</v>
      </c>
      <c r="P100" s="8">
        <f t="shared" si="81"/>
        <v>0.10531374539824115</v>
      </c>
      <c r="Q100" s="13">
        <f t="shared" si="82"/>
        <v>2.73815738035427E-2</v>
      </c>
      <c r="R100" s="8">
        <f t="shared" si="83"/>
        <v>7.4022000000000004E-2</v>
      </c>
      <c r="S100" s="14">
        <f t="shared" si="84"/>
        <v>0.36991129398749967</v>
      </c>
      <c r="T100" s="2">
        <v>0.01</v>
      </c>
      <c r="U100" s="15">
        <f t="shared" si="85"/>
        <v>3.6991129398749969E-3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0.01</v>
      </c>
      <c r="AF100" s="2">
        <v>0.49</v>
      </c>
      <c r="AG100" s="15">
        <f t="shared" si="86"/>
        <v>4.8999999999999998E-3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0.02</v>
      </c>
      <c r="AR100" s="2">
        <v>0.5</v>
      </c>
      <c r="AS100" s="2">
        <f t="shared" si="87"/>
        <v>0.01</v>
      </c>
      <c r="AT100" s="1">
        <f t="shared" si="88"/>
        <v>1.8599112939874998E-2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24.6974442263333</v>
      </c>
      <c r="E101" s="10">
        <f t="shared" si="95"/>
        <v>25.109153177741899</v>
      </c>
      <c r="F101" s="7" t="s">
        <v>75</v>
      </c>
      <c r="G101" s="1">
        <v>12</v>
      </c>
      <c r="H101" s="8">
        <f t="shared" si="76"/>
        <v>24.6974442263333</v>
      </c>
      <c r="I101" s="8">
        <f t="shared" si="77"/>
        <v>297.84744422633327</v>
      </c>
      <c r="J101" s="8">
        <f t="shared" si="78"/>
        <v>0.33487886097627678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0.47999369926357893</v>
      </c>
      <c r="P101" s="8">
        <f t="shared" si="81"/>
        <v>0.16073974328517684</v>
      </c>
      <c r="Q101" s="13">
        <f t="shared" si="82"/>
        <v>4.1792333254145983E-2</v>
      </c>
      <c r="R101" s="8">
        <f t="shared" si="83"/>
        <v>7.4022000000000004E-2</v>
      </c>
      <c r="S101" s="14">
        <f t="shared" si="84"/>
        <v>0.56459340809686287</v>
      </c>
      <c r="T101" s="2">
        <v>0.01</v>
      </c>
      <c r="U101" s="15">
        <f t="shared" si="85"/>
        <v>5.6459340809686285E-3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5.0000000000000001E-3</v>
      </c>
      <c r="AF101" s="2">
        <v>0.49</v>
      </c>
      <c r="AG101" s="15">
        <f t="shared" si="86"/>
        <v>2.4499999999999999E-3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1.4999999999999999E-2</v>
      </c>
      <c r="AR101" s="2">
        <v>0.5</v>
      </c>
      <c r="AS101" s="2">
        <f t="shared" si="87"/>
        <v>7.4999999999999997E-3</v>
      </c>
      <c r="AT101" s="1">
        <f t="shared" si="88"/>
        <v>1.559593408096863E-2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20.240834574838701</v>
      </c>
      <c r="E102" s="10">
        <f t="shared" si="95"/>
        <v>24.6974442263333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178.16919999999999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600.87484931506901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2482.21898099795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1.74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0.28000000000000003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0.83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71191307.596225262</v>
      </c>
      <c r="J14" s="6" t="s">
        <v>22</v>
      </c>
      <c r="K14" s="6">
        <f>I14/(10000*1000)</f>
        <v>7.119130759622526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49572434.216773003</v>
      </c>
      <c r="J15" s="6" t="s">
        <v>22</v>
      </c>
      <c r="K15" s="6">
        <f>I15/(10000*1000)</f>
        <v>4.9572434216773003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7.119130759622526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7</v>
      </c>
      <c r="E27" s="7"/>
      <c r="F27" s="7"/>
      <c r="G27" s="1">
        <v>1</v>
      </c>
      <c r="H27" s="8">
        <f t="shared" ref="H27:H38" si="0">E28</f>
        <v>7</v>
      </c>
      <c r="I27" s="8">
        <f t="shared" ref="I27:I38" si="1">H27+273.15</f>
        <v>280.14999999999998</v>
      </c>
      <c r="J27" s="8">
        <f t="shared" ref="J27:J38" si="2">EXP(($C$16*(I27-$C$14))/($C$17*I27*$C$14))</f>
        <v>4.2464371534154055E-2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4.6206579662577664E-2</v>
      </c>
      <c r="Q27" s="13">
        <f t="shared" ref="Q27:Q38" si="6">P27*$B$29</f>
        <v>5.5447895595093196E-3</v>
      </c>
      <c r="R27" s="8">
        <f t="shared" ref="R27:R38" si="7">L27*$B$29</f>
        <v>0.1305751</v>
      </c>
      <c r="S27" s="14">
        <f t="shared" ref="S27:S38" si="8">Q27/R27</f>
        <v>4.2464371534154055E-2</v>
      </c>
      <c r="T27" s="2">
        <v>0.01</v>
      </c>
      <c r="U27" s="15">
        <f t="shared" ref="U27:U38" si="9">S27*T27</f>
        <v>4.2464371534154055E-4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2.9874643715341539E-2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14.847433333333333</v>
      </c>
      <c r="AU27" s="1">
        <f t="shared" ref="AU27:AU38" si="17">AT27*10000*AS27*0.67*AR27*AQ27</f>
        <v>38805.143012924927</v>
      </c>
    </row>
    <row r="28" spans="1:47" x14ac:dyDescent="0.15">
      <c r="A28" s="1" t="s">
        <v>74</v>
      </c>
      <c r="B28" s="1">
        <v>1</v>
      </c>
      <c r="C28" s="7">
        <v>1</v>
      </c>
      <c r="D28" s="9">
        <v>7.0420714390967696</v>
      </c>
      <c r="E28" s="10">
        <f t="shared" ref="E28:E39" si="18">D27</f>
        <v>7</v>
      </c>
      <c r="F28" s="7" t="s">
        <v>73</v>
      </c>
      <c r="G28" s="1">
        <v>2</v>
      </c>
      <c r="H28" s="8">
        <f t="shared" si="0"/>
        <v>7.0420714390967696</v>
      </c>
      <c r="I28" s="8">
        <f t="shared" si="1"/>
        <v>280.19207143909676</v>
      </c>
      <c r="J28" s="8">
        <f t="shared" si="2"/>
        <v>4.2686556704550432E-2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2.1300450870040892</v>
      </c>
      <c r="P28" s="8">
        <f t="shared" si="5"/>
        <v>9.0924290389649109E-2</v>
      </c>
      <c r="Q28" s="13">
        <f t="shared" si="6"/>
        <v>1.0910914846757892E-2</v>
      </c>
      <c r="R28" s="8">
        <f t="shared" si="7"/>
        <v>0.1305751</v>
      </c>
      <c r="S28" s="14">
        <f t="shared" si="8"/>
        <v>8.3560455605685091E-2</v>
      </c>
      <c r="T28" s="2">
        <v>0.01</v>
      </c>
      <c r="U28" s="15">
        <f t="shared" si="9"/>
        <v>8.3560455605685095E-4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2.2735604556056849E-2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14.847433333333333</v>
      </c>
      <c r="AU28" s="1">
        <f t="shared" si="17"/>
        <v>29532.013659798962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8.6346947279285704</v>
      </c>
      <c r="E29" s="10">
        <f t="shared" si="18"/>
        <v>7.0420714390967696</v>
      </c>
      <c r="F29" s="7" t="s">
        <v>73</v>
      </c>
      <c r="G29" s="1">
        <v>3</v>
      </c>
      <c r="H29" s="8">
        <f t="shared" si="0"/>
        <v>8.6346947279285704</v>
      </c>
      <c r="I29" s="8">
        <f t="shared" si="1"/>
        <v>281.78469472792852</v>
      </c>
      <c r="J29" s="8">
        <f t="shared" si="2"/>
        <v>5.1950451899311245E-2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3.1272466299477739</v>
      </c>
      <c r="P29" s="8">
        <f t="shared" si="5"/>
        <v>0.16246187562638503</v>
      </c>
      <c r="Q29" s="13">
        <f t="shared" si="6"/>
        <v>1.9495425075166203E-2</v>
      </c>
      <c r="R29" s="8">
        <f t="shared" si="7"/>
        <v>0.1305751</v>
      </c>
      <c r="S29" s="14">
        <f t="shared" si="8"/>
        <v>0.14930430897748653</v>
      </c>
      <c r="T29" s="2">
        <v>0.01</v>
      </c>
      <c r="U29" s="15">
        <f t="shared" si="9"/>
        <v>1.4930430897748654E-3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2.3393043089774863E-2</v>
      </c>
      <c r="AR29" s="8">
        <f t="shared" si="15"/>
        <v>108.81258333333334</v>
      </c>
      <c r="AS29" s="1">
        <f t="shared" si="16"/>
        <v>0.12</v>
      </c>
      <c r="AT29" s="1">
        <f t="shared" si="20"/>
        <v>14.847433333333333</v>
      </c>
      <c r="AU29" s="1">
        <f t="shared" si="17"/>
        <v>30385.981880013554</v>
      </c>
    </row>
    <row r="30" spans="1:47" x14ac:dyDescent="0.15">
      <c r="C30" s="7">
        <v>3</v>
      </c>
      <c r="D30" s="9">
        <v>13.375677644483901</v>
      </c>
      <c r="E30" s="10">
        <f t="shared" si="18"/>
        <v>8.6346947279285704</v>
      </c>
      <c r="F30" s="7" t="s">
        <v>73</v>
      </c>
      <c r="G30" s="1">
        <v>4</v>
      </c>
      <c r="H30" s="8">
        <f t="shared" si="0"/>
        <v>13.375677644483901</v>
      </c>
      <c r="I30" s="8">
        <f t="shared" si="1"/>
        <v>286.52567764448389</v>
      </c>
      <c r="J30" s="8">
        <f t="shared" si="2"/>
        <v>9.2022812658558689E-2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4.052910587654722</v>
      </c>
      <c r="P30" s="8">
        <f t="shared" si="5"/>
        <v>0.37296023172963949</v>
      </c>
      <c r="Q30" s="13">
        <f t="shared" si="6"/>
        <v>4.4755227807556738E-2</v>
      </c>
      <c r="R30" s="8">
        <f t="shared" si="7"/>
        <v>0.1305751</v>
      </c>
      <c r="S30" s="14">
        <f t="shared" si="8"/>
        <v>0.34275468912186735</v>
      </c>
      <c r="T30" s="2">
        <v>0.01</v>
      </c>
      <c r="U30" s="15">
        <f t="shared" si="9"/>
        <v>3.4275468912186736E-3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2.5327546891218675E-2</v>
      </c>
      <c r="AR30" s="8">
        <f t="shared" si="15"/>
        <v>108.81258333333334</v>
      </c>
      <c r="AS30" s="1">
        <f t="shared" si="16"/>
        <v>0.12</v>
      </c>
      <c r="AT30" s="1">
        <f t="shared" si="20"/>
        <v>14.847433333333333</v>
      </c>
      <c r="AU30" s="1">
        <f t="shared" si="17"/>
        <v>32898.771568465098</v>
      </c>
    </row>
    <row r="31" spans="1:47" x14ac:dyDescent="0.15">
      <c r="C31" s="7">
        <v>4</v>
      </c>
      <c r="D31" s="9">
        <v>17.612707727933302</v>
      </c>
      <c r="E31" s="10">
        <f t="shared" si="18"/>
        <v>13.375677644483901</v>
      </c>
      <c r="F31" s="7" t="s">
        <v>73</v>
      </c>
      <c r="G31" s="1">
        <v>5</v>
      </c>
      <c r="H31" s="8">
        <f t="shared" si="0"/>
        <v>17.612707727933302</v>
      </c>
      <c r="I31" s="8">
        <f t="shared" si="1"/>
        <v>290.76270772793328</v>
      </c>
      <c r="J31" s="8">
        <f t="shared" si="2"/>
        <v>0.15099249764866693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3.4959528381288281</v>
      </c>
      <c r="O31" s="8">
        <f t="shared" si="19"/>
        <v>1.2721233511295877</v>
      </c>
      <c r="P31" s="8">
        <f t="shared" si="5"/>
        <v>0.19208108210424857</v>
      </c>
      <c r="Q31" s="13">
        <f t="shared" si="6"/>
        <v>2.3049729852509828E-2</v>
      </c>
      <c r="R31" s="8">
        <f t="shared" si="7"/>
        <v>0.1305751</v>
      </c>
      <c r="S31" s="14">
        <f t="shared" si="8"/>
        <v>0.17652469615194497</v>
      </c>
      <c r="T31" s="2">
        <v>0.01</v>
      </c>
      <c r="U31" s="15">
        <f t="shared" si="9"/>
        <v>1.7652469615194496E-3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3.1215246961519446E-2</v>
      </c>
      <c r="AR31" s="8">
        <f t="shared" si="15"/>
        <v>108.81258333333334</v>
      </c>
      <c r="AS31" s="1">
        <f t="shared" si="16"/>
        <v>0.12</v>
      </c>
      <c r="AT31" s="1">
        <f t="shared" si="20"/>
        <v>14.847433333333333</v>
      </c>
      <c r="AU31" s="1">
        <f t="shared" si="17"/>
        <v>40546.496020753773</v>
      </c>
    </row>
    <row r="32" spans="1:47" x14ac:dyDescent="0.15">
      <c r="C32" s="7">
        <v>5</v>
      </c>
      <c r="D32" s="9">
        <v>20.563715821290302</v>
      </c>
      <c r="E32" s="10">
        <f t="shared" si="18"/>
        <v>17.612707727933302</v>
      </c>
      <c r="F32" s="7" t="s">
        <v>75</v>
      </c>
      <c r="G32" s="1">
        <v>6</v>
      </c>
      <c r="H32" s="8">
        <f t="shared" si="0"/>
        <v>20.563715821290302</v>
      </c>
      <c r="I32" s="8">
        <f t="shared" si="1"/>
        <v>293.71371582129029</v>
      </c>
      <c r="J32" s="8">
        <f t="shared" si="2"/>
        <v>0.21138523837332271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2.1681681023586723</v>
      </c>
      <c r="P32" s="8">
        <f t="shared" si="5"/>
        <v>0.45831873115052268</v>
      </c>
      <c r="Q32" s="13">
        <f t="shared" si="6"/>
        <v>5.4998247738062722E-2</v>
      </c>
      <c r="R32" s="8">
        <f t="shared" si="7"/>
        <v>0.1305751</v>
      </c>
      <c r="S32" s="14">
        <f t="shared" si="8"/>
        <v>0.42120011960980863</v>
      </c>
      <c r="T32" s="2">
        <v>0.01</v>
      </c>
      <c r="U32" s="15">
        <f t="shared" si="9"/>
        <v>4.2120011960980865E-3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3.3662001196098086E-2</v>
      </c>
      <c r="AR32" s="8">
        <f t="shared" si="15"/>
        <v>108.81258333333334</v>
      </c>
      <c r="AS32" s="1">
        <f t="shared" si="16"/>
        <v>0.12</v>
      </c>
      <c r="AT32" s="1">
        <f t="shared" si="20"/>
        <v>14.847433333333333</v>
      </c>
      <c r="AU32" s="1">
        <f t="shared" si="17"/>
        <v>43724.66439976429</v>
      </c>
    </row>
    <row r="33" spans="1:48" x14ac:dyDescent="0.15">
      <c r="C33" s="7">
        <v>6</v>
      </c>
      <c r="D33" s="9">
        <v>23.442574601</v>
      </c>
      <c r="E33" s="10">
        <f t="shared" si="18"/>
        <v>20.563715821290302</v>
      </c>
      <c r="F33" s="7" t="s">
        <v>73</v>
      </c>
      <c r="G33" s="1">
        <v>7</v>
      </c>
      <c r="H33" s="8">
        <f t="shared" si="0"/>
        <v>23.442574601</v>
      </c>
      <c r="I33" s="8">
        <f t="shared" si="1"/>
        <v>296.59257460099997</v>
      </c>
      <c r="J33" s="8">
        <f t="shared" si="2"/>
        <v>0.29162150427224781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2.7979752045414834</v>
      </c>
      <c r="P33" s="8">
        <f t="shared" si="5"/>
        <v>0.81594973806483762</v>
      </c>
      <c r="Q33" s="13">
        <f t="shared" si="6"/>
        <v>9.7913968567780507E-2</v>
      </c>
      <c r="R33" s="8">
        <f t="shared" si="7"/>
        <v>0.1305751</v>
      </c>
      <c r="S33" s="14">
        <f t="shared" si="8"/>
        <v>0.74986707701376842</v>
      </c>
      <c r="T33" s="2">
        <v>0.01</v>
      </c>
      <c r="U33" s="15">
        <f t="shared" si="9"/>
        <v>7.4986707701376843E-3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3.6948670770137679E-2</v>
      </c>
      <c r="AR33" s="8">
        <f t="shared" si="15"/>
        <v>108.81258333333334</v>
      </c>
      <c r="AS33" s="1">
        <f t="shared" si="16"/>
        <v>0.12</v>
      </c>
      <c r="AT33" s="1">
        <f t="shared" si="20"/>
        <v>14.847433333333333</v>
      </c>
      <c r="AU33" s="1">
        <f t="shared" si="17"/>
        <v>47993.826036371189</v>
      </c>
    </row>
    <row r="34" spans="1:48" x14ac:dyDescent="0.15">
      <c r="C34" s="7">
        <v>7</v>
      </c>
      <c r="D34" s="9">
        <v>25.376628965483899</v>
      </c>
      <c r="E34" s="10">
        <f t="shared" si="18"/>
        <v>23.442574601</v>
      </c>
      <c r="F34" s="7" t="s">
        <v>73</v>
      </c>
      <c r="G34" s="1">
        <v>8</v>
      </c>
      <c r="H34" s="8">
        <f t="shared" si="0"/>
        <v>25.376628965483899</v>
      </c>
      <c r="I34" s="8">
        <f t="shared" si="1"/>
        <v>298.52662896548389</v>
      </c>
      <c r="J34" s="8">
        <f t="shared" si="2"/>
        <v>0.36073507137785582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3.0701512998099796</v>
      </c>
      <c r="P34" s="8">
        <f t="shared" si="5"/>
        <v>1.1075112482777698</v>
      </c>
      <c r="Q34" s="13">
        <f t="shared" si="6"/>
        <v>0.13290134979333237</v>
      </c>
      <c r="R34" s="8">
        <f t="shared" si="7"/>
        <v>0.1305751</v>
      </c>
      <c r="S34" s="14">
        <f t="shared" si="8"/>
        <v>1.0178154165176392</v>
      </c>
      <c r="T34" s="2">
        <v>0.01</v>
      </c>
      <c r="U34" s="15">
        <f t="shared" si="9"/>
        <v>1.0178154165176392E-2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4.5078154165176396E-2</v>
      </c>
      <c r="AR34" s="8">
        <f t="shared" si="15"/>
        <v>108.81258333333334</v>
      </c>
      <c r="AS34" s="1">
        <f t="shared" si="16"/>
        <v>0.12</v>
      </c>
      <c r="AT34" s="1">
        <f t="shared" si="20"/>
        <v>14.847433333333333</v>
      </c>
      <c r="AU34" s="1">
        <f t="shared" si="17"/>
        <v>58553.475509401542</v>
      </c>
    </row>
    <row r="35" spans="1:48" x14ac:dyDescent="0.15">
      <c r="C35" s="7">
        <v>8</v>
      </c>
      <c r="D35" s="9">
        <v>24.836802460645199</v>
      </c>
      <c r="E35" s="10">
        <f t="shared" si="18"/>
        <v>25.376628965483899</v>
      </c>
      <c r="F35" s="7" t="s">
        <v>73</v>
      </c>
      <c r="G35" s="1">
        <v>9</v>
      </c>
      <c r="H35" s="8">
        <f t="shared" si="0"/>
        <v>24.836802460645199</v>
      </c>
      <c r="I35" s="8">
        <f t="shared" si="1"/>
        <v>297.98680246064515</v>
      </c>
      <c r="J35" s="8">
        <f t="shared" si="2"/>
        <v>0.34003790524212407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3.0507658848655437</v>
      </c>
      <c r="P35" s="8">
        <f t="shared" si="5"/>
        <v>1.0373760408738146</v>
      </c>
      <c r="Q35" s="13">
        <f t="shared" si="6"/>
        <v>0.12448512490485775</v>
      </c>
      <c r="R35" s="8">
        <f t="shared" si="7"/>
        <v>0.1305751</v>
      </c>
      <c r="S35" s="14">
        <f t="shared" si="8"/>
        <v>0.95336036430267135</v>
      </c>
      <c r="T35" s="2">
        <v>0.01</v>
      </c>
      <c r="U35" s="15">
        <f t="shared" si="9"/>
        <v>9.5336036430267133E-3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3.8983603643026707E-2</v>
      </c>
      <c r="AR35" s="8">
        <f t="shared" si="15"/>
        <v>108.81258333333334</v>
      </c>
      <c r="AS35" s="1">
        <f t="shared" si="16"/>
        <v>0.12</v>
      </c>
      <c r="AT35" s="1">
        <f t="shared" si="20"/>
        <v>14.847433333333333</v>
      </c>
      <c r="AU35" s="1">
        <f t="shared" si="17"/>
        <v>50637.066300810213</v>
      </c>
    </row>
    <row r="36" spans="1:48" x14ac:dyDescent="0.15">
      <c r="C36" s="7">
        <v>9</v>
      </c>
      <c r="D36" s="9">
        <v>21.535447813000001</v>
      </c>
      <c r="E36" s="10">
        <f t="shared" si="18"/>
        <v>24.836802460645199</v>
      </c>
      <c r="F36" s="7" t="s">
        <v>73</v>
      </c>
      <c r="G36" s="1">
        <v>10</v>
      </c>
      <c r="H36" s="8">
        <f t="shared" si="0"/>
        <v>21.535447813000001</v>
      </c>
      <c r="I36" s="8">
        <f t="shared" si="1"/>
        <v>294.685447813</v>
      </c>
      <c r="J36" s="8">
        <f t="shared" si="2"/>
        <v>0.23580310112940966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3.1015156773250627</v>
      </c>
      <c r="P36" s="8">
        <f t="shared" si="5"/>
        <v>0.73134701491473131</v>
      </c>
      <c r="Q36" s="13">
        <f t="shared" si="6"/>
        <v>8.7761641789767753E-2</v>
      </c>
      <c r="R36" s="8">
        <f t="shared" si="7"/>
        <v>0.1305751</v>
      </c>
      <c r="S36" s="14">
        <f t="shared" si="8"/>
        <v>0.67211621350294004</v>
      </c>
      <c r="T36" s="2">
        <v>0.01</v>
      </c>
      <c r="U36" s="15">
        <f t="shared" si="9"/>
        <v>6.7211621350294001E-3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3.6171162135029397E-2</v>
      </c>
      <c r="AR36" s="8">
        <f t="shared" si="15"/>
        <v>108.81258333333334</v>
      </c>
      <c r="AS36" s="1">
        <f t="shared" si="16"/>
        <v>0.12</v>
      </c>
      <c r="AT36" s="1">
        <f t="shared" si="20"/>
        <v>14.847433333333333</v>
      </c>
      <c r="AU36" s="1">
        <f t="shared" si="17"/>
        <v>46983.894869772303</v>
      </c>
    </row>
    <row r="37" spans="1:48" x14ac:dyDescent="0.15">
      <c r="C37" s="7">
        <v>10</v>
      </c>
      <c r="D37" s="9">
        <v>18.0635563664516</v>
      </c>
      <c r="E37" s="10">
        <f t="shared" si="18"/>
        <v>21.535447813000001</v>
      </c>
      <c r="F37" s="7" t="s">
        <v>73</v>
      </c>
      <c r="G37" s="1">
        <v>11</v>
      </c>
      <c r="H37" s="8">
        <f t="shared" si="0"/>
        <v>18.0635563664516</v>
      </c>
      <c r="I37" s="8">
        <f t="shared" si="1"/>
        <v>291.2135563664516</v>
      </c>
      <c r="J37" s="8">
        <f t="shared" si="2"/>
        <v>0.15902698112731362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2.2516602292898149</v>
      </c>
      <c r="O37" s="8">
        <f t="shared" si="19"/>
        <v>1.2066342664538503</v>
      </c>
      <c r="P37" s="8">
        <f t="shared" si="5"/>
        <v>0.19188740471892637</v>
      </c>
      <c r="Q37" s="13">
        <f t="shared" si="6"/>
        <v>2.3026488566271163E-2</v>
      </c>
      <c r="R37" s="8">
        <f t="shared" si="7"/>
        <v>0.1305751</v>
      </c>
      <c r="S37" s="14">
        <f t="shared" si="8"/>
        <v>0.17634670443500455</v>
      </c>
      <c r="T37" s="2">
        <v>0.01</v>
      </c>
      <c r="U37" s="15">
        <f t="shared" si="9"/>
        <v>1.7634670443500457E-3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3.1213467044350043E-2</v>
      </c>
      <c r="AR37" s="8">
        <f t="shared" si="15"/>
        <v>108.81258333333334</v>
      </c>
      <c r="AS37" s="1">
        <f t="shared" si="16"/>
        <v>0.12</v>
      </c>
      <c r="AT37" s="1">
        <f t="shared" si="20"/>
        <v>14.847433333333333</v>
      </c>
      <c r="AU37" s="1">
        <f t="shared" si="17"/>
        <v>40544.184028652111</v>
      </c>
    </row>
    <row r="38" spans="1:48" x14ac:dyDescent="0.15">
      <c r="C38" s="7">
        <v>11</v>
      </c>
      <c r="D38" s="9">
        <v>12.939430747333301</v>
      </c>
      <c r="E38" s="10">
        <f t="shared" si="18"/>
        <v>18.0635563664516</v>
      </c>
      <c r="F38" s="7" t="s">
        <v>75</v>
      </c>
      <c r="G38" s="1">
        <v>12</v>
      </c>
      <c r="H38" s="8">
        <f t="shared" si="0"/>
        <v>12.939430747333301</v>
      </c>
      <c r="I38" s="8">
        <f t="shared" si="1"/>
        <v>286.08943074733327</v>
      </c>
      <c r="J38" s="8">
        <f t="shared" si="2"/>
        <v>8.7375791449903192E-2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2.1028726950682577</v>
      </c>
      <c r="P38" s="8">
        <f t="shared" si="5"/>
        <v>0.18374016604997995</v>
      </c>
      <c r="Q38" s="13">
        <f t="shared" si="6"/>
        <v>2.2048819925997592E-2</v>
      </c>
      <c r="R38" s="8">
        <f t="shared" si="7"/>
        <v>0.1305751</v>
      </c>
      <c r="S38" s="14">
        <f t="shared" si="8"/>
        <v>0.16885929956015805</v>
      </c>
      <c r="T38" s="2">
        <v>0.01</v>
      </c>
      <c r="U38" s="15">
        <f t="shared" si="9"/>
        <v>1.6885929956015806E-3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2.3588592995601579E-2</v>
      </c>
      <c r="AR38" s="8">
        <f t="shared" si="15"/>
        <v>108.81258333333334</v>
      </c>
      <c r="AS38" s="1">
        <f t="shared" si="16"/>
        <v>0.12</v>
      </c>
      <c r="AT38" s="1">
        <f t="shared" si="20"/>
        <v>14.847433333333333</v>
      </c>
      <c r="AU38" s="1">
        <f t="shared" si="17"/>
        <v>30639.987990816906</v>
      </c>
      <c r="AV38" s="1">
        <f>SUM(AU27:AU38)</f>
        <v>491245.50527754478</v>
      </c>
    </row>
    <row r="39" spans="1:48" x14ac:dyDescent="0.15">
      <c r="C39" s="7">
        <v>12</v>
      </c>
      <c r="D39" s="9">
        <v>7.1546827013225798</v>
      </c>
      <c r="E39" s="10">
        <f t="shared" si="18"/>
        <v>12.939430747333301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7</v>
      </c>
      <c r="E42" s="7"/>
      <c r="F42" s="7"/>
      <c r="G42" s="1">
        <v>1</v>
      </c>
      <c r="H42" s="8">
        <f t="shared" ref="H42:H53" si="21">E43</f>
        <v>7</v>
      </c>
      <c r="I42" s="8">
        <f t="shared" ref="I42:I53" si="22">H42+273.15</f>
        <v>280.14999999999998</v>
      </c>
      <c r="J42" s="8">
        <f t="shared" ref="J42:J53" si="23">EXP(($C$16*(I42-$C$14))/($C$17*I42*$C$14))</f>
        <v>4.2464371534154055E-2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3.2736226352882841E-3</v>
      </c>
      <c r="Q42" s="13">
        <f t="shared" ref="Q42:Q53" si="27">P42*$B$44</f>
        <v>4.2557094258747694E-4</v>
      </c>
      <c r="R42" s="8">
        <f t="shared" ref="R42:R53" si="28">L42*$B$44</f>
        <v>1.0021835416666666E-2</v>
      </c>
      <c r="S42" s="14">
        <f t="shared" ref="S42:S53" si="29">Q42/R42</f>
        <v>4.2464371534154055E-2</v>
      </c>
      <c r="T42" s="2">
        <v>0.01</v>
      </c>
      <c r="U42" s="15">
        <f t="shared" ref="U42:U53" si="30">S42*T42</f>
        <v>4.2464371534154055E-4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2.7524643715341541E-2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50.072904109589082</v>
      </c>
      <c r="AU42" s="1">
        <f t="shared" ref="AU42:AU53" si="37">AT42*10000*AS42*0.67*AR42*AQ42</f>
        <v>9254.3635252749482</v>
      </c>
    </row>
    <row r="43" spans="1:48" x14ac:dyDescent="0.15">
      <c r="A43" s="1" t="s">
        <v>74</v>
      </c>
      <c r="B43" s="1">
        <v>1</v>
      </c>
      <c r="C43" s="7">
        <v>1</v>
      </c>
      <c r="D43" s="9">
        <v>7.0420714390967696</v>
      </c>
      <c r="E43" s="10">
        <f t="shared" ref="E43:E54" si="38">D42</f>
        <v>7</v>
      </c>
      <c r="F43" s="7" t="s">
        <v>73</v>
      </c>
      <c r="G43" s="1">
        <v>2</v>
      </c>
      <c r="H43" s="8">
        <f t="shared" si="21"/>
        <v>7.0420714390967696</v>
      </c>
      <c r="I43" s="8">
        <f t="shared" si="22"/>
        <v>280.19207143909676</v>
      </c>
      <c r="J43" s="8">
        <f t="shared" si="23"/>
        <v>4.2686556704550432E-2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0.15090846069804503</v>
      </c>
      <c r="P43" s="8">
        <f t="shared" si="26"/>
        <v>6.4417625647835196E-3</v>
      </c>
      <c r="Q43" s="13">
        <f t="shared" si="27"/>
        <v>8.3742913342185754E-4</v>
      </c>
      <c r="R43" s="8">
        <f t="shared" si="28"/>
        <v>1.0021835416666666E-2</v>
      </c>
      <c r="S43" s="14">
        <f t="shared" si="29"/>
        <v>8.3560455605685091E-2</v>
      </c>
      <c r="T43" s="2">
        <v>0.01</v>
      </c>
      <c r="U43" s="15">
        <f t="shared" si="30"/>
        <v>8.3560455605685095E-4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1.5635604556056851E-2</v>
      </c>
      <c r="AR43" s="8">
        <f t="shared" si="34"/>
        <v>7.7091041666666671</v>
      </c>
      <c r="AS43" s="1">
        <f t="shared" si="35"/>
        <v>0.13</v>
      </c>
      <c r="AT43" s="1">
        <f t="shared" si="36"/>
        <v>50.072904109589082</v>
      </c>
      <c r="AU43" s="1">
        <f t="shared" si="37"/>
        <v>5257.0187645533288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8.6346947279285704</v>
      </c>
      <c r="E44" s="10">
        <f t="shared" si="38"/>
        <v>7.0420714390967696</v>
      </c>
      <c r="F44" s="7" t="s">
        <v>73</v>
      </c>
      <c r="G44" s="1">
        <v>3</v>
      </c>
      <c r="H44" s="8">
        <f t="shared" si="21"/>
        <v>8.6346947279285704</v>
      </c>
      <c r="I44" s="8">
        <f t="shared" si="22"/>
        <v>281.78469472792852</v>
      </c>
      <c r="J44" s="8">
        <f t="shared" si="23"/>
        <v>5.1950451899311245E-2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0.22155773979992818</v>
      </c>
      <c r="P44" s="8">
        <f t="shared" si="26"/>
        <v>1.1510024704396285E-2</v>
      </c>
      <c r="Q44" s="13">
        <f t="shared" si="27"/>
        <v>1.4963032115715171E-3</v>
      </c>
      <c r="R44" s="8">
        <f t="shared" si="28"/>
        <v>1.0021835416666666E-2</v>
      </c>
      <c r="S44" s="14">
        <f t="shared" si="29"/>
        <v>0.14930430897748651</v>
      </c>
      <c r="T44" s="2">
        <v>0.01</v>
      </c>
      <c r="U44" s="15">
        <f t="shared" si="30"/>
        <v>1.4930430897748652E-3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1.6293043089774865E-2</v>
      </c>
      <c r="AR44" s="8">
        <f t="shared" si="34"/>
        <v>7.7091041666666671</v>
      </c>
      <c r="AS44" s="1">
        <f t="shared" si="35"/>
        <v>0.13</v>
      </c>
      <c r="AT44" s="1">
        <f t="shared" si="36"/>
        <v>50.072904109589082</v>
      </c>
      <c r="AU44" s="1">
        <f t="shared" si="37"/>
        <v>5478.0634127410567</v>
      </c>
    </row>
    <row r="45" spans="1:48" x14ac:dyDescent="0.15">
      <c r="C45" s="7">
        <v>3</v>
      </c>
      <c r="D45" s="9">
        <v>13.375677644483901</v>
      </c>
      <c r="E45" s="10">
        <f t="shared" si="38"/>
        <v>8.6346947279285704</v>
      </c>
      <c r="F45" s="7" t="s">
        <v>73</v>
      </c>
      <c r="G45" s="1">
        <v>4</v>
      </c>
      <c r="H45" s="8">
        <f t="shared" si="21"/>
        <v>13.375677644483901</v>
      </c>
      <c r="I45" s="8">
        <f t="shared" si="22"/>
        <v>286.52567764448389</v>
      </c>
      <c r="J45" s="8">
        <f t="shared" si="23"/>
        <v>9.2022812658558689E-2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0.28713875676219858</v>
      </c>
      <c r="P45" s="8">
        <f t="shared" si="26"/>
        <v>2.6423316020539253E-2</v>
      </c>
      <c r="Q45" s="13">
        <f t="shared" si="27"/>
        <v>3.4350310826701028E-3</v>
      </c>
      <c r="R45" s="8">
        <f t="shared" si="28"/>
        <v>1.0021835416666666E-2</v>
      </c>
      <c r="S45" s="14">
        <f t="shared" si="29"/>
        <v>0.3427546891218673</v>
      </c>
      <c r="T45" s="2">
        <v>0.01</v>
      </c>
      <c r="U45" s="15">
        <f t="shared" si="30"/>
        <v>3.4275468912186731E-3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1.8227546891218672E-2</v>
      </c>
      <c r="AR45" s="8">
        <f t="shared" si="34"/>
        <v>7.7091041666666671</v>
      </c>
      <c r="AS45" s="1">
        <f t="shared" si="35"/>
        <v>0.13</v>
      </c>
      <c r="AT45" s="1">
        <f t="shared" si="36"/>
        <v>50.072904109589082</v>
      </c>
      <c r="AU45" s="1">
        <f t="shared" si="37"/>
        <v>6128.4842357945754</v>
      </c>
    </row>
    <row r="46" spans="1:48" x14ac:dyDescent="0.15">
      <c r="C46" s="7">
        <v>4</v>
      </c>
      <c r="D46" s="9">
        <v>17.612707727933302</v>
      </c>
      <c r="E46" s="10">
        <f t="shared" si="38"/>
        <v>13.375677644483901</v>
      </c>
      <c r="F46" s="7" t="s">
        <v>73</v>
      </c>
      <c r="G46" s="1">
        <v>5</v>
      </c>
      <c r="H46" s="8">
        <f t="shared" si="21"/>
        <v>17.612707727933302</v>
      </c>
      <c r="I46" s="8">
        <f t="shared" si="22"/>
        <v>290.76270772793328</v>
      </c>
      <c r="J46" s="8">
        <f t="shared" si="23"/>
        <v>0.15099249764866693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0.24767966870457633</v>
      </c>
      <c r="O46" s="8">
        <f t="shared" si="39"/>
        <v>9.012681370374967E-2</v>
      </c>
      <c r="P46" s="8">
        <f t="shared" si="26"/>
        <v>1.3608472706245264E-2</v>
      </c>
      <c r="Q46" s="13">
        <f t="shared" si="27"/>
        <v>1.7691014518118843E-3</v>
      </c>
      <c r="R46" s="8">
        <f t="shared" si="28"/>
        <v>1.0021835416666666E-2</v>
      </c>
      <c r="S46" s="14">
        <f t="shared" si="29"/>
        <v>0.17652469615194499</v>
      </c>
      <c r="T46" s="2">
        <v>0.01</v>
      </c>
      <c r="U46" s="15">
        <f t="shared" si="30"/>
        <v>1.76524696151945E-3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2.8865246961519448E-2</v>
      </c>
      <c r="AR46" s="8">
        <f t="shared" si="34"/>
        <v>7.7091041666666671</v>
      </c>
      <c r="AS46" s="1">
        <f t="shared" si="35"/>
        <v>0.13</v>
      </c>
      <c r="AT46" s="1">
        <f t="shared" si="36"/>
        <v>50.072904109589082</v>
      </c>
      <c r="AU46" s="1">
        <f t="shared" si="37"/>
        <v>9705.1025034648464</v>
      </c>
    </row>
    <row r="47" spans="1:48" x14ac:dyDescent="0.15">
      <c r="C47" s="7">
        <v>5</v>
      </c>
      <c r="D47" s="9">
        <v>20.563715821290302</v>
      </c>
      <c r="E47" s="10">
        <f t="shared" si="38"/>
        <v>17.612707727933302</v>
      </c>
      <c r="F47" s="7" t="s">
        <v>75</v>
      </c>
      <c r="G47" s="1">
        <v>6</v>
      </c>
      <c r="H47" s="8">
        <f t="shared" si="21"/>
        <v>20.563715821290302</v>
      </c>
      <c r="I47" s="8">
        <f t="shared" si="22"/>
        <v>293.71371582129029</v>
      </c>
      <c r="J47" s="8">
        <f t="shared" si="23"/>
        <v>0.21138523837332271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0.15360938266417107</v>
      </c>
      <c r="P47" s="8">
        <f t="shared" si="26"/>
        <v>3.2470755970844749E-2</v>
      </c>
      <c r="Q47" s="13">
        <f t="shared" si="27"/>
        <v>4.2211982762098178E-3</v>
      </c>
      <c r="R47" s="8">
        <f t="shared" si="28"/>
        <v>1.0021835416666666E-2</v>
      </c>
      <c r="S47" s="14">
        <f t="shared" si="29"/>
        <v>0.4212001196098088</v>
      </c>
      <c r="T47" s="2">
        <v>0.01</v>
      </c>
      <c r="U47" s="15">
        <f t="shared" si="30"/>
        <v>4.2120011960980882E-3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3.1312001196098088E-2</v>
      </c>
      <c r="AR47" s="8">
        <f t="shared" si="34"/>
        <v>7.7091041666666671</v>
      </c>
      <c r="AS47" s="1">
        <f t="shared" si="35"/>
        <v>0.13</v>
      </c>
      <c r="AT47" s="1">
        <f t="shared" si="36"/>
        <v>50.072904109589082</v>
      </c>
      <c r="AU47" s="1">
        <f t="shared" si="37"/>
        <v>10527.752684806735</v>
      </c>
    </row>
    <row r="48" spans="1:48" x14ac:dyDescent="0.15">
      <c r="C48" s="7">
        <v>6</v>
      </c>
      <c r="D48" s="9">
        <v>23.442574601</v>
      </c>
      <c r="E48" s="10">
        <f t="shared" si="38"/>
        <v>20.563715821290302</v>
      </c>
      <c r="F48" s="7" t="s">
        <v>73</v>
      </c>
      <c r="G48" s="1">
        <v>7</v>
      </c>
      <c r="H48" s="8">
        <f t="shared" si="21"/>
        <v>23.442574601</v>
      </c>
      <c r="I48" s="8">
        <f t="shared" si="22"/>
        <v>296.59257460099997</v>
      </c>
      <c r="J48" s="8">
        <f t="shared" si="23"/>
        <v>0.29162150427224781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0.19822966835999298</v>
      </c>
      <c r="P48" s="8">
        <f t="shared" si="26"/>
        <v>5.7808034078529962E-2</v>
      </c>
      <c r="Q48" s="13">
        <f t="shared" si="27"/>
        <v>7.5150444302088957E-3</v>
      </c>
      <c r="R48" s="8">
        <f t="shared" si="28"/>
        <v>1.0021835416666666E-2</v>
      </c>
      <c r="S48" s="14">
        <f t="shared" si="29"/>
        <v>0.74986707701376853</v>
      </c>
      <c r="T48" s="2">
        <v>0.01</v>
      </c>
      <c r="U48" s="15">
        <f t="shared" si="30"/>
        <v>7.4986707701376852E-3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3.4598670770137688E-2</v>
      </c>
      <c r="AR48" s="8">
        <f t="shared" si="34"/>
        <v>7.7091041666666671</v>
      </c>
      <c r="AS48" s="1">
        <f t="shared" si="35"/>
        <v>0.13</v>
      </c>
      <c r="AT48" s="1">
        <f t="shared" si="36"/>
        <v>50.072904109589082</v>
      </c>
      <c r="AU48" s="1">
        <f t="shared" si="37"/>
        <v>11632.800050366997</v>
      </c>
    </row>
    <row r="49" spans="1:78" x14ac:dyDescent="0.15">
      <c r="C49" s="7">
        <v>7</v>
      </c>
      <c r="D49" s="9">
        <v>25.376628965483899</v>
      </c>
      <c r="E49" s="10">
        <f t="shared" si="38"/>
        <v>23.442574601</v>
      </c>
      <c r="F49" s="7" t="s">
        <v>73</v>
      </c>
      <c r="G49" s="1">
        <v>8</v>
      </c>
      <c r="H49" s="8">
        <f t="shared" si="21"/>
        <v>25.376628965483899</v>
      </c>
      <c r="I49" s="8">
        <f t="shared" si="22"/>
        <v>298.52662896548389</v>
      </c>
      <c r="J49" s="8">
        <f t="shared" si="23"/>
        <v>0.36073507137785582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0.21751267594812967</v>
      </c>
      <c r="P49" s="8">
        <f t="shared" si="26"/>
        <v>7.8464450683736975E-2</v>
      </c>
      <c r="Q49" s="13">
        <f t="shared" si="27"/>
        <v>1.0200378588885808E-2</v>
      </c>
      <c r="R49" s="8">
        <f t="shared" si="28"/>
        <v>1.0021835416666666E-2</v>
      </c>
      <c r="S49" s="14">
        <f t="shared" si="29"/>
        <v>1.017815416517639</v>
      </c>
      <c r="T49" s="2">
        <v>0.01</v>
      </c>
      <c r="U49" s="15">
        <f t="shared" si="30"/>
        <v>1.017815416517639E-2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4.4678154165176391E-2</v>
      </c>
      <c r="AR49" s="8">
        <f t="shared" si="34"/>
        <v>7.7091041666666671</v>
      </c>
      <c r="AS49" s="1">
        <f t="shared" si="35"/>
        <v>0.13</v>
      </c>
      <c r="AT49" s="1">
        <f t="shared" si="36"/>
        <v>50.072904109589082</v>
      </c>
      <c r="AU49" s="1">
        <f t="shared" si="37"/>
        <v>15021.734143369235</v>
      </c>
    </row>
    <row r="50" spans="1:78" x14ac:dyDescent="0.15">
      <c r="C50" s="7">
        <v>8</v>
      </c>
      <c r="D50" s="9">
        <v>24.836802460645199</v>
      </c>
      <c r="E50" s="10">
        <f t="shared" si="38"/>
        <v>25.376628965483899</v>
      </c>
      <c r="F50" s="7" t="s">
        <v>73</v>
      </c>
      <c r="G50" s="1">
        <v>9</v>
      </c>
      <c r="H50" s="8">
        <f t="shared" si="21"/>
        <v>24.836802460645199</v>
      </c>
      <c r="I50" s="8">
        <f t="shared" si="22"/>
        <v>297.98680246064515</v>
      </c>
      <c r="J50" s="8">
        <f t="shared" si="23"/>
        <v>0.34003790524212407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0.21613926693105934</v>
      </c>
      <c r="P50" s="8">
        <f t="shared" si="26"/>
        <v>7.3495543567805716E-2</v>
      </c>
      <c r="Q50" s="13">
        <f t="shared" si="27"/>
        <v>9.5544206638147437E-3</v>
      </c>
      <c r="R50" s="8">
        <f t="shared" si="28"/>
        <v>1.0021835416666666E-2</v>
      </c>
      <c r="S50" s="14">
        <f t="shared" si="29"/>
        <v>0.95336036430267102</v>
      </c>
      <c r="T50" s="2">
        <v>0.01</v>
      </c>
      <c r="U50" s="15">
        <f t="shared" si="30"/>
        <v>9.5336036430267099E-3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3.6633603643026709E-2</v>
      </c>
      <c r="AR50" s="8">
        <f t="shared" si="34"/>
        <v>7.7091041666666671</v>
      </c>
      <c r="AS50" s="1">
        <f t="shared" si="35"/>
        <v>0.13</v>
      </c>
      <c r="AT50" s="1">
        <f t="shared" si="36"/>
        <v>50.072904109589082</v>
      </c>
      <c r="AU50" s="1">
        <f t="shared" si="37"/>
        <v>12316.987237311425</v>
      </c>
    </row>
    <row r="51" spans="1:78" x14ac:dyDescent="0.15">
      <c r="C51" s="7">
        <v>9</v>
      </c>
      <c r="D51" s="9">
        <v>21.535447813000001</v>
      </c>
      <c r="E51" s="10">
        <f t="shared" si="38"/>
        <v>24.836802460645199</v>
      </c>
      <c r="F51" s="7" t="s">
        <v>73</v>
      </c>
      <c r="G51" s="1">
        <v>10</v>
      </c>
      <c r="H51" s="8">
        <f t="shared" si="21"/>
        <v>21.535447813000001</v>
      </c>
      <c r="I51" s="8">
        <f t="shared" si="22"/>
        <v>294.685447813</v>
      </c>
      <c r="J51" s="8">
        <f t="shared" si="23"/>
        <v>0.23580310112940966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0.21973476502992031</v>
      </c>
      <c r="P51" s="8">
        <f t="shared" si="26"/>
        <v>5.1814139019997367E-2</v>
      </c>
      <c r="Q51" s="13">
        <f t="shared" si="27"/>
        <v>6.7358380725996581E-3</v>
      </c>
      <c r="R51" s="8">
        <f t="shared" si="28"/>
        <v>1.0021835416666666E-2</v>
      </c>
      <c r="S51" s="14">
        <f t="shared" si="29"/>
        <v>0.67211621350293993</v>
      </c>
      <c r="T51" s="2">
        <v>0.01</v>
      </c>
      <c r="U51" s="15">
        <f t="shared" si="30"/>
        <v>6.7211621350293993E-3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3.3821162135029399E-2</v>
      </c>
      <c r="AR51" s="8">
        <f t="shared" si="34"/>
        <v>7.7091041666666671</v>
      </c>
      <c r="AS51" s="1">
        <f t="shared" si="35"/>
        <v>0.13</v>
      </c>
      <c r="AT51" s="1">
        <f t="shared" si="36"/>
        <v>50.072904109589082</v>
      </c>
      <c r="AU51" s="1">
        <f t="shared" si="37"/>
        <v>11371.385311351794</v>
      </c>
    </row>
    <row r="52" spans="1:78" x14ac:dyDescent="0.15">
      <c r="C52" s="7">
        <v>10</v>
      </c>
      <c r="D52" s="9">
        <v>18.0635563664516</v>
      </c>
      <c r="E52" s="10">
        <f t="shared" si="38"/>
        <v>21.535447813000001</v>
      </c>
      <c r="F52" s="7" t="s">
        <v>73</v>
      </c>
      <c r="G52" s="1">
        <v>11</v>
      </c>
      <c r="H52" s="8">
        <f t="shared" si="21"/>
        <v>18.0635563664516</v>
      </c>
      <c r="I52" s="8">
        <f t="shared" si="22"/>
        <v>291.2135563664516</v>
      </c>
      <c r="J52" s="8">
        <f t="shared" si="23"/>
        <v>0.15902698112731362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0.15952459470942679</v>
      </c>
      <c r="O52" s="8">
        <f t="shared" si="39"/>
        <v>8.5487072967162819E-2</v>
      </c>
      <c r="P52" s="8">
        <f t="shared" si="26"/>
        <v>1.3594751139378284E-2</v>
      </c>
      <c r="Q52" s="13">
        <f t="shared" si="27"/>
        <v>1.7673176481191768E-3</v>
      </c>
      <c r="R52" s="8">
        <f t="shared" si="28"/>
        <v>1.0021835416666666E-2</v>
      </c>
      <c r="S52" s="14">
        <f t="shared" si="29"/>
        <v>0.1763467044350045</v>
      </c>
      <c r="T52" s="2">
        <v>0.01</v>
      </c>
      <c r="U52" s="15">
        <f t="shared" si="30"/>
        <v>1.763467044350045E-3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2.8863467044350045E-2</v>
      </c>
      <c r="AR52" s="8">
        <f t="shared" si="34"/>
        <v>7.7091041666666671</v>
      </c>
      <c r="AS52" s="1">
        <f t="shared" si="35"/>
        <v>0.13</v>
      </c>
      <c r="AT52" s="1">
        <f t="shared" si="36"/>
        <v>50.072904109589082</v>
      </c>
      <c r="AU52" s="1">
        <f t="shared" si="37"/>
        <v>9704.5040579154356</v>
      </c>
    </row>
    <row r="53" spans="1:78" x14ac:dyDescent="0.15">
      <c r="C53" s="7">
        <v>11</v>
      </c>
      <c r="D53" s="9">
        <v>12.939430747333301</v>
      </c>
      <c r="E53" s="10">
        <f t="shared" si="38"/>
        <v>18.0635563664516</v>
      </c>
      <c r="F53" s="7" t="s">
        <v>75</v>
      </c>
      <c r="G53" s="1">
        <v>12</v>
      </c>
      <c r="H53" s="8">
        <f t="shared" si="21"/>
        <v>12.939430747333301</v>
      </c>
      <c r="I53" s="8">
        <f t="shared" si="22"/>
        <v>286.08943074733327</v>
      </c>
      <c r="J53" s="8">
        <f t="shared" si="23"/>
        <v>8.7375791449903192E-2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0.14898336349445121</v>
      </c>
      <c r="P53" s="8">
        <f t="shared" si="26"/>
        <v>1.3017539298196289E-2</v>
      </c>
      <c r="Q53" s="13">
        <f t="shared" si="27"/>
        <v>1.6922801087655176E-3</v>
      </c>
      <c r="R53" s="8">
        <f t="shared" si="28"/>
        <v>1.0021835416666666E-2</v>
      </c>
      <c r="S53" s="14">
        <f t="shared" si="29"/>
        <v>0.16885929956015802</v>
      </c>
      <c r="T53" s="2">
        <v>0.01</v>
      </c>
      <c r="U53" s="15">
        <f t="shared" si="30"/>
        <v>1.6885929956015802E-3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1.648859299560158E-2</v>
      </c>
      <c r="AR53" s="8">
        <f t="shared" si="34"/>
        <v>7.7091041666666671</v>
      </c>
      <c r="AS53" s="1">
        <f t="shared" si="35"/>
        <v>0.13</v>
      </c>
      <c r="AT53" s="1">
        <f t="shared" si="36"/>
        <v>50.072904109589082</v>
      </c>
      <c r="AU53" s="1">
        <f t="shared" si="37"/>
        <v>5543.8113996930197</v>
      </c>
      <c r="AV53" s="1">
        <f>SUM(AU42:AU53)</f>
        <v>111942.00732664339</v>
      </c>
    </row>
    <row r="54" spans="1:78" x14ac:dyDescent="0.15">
      <c r="C54" s="7">
        <v>12</v>
      </c>
      <c r="D54" s="9">
        <v>7.1546827013225798</v>
      </c>
      <c r="E54" s="10">
        <f t="shared" si="38"/>
        <v>12.939430747333301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7</v>
      </c>
      <c r="E58" s="7"/>
      <c r="F58" s="7"/>
      <c r="G58" s="1">
        <v>1</v>
      </c>
      <c r="H58" s="8">
        <f t="shared" ref="H58:H69" si="40">E59</f>
        <v>7</v>
      </c>
      <c r="I58" s="8">
        <f t="shared" ref="I58:I69" si="41">H58+273.15</f>
        <v>280.14999999999998</v>
      </c>
      <c r="J58" s="8">
        <f t="shared" ref="J58:J69" si="42">EXP(($C$16*(I58-$C$14))/($C$17*I58*$C$14))</f>
        <v>4.2464371534154055E-2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0.11731568227183437</v>
      </c>
      <c r="Q58" s="13">
        <f t="shared" ref="Q58:Q69" si="46">P58*$B$60</f>
        <v>3.4021547858831963E-2</v>
      </c>
      <c r="R58" s="8">
        <f t="shared" ref="R58:R69" si="47">L58*$B$60</f>
        <v>0.80117864999999977</v>
      </c>
      <c r="S58" s="14">
        <f t="shared" ref="S58:S69" si="48">Q58/R58</f>
        <v>4.2464371534154055E-2</v>
      </c>
      <c r="T58" s="2">
        <v>0.27</v>
      </c>
      <c r="U58" s="15">
        <f t="shared" ref="U58:U69" si="49">S58*T58</f>
        <v>1.1465380314221596E-2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0.22862772339505327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206.85158174982917</v>
      </c>
      <c r="AF58" s="1">
        <f t="shared" ref="AF58:AF69" si="54">AE58*10000*AC58*AB58</f>
        <v>4838996.8960446995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7.0420714390967696</v>
      </c>
      <c r="E59" s="10">
        <f t="shared" ref="E59:E70" si="55">D58</f>
        <v>7</v>
      </c>
      <c r="F59" s="7" t="s">
        <v>73</v>
      </c>
      <c r="G59" s="1">
        <v>2</v>
      </c>
      <c r="H59" s="8">
        <f t="shared" si="40"/>
        <v>7.0420714390967696</v>
      </c>
      <c r="I59" s="8">
        <f t="shared" si="41"/>
        <v>280.19207143909676</v>
      </c>
      <c r="J59" s="8">
        <f t="shared" si="42"/>
        <v>4.2686556704550432E-2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5.4080543177281646</v>
      </c>
      <c r="P59" s="8">
        <f t="shared" si="45"/>
        <v>0.23085121729499211</v>
      </c>
      <c r="Q59" s="13">
        <f t="shared" si="46"/>
        <v>6.6946853015547703E-2</v>
      </c>
      <c r="R59" s="8">
        <f t="shared" si="47"/>
        <v>0.80117864999999977</v>
      </c>
      <c r="S59" s="14">
        <f t="shared" si="48"/>
        <v>8.3560455605685105E-2</v>
      </c>
      <c r="T59" s="2">
        <v>0.27</v>
      </c>
      <c r="U59" s="15">
        <f t="shared" si="49"/>
        <v>2.256132301353498E-2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0.23078366506152986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206.85158174982917</v>
      </c>
      <c r="AF59" s="1">
        <f t="shared" si="54"/>
        <v>4884628.2607681574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8.6346947279285704</v>
      </c>
      <c r="E60" s="10">
        <f t="shared" si="55"/>
        <v>7.0420714390967696</v>
      </c>
      <c r="F60" s="7" t="s">
        <v>73</v>
      </c>
      <c r="G60" s="1">
        <v>3</v>
      </c>
      <c r="H60" s="8">
        <f t="shared" si="40"/>
        <v>8.6346947279285704</v>
      </c>
      <c r="I60" s="8">
        <f t="shared" si="41"/>
        <v>281.78469472792852</v>
      </c>
      <c r="J60" s="8">
        <f t="shared" si="42"/>
        <v>5.1950451899311245E-2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7.9398881004331709</v>
      </c>
      <c r="P60" s="8">
        <f t="shared" si="45"/>
        <v>0.4124807748474672</v>
      </c>
      <c r="Q60" s="13">
        <f t="shared" si="46"/>
        <v>0.11961942470576548</v>
      </c>
      <c r="R60" s="8">
        <f t="shared" si="47"/>
        <v>0.80117864999999977</v>
      </c>
      <c r="S60" s="14">
        <f t="shared" si="48"/>
        <v>0.14930430897748651</v>
      </c>
      <c r="T60" s="2">
        <v>0.27</v>
      </c>
      <c r="U60" s="15">
        <f t="shared" si="49"/>
        <v>4.0312163423921361E-2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0.23423265335326793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206.85158174982917</v>
      </c>
      <c r="AF60" s="1">
        <f t="shared" si="54"/>
        <v>4957627.4727201415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13.375677644483901</v>
      </c>
      <c r="E61" s="10">
        <f t="shared" si="55"/>
        <v>8.6346947279285704</v>
      </c>
      <c r="F61" s="7" t="s">
        <v>73</v>
      </c>
      <c r="G61" s="1">
        <v>4</v>
      </c>
      <c r="H61" s="8">
        <f t="shared" si="40"/>
        <v>13.375677644483901</v>
      </c>
      <c r="I61" s="8">
        <f t="shared" si="41"/>
        <v>286.52567764448389</v>
      </c>
      <c r="J61" s="8">
        <f t="shared" si="42"/>
        <v>9.2022812658558689E-2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10.290092325585704</v>
      </c>
      <c r="P61" s="8">
        <f t="shared" si="45"/>
        <v>0.94692323831664571</v>
      </c>
      <c r="Q61" s="13">
        <f t="shared" si="46"/>
        <v>0.27460773911182723</v>
      </c>
      <c r="R61" s="8">
        <f t="shared" si="47"/>
        <v>0.80117864999999977</v>
      </c>
      <c r="S61" s="14">
        <f t="shared" si="48"/>
        <v>0.3427546891218673</v>
      </c>
      <c r="T61" s="2">
        <v>0.27</v>
      </c>
      <c r="U61" s="15">
        <f t="shared" si="49"/>
        <v>9.2543766062904181E-2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0.24438125374602229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206.85158174982917</v>
      </c>
      <c r="AF61" s="1">
        <f t="shared" si="54"/>
        <v>5172426.6452372875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17.612707727933302</v>
      </c>
      <c r="E62" s="10">
        <f t="shared" si="55"/>
        <v>13.375677644483901</v>
      </c>
      <c r="F62" s="7" t="s">
        <v>73</v>
      </c>
      <c r="G62" s="1">
        <v>5</v>
      </c>
      <c r="H62" s="8">
        <f t="shared" si="40"/>
        <v>17.612707727933302</v>
      </c>
      <c r="I62" s="8">
        <f t="shared" si="41"/>
        <v>290.76270772793328</v>
      </c>
      <c r="J62" s="8">
        <f t="shared" si="42"/>
        <v>0.15099249764866693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8.8760106329056043</v>
      </c>
      <c r="O62" s="8">
        <f t="shared" si="56"/>
        <v>3.2298434543634524</v>
      </c>
      <c r="P62" s="8">
        <f t="shared" si="45"/>
        <v>0.48768213018853585</v>
      </c>
      <c r="Q62" s="13">
        <f t="shared" si="46"/>
        <v>0.14142781775467539</v>
      </c>
      <c r="R62" s="8">
        <f t="shared" si="47"/>
        <v>0.80117864999999977</v>
      </c>
      <c r="S62" s="14">
        <f t="shared" si="48"/>
        <v>0.17652469615194494</v>
      </c>
      <c r="T62" s="2">
        <v>0.27</v>
      </c>
      <c r="U62" s="15">
        <f t="shared" si="49"/>
        <v>4.7661667961025139E-2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0.28446066208482718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206.85158174982917</v>
      </c>
      <c r="AF62" s="1">
        <f t="shared" si="54"/>
        <v>6020723.2982711913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20.563715821290302</v>
      </c>
      <c r="E63" s="10">
        <f t="shared" si="55"/>
        <v>17.612707727933302</v>
      </c>
      <c r="F63" s="7" t="s">
        <v>75</v>
      </c>
      <c r="G63" s="1">
        <v>6</v>
      </c>
      <c r="H63" s="8">
        <f t="shared" si="40"/>
        <v>20.563715821290302</v>
      </c>
      <c r="I63" s="8">
        <f t="shared" si="41"/>
        <v>293.71371582129029</v>
      </c>
      <c r="J63" s="8">
        <f t="shared" si="42"/>
        <v>0.21138523837332271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5.5048463241749159</v>
      </c>
      <c r="P63" s="8">
        <f t="shared" si="45"/>
        <v>1.163643252444224</v>
      </c>
      <c r="Q63" s="13">
        <f t="shared" si="46"/>
        <v>0.3374565432088249</v>
      </c>
      <c r="R63" s="8">
        <f t="shared" si="47"/>
        <v>0.80117864999999977</v>
      </c>
      <c r="S63" s="14">
        <f t="shared" si="48"/>
        <v>0.42120011960980863</v>
      </c>
      <c r="T63" s="2">
        <v>0.27</v>
      </c>
      <c r="U63" s="15">
        <f t="shared" si="49"/>
        <v>0.11372403229464834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0.29729657947485016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206.85158174982917</v>
      </c>
      <c r="AF63" s="1">
        <f t="shared" si="54"/>
        <v>6292400.6061927704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23.442574601</v>
      </c>
      <c r="E64" s="10">
        <f t="shared" si="55"/>
        <v>20.563715821290302</v>
      </c>
      <c r="F64" s="7" t="s">
        <v>73</v>
      </c>
      <c r="G64" s="1">
        <v>7</v>
      </c>
      <c r="H64" s="8">
        <f t="shared" si="40"/>
        <v>23.442574601</v>
      </c>
      <c r="I64" s="8">
        <f t="shared" si="41"/>
        <v>296.59257460099997</v>
      </c>
      <c r="J64" s="8">
        <f t="shared" si="42"/>
        <v>0.29162150427224781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7.1038880717306903</v>
      </c>
      <c r="P64" s="8">
        <f t="shared" si="45"/>
        <v>2.0716465256597818</v>
      </c>
      <c r="Q64" s="13">
        <f t="shared" si="46"/>
        <v>0.60077749244133671</v>
      </c>
      <c r="R64" s="8">
        <f t="shared" si="47"/>
        <v>0.80117864999999977</v>
      </c>
      <c r="S64" s="14">
        <f t="shared" si="48"/>
        <v>0.74986707701376831</v>
      </c>
      <c r="T64" s="2">
        <v>0.27</v>
      </c>
      <c r="U64" s="15">
        <f t="shared" si="49"/>
        <v>0.20246411079371746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0.3145387767272193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206.85158174982917</v>
      </c>
      <c r="AF64" s="1">
        <f t="shared" si="54"/>
        <v>6657338.5837320676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25.376628965483899</v>
      </c>
      <c r="E65" s="10">
        <f t="shared" si="55"/>
        <v>23.442574601</v>
      </c>
      <c r="F65" s="7" t="s">
        <v>73</v>
      </c>
      <c r="G65" s="1">
        <v>8</v>
      </c>
      <c r="H65" s="8">
        <f t="shared" si="40"/>
        <v>25.376628965483899</v>
      </c>
      <c r="I65" s="8">
        <f t="shared" si="41"/>
        <v>298.52662896548389</v>
      </c>
      <c r="J65" s="8">
        <f t="shared" si="42"/>
        <v>0.36073507137785582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7.7949265460709078</v>
      </c>
      <c r="P65" s="8">
        <f t="shared" si="45"/>
        <v>2.811903383982032</v>
      </c>
      <c r="Q65" s="13">
        <f t="shared" si="46"/>
        <v>0.81545198135478925</v>
      </c>
      <c r="R65" s="8">
        <f t="shared" si="47"/>
        <v>0.80117864999999977</v>
      </c>
      <c r="S65" s="14">
        <f t="shared" si="48"/>
        <v>1.0178154165176387</v>
      </c>
      <c r="T65" s="2">
        <v>0.27</v>
      </c>
      <c r="U65" s="15">
        <f t="shared" si="49"/>
        <v>0.27481016245976247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0.34379561456593183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206.85158174982917</v>
      </c>
      <c r="AF65" s="1">
        <f t="shared" si="54"/>
        <v>7276571.2182843667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24.836802460645199</v>
      </c>
      <c r="E66" s="10">
        <f t="shared" si="55"/>
        <v>25.376628965483899</v>
      </c>
      <c r="F66" s="7" t="s">
        <v>73</v>
      </c>
      <c r="G66" s="1">
        <v>9</v>
      </c>
      <c r="H66" s="8">
        <f t="shared" si="40"/>
        <v>24.836802460645199</v>
      </c>
      <c r="I66" s="8">
        <f t="shared" si="41"/>
        <v>297.98680246064515</v>
      </c>
      <c r="J66" s="8">
        <f t="shared" si="42"/>
        <v>0.34003790524212407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7.7457081620888752</v>
      </c>
      <c r="P66" s="8">
        <f t="shared" si="45"/>
        <v>2.6338343780535238</v>
      </c>
      <c r="Q66" s="13">
        <f t="shared" si="46"/>
        <v>0.76381196963552189</v>
      </c>
      <c r="R66" s="8">
        <f t="shared" si="47"/>
        <v>0.80117864999999977</v>
      </c>
      <c r="S66" s="14">
        <f t="shared" si="48"/>
        <v>0.95336036430267102</v>
      </c>
      <c r="T66" s="2">
        <v>0.27</v>
      </c>
      <c r="U66" s="15">
        <f t="shared" si="49"/>
        <v>0.25740729836172122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0.32521423807168243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206.85158174982917</v>
      </c>
      <c r="AF66" s="1">
        <f t="shared" si="54"/>
        <v>6883288.9782974711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21.535447813000001</v>
      </c>
      <c r="E67" s="10">
        <f t="shared" si="55"/>
        <v>24.836802460645199</v>
      </c>
      <c r="F67" s="7" t="s">
        <v>73</v>
      </c>
      <c r="G67" s="1">
        <v>10</v>
      </c>
      <c r="H67" s="8">
        <f t="shared" si="40"/>
        <v>21.535447813000001</v>
      </c>
      <c r="I67" s="8">
        <f t="shared" si="41"/>
        <v>294.685447813</v>
      </c>
      <c r="J67" s="8">
        <f t="shared" si="42"/>
        <v>0.23580310112940966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7.8745587840353517</v>
      </c>
      <c r="P67" s="8">
        <f t="shared" si="45"/>
        <v>1.8568453813013692</v>
      </c>
      <c r="Q67" s="13">
        <f t="shared" si="46"/>
        <v>0.53848516057739704</v>
      </c>
      <c r="R67" s="8">
        <f t="shared" si="47"/>
        <v>0.80117864999999977</v>
      </c>
      <c r="S67" s="14">
        <f t="shared" si="48"/>
        <v>0.67211621350293993</v>
      </c>
      <c r="T67" s="2">
        <v>0.27</v>
      </c>
      <c r="U67" s="15">
        <f t="shared" si="49"/>
        <v>0.1814713776457938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0.31045988867657776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206.85158174982917</v>
      </c>
      <c r="AF67" s="1">
        <f t="shared" si="54"/>
        <v>6571007.292306562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18.0635563664516</v>
      </c>
      <c r="E68" s="10">
        <f t="shared" si="55"/>
        <v>21.535447813000001</v>
      </c>
      <c r="F68" s="7" t="s">
        <v>73</v>
      </c>
      <c r="G68" s="1">
        <v>11</v>
      </c>
      <c r="H68" s="8">
        <f t="shared" si="40"/>
        <v>18.0635563664516</v>
      </c>
      <c r="I68" s="8">
        <f t="shared" si="41"/>
        <v>291.2135563664516</v>
      </c>
      <c r="J68" s="8">
        <f t="shared" si="42"/>
        <v>0.15902698112731362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5.7168277325972836</v>
      </c>
      <c r="O68" s="8">
        <f t="shared" si="56"/>
        <v>3.0635706701366994</v>
      </c>
      <c r="P68" s="8">
        <f t="shared" si="45"/>
        <v>0.48719039514202039</v>
      </c>
      <c r="Q68" s="13">
        <f t="shared" si="46"/>
        <v>0.1412852145911859</v>
      </c>
      <c r="R68" s="8">
        <f t="shared" si="47"/>
        <v>0.80117864999999977</v>
      </c>
      <c r="S68" s="14">
        <f t="shared" si="48"/>
        <v>0.17634670443500453</v>
      </c>
      <c r="T68" s="2">
        <v>0.27</v>
      </c>
      <c r="U68" s="15">
        <f t="shared" si="49"/>
        <v>4.7613610197451223E-2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0.28445132446136479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206.85158174982917</v>
      </c>
      <c r="AF68" s="1">
        <f t="shared" si="54"/>
        <v>6020525.6637486583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12.939430747333301</v>
      </c>
      <c r="E69" s="10">
        <f t="shared" si="55"/>
        <v>18.0635563664516</v>
      </c>
      <c r="F69" s="7" t="s">
        <v>75</v>
      </c>
      <c r="G69" s="1">
        <v>12</v>
      </c>
      <c r="H69" s="8">
        <f t="shared" si="40"/>
        <v>12.939430747333301</v>
      </c>
      <c r="I69" s="8">
        <f t="shared" si="41"/>
        <v>286.08943074733327</v>
      </c>
      <c r="J69" s="8">
        <f t="shared" si="42"/>
        <v>8.7375791449903192E-2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5.3390652749946783</v>
      </c>
      <c r="P69" s="8">
        <f t="shared" si="45"/>
        <v>0.46650505400535502</v>
      </c>
      <c r="Q69" s="13">
        <f t="shared" si="46"/>
        <v>0.13528646566155295</v>
      </c>
      <c r="R69" s="8">
        <f t="shared" si="47"/>
        <v>0.80117864999999977</v>
      </c>
      <c r="S69" s="14">
        <f t="shared" si="48"/>
        <v>0.16885929956015799</v>
      </c>
      <c r="T69" s="2">
        <v>0.27</v>
      </c>
      <c r="U69" s="15">
        <f t="shared" si="49"/>
        <v>4.5592010881242664E-2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0.23525852771422548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206.85158174982917</v>
      </c>
      <c r="AF69" s="1">
        <f t="shared" si="54"/>
        <v>4979340.5124805365</v>
      </c>
      <c r="AG69" s="1">
        <f>SUM(AF58:AF69)</f>
        <v>70554875.428083926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7.1546827013225798</v>
      </c>
      <c r="E70" s="10">
        <f t="shared" si="55"/>
        <v>12.939430747333301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7</v>
      </c>
      <c r="E74" s="7"/>
      <c r="F74" s="7"/>
      <c r="G74" s="1">
        <v>1</v>
      </c>
      <c r="H74" s="8">
        <f t="shared" ref="H74:H85" si="57">E75</f>
        <v>7</v>
      </c>
      <c r="I74" s="8">
        <f t="shared" ref="I74:I85" si="58">H74+273.15</f>
        <v>280.14999999999998</v>
      </c>
      <c r="J74" s="8">
        <f t="shared" ref="J74:J85" si="59">EXP(($C$16*(I74-$C$14))/($C$17*I74*$C$14))</f>
        <v>4.2464371534154055E-2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2.2133279731031779E-2</v>
      </c>
      <c r="Q74" s="13">
        <f t="shared" ref="Q74:Q85" si="63">P74*$B$76</f>
        <v>5.7546527300682626E-3</v>
      </c>
      <c r="R74" s="8">
        <f t="shared" ref="R74:R85" si="64">L74*$B$76</f>
        <v>0.1355172</v>
      </c>
      <c r="S74" s="14">
        <f t="shared" ref="S74:S85" si="65">Q74/R74</f>
        <v>4.2464371534154062E-2</v>
      </c>
      <c r="T74" s="2">
        <v>0.01</v>
      </c>
      <c r="U74" s="15">
        <f t="shared" ref="U74:U85" si="66">S74*T74</f>
        <v>4.2464371534154061E-4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1.0374643715341539E-2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1.74</v>
      </c>
      <c r="AX74" s="1">
        <f t="shared" ref="AX74:AX85" si="73">AW74*10000*AV74*0.67*AU74*AT74</f>
        <v>1639.0479615391362</v>
      </c>
    </row>
    <row r="75" spans="1:78" x14ac:dyDescent="0.15">
      <c r="A75" s="1" t="s">
        <v>74</v>
      </c>
      <c r="B75" s="1">
        <v>1</v>
      </c>
      <c r="C75" s="7">
        <v>1</v>
      </c>
      <c r="D75" s="9">
        <v>7.0420714390967696</v>
      </c>
      <c r="E75" s="10">
        <f t="shared" ref="E75:E86" si="74">D74</f>
        <v>7</v>
      </c>
      <c r="F75" s="7" t="s">
        <v>73</v>
      </c>
      <c r="G75" s="1">
        <v>2</v>
      </c>
      <c r="H75" s="8">
        <f t="shared" si="57"/>
        <v>7.0420714390967696</v>
      </c>
      <c r="I75" s="8">
        <f t="shared" si="58"/>
        <v>280.19207143909676</v>
      </c>
      <c r="J75" s="8">
        <f t="shared" si="59"/>
        <v>4.2686556704550432E-2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1.0203067202689682</v>
      </c>
      <c r="P75" s="8">
        <f t="shared" si="62"/>
        <v>4.3553380670795186E-2</v>
      </c>
      <c r="Q75" s="13">
        <f t="shared" si="63"/>
        <v>1.1323878974406749E-2</v>
      </c>
      <c r="R75" s="8">
        <f t="shared" si="64"/>
        <v>0.1355172</v>
      </c>
      <c r="S75" s="14">
        <f t="shared" si="65"/>
        <v>8.3560455605685091E-2</v>
      </c>
      <c r="T75" s="2">
        <v>0.01</v>
      </c>
      <c r="U75" s="15">
        <f t="shared" si="66"/>
        <v>8.3560455605685095E-4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6.325604556056851E-3</v>
      </c>
      <c r="AU75" s="8">
        <f t="shared" si="70"/>
        <v>52.122000000000007</v>
      </c>
      <c r="AV75" s="1">
        <f t="shared" si="71"/>
        <v>0.26</v>
      </c>
      <c r="AW75" s="1">
        <f t="shared" si="72"/>
        <v>1.74</v>
      </c>
      <c r="AX75" s="1">
        <f t="shared" si="73"/>
        <v>999.35665624603428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8.6346947279285704</v>
      </c>
      <c r="E76" s="10">
        <f t="shared" si="74"/>
        <v>7.0420714390967696</v>
      </c>
      <c r="F76" s="7" t="s">
        <v>73</v>
      </c>
      <c r="G76" s="1">
        <v>3</v>
      </c>
      <c r="H76" s="8">
        <f t="shared" si="57"/>
        <v>8.6346947279285704</v>
      </c>
      <c r="I76" s="8">
        <f t="shared" si="58"/>
        <v>281.78469472792852</v>
      </c>
      <c r="J76" s="8">
        <f t="shared" si="59"/>
        <v>5.1950451899311245E-2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1.4979733395981729</v>
      </c>
      <c r="P76" s="8">
        <f t="shared" si="62"/>
        <v>7.7820391925245508E-2</v>
      </c>
      <c r="Q76" s="13">
        <f t="shared" si="63"/>
        <v>2.0233301900563834E-2</v>
      </c>
      <c r="R76" s="8">
        <f t="shared" si="64"/>
        <v>0.1355172</v>
      </c>
      <c r="S76" s="14">
        <f t="shared" si="65"/>
        <v>0.14930430897748651</v>
      </c>
      <c r="T76" s="2">
        <v>0.01</v>
      </c>
      <c r="U76" s="15">
        <f t="shared" si="66"/>
        <v>1.4930430897748652E-3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6.983043089774865E-3</v>
      </c>
      <c r="AU76" s="8">
        <f t="shared" si="70"/>
        <v>52.122000000000007</v>
      </c>
      <c r="AV76" s="1">
        <f t="shared" si="71"/>
        <v>0.26</v>
      </c>
      <c r="AW76" s="1">
        <f t="shared" si="72"/>
        <v>1.74</v>
      </c>
      <c r="AX76" s="1">
        <f t="shared" si="73"/>
        <v>1103.2227087191736</v>
      </c>
    </row>
    <row r="77" spans="1:78" x14ac:dyDescent="0.15">
      <c r="C77" s="7">
        <v>3</v>
      </c>
      <c r="D77" s="9">
        <v>13.375677644483901</v>
      </c>
      <c r="E77" s="10">
        <f t="shared" si="74"/>
        <v>8.6346947279285704</v>
      </c>
      <c r="F77" s="7" t="s">
        <v>73</v>
      </c>
      <c r="G77" s="1">
        <v>4</v>
      </c>
      <c r="H77" s="8">
        <f t="shared" si="57"/>
        <v>13.375677644483901</v>
      </c>
      <c r="I77" s="8">
        <f t="shared" si="58"/>
        <v>286.52567764448389</v>
      </c>
      <c r="J77" s="8">
        <f t="shared" si="59"/>
        <v>9.2022812658558689E-2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1.9413729476729276</v>
      </c>
      <c r="P77" s="8">
        <f t="shared" si="62"/>
        <v>0.17865059906409966</v>
      </c>
      <c r="Q77" s="13">
        <f t="shared" si="63"/>
        <v>4.6449155756665916E-2</v>
      </c>
      <c r="R77" s="8">
        <f t="shared" si="64"/>
        <v>0.1355172</v>
      </c>
      <c r="S77" s="14">
        <f t="shared" si="65"/>
        <v>0.3427546891218673</v>
      </c>
      <c r="T77" s="2">
        <v>0.01</v>
      </c>
      <c r="U77" s="15">
        <f t="shared" si="66"/>
        <v>3.4275468912186731E-3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8.9175468912186737E-3</v>
      </c>
      <c r="AU77" s="8">
        <f t="shared" si="70"/>
        <v>52.122000000000007</v>
      </c>
      <c r="AV77" s="1">
        <f t="shared" si="71"/>
        <v>0.26</v>
      </c>
      <c r="AW77" s="1">
        <f t="shared" si="72"/>
        <v>1.74</v>
      </c>
      <c r="AX77" s="1">
        <f t="shared" si="73"/>
        <v>1408.8471329736119</v>
      </c>
    </row>
    <row r="78" spans="1:78" x14ac:dyDescent="0.15">
      <c r="C78" s="7">
        <v>4</v>
      </c>
      <c r="D78" s="9">
        <v>17.612707727933302</v>
      </c>
      <c r="E78" s="10">
        <f t="shared" si="74"/>
        <v>13.375677644483901</v>
      </c>
      <c r="F78" s="7" t="s">
        <v>73</v>
      </c>
      <c r="G78" s="1">
        <v>5</v>
      </c>
      <c r="H78" s="8">
        <f t="shared" si="57"/>
        <v>17.612707727933302</v>
      </c>
      <c r="I78" s="8">
        <f t="shared" si="58"/>
        <v>290.76270772793328</v>
      </c>
      <c r="J78" s="8">
        <f t="shared" si="59"/>
        <v>0.15099249764866693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1.6745862311783863</v>
      </c>
      <c r="O78" s="8">
        <f t="shared" si="75"/>
        <v>0.60935611743044138</v>
      </c>
      <c r="P78" s="8">
        <f t="shared" si="62"/>
        <v>9.200820212831673E-2</v>
      </c>
      <c r="Q78" s="13">
        <f t="shared" si="63"/>
        <v>2.3922132553362351E-2</v>
      </c>
      <c r="R78" s="8">
        <f t="shared" si="64"/>
        <v>0.1355172</v>
      </c>
      <c r="S78" s="14">
        <f t="shared" si="65"/>
        <v>0.17652469615194491</v>
      </c>
      <c r="T78" s="2">
        <v>0.01</v>
      </c>
      <c r="U78" s="15">
        <f t="shared" si="66"/>
        <v>1.7652469615194492E-3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1.1715246961519449E-2</v>
      </c>
      <c r="AU78" s="8">
        <f t="shared" si="70"/>
        <v>52.122000000000007</v>
      </c>
      <c r="AV78" s="1">
        <f t="shared" si="71"/>
        <v>0.26</v>
      </c>
      <c r="AW78" s="1">
        <f t="shared" si="72"/>
        <v>1.74</v>
      </c>
      <c r="AX78" s="1">
        <f t="shared" si="73"/>
        <v>1850.8444413190989</v>
      </c>
    </row>
    <row r="79" spans="1:78" x14ac:dyDescent="0.15">
      <c r="C79" s="7">
        <v>5</v>
      </c>
      <c r="D79" s="9">
        <v>20.563715821290302</v>
      </c>
      <c r="E79" s="10">
        <f t="shared" si="74"/>
        <v>17.612707727933302</v>
      </c>
      <c r="F79" s="7" t="s">
        <v>75</v>
      </c>
      <c r="G79" s="1">
        <v>6</v>
      </c>
      <c r="H79" s="8">
        <f t="shared" si="57"/>
        <v>20.563715821290302</v>
      </c>
      <c r="I79" s="8">
        <f t="shared" si="58"/>
        <v>293.71371582129029</v>
      </c>
      <c r="J79" s="8">
        <f t="shared" si="59"/>
        <v>0.21138523837332271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1.0385679153021248</v>
      </c>
      <c r="P79" s="8">
        <f t="shared" si="62"/>
        <v>0.21953792634302446</v>
      </c>
      <c r="Q79" s="13">
        <f t="shared" si="63"/>
        <v>5.7079860849186363E-2</v>
      </c>
      <c r="R79" s="8">
        <f t="shared" si="64"/>
        <v>0.1355172</v>
      </c>
      <c r="S79" s="14">
        <f t="shared" si="65"/>
        <v>0.42120011960980863</v>
      </c>
      <c r="T79" s="2">
        <v>0.01</v>
      </c>
      <c r="U79" s="15">
        <f t="shared" si="66"/>
        <v>4.2120011960980865E-3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1.4162001196098086E-2</v>
      </c>
      <c r="AU79" s="8">
        <f t="shared" si="70"/>
        <v>52.122000000000007</v>
      </c>
      <c r="AV79" s="1">
        <f t="shared" si="71"/>
        <v>0.26</v>
      </c>
      <c r="AW79" s="1">
        <f t="shared" si="72"/>
        <v>1.74</v>
      </c>
      <c r="AX79" s="1">
        <f t="shared" si="73"/>
        <v>2237.3972377918153</v>
      </c>
    </row>
    <row r="80" spans="1:78" x14ac:dyDescent="0.15">
      <c r="C80" s="7">
        <v>6</v>
      </c>
      <c r="D80" s="9">
        <v>23.442574601</v>
      </c>
      <c r="E80" s="10">
        <f t="shared" si="74"/>
        <v>20.563715821290302</v>
      </c>
      <c r="F80" s="7" t="s">
        <v>73</v>
      </c>
      <c r="G80" s="1">
        <v>7</v>
      </c>
      <c r="H80" s="8">
        <f t="shared" si="57"/>
        <v>23.442574601</v>
      </c>
      <c r="I80" s="8">
        <f t="shared" si="58"/>
        <v>296.59257460099997</v>
      </c>
      <c r="J80" s="8">
        <f t="shared" si="59"/>
        <v>0.29162150427224781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1.3402499889591004</v>
      </c>
      <c r="P80" s="8">
        <f t="shared" si="62"/>
        <v>0.39084571788111638</v>
      </c>
      <c r="Q80" s="13">
        <f t="shared" si="63"/>
        <v>0.10161988664909026</v>
      </c>
      <c r="R80" s="8">
        <f t="shared" si="64"/>
        <v>0.1355172</v>
      </c>
      <c r="S80" s="14">
        <f t="shared" si="65"/>
        <v>0.74986707701376842</v>
      </c>
      <c r="T80" s="2">
        <v>0.01</v>
      </c>
      <c r="U80" s="15">
        <f t="shared" si="66"/>
        <v>7.4986707701376843E-3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1.7448670770137686E-2</v>
      </c>
      <c r="AU80" s="8">
        <f t="shared" si="70"/>
        <v>52.122000000000007</v>
      </c>
      <c r="AV80" s="1">
        <f t="shared" si="71"/>
        <v>0.26</v>
      </c>
      <c r="AW80" s="1">
        <f t="shared" si="72"/>
        <v>1.74</v>
      </c>
      <c r="AX80" s="1">
        <f t="shared" si="73"/>
        <v>2756.6448585670955</v>
      </c>
    </row>
    <row r="81" spans="1:53" x14ac:dyDescent="0.15">
      <c r="C81" s="7">
        <v>7</v>
      </c>
      <c r="D81" s="9">
        <v>25.376628965483899</v>
      </c>
      <c r="E81" s="10">
        <f t="shared" si="74"/>
        <v>23.442574601</v>
      </c>
      <c r="F81" s="7" t="s">
        <v>73</v>
      </c>
      <c r="G81" s="1">
        <v>8</v>
      </c>
      <c r="H81" s="8">
        <f t="shared" si="57"/>
        <v>25.376628965483899</v>
      </c>
      <c r="I81" s="8">
        <f t="shared" si="58"/>
        <v>298.52662896548389</v>
      </c>
      <c r="J81" s="8">
        <f t="shared" si="59"/>
        <v>0.36073507137785582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1.470624271077984</v>
      </c>
      <c r="P81" s="8">
        <f t="shared" si="62"/>
        <v>0.5305057513973237</v>
      </c>
      <c r="Q81" s="13">
        <f t="shared" si="63"/>
        <v>0.13793149536330418</v>
      </c>
      <c r="R81" s="8">
        <f t="shared" si="64"/>
        <v>0.1355172</v>
      </c>
      <c r="S81" s="14">
        <f t="shared" si="65"/>
        <v>1.017815416517639</v>
      </c>
      <c r="T81" s="2">
        <v>0.01</v>
      </c>
      <c r="U81" s="15">
        <f t="shared" si="66"/>
        <v>1.017815416517639E-2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2.5078154165176392E-2</v>
      </c>
      <c r="AU81" s="8">
        <f t="shared" si="70"/>
        <v>52.122000000000007</v>
      </c>
      <c r="AV81" s="1">
        <f t="shared" si="71"/>
        <v>0.26</v>
      </c>
      <c r="AW81" s="1">
        <f t="shared" si="72"/>
        <v>1.74</v>
      </c>
      <c r="AX81" s="1">
        <f t="shared" si="73"/>
        <v>3961.9960541694018</v>
      </c>
    </row>
    <row r="82" spans="1:53" x14ac:dyDescent="0.15">
      <c r="C82" s="7">
        <v>8</v>
      </c>
      <c r="D82" s="9">
        <v>24.836802460645199</v>
      </c>
      <c r="E82" s="10">
        <f t="shared" si="74"/>
        <v>25.376628965483899</v>
      </c>
      <c r="F82" s="7" t="s">
        <v>73</v>
      </c>
      <c r="G82" s="1">
        <v>9</v>
      </c>
      <c r="H82" s="8">
        <f t="shared" si="57"/>
        <v>24.836802460645199</v>
      </c>
      <c r="I82" s="8">
        <f t="shared" si="58"/>
        <v>297.98680246064515</v>
      </c>
      <c r="J82" s="8">
        <f t="shared" si="59"/>
        <v>0.34003790524212407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1.4613385196806603</v>
      </c>
      <c r="P82" s="8">
        <f t="shared" si="62"/>
        <v>0.49691048908183821</v>
      </c>
      <c r="Q82" s="13">
        <f t="shared" si="63"/>
        <v>0.12919672716127795</v>
      </c>
      <c r="R82" s="8">
        <f t="shared" si="64"/>
        <v>0.1355172</v>
      </c>
      <c r="S82" s="14">
        <f t="shared" si="65"/>
        <v>0.95336036430267113</v>
      </c>
      <c r="T82" s="2">
        <v>0.01</v>
      </c>
      <c r="U82" s="15">
        <f t="shared" si="66"/>
        <v>9.5336036430267116E-3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1.948360364302671E-2</v>
      </c>
      <c r="AU82" s="8">
        <f t="shared" si="70"/>
        <v>52.122000000000007</v>
      </c>
      <c r="AV82" s="1">
        <f t="shared" si="71"/>
        <v>0.26</v>
      </c>
      <c r="AW82" s="1">
        <f t="shared" si="72"/>
        <v>1.74</v>
      </c>
      <c r="AX82" s="1">
        <f t="shared" si="73"/>
        <v>3078.1356652581794</v>
      </c>
    </row>
    <row r="83" spans="1:53" x14ac:dyDescent="0.15">
      <c r="C83" s="7">
        <v>9</v>
      </c>
      <c r="D83" s="9">
        <v>21.535447813000001</v>
      </c>
      <c r="E83" s="10">
        <f t="shared" si="74"/>
        <v>24.836802460645199</v>
      </c>
      <c r="F83" s="7" t="s">
        <v>73</v>
      </c>
      <c r="G83" s="1">
        <v>10</v>
      </c>
      <c r="H83" s="8">
        <f t="shared" si="57"/>
        <v>21.535447813000001</v>
      </c>
      <c r="I83" s="8">
        <f t="shared" si="58"/>
        <v>294.685447813</v>
      </c>
      <c r="J83" s="8">
        <f t="shared" si="59"/>
        <v>0.23580310112940966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1.485648030598822</v>
      </c>
      <c r="P83" s="8">
        <f t="shared" si="62"/>
        <v>0.35032041280200232</v>
      </c>
      <c r="Q83" s="13">
        <f t="shared" si="63"/>
        <v>9.1083307328520602E-2</v>
      </c>
      <c r="R83" s="8">
        <f t="shared" si="64"/>
        <v>0.1355172</v>
      </c>
      <c r="S83" s="14">
        <f t="shared" si="65"/>
        <v>0.67211621350293982</v>
      </c>
      <c r="T83" s="2">
        <v>0.01</v>
      </c>
      <c r="U83" s="15">
        <f t="shared" si="66"/>
        <v>6.7211621350293984E-3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1.6671162135029397E-2</v>
      </c>
      <c r="AU83" s="8">
        <f t="shared" si="70"/>
        <v>52.122000000000007</v>
      </c>
      <c r="AV83" s="1">
        <f t="shared" si="71"/>
        <v>0.26</v>
      </c>
      <c r="AW83" s="1">
        <f t="shared" si="72"/>
        <v>1.74</v>
      </c>
      <c r="AX83" s="1">
        <f t="shared" si="73"/>
        <v>2633.8094168478938</v>
      </c>
    </row>
    <row r="84" spans="1:53" x14ac:dyDescent="0.15">
      <c r="C84" s="7">
        <v>10</v>
      </c>
      <c r="D84" s="9">
        <v>18.0635563664516</v>
      </c>
      <c r="E84" s="10">
        <f t="shared" si="74"/>
        <v>21.535447813000001</v>
      </c>
      <c r="F84" s="7" t="s">
        <v>73</v>
      </c>
      <c r="G84" s="1">
        <v>11</v>
      </c>
      <c r="H84" s="8">
        <f t="shared" si="57"/>
        <v>18.0635563664516</v>
      </c>
      <c r="I84" s="8">
        <f t="shared" si="58"/>
        <v>291.2135563664516</v>
      </c>
      <c r="J84" s="8">
        <f t="shared" si="59"/>
        <v>0.15902698112731362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1.0785612369069788</v>
      </c>
      <c r="O84" s="8">
        <f t="shared" si="75"/>
        <v>0.57798638088984089</v>
      </c>
      <c r="P84" s="8">
        <f t="shared" si="62"/>
        <v>9.1915429285613026E-2</v>
      </c>
      <c r="Q84" s="13">
        <f t="shared" si="63"/>
        <v>2.3898011614259387E-2</v>
      </c>
      <c r="R84" s="8">
        <f t="shared" si="64"/>
        <v>0.1355172</v>
      </c>
      <c r="S84" s="14">
        <f t="shared" si="65"/>
        <v>0.17634670443500447</v>
      </c>
      <c r="T84" s="2">
        <v>0.01</v>
      </c>
      <c r="U84" s="15">
        <f t="shared" si="66"/>
        <v>1.7634670443500448E-3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1.1713467044350046E-2</v>
      </c>
      <c r="AU84" s="8">
        <f t="shared" si="70"/>
        <v>52.122000000000007</v>
      </c>
      <c r="AV84" s="1">
        <f t="shared" si="71"/>
        <v>0.26</v>
      </c>
      <c r="AW84" s="1">
        <f t="shared" si="72"/>
        <v>1.74</v>
      </c>
      <c r="AX84" s="1">
        <f t="shared" si="73"/>
        <v>1850.5632394110369</v>
      </c>
    </row>
    <row r="85" spans="1:53" x14ac:dyDescent="0.15">
      <c r="C85" s="7">
        <v>11</v>
      </c>
      <c r="D85" s="9">
        <v>12.939430747333301</v>
      </c>
      <c r="E85" s="10">
        <f t="shared" si="74"/>
        <v>18.0635563664516</v>
      </c>
      <c r="F85" s="7" t="s">
        <v>75</v>
      </c>
      <c r="G85" s="1">
        <v>12</v>
      </c>
      <c r="H85" s="8">
        <f t="shared" si="57"/>
        <v>12.939430747333301</v>
      </c>
      <c r="I85" s="8">
        <f t="shared" si="58"/>
        <v>286.08943074733327</v>
      </c>
      <c r="J85" s="8">
        <f t="shared" si="59"/>
        <v>8.7375791449903192E-2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1.0072909516042279</v>
      </c>
      <c r="P85" s="8">
        <f t="shared" si="62"/>
        <v>8.8012844116745551E-2</v>
      </c>
      <c r="Q85" s="13">
        <f t="shared" si="63"/>
        <v>2.2883339470353845E-2</v>
      </c>
      <c r="R85" s="8">
        <f t="shared" si="64"/>
        <v>0.1355172</v>
      </c>
      <c r="S85" s="14">
        <f t="shared" si="65"/>
        <v>0.16885929956015799</v>
      </c>
      <c r="T85" s="2">
        <v>0.01</v>
      </c>
      <c r="U85" s="15">
        <f t="shared" si="66"/>
        <v>1.68859299560158E-3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7.1785929956015805E-3</v>
      </c>
      <c r="AU85" s="8">
        <f t="shared" si="70"/>
        <v>52.122000000000007</v>
      </c>
      <c r="AV85" s="1">
        <f t="shared" si="71"/>
        <v>0.26</v>
      </c>
      <c r="AW85" s="1">
        <f t="shared" si="72"/>
        <v>1.74</v>
      </c>
      <c r="AX85" s="1">
        <f t="shared" si="73"/>
        <v>1134.1168467077855</v>
      </c>
      <c r="AY85" s="1">
        <f>SUM(AX74:AX85)</f>
        <v>24653.98221955026</v>
      </c>
    </row>
    <row r="86" spans="1:53" x14ac:dyDescent="0.15">
      <c r="C86" s="7">
        <v>12</v>
      </c>
      <c r="D86" s="9">
        <v>7.1546827013225798</v>
      </c>
      <c r="E86" s="10">
        <f t="shared" si="74"/>
        <v>12.939430747333301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7</v>
      </c>
      <c r="E90" s="7"/>
      <c r="F90" s="7"/>
      <c r="G90" s="1">
        <v>1</v>
      </c>
      <c r="H90" s="8">
        <f t="shared" ref="H90:H101" si="76">E91</f>
        <v>7</v>
      </c>
      <c r="I90" s="8">
        <f t="shared" ref="I90:I101" si="77">H90+273.15</f>
        <v>280.14999999999998</v>
      </c>
      <c r="J90" s="8">
        <f t="shared" ref="J90:J101" si="78">EXP(($C$16*(I90-$C$14))/($C$17*I90*$C$14))</f>
        <v>4.2464371534154055E-2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1.2089606575773661E-2</v>
      </c>
      <c r="Q90" s="13">
        <f t="shared" ref="Q90:Q101" si="82">P90*$B$76</f>
        <v>3.1432977097011518E-3</v>
      </c>
      <c r="R90" s="8">
        <f t="shared" ref="R90:R101" si="83">L90*$B$76</f>
        <v>7.4022000000000004E-2</v>
      </c>
      <c r="S90" s="14">
        <f t="shared" ref="S90:S101" si="84">Q90/R90</f>
        <v>4.2464371534154055E-2</v>
      </c>
      <c r="T90" s="2">
        <v>0.01</v>
      </c>
      <c r="U90" s="15">
        <f t="shared" ref="U90:U101" si="85">S90*T90</f>
        <v>4.2464371534154055E-4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1.0374643715341539E-2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0.28000000000000003</v>
      </c>
      <c r="AX90" s="1">
        <f t="shared" ref="AX90:AX101" si="92">AW90*10000*AV90*0.67*AU90*AT90</f>
        <v>144.06777214339937</v>
      </c>
      <c r="AZ90" s="1">
        <f t="shared" ref="AZ90:AZ101" si="93">$E$10</f>
        <v>0.83</v>
      </c>
      <c r="BA90" s="1">
        <f t="shared" ref="BA90:BA101" si="94">AZ90*10000*AV90*0.67*AU90*AT90</f>
        <v>427.05803885364804</v>
      </c>
    </row>
    <row r="91" spans="1:53" x14ac:dyDescent="0.15">
      <c r="A91" s="1" t="s">
        <v>74</v>
      </c>
      <c r="B91" s="1">
        <v>1</v>
      </c>
      <c r="C91" s="7">
        <v>1</v>
      </c>
      <c r="D91" s="9">
        <v>7.0420714390967696</v>
      </c>
      <c r="E91" s="10">
        <f t="shared" ref="E91:E102" si="95">D90</f>
        <v>7</v>
      </c>
      <c r="F91" s="7" t="s">
        <v>73</v>
      </c>
      <c r="G91" s="1">
        <v>2</v>
      </c>
      <c r="H91" s="8">
        <f t="shared" si="76"/>
        <v>7.0420714390967696</v>
      </c>
      <c r="I91" s="8">
        <f t="shared" si="77"/>
        <v>280.19207143909676</v>
      </c>
      <c r="J91" s="8">
        <f t="shared" si="78"/>
        <v>4.2686556704550432E-2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0.55731039342422639</v>
      </c>
      <c r="P91" s="8">
        <f t="shared" si="81"/>
        <v>2.3789661710938551E-2</v>
      </c>
      <c r="Q91" s="13">
        <f t="shared" si="82"/>
        <v>6.1853120448440236E-3</v>
      </c>
      <c r="R91" s="8">
        <f t="shared" si="83"/>
        <v>7.4022000000000004E-2</v>
      </c>
      <c r="S91" s="14">
        <f t="shared" si="84"/>
        <v>8.3560455605685105E-2</v>
      </c>
      <c r="T91" s="2">
        <v>0.01</v>
      </c>
      <c r="U91" s="15">
        <f t="shared" si="85"/>
        <v>8.3560455605685105E-4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6.325604556056851E-3</v>
      </c>
      <c r="AU91" s="8">
        <f t="shared" si="89"/>
        <v>28.47</v>
      </c>
      <c r="AV91" s="1">
        <f t="shared" si="90"/>
        <v>0.26</v>
      </c>
      <c r="AW91" s="1">
        <f t="shared" si="91"/>
        <v>0.28000000000000003</v>
      </c>
      <c r="AX91" s="1">
        <f t="shared" si="92"/>
        <v>87.840679724127398</v>
      </c>
      <c r="AZ91" s="1">
        <f t="shared" si="93"/>
        <v>0.83</v>
      </c>
      <c r="BA91" s="1">
        <f t="shared" si="94"/>
        <v>260.38487203937763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8.6346947279285704</v>
      </c>
      <c r="E92" s="10">
        <f t="shared" si="95"/>
        <v>7.0420714390967696</v>
      </c>
      <c r="F92" s="7" t="s">
        <v>73</v>
      </c>
      <c r="G92" s="1">
        <v>3</v>
      </c>
      <c r="H92" s="8">
        <f t="shared" si="76"/>
        <v>8.6346947279285704</v>
      </c>
      <c r="I92" s="8">
        <f t="shared" si="77"/>
        <v>281.78469472792852</v>
      </c>
      <c r="J92" s="8">
        <f t="shared" si="78"/>
        <v>5.1950451899311245E-2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0.81822073171328791</v>
      </c>
      <c r="P92" s="8">
        <f t="shared" si="81"/>
        <v>4.2506936765890416E-2</v>
      </c>
      <c r="Q92" s="13">
        <f t="shared" si="82"/>
        <v>1.1051803559131509E-2</v>
      </c>
      <c r="R92" s="8">
        <f t="shared" si="83"/>
        <v>7.4022000000000004E-2</v>
      </c>
      <c r="S92" s="14">
        <f t="shared" si="84"/>
        <v>0.14930430897748653</v>
      </c>
      <c r="T92" s="2">
        <v>0.01</v>
      </c>
      <c r="U92" s="15">
        <f t="shared" si="85"/>
        <v>1.4930430897748654E-3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6.983043089774865E-3</v>
      </c>
      <c r="AU92" s="8">
        <f t="shared" si="89"/>
        <v>28.47</v>
      </c>
      <c r="AV92" s="1">
        <f t="shared" si="90"/>
        <v>0.26</v>
      </c>
      <c r="AW92" s="1">
        <f t="shared" si="91"/>
        <v>0.28000000000000003</v>
      </c>
      <c r="AX92" s="1">
        <f t="shared" si="92"/>
        <v>96.970217804930726</v>
      </c>
      <c r="AZ92" s="1">
        <f t="shared" si="93"/>
        <v>0.83</v>
      </c>
      <c r="BA92" s="1">
        <f t="shared" si="94"/>
        <v>287.44743135033031</v>
      </c>
    </row>
    <row r="93" spans="1:53" x14ac:dyDescent="0.15">
      <c r="C93" s="7">
        <v>3</v>
      </c>
      <c r="D93" s="9">
        <v>13.375677644483901</v>
      </c>
      <c r="E93" s="10">
        <f t="shared" si="95"/>
        <v>8.6346947279285704</v>
      </c>
      <c r="F93" s="7" t="s">
        <v>73</v>
      </c>
      <c r="G93" s="1">
        <v>4</v>
      </c>
      <c r="H93" s="8">
        <f t="shared" si="76"/>
        <v>13.375677644483901</v>
      </c>
      <c r="I93" s="8">
        <f t="shared" si="77"/>
        <v>286.52567764448389</v>
      </c>
      <c r="J93" s="8">
        <f t="shared" si="78"/>
        <v>9.2022812658558689E-2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1.0604137949473975</v>
      </c>
      <c r="P93" s="8">
        <f t="shared" si="81"/>
        <v>9.7582259992995635E-2</v>
      </c>
      <c r="Q93" s="13">
        <f t="shared" si="82"/>
        <v>2.5371387598178866E-2</v>
      </c>
      <c r="R93" s="8">
        <f t="shared" si="83"/>
        <v>7.4022000000000004E-2</v>
      </c>
      <c r="S93" s="14">
        <f t="shared" si="84"/>
        <v>0.34275468912186735</v>
      </c>
      <c r="T93" s="2">
        <v>0.01</v>
      </c>
      <c r="U93" s="15">
        <f t="shared" si="85"/>
        <v>3.4275468912186736E-3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8.9175468912186737E-3</v>
      </c>
      <c r="AU93" s="8">
        <f t="shared" si="89"/>
        <v>28.47</v>
      </c>
      <c r="AV93" s="1">
        <f t="shared" si="90"/>
        <v>0.26</v>
      </c>
      <c r="AW93" s="1">
        <f t="shared" si="91"/>
        <v>0.28000000000000003</v>
      </c>
      <c r="AX93" s="1">
        <f t="shared" si="92"/>
        <v>123.83375746218357</v>
      </c>
      <c r="AZ93" s="1">
        <f t="shared" si="93"/>
        <v>0.83</v>
      </c>
      <c r="BA93" s="1">
        <f t="shared" si="94"/>
        <v>367.07863819147269</v>
      </c>
    </row>
    <row r="94" spans="1:53" x14ac:dyDescent="0.15">
      <c r="C94" s="7">
        <v>4</v>
      </c>
      <c r="D94" s="9">
        <v>17.612707727933302</v>
      </c>
      <c r="E94" s="10">
        <f t="shared" si="95"/>
        <v>13.375677644483901</v>
      </c>
      <c r="F94" s="7" t="s">
        <v>73</v>
      </c>
      <c r="G94" s="1">
        <v>5</v>
      </c>
      <c r="H94" s="8">
        <f t="shared" si="76"/>
        <v>17.612707727933302</v>
      </c>
      <c r="I94" s="8">
        <f t="shared" si="77"/>
        <v>290.76270772793328</v>
      </c>
      <c r="J94" s="8">
        <f t="shared" si="78"/>
        <v>0.15099249764866693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0.91468995820668186</v>
      </c>
      <c r="O94" s="8">
        <f t="shared" si="96"/>
        <v>0.33284157674771997</v>
      </c>
      <c r="P94" s="8">
        <f t="shared" si="81"/>
        <v>5.0256580994458698E-2</v>
      </c>
      <c r="Q94" s="13">
        <f t="shared" si="82"/>
        <v>1.3066711058559262E-2</v>
      </c>
      <c r="R94" s="8">
        <f t="shared" si="83"/>
        <v>7.4022000000000004E-2</v>
      </c>
      <c r="S94" s="14">
        <f t="shared" si="84"/>
        <v>0.17652469615194483</v>
      </c>
      <c r="T94" s="2">
        <v>0.01</v>
      </c>
      <c r="U94" s="15">
        <f t="shared" si="85"/>
        <v>1.7652469615194483E-3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1.1715246961519449E-2</v>
      </c>
      <c r="AU94" s="8">
        <f t="shared" si="89"/>
        <v>28.47</v>
      </c>
      <c r="AV94" s="1">
        <f t="shared" si="90"/>
        <v>0.26</v>
      </c>
      <c r="AW94" s="1">
        <f t="shared" si="91"/>
        <v>0.28000000000000003</v>
      </c>
      <c r="AX94" s="1">
        <f t="shared" si="92"/>
        <v>162.68409558585722</v>
      </c>
      <c r="AZ94" s="1">
        <f t="shared" si="93"/>
        <v>0.83</v>
      </c>
      <c r="BA94" s="1">
        <f t="shared" si="94"/>
        <v>482.24214048664811</v>
      </c>
    </row>
    <row r="95" spans="1:53" x14ac:dyDescent="0.15">
      <c r="C95" s="7">
        <v>5</v>
      </c>
      <c r="D95" s="9">
        <v>20.563715821290302</v>
      </c>
      <c r="E95" s="10">
        <f t="shared" si="95"/>
        <v>17.612707727933302</v>
      </c>
      <c r="F95" s="7" t="s">
        <v>75</v>
      </c>
      <c r="G95" s="1">
        <v>6</v>
      </c>
      <c r="H95" s="8">
        <f t="shared" si="76"/>
        <v>20.563715821290302</v>
      </c>
      <c r="I95" s="8">
        <f t="shared" si="77"/>
        <v>293.71371582129029</v>
      </c>
      <c r="J95" s="8">
        <f t="shared" si="78"/>
        <v>0.21138523837332271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0.56728499575326119</v>
      </c>
      <c r="P95" s="8">
        <f t="shared" si="81"/>
        <v>0.11991567405291248</v>
      </c>
      <c r="Q95" s="13">
        <f t="shared" si="82"/>
        <v>3.1178075253757247E-2</v>
      </c>
      <c r="R95" s="8">
        <f t="shared" si="83"/>
        <v>7.4022000000000004E-2</v>
      </c>
      <c r="S95" s="14">
        <f t="shared" si="84"/>
        <v>0.42120011960980852</v>
      </c>
      <c r="T95" s="2">
        <v>0.01</v>
      </c>
      <c r="U95" s="15">
        <f t="shared" si="85"/>
        <v>4.2120011960980856E-3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1.4162001196098086E-2</v>
      </c>
      <c r="AU95" s="8">
        <f t="shared" si="89"/>
        <v>28.47</v>
      </c>
      <c r="AV95" s="1">
        <f t="shared" si="90"/>
        <v>0.26</v>
      </c>
      <c r="AW95" s="1">
        <f t="shared" si="91"/>
        <v>0.28000000000000003</v>
      </c>
      <c r="AX95" s="1">
        <f t="shared" si="92"/>
        <v>196.66101481604863</v>
      </c>
      <c r="AZ95" s="1">
        <f t="shared" si="93"/>
        <v>0.83</v>
      </c>
      <c r="BA95" s="1">
        <f t="shared" si="94"/>
        <v>582.95943677614412</v>
      </c>
    </row>
    <row r="96" spans="1:53" x14ac:dyDescent="0.15">
      <c r="C96" s="7">
        <v>6</v>
      </c>
      <c r="D96" s="9">
        <v>23.442574601</v>
      </c>
      <c r="E96" s="10">
        <f t="shared" si="95"/>
        <v>20.563715821290302</v>
      </c>
      <c r="F96" s="7" t="s">
        <v>73</v>
      </c>
      <c r="G96" s="1">
        <v>7</v>
      </c>
      <c r="H96" s="8">
        <f t="shared" si="76"/>
        <v>23.442574601</v>
      </c>
      <c r="I96" s="8">
        <f t="shared" si="77"/>
        <v>296.59257460099997</v>
      </c>
      <c r="J96" s="8">
        <f t="shared" si="78"/>
        <v>0.29162150427224781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0.73206932170034877</v>
      </c>
      <c r="P96" s="8">
        <f t="shared" si="81"/>
        <v>0.21348715682581981</v>
      </c>
      <c r="Q96" s="13">
        <f t="shared" si="82"/>
        <v>5.5506660774713154E-2</v>
      </c>
      <c r="R96" s="8">
        <f t="shared" si="83"/>
        <v>7.4022000000000004E-2</v>
      </c>
      <c r="S96" s="14">
        <f t="shared" si="84"/>
        <v>0.7498670770137682</v>
      </c>
      <c r="T96" s="2">
        <v>0.01</v>
      </c>
      <c r="U96" s="15">
        <f t="shared" si="85"/>
        <v>7.4986707701376817E-3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1.7448670770137682E-2</v>
      </c>
      <c r="AU96" s="8">
        <f t="shared" si="89"/>
        <v>28.47</v>
      </c>
      <c r="AV96" s="1">
        <f t="shared" si="90"/>
        <v>0.26</v>
      </c>
      <c r="AW96" s="1">
        <f t="shared" si="91"/>
        <v>0.28000000000000003</v>
      </c>
      <c r="AX96" s="1">
        <f t="shared" si="92"/>
        <v>242.3014412533619</v>
      </c>
      <c r="AZ96" s="1">
        <f t="shared" si="93"/>
        <v>0.83</v>
      </c>
      <c r="BA96" s="1">
        <f t="shared" si="94"/>
        <v>718.25070085817981</v>
      </c>
    </row>
    <row r="97" spans="3:54" x14ac:dyDescent="0.15">
      <c r="C97" s="7">
        <v>7</v>
      </c>
      <c r="D97" s="9">
        <v>25.376628965483899</v>
      </c>
      <c r="E97" s="10">
        <f t="shared" si="95"/>
        <v>23.442574601</v>
      </c>
      <c r="F97" s="7" t="s">
        <v>73</v>
      </c>
      <c r="G97" s="1">
        <v>8</v>
      </c>
      <c r="H97" s="8">
        <f t="shared" si="76"/>
        <v>25.376628965483899</v>
      </c>
      <c r="I97" s="8">
        <f t="shared" si="77"/>
        <v>298.52662896548389</v>
      </c>
      <c r="J97" s="8">
        <f t="shared" si="78"/>
        <v>0.36073507137785582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0.80328216487452897</v>
      </c>
      <c r="P97" s="8">
        <f t="shared" si="81"/>
        <v>0.28977204908257176</v>
      </c>
      <c r="Q97" s="13">
        <f t="shared" si="82"/>
        <v>7.5340732761468659E-2</v>
      </c>
      <c r="R97" s="8">
        <f t="shared" si="83"/>
        <v>7.4022000000000004E-2</v>
      </c>
      <c r="S97" s="14">
        <f t="shared" si="84"/>
        <v>1.0178154165176387</v>
      </c>
      <c r="T97" s="2">
        <v>0.01</v>
      </c>
      <c r="U97" s="15">
        <f t="shared" si="85"/>
        <v>1.0178154165176388E-2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2.5078154165176392E-2</v>
      </c>
      <c r="AU97" s="8">
        <f t="shared" si="89"/>
        <v>28.47</v>
      </c>
      <c r="AV97" s="1">
        <f t="shared" si="90"/>
        <v>0.26</v>
      </c>
      <c r="AW97" s="1">
        <f t="shared" si="91"/>
        <v>0.28000000000000003</v>
      </c>
      <c r="AX97" s="1">
        <f t="shared" si="92"/>
        <v>348.24846994051529</v>
      </c>
      <c r="AZ97" s="1">
        <f t="shared" si="93"/>
        <v>0.83</v>
      </c>
      <c r="BA97" s="1">
        <f t="shared" si="94"/>
        <v>1032.3079644665274</v>
      </c>
    </row>
    <row r="98" spans="3:54" x14ac:dyDescent="0.15">
      <c r="C98" s="7">
        <v>8</v>
      </c>
      <c r="D98" s="9">
        <v>24.836802460645199</v>
      </c>
      <c r="E98" s="10">
        <f t="shared" si="95"/>
        <v>25.376628965483899</v>
      </c>
      <c r="F98" s="7" t="s">
        <v>73</v>
      </c>
      <c r="G98" s="1">
        <v>9</v>
      </c>
      <c r="H98" s="8">
        <f t="shared" si="76"/>
        <v>24.836802460645199</v>
      </c>
      <c r="I98" s="8">
        <f t="shared" si="77"/>
        <v>297.98680246064515</v>
      </c>
      <c r="J98" s="8">
        <f t="shared" si="78"/>
        <v>0.34003790524212407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0.79821011579195722</v>
      </c>
      <c r="P98" s="8">
        <f t="shared" si="81"/>
        <v>0.27142169571697045</v>
      </c>
      <c r="Q98" s="13">
        <f t="shared" si="82"/>
        <v>7.0569640886412321E-2</v>
      </c>
      <c r="R98" s="8">
        <f t="shared" si="83"/>
        <v>7.4022000000000004E-2</v>
      </c>
      <c r="S98" s="14">
        <f t="shared" si="84"/>
        <v>0.95336036430267102</v>
      </c>
      <c r="T98" s="2">
        <v>0.01</v>
      </c>
      <c r="U98" s="15">
        <f t="shared" si="85"/>
        <v>9.5336036430267099E-3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1.948360364302671E-2</v>
      </c>
      <c r="AU98" s="8">
        <f t="shared" si="89"/>
        <v>28.47</v>
      </c>
      <c r="AV98" s="1">
        <f t="shared" si="90"/>
        <v>0.26</v>
      </c>
      <c r="AW98" s="1">
        <f t="shared" si="91"/>
        <v>0.28000000000000003</v>
      </c>
      <c r="AX98" s="1">
        <f t="shared" si="92"/>
        <v>270.55959194290955</v>
      </c>
      <c r="AZ98" s="1">
        <f t="shared" si="93"/>
        <v>0.83</v>
      </c>
      <c r="BA98" s="1">
        <f t="shared" si="94"/>
        <v>802.01593325933891</v>
      </c>
    </row>
    <row r="99" spans="3:54" x14ac:dyDescent="0.15">
      <c r="C99" s="7">
        <v>9</v>
      </c>
      <c r="D99" s="9">
        <v>21.535447813000001</v>
      </c>
      <c r="E99" s="10">
        <f t="shared" si="95"/>
        <v>24.836802460645199</v>
      </c>
      <c r="F99" s="7" t="s">
        <v>73</v>
      </c>
      <c r="G99" s="1">
        <v>10</v>
      </c>
      <c r="H99" s="8">
        <f t="shared" si="76"/>
        <v>21.535447813000001</v>
      </c>
      <c r="I99" s="8">
        <f t="shared" si="77"/>
        <v>294.685447813</v>
      </c>
      <c r="J99" s="8">
        <f t="shared" si="78"/>
        <v>0.23580310112940966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0.81148842007498678</v>
      </c>
      <c r="P99" s="8">
        <f t="shared" si="81"/>
        <v>0.19135148598428697</v>
      </c>
      <c r="Q99" s="13">
        <f t="shared" si="82"/>
        <v>4.9751386355914612E-2</v>
      </c>
      <c r="R99" s="8">
        <f t="shared" si="83"/>
        <v>7.4022000000000004E-2</v>
      </c>
      <c r="S99" s="14">
        <f t="shared" si="84"/>
        <v>0.67211621350293982</v>
      </c>
      <c r="T99" s="2">
        <v>0.01</v>
      </c>
      <c r="U99" s="15">
        <f t="shared" si="85"/>
        <v>6.7211621350293984E-3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1.6671162135029397E-2</v>
      </c>
      <c r="AU99" s="8">
        <f t="shared" si="89"/>
        <v>28.47</v>
      </c>
      <c r="AV99" s="1">
        <f t="shared" si="90"/>
        <v>0.26</v>
      </c>
      <c r="AW99" s="1">
        <f t="shared" si="91"/>
        <v>0.28000000000000003</v>
      </c>
      <c r="AX99" s="1">
        <f t="shared" si="92"/>
        <v>231.50454644369583</v>
      </c>
      <c r="AZ99" s="1">
        <f t="shared" si="93"/>
        <v>0.83</v>
      </c>
      <c r="BA99" s="1">
        <f t="shared" si="94"/>
        <v>686.24561981524107</v>
      </c>
    </row>
    <row r="100" spans="3:54" x14ac:dyDescent="0.15">
      <c r="C100" s="7">
        <v>10</v>
      </c>
      <c r="D100" s="9">
        <v>18.0635563664516</v>
      </c>
      <c r="E100" s="10">
        <f t="shared" si="95"/>
        <v>21.535447813000001</v>
      </c>
      <c r="F100" s="7" t="s">
        <v>73</v>
      </c>
      <c r="G100" s="1">
        <v>11</v>
      </c>
      <c r="H100" s="8">
        <f t="shared" si="76"/>
        <v>18.0635563664516</v>
      </c>
      <c r="I100" s="8">
        <f t="shared" si="77"/>
        <v>291.2135563664516</v>
      </c>
      <c r="J100" s="8">
        <f t="shared" si="78"/>
        <v>0.15902698112731362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0.58913008738616479</v>
      </c>
      <c r="O100" s="8">
        <f t="shared" si="96"/>
        <v>0.31570684670453497</v>
      </c>
      <c r="P100" s="8">
        <f t="shared" si="81"/>
        <v>5.0205906752645774E-2</v>
      </c>
      <c r="Q100" s="13">
        <f t="shared" si="82"/>
        <v>1.3053535755687901E-2</v>
      </c>
      <c r="R100" s="8">
        <f t="shared" si="83"/>
        <v>7.4022000000000004E-2</v>
      </c>
      <c r="S100" s="14">
        <f t="shared" si="84"/>
        <v>0.17634670443500447</v>
      </c>
      <c r="T100" s="2">
        <v>0.01</v>
      </c>
      <c r="U100" s="15">
        <f t="shared" si="85"/>
        <v>1.7634670443500448E-3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1.1713467044350046E-2</v>
      </c>
      <c r="AU100" s="8">
        <f t="shared" si="89"/>
        <v>28.47</v>
      </c>
      <c r="AV100" s="1">
        <f t="shared" si="90"/>
        <v>0.26</v>
      </c>
      <c r="AW100" s="1">
        <f t="shared" si="91"/>
        <v>0.28000000000000003</v>
      </c>
      <c r="AX100" s="1">
        <f t="shared" si="92"/>
        <v>162.65937871767056</v>
      </c>
      <c r="AZ100" s="1">
        <f t="shared" si="93"/>
        <v>0.83</v>
      </c>
      <c r="BA100" s="1">
        <f t="shared" si="94"/>
        <v>482.16887262738049</v>
      </c>
    </row>
    <row r="101" spans="3:54" x14ac:dyDescent="0.15">
      <c r="C101" s="7">
        <v>11</v>
      </c>
      <c r="D101" s="9">
        <v>12.939430747333301</v>
      </c>
      <c r="E101" s="10">
        <f t="shared" si="95"/>
        <v>18.0635563664516</v>
      </c>
      <c r="F101" s="7" t="s">
        <v>75</v>
      </c>
      <c r="G101" s="1">
        <v>12</v>
      </c>
      <c r="H101" s="8">
        <f t="shared" si="76"/>
        <v>12.939430747333301</v>
      </c>
      <c r="I101" s="8">
        <f t="shared" si="77"/>
        <v>286.08943074733327</v>
      </c>
      <c r="J101" s="8">
        <f t="shared" si="78"/>
        <v>8.7375791449903192E-2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0.55020093995188912</v>
      </c>
      <c r="P101" s="8">
        <f t="shared" si="81"/>
        <v>4.8074242584776973E-2</v>
      </c>
      <c r="Q101" s="13">
        <f t="shared" si="82"/>
        <v>1.2499303072042013E-2</v>
      </c>
      <c r="R101" s="8">
        <f t="shared" si="83"/>
        <v>7.4022000000000004E-2</v>
      </c>
      <c r="S101" s="14">
        <f t="shared" si="84"/>
        <v>0.16885929956015797</v>
      </c>
      <c r="T101" s="2">
        <v>0.01</v>
      </c>
      <c r="U101" s="15">
        <f t="shared" si="85"/>
        <v>1.6885929956015797E-3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7.1785929956015796E-3</v>
      </c>
      <c r="AU101" s="8">
        <f t="shared" si="89"/>
        <v>28.47</v>
      </c>
      <c r="AV101" s="1">
        <f t="shared" si="90"/>
        <v>0.26</v>
      </c>
      <c r="AW101" s="1">
        <f t="shared" si="91"/>
        <v>0.28000000000000003</v>
      </c>
      <c r="AX101" s="1">
        <f t="shared" si="92"/>
        <v>99.685726891150836</v>
      </c>
      <c r="AY101" s="1">
        <f>SUM(AX90:AX101)</f>
        <v>2167.0166927258506</v>
      </c>
      <c r="AZ101" s="1">
        <f t="shared" si="93"/>
        <v>0.83</v>
      </c>
      <c r="BA101" s="1">
        <f t="shared" si="94"/>
        <v>295.49697614162562</v>
      </c>
      <c r="BB101" s="1">
        <f>SUM(BA90:BA101)</f>
        <v>6423.6566248659155</v>
      </c>
    </row>
    <row r="102" spans="3:54" x14ac:dyDescent="0.15">
      <c r="C102" s="7">
        <v>12</v>
      </c>
      <c r="D102" s="9">
        <v>7.1546827013225798</v>
      </c>
      <c r="E102" s="10">
        <f t="shared" si="95"/>
        <v>12.939430747333301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1112.5214378241201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2951.3188767123302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9129.3227213015598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76.761565550046399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11.558400000000001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10.1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213595338.57765961</v>
      </c>
      <c r="J14" s="6" t="s">
        <v>22</v>
      </c>
      <c r="K14" s="6">
        <f>I14/(10000*1000)</f>
        <v>21.35953385776596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178074876.19568199</v>
      </c>
      <c r="J15" s="6" t="s">
        <v>22</v>
      </c>
      <c r="K15" s="6">
        <f>I15/(10000*1000)</f>
        <v>17.807487619568199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21.35953385776596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7">
        <v>-2</v>
      </c>
      <c r="E27" s="7"/>
      <c r="F27" s="7"/>
      <c r="G27" s="1">
        <v>1</v>
      </c>
      <c r="H27" s="8">
        <f t="shared" ref="H27:H38" si="0">E28</f>
        <v>-2</v>
      </c>
      <c r="I27" s="8">
        <f t="shared" ref="I27:I38" si="1">H27+273.15</f>
        <v>271.14999999999998</v>
      </c>
      <c r="J27" s="8">
        <f t="shared" ref="J27:J38" si="2">EXP(($C$16*(I27-$C$14))/($C$17*I27*$C$14))</f>
        <v>1.339736430234789E-2</v>
      </c>
      <c r="K27" s="8">
        <f t="shared" ref="K27:K38" si="3">$B$27/12</f>
        <v>99.511166666666668</v>
      </c>
      <c r="L27" s="8">
        <f t="shared" ref="L27:L38" si="4">K27*$B$28/100</f>
        <v>0.99511166666666673</v>
      </c>
      <c r="M27" s="1" t="s">
        <v>73</v>
      </c>
      <c r="O27" s="8">
        <f>L27</f>
        <v>0.99511166666666673</v>
      </c>
      <c r="P27" s="8">
        <f t="shared" ref="P27:P38" si="5">O27*J27</f>
        <v>1.3331873519849914E-2</v>
      </c>
      <c r="Q27" s="13">
        <f t="shared" ref="Q27:Q38" si="6">P27*$B$29</f>
        <v>1.8220227143794885E-3</v>
      </c>
      <c r="R27" s="8">
        <f t="shared" ref="R27:R38" si="7">L27*$B$29</f>
        <v>0.13599859444444448</v>
      </c>
      <c r="S27" s="14">
        <f t="shared" ref="S27:S38" si="8">Q27/R27</f>
        <v>1.339736430234789E-2</v>
      </c>
      <c r="T27" s="2">
        <v>0.01</v>
      </c>
      <c r="U27" s="15">
        <f t="shared" ref="U27:U38" si="9">S27*T27</f>
        <v>1.339736430234789E-4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2.9583973643023474E-2</v>
      </c>
      <c r="AR27" s="8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92.710119818676674</v>
      </c>
      <c r="AU27" s="1">
        <f t="shared" ref="AU27:AU38" si="17">AT27*10000*AS27*0.67*AR27*AQ27</f>
        <v>249915.31560093764</v>
      </c>
    </row>
    <row r="28" spans="1:47" x14ac:dyDescent="0.15">
      <c r="A28" s="1" t="s">
        <v>74</v>
      </c>
      <c r="B28" s="1">
        <v>1</v>
      </c>
      <c r="C28" s="7">
        <v>1</v>
      </c>
      <c r="D28" s="9">
        <v>-3.5303652134193499</v>
      </c>
      <c r="E28" s="10">
        <f t="shared" ref="E28:E39" si="18">D27</f>
        <v>-2</v>
      </c>
      <c r="F28" s="7" t="s">
        <v>73</v>
      </c>
      <c r="G28" s="1">
        <v>2</v>
      </c>
      <c r="H28" s="8">
        <f t="shared" si="0"/>
        <v>-3.5303652134193499</v>
      </c>
      <c r="I28" s="8">
        <f t="shared" si="1"/>
        <v>269.6196347865806</v>
      </c>
      <c r="J28" s="8">
        <f t="shared" si="2"/>
        <v>1.0926998133369982E-2</v>
      </c>
      <c r="K28" s="8">
        <f t="shared" si="3"/>
        <v>99.511166666666668</v>
      </c>
      <c r="L28" s="8">
        <f t="shared" si="4"/>
        <v>0.99511166666666673</v>
      </c>
      <c r="M28" s="1" t="s">
        <v>73</v>
      </c>
      <c r="O28" s="8">
        <f t="shared" ref="O28:O38" si="19">L28+O27-P27-N28</f>
        <v>1.9768914598134835</v>
      </c>
      <c r="P28" s="8">
        <f t="shared" si="5"/>
        <v>2.1601489291256992E-2</v>
      </c>
      <c r="Q28" s="13">
        <f t="shared" si="6"/>
        <v>2.9522035364717893E-3</v>
      </c>
      <c r="R28" s="8">
        <f t="shared" si="7"/>
        <v>0.13599859444444448</v>
      </c>
      <c r="S28" s="14">
        <f t="shared" si="8"/>
        <v>2.1707603292016129E-2</v>
      </c>
      <c r="T28" s="2">
        <v>0.01</v>
      </c>
      <c r="U28" s="15">
        <f t="shared" si="9"/>
        <v>2.170760329201613E-4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2.2117076032920159E-2</v>
      </c>
      <c r="AR28" s="8">
        <f t="shared" si="15"/>
        <v>99.511166666666668</v>
      </c>
      <c r="AS28" s="1">
        <f t="shared" si="16"/>
        <v>0.13666666666666669</v>
      </c>
      <c r="AT28" s="1">
        <f t="shared" ref="AT28:AT38" si="20">$E$2/12</f>
        <v>92.710119818676674</v>
      </c>
      <c r="AU28" s="1">
        <f t="shared" si="17"/>
        <v>186837.51221637029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-0.43260181189285701</v>
      </c>
      <c r="E29" s="10">
        <f t="shared" si="18"/>
        <v>-3.5303652134193499</v>
      </c>
      <c r="F29" s="7" t="s">
        <v>73</v>
      </c>
      <c r="G29" s="1">
        <v>3</v>
      </c>
      <c r="H29" s="8">
        <f t="shared" si="0"/>
        <v>-0.43260181189285701</v>
      </c>
      <c r="I29" s="8">
        <f t="shared" si="1"/>
        <v>272.7173981881071</v>
      </c>
      <c r="J29" s="8">
        <f t="shared" si="2"/>
        <v>1.646835054800597E-2</v>
      </c>
      <c r="K29" s="8">
        <f t="shared" si="3"/>
        <v>99.511166666666668</v>
      </c>
      <c r="L29" s="8">
        <f t="shared" si="4"/>
        <v>0.99511166666666673</v>
      </c>
      <c r="M29" s="1" t="s">
        <v>73</v>
      </c>
      <c r="O29" s="8">
        <f t="shared" si="19"/>
        <v>2.9504016371888935</v>
      </c>
      <c r="P29" s="8">
        <f t="shared" si="5"/>
        <v>4.8588248418637424E-2</v>
      </c>
      <c r="Q29" s="13">
        <f t="shared" si="6"/>
        <v>6.6403939505471155E-3</v>
      </c>
      <c r="R29" s="8">
        <f t="shared" si="7"/>
        <v>0.13599859444444448</v>
      </c>
      <c r="S29" s="14">
        <f t="shared" si="8"/>
        <v>4.8826930731697533E-2</v>
      </c>
      <c r="T29" s="2">
        <v>0.01</v>
      </c>
      <c r="U29" s="15">
        <f t="shared" si="9"/>
        <v>4.8826930731697536E-4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2.2388269307316976E-2</v>
      </c>
      <c r="AR29" s="8">
        <f t="shared" si="15"/>
        <v>99.511166666666668</v>
      </c>
      <c r="AS29" s="1">
        <f t="shared" si="16"/>
        <v>0.13666666666666669</v>
      </c>
      <c r="AT29" s="1">
        <f t="shared" si="20"/>
        <v>92.710119818676674</v>
      </c>
      <c r="AU29" s="1">
        <f t="shared" si="17"/>
        <v>189128.46047023055</v>
      </c>
    </row>
    <row r="30" spans="1:47" x14ac:dyDescent="0.15">
      <c r="C30" s="7">
        <v>3</v>
      </c>
      <c r="D30" s="9">
        <v>5.2556309863225801</v>
      </c>
      <c r="E30" s="10">
        <f t="shared" si="18"/>
        <v>-0.43260181189285701</v>
      </c>
      <c r="F30" s="7" t="s">
        <v>73</v>
      </c>
      <c r="G30" s="1">
        <v>4</v>
      </c>
      <c r="H30" s="8">
        <f t="shared" si="0"/>
        <v>5.2556309863225801</v>
      </c>
      <c r="I30" s="8">
        <f t="shared" si="1"/>
        <v>278.40563098632254</v>
      </c>
      <c r="J30" s="8">
        <f t="shared" si="2"/>
        <v>3.4154751342975437E-2</v>
      </c>
      <c r="K30" s="8">
        <f t="shared" si="3"/>
        <v>99.511166666666668</v>
      </c>
      <c r="L30" s="8">
        <f t="shared" si="4"/>
        <v>0.99511166666666673</v>
      </c>
      <c r="M30" s="1" t="s">
        <v>73</v>
      </c>
      <c r="O30" s="8">
        <f t="shared" si="19"/>
        <v>3.896925055436923</v>
      </c>
      <c r="P30" s="8">
        <f t="shared" si="5"/>
        <v>0.13309850627065886</v>
      </c>
      <c r="Q30" s="13">
        <f t="shared" si="6"/>
        <v>1.8190129190323381E-2</v>
      </c>
      <c r="R30" s="8">
        <f t="shared" si="7"/>
        <v>0.13599859444444448</v>
      </c>
      <c r="S30" s="14">
        <f t="shared" si="8"/>
        <v>0.13375233225483121</v>
      </c>
      <c r="T30" s="2">
        <v>0.01</v>
      </c>
      <c r="U30" s="15">
        <f t="shared" si="9"/>
        <v>1.3375233225483122E-3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2.323752332254831E-2</v>
      </c>
      <c r="AR30" s="8">
        <f t="shared" si="15"/>
        <v>99.511166666666668</v>
      </c>
      <c r="AS30" s="1">
        <f t="shared" si="16"/>
        <v>0.13666666666666669</v>
      </c>
      <c r="AT30" s="1">
        <f t="shared" si="20"/>
        <v>92.710119818676674</v>
      </c>
      <c r="AU30" s="1">
        <f t="shared" si="17"/>
        <v>196302.66863451997</v>
      </c>
    </row>
    <row r="31" spans="1:47" x14ac:dyDescent="0.15">
      <c r="C31" s="7">
        <v>4</v>
      </c>
      <c r="D31" s="9">
        <v>7.7238941003333297</v>
      </c>
      <c r="E31" s="10">
        <f t="shared" si="18"/>
        <v>5.2556309863225801</v>
      </c>
      <c r="F31" s="7" t="s">
        <v>73</v>
      </c>
      <c r="G31" s="1">
        <v>5</v>
      </c>
      <c r="H31" s="8">
        <f t="shared" si="0"/>
        <v>7.7238941003333297</v>
      </c>
      <c r="I31" s="8">
        <f t="shared" si="1"/>
        <v>280.8738941003333</v>
      </c>
      <c r="J31" s="8">
        <f t="shared" si="2"/>
        <v>4.6443699539160554E-2</v>
      </c>
      <c r="K31" s="8">
        <f t="shared" si="3"/>
        <v>99.511166666666668</v>
      </c>
      <c r="L31" s="8">
        <f t="shared" si="4"/>
        <v>0.99511166666666673</v>
      </c>
      <c r="M31" s="1" t="s">
        <v>75</v>
      </c>
      <c r="N31" s="8">
        <f>(O30-P30)*C22/100</f>
        <v>3.5756352217079512</v>
      </c>
      <c r="O31" s="8">
        <f t="shared" si="19"/>
        <v>1.1833029941249795</v>
      </c>
      <c r="P31" s="8">
        <f t="shared" si="5"/>
        <v>5.4956968722929614E-2</v>
      </c>
      <c r="Q31" s="13">
        <f t="shared" si="6"/>
        <v>7.5107857254670483E-3</v>
      </c>
      <c r="R31" s="8">
        <f t="shared" si="7"/>
        <v>0.13599859444444448</v>
      </c>
      <c r="S31" s="14">
        <f t="shared" si="8"/>
        <v>5.5226936397017028E-2</v>
      </c>
      <c r="T31" s="2">
        <v>0.01</v>
      </c>
      <c r="U31" s="15">
        <f t="shared" si="9"/>
        <v>5.5226936397017028E-4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2.245226936397017E-2</v>
      </c>
      <c r="AR31" s="8">
        <f t="shared" si="15"/>
        <v>99.511166666666668</v>
      </c>
      <c r="AS31" s="1">
        <f t="shared" si="16"/>
        <v>0.13666666666666669</v>
      </c>
      <c r="AT31" s="1">
        <f t="shared" si="20"/>
        <v>92.710119818676674</v>
      </c>
      <c r="AU31" s="1">
        <f t="shared" si="17"/>
        <v>189669.11111270206</v>
      </c>
    </row>
    <row r="32" spans="1:47" x14ac:dyDescent="0.15">
      <c r="C32" s="7">
        <v>5</v>
      </c>
      <c r="D32" s="9">
        <v>12.438659119322599</v>
      </c>
      <c r="E32" s="10">
        <f t="shared" si="18"/>
        <v>7.7238941003333297</v>
      </c>
      <c r="F32" s="7" t="s">
        <v>75</v>
      </c>
      <c r="G32" s="1">
        <v>6</v>
      </c>
      <c r="H32" s="8">
        <f t="shared" si="0"/>
        <v>12.438659119322599</v>
      </c>
      <c r="I32" s="8">
        <f t="shared" si="1"/>
        <v>285.58865911932259</v>
      </c>
      <c r="J32" s="8">
        <f t="shared" si="2"/>
        <v>8.2313939843745632E-2</v>
      </c>
      <c r="K32" s="8">
        <f t="shared" si="3"/>
        <v>99.511166666666668</v>
      </c>
      <c r="L32" s="8">
        <f t="shared" si="4"/>
        <v>0.99511166666666673</v>
      </c>
      <c r="M32" s="1" t="s">
        <v>73</v>
      </c>
      <c r="O32" s="8">
        <f t="shared" si="19"/>
        <v>2.1234576920687167</v>
      </c>
      <c r="P32" s="8">
        <f t="shared" si="5"/>
        <v>0.17479016872568329</v>
      </c>
      <c r="Q32" s="13">
        <f t="shared" si="6"/>
        <v>2.3887989725843387E-2</v>
      </c>
      <c r="R32" s="8">
        <f t="shared" si="7"/>
        <v>0.13599859444444448</v>
      </c>
      <c r="S32" s="14">
        <f t="shared" si="8"/>
        <v>0.17564879860285357</v>
      </c>
      <c r="T32" s="2">
        <v>0.01</v>
      </c>
      <c r="U32" s="15">
        <f t="shared" si="9"/>
        <v>1.7564879860285357E-3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2.3656487986028533E-2</v>
      </c>
      <c r="AR32" s="8">
        <f t="shared" si="15"/>
        <v>99.511166666666668</v>
      </c>
      <c r="AS32" s="1">
        <f t="shared" si="16"/>
        <v>0.13666666666666669</v>
      </c>
      <c r="AT32" s="1">
        <f t="shared" si="20"/>
        <v>92.710119818676674</v>
      </c>
      <c r="AU32" s="1">
        <f t="shared" si="17"/>
        <v>199841.93916533969</v>
      </c>
    </row>
    <row r="33" spans="1:48" x14ac:dyDescent="0.15">
      <c r="C33" s="7">
        <v>6</v>
      </c>
      <c r="D33" s="9">
        <v>15.5167299166667</v>
      </c>
      <c r="E33" s="10">
        <f t="shared" si="18"/>
        <v>12.438659119322599</v>
      </c>
      <c r="F33" s="7" t="s">
        <v>73</v>
      </c>
      <c r="G33" s="1">
        <v>7</v>
      </c>
      <c r="H33" s="8">
        <f t="shared" si="0"/>
        <v>15.5167299166667</v>
      </c>
      <c r="I33" s="8">
        <f t="shared" si="1"/>
        <v>288.66672991666667</v>
      </c>
      <c r="J33" s="8">
        <f t="shared" si="2"/>
        <v>0.11840183479855772</v>
      </c>
      <c r="K33" s="8">
        <f t="shared" si="3"/>
        <v>99.511166666666668</v>
      </c>
      <c r="L33" s="8">
        <f t="shared" si="4"/>
        <v>0.99511166666666673</v>
      </c>
      <c r="M33" s="1" t="s">
        <v>73</v>
      </c>
      <c r="O33" s="8">
        <f t="shared" si="19"/>
        <v>2.9437791900097001</v>
      </c>
      <c r="P33" s="8">
        <f t="shared" si="5"/>
        <v>0.34854885733896057</v>
      </c>
      <c r="Q33" s="13">
        <f t="shared" si="6"/>
        <v>4.7635010502991286E-2</v>
      </c>
      <c r="R33" s="8">
        <f t="shared" si="7"/>
        <v>0.13599859444444448</v>
      </c>
      <c r="S33" s="14">
        <f t="shared" si="8"/>
        <v>0.35026105010555986</v>
      </c>
      <c r="T33" s="2">
        <v>0.01</v>
      </c>
      <c r="U33" s="15">
        <f t="shared" si="9"/>
        <v>3.5026105010555987E-3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3.2952610501055593E-2</v>
      </c>
      <c r="AR33" s="8">
        <f t="shared" si="15"/>
        <v>99.511166666666668</v>
      </c>
      <c r="AS33" s="1">
        <f t="shared" si="16"/>
        <v>0.13666666666666669</v>
      </c>
      <c r="AT33" s="1">
        <f t="shared" si="20"/>
        <v>92.710119818676674</v>
      </c>
      <c r="AU33" s="1">
        <f t="shared" si="17"/>
        <v>278372.4104347339</v>
      </c>
    </row>
    <row r="34" spans="1:48" x14ac:dyDescent="0.15">
      <c r="C34" s="7">
        <v>7</v>
      </c>
      <c r="D34" s="9">
        <v>15.598164045806501</v>
      </c>
      <c r="E34" s="10">
        <f t="shared" si="18"/>
        <v>15.5167299166667</v>
      </c>
      <c r="F34" s="7" t="s">
        <v>73</v>
      </c>
      <c r="G34" s="1">
        <v>8</v>
      </c>
      <c r="H34" s="8">
        <f t="shared" si="0"/>
        <v>15.598164045806501</v>
      </c>
      <c r="I34" s="8">
        <f t="shared" si="1"/>
        <v>288.7481640458065</v>
      </c>
      <c r="J34" s="8">
        <f t="shared" si="2"/>
        <v>0.1195335365685318</v>
      </c>
      <c r="K34" s="8">
        <f t="shared" si="3"/>
        <v>99.511166666666668</v>
      </c>
      <c r="L34" s="8">
        <f t="shared" si="4"/>
        <v>0.99511166666666673</v>
      </c>
      <c r="M34" s="1" t="s">
        <v>73</v>
      </c>
      <c r="O34" s="8">
        <f t="shared" si="19"/>
        <v>3.5903419993374062</v>
      </c>
      <c r="P34" s="8">
        <f t="shared" si="5"/>
        <v>0.42916627667133339</v>
      </c>
      <c r="Q34" s="13">
        <f t="shared" si="6"/>
        <v>5.8652724478415574E-2</v>
      </c>
      <c r="R34" s="8">
        <f t="shared" si="7"/>
        <v>0.13599859444444448</v>
      </c>
      <c r="S34" s="14">
        <f t="shared" si="8"/>
        <v>0.4312744901372878</v>
      </c>
      <c r="T34" s="2">
        <v>0.01</v>
      </c>
      <c r="U34" s="15">
        <f t="shared" si="9"/>
        <v>4.3127449013728785E-3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3.3762744901372876E-2</v>
      </c>
      <c r="AR34" s="8">
        <f t="shared" si="15"/>
        <v>99.511166666666668</v>
      </c>
      <c r="AS34" s="1">
        <f t="shared" si="16"/>
        <v>0.13666666666666669</v>
      </c>
      <c r="AT34" s="1">
        <f t="shared" si="20"/>
        <v>92.710119818676674</v>
      </c>
      <c r="AU34" s="1">
        <f t="shared" si="17"/>
        <v>285216.14943942352</v>
      </c>
    </row>
    <row r="35" spans="1:48" x14ac:dyDescent="0.15">
      <c r="C35" s="7">
        <v>8</v>
      </c>
      <c r="D35" s="9">
        <v>15.2945018067742</v>
      </c>
      <c r="E35" s="10">
        <f t="shared" si="18"/>
        <v>15.598164045806501</v>
      </c>
      <c r="F35" s="7" t="s">
        <v>73</v>
      </c>
      <c r="G35" s="1">
        <v>9</v>
      </c>
      <c r="H35" s="8">
        <f t="shared" si="0"/>
        <v>15.2945018067742</v>
      </c>
      <c r="I35" s="8">
        <f t="shared" si="1"/>
        <v>288.44450180677416</v>
      </c>
      <c r="J35" s="8">
        <f t="shared" si="2"/>
        <v>0.11536456471863138</v>
      </c>
      <c r="K35" s="8">
        <f t="shared" si="3"/>
        <v>99.511166666666668</v>
      </c>
      <c r="L35" s="8">
        <f t="shared" si="4"/>
        <v>0.99511166666666673</v>
      </c>
      <c r="M35" s="1" t="s">
        <v>73</v>
      </c>
      <c r="O35" s="8">
        <f t="shared" si="19"/>
        <v>4.1562873893327392</v>
      </c>
      <c r="P35" s="8">
        <f t="shared" si="5"/>
        <v>0.47948828551590827</v>
      </c>
      <c r="Q35" s="13">
        <f t="shared" si="6"/>
        <v>6.5530065687174135E-2</v>
      </c>
      <c r="R35" s="8">
        <f t="shared" si="7"/>
        <v>0.13599859444444448</v>
      </c>
      <c r="S35" s="14">
        <f t="shared" si="8"/>
        <v>0.48184369812691857</v>
      </c>
      <c r="T35" s="2">
        <v>0.01</v>
      </c>
      <c r="U35" s="15">
        <f t="shared" si="9"/>
        <v>4.8184369812691854E-3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3.4268436981269183E-2</v>
      </c>
      <c r="AR35" s="8">
        <f t="shared" si="15"/>
        <v>99.511166666666668</v>
      </c>
      <c r="AS35" s="1">
        <f t="shared" si="16"/>
        <v>0.13666666666666669</v>
      </c>
      <c r="AT35" s="1">
        <f t="shared" si="20"/>
        <v>92.710119818676674</v>
      </c>
      <c r="AU35" s="1">
        <f t="shared" si="17"/>
        <v>289488.06359365967</v>
      </c>
    </row>
    <row r="36" spans="1:48" x14ac:dyDescent="0.15">
      <c r="C36" s="7">
        <v>9</v>
      </c>
      <c r="D36" s="9">
        <v>13.7343668083333</v>
      </c>
      <c r="E36" s="10">
        <f t="shared" si="18"/>
        <v>15.2945018067742</v>
      </c>
      <c r="F36" s="7" t="s">
        <v>73</v>
      </c>
      <c r="G36" s="1">
        <v>10</v>
      </c>
      <c r="H36" s="8">
        <f t="shared" si="0"/>
        <v>13.7343668083333</v>
      </c>
      <c r="I36" s="8">
        <f t="shared" si="1"/>
        <v>286.88436680833325</v>
      </c>
      <c r="J36" s="8">
        <f t="shared" si="2"/>
        <v>9.6016902722949563E-2</v>
      </c>
      <c r="K36" s="8">
        <f t="shared" si="3"/>
        <v>99.511166666666668</v>
      </c>
      <c r="L36" s="8">
        <f t="shared" si="4"/>
        <v>0.99511166666666673</v>
      </c>
      <c r="M36" s="1" t="s">
        <v>73</v>
      </c>
      <c r="O36" s="8">
        <f t="shared" si="19"/>
        <v>4.671910770483497</v>
      </c>
      <c r="P36" s="8">
        <f t="shared" si="5"/>
        <v>0.44858240197981425</v>
      </c>
      <c r="Q36" s="13">
        <f t="shared" si="6"/>
        <v>6.1306261603907959E-2</v>
      </c>
      <c r="R36" s="8">
        <f t="shared" si="7"/>
        <v>0.13599859444444448</v>
      </c>
      <c r="S36" s="14">
        <f t="shared" si="8"/>
        <v>0.45078599418137083</v>
      </c>
      <c r="T36" s="2">
        <v>0.01</v>
      </c>
      <c r="U36" s="15">
        <f t="shared" si="9"/>
        <v>4.5078599418137081E-3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2.6407859941813709E-2</v>
      </c>
      <c r="AR36" s="8">
        <f t="shared" si="15"/>
        <v>99.511166666666668</v>
      </c>
      <c r="AS36" s="1">
        <f t="shared" si="16"/>
        <v>0.13666666666666669</v>
      </c>
      <c r="AT36" s="1">
        <f t="shared" si="20"/>
        <v>92.710119818676674</v>
      </c>
      <c r="AU36" s="1">
        <f t="shared" si="17"/>
        <v>223084.59070913508</v>
      </c>
    </row>
    <row r="37" spans="1:48" x14ac:dyDescent="0.15">
      <c r="C37" s="7">
        <v>10</v>
      </c>
      <c r="D37" s="9">
        <v>9.2466490692903207</v>
      </c>
      <c r="E37" s="10">
        <f t="shared" si="18"/>
        <v>13.7343668083333</v>
      </c>
      <c r="F37" s="7" t="s">
        <v>73</v>
      </c>
      <c r="G37" s="1">
        <v>11</v>
      </c>
      <c r="H37" s="8">
        <f t="shared" si="0"/>
        <v>9.2466490692903207</v>
      </c>
      <c r="I37" s="8">
        <f t="shared" si="1"/>
        <v>282.39664906929028</v>
      </c>
      <c r="J37" s="8">
        <f t="shared" si="2"/>
        <v>5.5989772410844588E-2</v>
      </c>
      <c r="K37" s="8">
        <f t="shared" si="3"/>
        <v>99.511166666666668</v>
      </c>
      <c r="L37" s="8">
        <f t="shared" si="4"/>
        <v>0.99511166666666673</v>
      </c>
      <c r="M37" s="1" t="s">
        <v>75</v>
      </c>
      <c r="N37" s="8">
        <f>(O36-P36)*C22/100</f>
        <v>4.0121619500784984</v>
      </c>
      <c r="O37" s="8">
        <f t="shared" si="19"/>
        <v>1.2062780850918511</v>
      </c>
      <c r="P37" s="8">
        <f t="shared" si="5"/>
        <v>6.7539235448482157E-2</v>
      </c>
      <c r="Q37" s="13">
        <f t="shared" si="6"/>
        <v>9.2303621779592296E-3</v>
      </c>
      <c r="R37" s="8">
        <f t="shared" si="7"/>
        <v>0.13599859444444448</v>
      </c>
      <c r="S37" s="14">
        <f t="shared" si="8"/>
        <v>6.7871011576739776E-2</v>
      </c>
      <c r="T37" s="2">
        <v>0.01</v>
      </c>
      <c r="U37" s="15">
        <f t="shared" si="9"/>
        <v>6.7871011576739774E-4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2.2578710115767398E-2</v>
      </c>
      <c r="AR37" s="8">
        <f t="shared" si="15"/>
        <v>99.511166666666668</v>
      </c>
      <c r="AS37" s="1">
        <f t="shared" si="16"/>
        <v>0.13666666666666669</v>
      </c>
      <c r="AT37" s="1">
        <f t="shared" si="20"/>
        <v>92.710119818676674</v>
      </c>
      <c r="AU37" s="1">
        <f t="shared" si="17"/>
        <v>190737.23944365315</v>
      </c>
    </row>
    <row r="38" spans="1:48" x14ac:dyDescent="0.15">
      <c r="C38" s="7">
        <v>11</v>
      </c>
      <c r="D38" s="9">
        <v>5.0088436845666697</v>
      </c>
      <c r="E38" s="10">
        <f t="shared" si="18"/>
        <v>9.2466490692903207</v>
      </c>
      <c r="F38" s="7" t="s">
        <v>75</v>
      </c>
      <c r="G38" s="1">
        <v>12</v>
      </c>
      <c r="H38" s="8">
        <f t="shared" si="0"/>
        <v>5.0088436845666697</v>
      </c>
      <c r="I38" s="8">
        <f t="shared" si="1"/>
        <v>278.15884368456665</v>
      </c>
      <c r="J38" s="8">
        <f t="shared" si="2"/>
        <v>3.3111237110523391E-2</v>
      </c>
      <c r="K38" s="8">
        <f t="shared" si="3"/>
        <v>99.511166666666668</v>
      </c>
      <c r="L38" s="8">
        <f t="shared" si="4"/>
        <v>0.99511166666666673</v>
      </c>
      <c r="M38" s="1" t="s">
        <v>73</v>
      </c>
      <c r="O38" s="8">
        <f t="shared" si="19"/>
        <v>2.1338505163100359</v>
      </c>
      <c r="P38" s="8">
        <f t="shared" si="5"/>
        <v>7.065443040395436E-2</v>
      </c>
      <c r="Q38" s="13">
        <f t="shared" si="6"/>
        <v>9.6561054885404302E-3</v>
      </c>
      <c r="R38" s="8">
        <f t="shared" si="7"/>
        <v>0.13599859444444448</v>
      </c>
      <c r="S38" s="14">
        <f t="shared" si="8"/>
        <v>7.1001509449312397E-2</v>
      </c>
      <c r="T38" s="2">
        <v>0.01</v>
      </c>
      <c r="U38" s="15">
        <f t="shared" si="9"/>
        <v>7.1001509449312398E-4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2.2610015094493122E-2</v>
      </c>
      <c r="AR38" s="8">
        <f t="shared" si="15"/>
        <v>99.511166666666668</v>
      </c>
      <c r="AS38" s="1">
        <f t="shared" si="16"/>
        <v>0.13666666666666669</v>
      </c>
      <c r="AT38" s="1">
        <f t="shared" si="20"/>
        <v>92.710119818676674</v>
      </c>
      <c r="AU38" s="1">
        <f t="shared" si="17"/>
        <v>191001.69322300423</v>
      </c>
      <c r="AV38" s="1">
        <f>SUM(AU27:AU38)</f>
        <v>2669595.1540437099</v>
      </c>
    </row>
    <row r="39" spans="1:48" x14ac:dyDescent="0.15">
      <c r="C39" s="7">
        <v>12</v>
      </c>
      <c r="D39" s="9">
        <v>-2.9997960766128999</v>
      </c>
      <c r="E39" s="10">
        <f t="shared" si="18"/>
        <v>5.0088436845666697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-2</v>
      </c>
      <c r="E42" s="7"/>
      <c r="F42" s="7"/>
      <c r="G42" s="1">
        <v>1</v>
      </c>
      <c r="H42" s="8">
        <f t="shared" ref="H42:H53" si="21">E43</f>
        <v>-2</v>
      </c>
      <c r="I42" s="8">
        <f t="shared" ref="I42:I53" si="22">H42+273.15</f>
        <v>271.14999999999998</v>
      </c>
      <c r="J42" s="8">
        <f t="shared" ref="J42:J53" si="23">EXP(($C$16*(I42-$C$14))/($C$17*I42*$C$14))</f>
        <v>1.339736430234789E-2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1.0328167696558137E-3</v>
      </c>
      <c r="Q42" s="13">
        <f t="shared" ref="Q42:Q53" si="27">P42*$B$44</f>
        <v>1.6008659929665111E-4</v>
      </c>
      <c r="R42" s="8">
        <f t="shared" ref="R42:R53" si="28">L42*$B$44</f>
        <v>1.1949111458333333E-2</v>
      </c>
      <c r="S42" s="14">
        <f t="shared" ref="S42:S53" si="29">Q42/R42</f>
        <v>1.3397364302347888E-2</v>
      </c>
      <c r="T42" s="2">
        <v>0.01</v>
      </c>
      <c r="U42" s="15">
        <f t="shared" ref="U42:U53" si="30">S42*T42</f>
        <v>1.3397364302347888E-4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2.7233973643023476E-2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245.94323972602751</v>
      </c>
      <c r="AU42" s="1">
        <f t="shared" ref="AU42:AU53" si="37">AT42*10000*AS42*0.67*AR42*AQ42</f>
        <v>53623.643263265869</v>
      </c>
    </row>
    <row r="43" spans="1:48" x14ac:dyDescent="0.15">
      <c r="A43" s="1" t="s">
        <v>74</v>
      </c>
      <c r="B43" s="1">
        <v>1</v>
      </c>
      <c r="C43" s="7">
        <v>1</v>
      </c>
      <c r="D43" s="9">
        <v>-3.5303652134193499</v>
      </c>
      <c r="E43" s="10">
        <f t="shared" ref="E43:E54" si="38">D42</f>
        <v>-2</v>
      </c>
      <c r="F43" s="7" t="s">
        <v>73</v>
      </c>
      <c r="G43" s="1">
        <v>2</v>
      </c>
      <c r="H43" s="8">
        <f t="shared" si="21"/>
        <v>-3.5303652134193499</v>
      </c>
      <c r="I43" s="8">
        <f t="shared" si="22"/>
        <v>269.6196347865806</v>
      </c>
      <c r="J43" s="8">
        <f t="shared" si="23"/>
        <v>1.0926998133369982E-2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0.15314926656367753</v>
      </c>
      <c r="P43" s="8">
        <f t="shared" si="26"/>
        <v>1.6734617498682862E-3</v>
      </c>
      <c r="Q43" s="13">
        <f t="shared" si="27"/>
        <v>2.5938657122958437E-4</v>
      </c>
      <c r="R43" s="8">
        <f t="shared" si="28"/>
        <v>1.1949111458333333E-2</v>
      </c>
      <c r="S43" s="14">
        <f t="shared" si="29"/>
        <v>2.1707603292016132E-2</v>
      </c>
      <c r="T43" s="2">
        <v>0.01</v>
      </c>
      <c r="U43" s="15">
        <f t="shared" si="30"/>
        <v>2.1707603292016133E-4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1.5017076032920162E-2</v>
      </c>
      <c r="AR43" s="8">
        <f t="shared" si="34"/>
        <v>7.7091041666666671</v>
      </c>
      <c r="AS43" s="1">
        <f t="shared" si="35"/>
        <v>0.155</v>
      </c>
      <c r="AT43" s="1">
        <f t="shared" si="36"/>
        <v>245.94323972602751</v>
      </c>
      <c r="AU43" s="1">
        <f t="shared" si="37"/>
        <v>29568.594675237066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-0.43260181189285701</v>
      </c>
      <c r="E44" s="10">
        <f t="shared" si="38"/>
        <v>-3.5303652134193499</v>
      </c>
      <c r="F44" s="7" t="s">
        <v>73</v>
      </c>
      <c r="G44" s="1">
        <v>3</v>
      </c>
      <c r="H44" s="8">
        <f t="shared" si="21"/>
        <v>-0.43260181189285701</v>
      </c>
      <c r="I44" s="8">
        <f t="shared" si="22"/>
        <v>272.7173981881071</v>
      </c>
      <c r="J44" s="8">
        <f t="shared" si="23"/>
        <v>1.646835054800597E-2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0.2285668464804759</v>
      </c>
      <c r="P44" s="8">
        <f t="shared" si="26"/>
        <v>3.7641189514927417E-3</v>
      </c>
      <c r="Q44" s="13">
        <f t="shared" si="27"/>
        <v>5.8343843748137494E-4</v>
      </c>
      <c r="R44" s="8">
        <f t="shared" si="28"/>
        <v>1.1949111458333333E-2</v>
      </c>
      <c r="S44" s="14">
        <f t="shared" si="29"/>
        <v>4.8826930731697533E-2</v>
      </c>
      <c r="T44" s="2">
        <v>0.01</v>
      </c>
      <c r="U44" s="15">
        <f t="shared" si="30"/>
        <v>4.8826930731697536E-4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1.5288269307316976E-2</v>
      </c>
      <c r="AR44" s="8">
        <f t="shared" si="34"/>
        <v>7.7091041666666671</v>
      </c>
      <c r="AS44" s="1">
        <f t="shared" si="35"/>
        <v>0.155</v>
      </c>
      <c r="AT44" s="1">
        <f t="shared" si="36"/>
        <v>245.94323972602751</v>
      </c>
      <c r="AU44" s="1">
        <f t="shared" si="37"/>
        <v>30102.573726266113</v>
      </c>
    </row>
    <row r="45" spans="1:48" x14ac:dyDescent="0.15">
      <c r="C45" s="7">
        <v>3</v>
      </c>
      <c r="D45" s="9">
        <v>5.2556309863225801</v>
      </c>
      <c r="E45" s="10">
        <f t="shared" si="38"/>
        <v>-0.43260181189285701</v>
      </c>
      <c r="F45" s="7" t="s">
        <v>73</v>
      </c>
      <c r="G45" s="1">
        <v>4</v>
      </c>
      <c r="H45" s="8">
        <f t="shared" si="21"/>
        <v>5.2556309863225801</v>
      </c>
      <c r="I45" s="8">
        <f t="shared" si="22"/>
        <v>278.40563098632254</v>
      </c>
      <c r="J45" s="8">
        <f t="shared" si="23"/>
        <v>3.4154751342975437E-2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0.30189376919564981</v>
      </c>
      <c r="P45" s="8">
        <f t="shared" si="26"/>
        <v>1.0311106618871036E-2</v>
      </c>
      <c r="Q45" s="13">
        <f t="shared" si="27"/>
        <v>1.5982215259250107E-3</v>
      </c>
      <c r="R45" s="8">
        <f t="shared" si="28"/>
        <v>1.1949111458333333E-2</v>
      </c>
      <c r="S45" s="14">
        <f t="shared" si="29"/>
        <v>0.13375233225483121</v>
      </c>
      <c r="T45" s="2">
        <v>0.01</v>
      </c>
      <c r="U45" s="15">
        <f t="shared" si="30"/>
        <v>1.3375233225483122E-3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1.6137523322548312E-2</v>
      </c>
      <c r="AR45" s="8">
        <f t="shared" si="34"/>
        <v>7.7091041666666671</v>
      </c>
      <c r="AS45" s="1">
        <f t="shared" si="35"/>
        <v>0.155</v>
      </c>
      <c r="AT45" s="1">
        <f t="shared" si="36"/>
        <v>245.94323972602751</v>
      </c>
      <c r="AU45" s="1">
        <f t="shared" si="37"/>
        <v>31774.75329688589</v>
      </c>
    </row>
    <row r="46" spans="1:48" x14ac:dyDescent="0.15">
      <c r="C46" s="7">
        <v>4</v>
      </c>
      <c r="D46" s="9">
        <v>7.7238941003333297</v>
      </c>
      <c r="E46" s="10">
        <f t="shared" si="38"/>
        <v>5.2556309863225801</v>
      </c>
      <c r="F46" s="7" t="s">
        <v>73</v>
      </c>
      <c r="G46" s="1">
        <v>5</v>
      </c>
      <c r="H46" s="8">
        <f t="shared" si="21"/>
        <v>7.7238941003333297</v>
      </c>
      <c r="I46" s="8">
        <f t="shared" si="22"/>
        <v>280.8738941003333</v>
      </c>
      <c r="J46" s="8">
        <f t="shared" si="23"/>
        <v>4.6443699539160554E-2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0.27700352944793982</v>
      </c>
      <c r="O46" s="8">
        <f t="shared" si="39"/>
        <v>9.1670174795505655E-2</v>
      </c>
      <c r="P46" s="8">
        <f t="shared" si="26"/>
        <v>4.2575020549047932E-3</v>
      </c>
      <c r="Q46" s="13">
        <f t="shared" si="27"/>
        <v>6.5991281851024289E-4</v>
      </c>
      <c r="R46" s="8">
        <f t="shared" si="28"/>
        <v>1.1949111458333333E-2</v>
      </c>
      <c r="S46" s="14">
        <f t="shared" si="29"/>
        <v>5.5226936397017069E-2</v>
      </c>
      <c r="T46" s="2">
        <v>0.01</v>
      </c>
      <c r="U46" s="15">
        <f t="shared" si="30"/>
        <v>5.5226936397017071E-4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1.5352269363970172E-2</v>
      </c>
      <c r="AR46" s="8">
        <f t="shared" si="34"/>
        <v>7.7091041666666671</v>
      </c>
      <c r="AS46" s="1">
        <f t="shared" si="35"/>
        <v>0.155</v>
      </c>
      <c r="AT46" s="1">
        <f t="shared" si="36"/>
        <v>245.94323972602751</v>
      </c>
      <c r="AU46" s="1">
        <f t="shared" si="37"/>
        <v>30228.589718342206</v>
      </c>
    </row>
    <row r="47" spans="1:48" x14ac:dyDescent="0.15">
      <c r="C47" s="7">
        <v>5</v>
      </c>
      <c r="D47" s="9">
        <v>12.438659119322599</v>
      </c>
      <c r="E47" s="10">
        <f t="shared" si="38"/>
        <v>7.7238941003333297</v>
      </c>
      <c r="F47" s="7" t="s">
        <v>75</v>
      </c>
      <c r="G47" s="1">
        <v>6</v>
      </c>
      <c r="H47" s="8">
        <f t="shared" si="21"/>
        <v>12.438659119322599</v>
      </c>
      <c r="I47" s="8">
        <f t="shared" si="22"/>
        <v>285.58865911932259</v>
      </c>
      <c r="J47" s="8">
        <f t="shared" si="23"/>
        <v>8.2313939843745632E-2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0.16450371440726752</v>
      </c>
      <c r="P47" s="8">
        <f t="shared" si="26"/>
        <v>1.3540948851792529E-2</v>
      </c>
      <c r="Q47" s="13">
        <f t="shared" si="27"/>
        <v>2.0988470720278421E-3</v>
      </c>
      <c r="R47" s="8">
        <f t="shared" si="28"/>
        <v>1.1949111458333333E-2</v>
      </c>
      <c r="S47" s="14">
        <f t="shared" si="29"/>
        <v>0.17564879860285362</v>
      </c>
      <c r="T47" s="2">
        <v>0.01</v>
      </c>
      <c r="U47" s="15">
        <f t="shared" si="30"/>
        <v>1.7564879860285363E-3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1.6556487986028538E-2</v>
      </c>
      <c r="AR47" s="8">
        <f t="shared" si="34"/>
        <v>7.7091041666666671</v>
      </c>
      <c r="AS47" s="1">
        <f t="shared" si="35"/>
        <v>0.155</v>
      </c>
      <c r="AT47" s="1">
        <f t="shared" si="36"/>
        <v>245.94323972602751</v>
      </c>
      <c r="AU47" s="1">
        <f t="shared" si="37"/>
        <v>32599.693937163447</v>
      </c>
    </row>
    <row r="48" spans="1:48" x14ac:dyDescent="0.15">
      <c r="C48" s="7">
        <v>6</v>
      </c>
      <c r="D48" s="9">
        <v>15.5167299166667</v>
      </c>
      <c r="E48" s="10">
        <f t="shared" si="38"/>
        <v>12.438659119322599</v>
      </c>
      <c r="F48" s="7" t="s">
        <v>73</v>
      </c>
      <c r="G48" s="1">
        <v>7</v>
      </c>
      <c r="H48" s="8">
        <f t="shared" si="21"/>
        <v>15.5167299166667</v>
      </c>
      <c r="I48" s="8">
        <f t="shared" si="22"/>
        <v>288.66672991666667</v>
      </c>
      <c r="J48" s="8">
        <f t="shared" si="23"/>
        <v>0.11840183479855772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0.22805380722214166</v>
      </c>
      <c r="P48" s="8">
        <f t="shared" si="26"/>
        <v>2.7001989207898147E-2</v>
      </c>
      <c r="Q48" s="13">
        <f t="shared" si="27"/>
        <v>4.1853083272242126E-3</v>
      </c>
      <c r="R48" s="8">
        <f t="shared" si="28"/>
        <v>1.1949111458333333E-2</v>
      </c>
      <c r="S48" s="14">
        <f t="shared" si="29"/>
        <v>0.35026105010555997</v>
      </c>
      <c r="T48" s="2">
        <v>0.01</v>
      </c>
      <c r="U48" s="15">
        <f t="shared" si="30"/>
        <v>3.5026105010555995E-3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3.0602610501055599E-2</v>
      </c>
      <c r="AR48" s="8">
        <f t="shared" si="34"/>
        <v>7.7091041666666671</v>
      </c>
      <c r="AS48" s="1">
        <f t="shared" si="35"/>
        <v>0.155</v>
      </c>
      <c r="AT48" s="1">
        <f t="shared" si="36"/>
        <v>245.94323972602751</v>
      </c>
      <c r="AU48" s="1">
        <f t="shared" si="37"/>
        <v>60256.482948225959</v>
      </c>
    </row>
    <row r="49" spans="1:78" x14ac:dyDescent="0.15">
      <c r="C49" s="7">
        <v>7</v>
      </c>
      <c r="D49" s="9">
        <v>15.598164045806501</v>
      </c>
      <c r="E49" s="10">
        <f t="shared" si="38"/>
        <v>15.5167299166667</v>
      </c>
      <c r="F49" s="7" t="s">
        <v>73</v>
      </c>
      <c r="G49" s="1">
        <v>8</v>
      </c>
      <c r="H49" s="8">
        <f t="shared" si="21"/>
        <v>15.598164045806501</v>
      </c>
      <c r="I49" s="8">
        <f t="shared" si="22"/>
        <v>288.7481640458065</v>
      </c>
      <c r="J49" s="8">
        <f t="shared" si="23"/>
        <v>0.1195335365685318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0.27814285968091018</v>
      </c>
      <c r="P49" s="8">
        <f t="shared" si="26"/>
        <v>3.3247399688944086E-2</v>
      </c>
      <c r="Q49" s="13">
        <f t="shared" si="27"/>
        <v>5.1533469517863334E-3</v>
      </c>
      <c r="R49" s="8">
        <f t="shared" si="28"/>
        <v>1.1949111458333333E-2</v>
      </c>
      <c r="S49" s="14">
        <f t="shared" si="29"/>
        <v>0.43127449013728791</v>
      </c>
      <c r="T49" s="2">
        <v>0.01</v>
      </c>
      <c r="U49" s="15">
        <f t="shared" si="30"/>
        <v>4.3127449013728794E-3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3.1412744901372879E-2</v>
      </c>
      <c r="AR49" s="8">
        <f t="shared" si="34"/>
        <v>7.7091041666666671</v>
      </c>
      <c r="AS49" s="1">
        <f t="shared" si="35"/>
        <v>0.155</v>
      </c>
      <c r="AT49" s="1">
        <f t="shared" si="36"/>
        <v>245.94323972602751</v>
      </c>
      <c r="AU49" s="1">
        <f t="shared" si="37"/>
        <v>61851.636070107692</v>
      </c>
    </row>
    <row r="50" spans="1:78" x14ac:dyDescent="0.15">
      <c r="C50" s="7">
        <v>8</v>
      </c>
      <c r="D50" s="9">
        <v>15.2945018067742</v>
      </c>
      <c r="E50" s="10">
        <f t="shared" si="38"/>
        <v>15.598164045806501</v>
      </c>
      <c r="F50" s="7" t="s">
        <v>73</v>
      </c>
      <c r="G50" s="1">
        <v>9</v>
      </c>
      <c r="H50" s="8">
        <f t="shared" si="21"/>
        <v>15.2945018067742</v>
      </c>
      <c r="I50" s="8">
        <f t="shared" si="22"/>
        <v>288.44450180677416</v>
      </c>
      <c r="J50" s="8">
        <f t="shared" si="23"/>
        <v>0.11536456471863138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0.32198650165863274</v>
      </c>
      <c r="P50" s="8">
        <f t="shared" si="26"/>
        <v>3.7145832609123047E-2</v>
      </c>
      <c r="Q50" s="13">
        <f t="shared" si="27"/>
        <v>5.7576040544140726E-3</v>
      </c>
      <c r="R50" s="8">
        <f t="shared" si="28"/>
        <v>1.1949111458333333E-2</v>
      </c>
      <c r="S50" s="14">
        <f t="shared" si="29"/>
        <v>0.48184369812691874</v>
      </c>
      <c r="T50" s="2">
        <v>0.01</v>
      </c>
      <c r="U50" s="15">
        <f t="shared" si="30"/>
        <v>4.8184369812691872E-3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3.1918436981269185E-2</v>
      </c>
      <c r="AR50" s="8">
        <f t="shared" si="34"/>
        <v>7.7091041666666671</v>
      </c>
      <c r="AS50" s="1">
        <f t="shared" si="35"/>
        <v>0.155</v>
      </c>
      <c r="AT50" s="1">
        <f t="shared" si="36"/>
        <v>245.94323972602751</v>
      </c>
      <c r="AU50" s="1">
        <f t="shared" si="37"/>
        <v>62847.34283140747</v>
      </c>
    </row>
    <row r="51" spans="1:78" x14ac:dyDescent="0.15">
      <c r="C51" s="7">
        <v>9</v>
      </c>
      <c r="D51" s="9">
        <v>13.7343668083333</v>
      </c>
      <c r="E51" s="10">
        <f t="shared" si="38"/>
        <v>15.2945018067742</v>
      </c>
      <c r="F51" s="7" t="s">
        <v>73</v>
      </c>
      <c r="G51" s="1">
        <v>10</v>
      </c>
      <c r="H51" s="8">
        <f t="shared" si="21"/>
        <v>13.7343668083333</v>
      </c>
      <c r="I51" s="8">
        <f t="shared" si="22"/>
        <v>286.88436680833325</v>
      </c>
      <c r="J51" s="8">
        <f t="shared" si="23"/>
        <v>9.6016902722949563E-2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0.36193171071617636</v>
      </c>
      <c r="P51" s="8">
        <f t="shared" si="26"/>
        <v>3.4751561860185826E-2</v>
      </c>
      <c r="Q51" s="13">
        <f t="shared" si="27"/>
        <v>5.3864920883288031E-3</v>
      </c>
      <c r="R51" s="8">
        <f t="shared" si="28"/>
        <v>1.1949111458333333E-2</v>
      </c>
      <c r="S51" s="14">
        <f t="shared" si="29"/>
        <v>0.450785994181371</v>
      </c>
      <c r="T51" s="2">
        <v>0.01</v>
      </c>
      <c r="U51" s="15">
        <f t="shared" si="30"/>
        <v>4.5078599418137098E-3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1.930785994181371E-2</v>
      </c>
      <c r="AR51" s="8">
        <f t="shared" si="34"/>
        <v>7.7091041666666671</v>
      </c>
      <c r="AS51" s="1">
        <f t="shared" si="35"/>
        <v>0.155</v>
      </c>
      <c r="AT51" s="1">
        <f t="shared" si="36"/>
        <v>245.94323972602751</v>
      </c>
      <c r="AU51" s="1">
        <f t="shared" si="37"/>
        <v>38017.140181897295</v>
      </c>
    </row>
    <row r="52" spans="1:78" x14ac:dyDescent="0.15">
      <c r="C52" s="7">
        <v>10</v>
      </c>
      <c r="D52" s="9">
        <v>9.2466490692903207</v>
      </c>
      <c r="E52" s="10">
        <f t="shared" si="38"/>
        <v>13.7343668083333</v>
      </c>
      <c r="F52" s="7" t="s">
        <v>73</v>
      </c>
      <c r="G52" s="1">
        <v>11</v>
      </c>
      <c r="H52" s="8">
        <f t="shared" si="21"/>
        <v>9.2466490692903207</v>
      </c>
      <c r="I52" s="8">
        <f t="shared" si="22"/>
        <v>282.39664906929028</v>
      </c>
      <c r="J52" s="8">
        <f t="shared" si="23"/>
        <v>5.5989772410844588E-2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0.310821141413191</v>
      </c>
      <c r="O52" s="8">
        <f t="shared" si="39"/>
        <v>9.3450049109466249E-2</v>
      </c>
      <c r="P52" s="8">
        <f t="shared" si="26"/>
        <v>5.2322469814212649E-3</v>
      </c>
      <c r="Q52" s="13">
        <f t="shared" si="27"/>
        <v>8.1099828212029604E-4</v>
      </c>
      <c r="R52" s="8">
        <f t="shared" si="28"/>
        <v>1.1949111458333333E-2</v>
      </c>
      <c r="S52" s="14">
        <f t="shared" si="29"/>
        <v>6.7871011576739818E-2</v>
      </c>
      <c r="T52" s="2">
        <v>0.01</v>
      </c>
      <c r="U52" s="15">
        <f t="shared" si="30"/>
        <v>6.7871011576739818E-4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1.5478710115767399E-2</v>
      </c>
      <c r="AR52" s="8">
        <f t="shared" si="34"/>
        <v>7.7091041666666671</v>
      </c>
      <c r="AS52" s="1">
        <f t="shared" si="35"/>
        <v>0.155</v>
      </c>
      <c r="AT52" s="1">
        <f t="shared" si="36"/>
        <v>245.94323972602751</v>
      </c>
      <c r="AU52" s="1">
        <f t="shared" si="37"/>
        <v>30477.551322593834</v>
      </c>
    </row>
    <row r="53" spans="1:78" x14ac:dyDescent="0.15">
      <c r="C53" s="7">
        <v>11</v>
      </c>
      <c r="D53" s="9">
        <v>5.0088436845666697</v>
      </c>
      <c r="E53" s="10">
        <f t="shared" si="38"/>
        <v>9.2466490692903207</v>
      </c>
      <c r="F53" s="7" t="s">
        <v>75</v>
      </c>
      <c r="G53" s="1">
        <v>12</v>
      </c>
      <c r="H53" s="8">
        <f t="shared" si="21"/>
        <v>5.0088436845666697</v>
      </c>
      <c r="I53" s="8">
        <f t="shared" si="22"/>
        <v>278.15884368456665</v>
      </c>
      <c r="J53" s="8">
        <f t="shared" si="23"/>
        <v>3.3111237110523391E-2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0.16530884379471164</v>
      </c>
      <c r="P53" s="8">
        <f t="shared" si="26"/>
        <v>5.4735803233531702E-3</v>
      </c>
      <c r="Q53" s="13">
        <f t="shared" si="27"/>
        <v>8.4840495011974143E-4</v>
      </c>
      <c r="R53" s="8">
        <f t="shared" si="28"/>
        <v>1.1949111458333333E-2</v>
      </c>
      <c r="S53" s="14">
        <f t="shared" si="29"/>
        <v>7.1001509449312411E-2</v>
      </c>
      <c r="T53" s="2">
        <v>0.01</v>
      </c>
      <c r="U53" s="15">
        <f t="shared" si="30"/>
        <v>7.1001509449312408E-4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1.5510015094493125E-2</v>
      </c>
      <c r="AR53" s="8">
        <f t="shared" si="34"/>
        <v>7.7091041666666671</v>
      </c>
      <c r="AS53" s="1">
        <f t="shared" si="35"/>
        <v>0.155</v>
      </c>
      <c r="AT53" s="1">
        <f t="shared" si="36"/>
        <v>245.94323972602751</v>
      </c>
      <c r="AU53" s="1">
        <f t="shared" si="37"/>
        <v>30539.190767265267</v>
      </c>
      <c r="AV53" s="1">
        <f>SUM(AU42:AU53)</f>
        <v>491887.19273865817</v>
      </c>
    </row>
    <row r="54" spans="1:78" x14ac:dyDescent="0.15">
      <c r="C54" s="7">
        <v>12</v>
      </c>
      <c r="D54" s="9">
        <v>-2.9997960766128999</v>
      </c>
      <c r="E54" s="10">
        <f t="shared" si="38"/>
        <v>5.0088436845666697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7">
        <v>-2</v>
      </c>
      <c r="E58" s="7"/>
      <c r="F58" s="7"/>
      <c r="G58" s="1">
        <v>1</v>
      </c>
      <c r="H58" s="8">
        <f t="shared" ref="H58:H69" si="40">E59</f>
        <v>-2</v>
      </c>
      <c r="I58" s="8">
        <f t="shared" ref="I58:I69" si="41">H58+273.15</f>
        <v>271.14999999999998</v>
      </c>
      <c r="J58" s="8">
        <f t="shared" ref="J58:J69" si="42">EXP(($C$16*(I58-$C$14))/($C$17*I58*$C$14))</f>
        <v>1.339736430234789E-2</v>
      </c>
      <c r="K58" s="8">
        <f t="shared" ref="K58:K69" si="43">$B$58/12</f>
        <v>9.0246250000000003</v>
      </c>
      <c r="L58" s="8">
        <f t="shared" ref="L58:L69" si="44">K58*$B$59/100</f>
        <v>2.4366487499999998</v>
      </c>
      <c r="M58" s="1" t="s">
        <v>73</v>
      </c>
      <c r="O58" s="8">
        <f>L58</f>
        <v>2.4366487499999998</v>
      </c>
      <c r="P58" s="8">
        <f t="shared" ref="P58:P69" si="45">O58*J58</f>
        <v>3.2644670980610607E-2</v>
      </c>
      <c r="Q58" s="13">
        <f t="shared" ref="Q58:Q69" si="46">P58*$B$60</f>
        <v>1.4690101941274774E-2</v>
      </c>
      <c r="R58" s="8">
        <f t="shared" ref="R58:R69" si="47">L58*$B$60</f>
        <v>1.0964919375</v>
      </c>
      <c r="S58" s="14">
        <f t="shared" ref="S58:S69" si="48">Q58/R58</f>
        <v>1.339736430234789E-2</v>
      </c>
      <c r="T58" s="2">
        <v>0.27</v>
      </c>
      <c r="U58" s="15">
        <f t="shared" ref="U58:U69" si="49">S58*T58</f>
        <v>3.6172883616339305E-3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0.22749061244103264</v>
      </c>
      <c r="AC58" s="8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760.77689344179669</v>
      </c>
      <c r="AF58" s="1">
        <f t="shared" ref="AF58:AF69" si="54">AE58*10000*AC58*AB58</f>
        <v>15618882.517155139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-3.5303652134193499</v>
      </c>
      <c r="E59" s="10">
        <f t="shared" ref="E59:E70" si="55">D58</f>
        <v>-2</v>
      </c>
      <c r="F59" s="7" t="s">
        <v>73</v>
      </c>
      <c r="G59" s="1">
        <v>2</v>
      </c>
      <c r="H59" s="8">
        <f t="shared" si="40"/>
        <v>-3.5303652134193499</v>
      </c>
      <c r="I59" s="8">
        <f t="shared" si="41"/>
        <v>269.6196347865806</v>
      </c>
      <c r="J59" s="8">
        <f t="shared" si="42"/>
        <v>1.0926998133369982E-2</v>
      </c>
      <c r="K59" s="8">
        <f t="shared" si="43"/>
        <v>9.0246250000000003</v>
      </c>
      <c r="L59" s="8">
        <f t="shared" si="44"/>
        <v>2.4366487499999998</v>
      </c>
      <c r="M59" s="1" t="s">
        <v>73</v>
      </c>
      <c r="O59" s="8">
        <f t="shared" ref="O59:O69" si="56">L59+O58-P58-N59</f>
        <v>4.8406528290193886</v>
      </c>
      <c r="P59" s="8">
        <f t="shared" si="45"/>
        <v>5.2893804426986983E-2</v>
      </c>
      <c r="Q59" s="13">
        <f t="shared" si="46"/>
        <v>2.3802211992144141E-2</v>
      </c>
      <c r="R59" s="8">
        <f t="shared" si="47"/>
        <v>1.0964919375</v>
      </c>
      <c r="S59" s="14">
        <f t="shared" si="48"/>
        <v>2.1707603292016129E-2</v>
      </c>
      <c r="T59" s="2">
        <v>0.27</v>
      </c>
      <c r="U59" s="15">
        <f t="shared" si="49"/>
        <v>5.8610528888443552E-3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0.22816710744598659</v>
      </c>
      <c r="AC59" s="8">
        <f t="shared" si="51"/>
        <v>9.0246250000000003</v>
      </c>
      <c r="AD59" s="1">
        <f t="shared" si="52"/>
        <v>0.45</v>
      </c>
      <c r="AE59" s="16">
        <f t="shared" si="53"/>
        <v>760.77689344179669</v>
      </c>
      <c r="AF59" s="1">
        <f t="shared" si="54"/>
        <v>15665328.811762381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-0.43260181189285701</v>
      </c>
      <c r="E60" s="10">
        <f t="shared" si="55"/>
        <v>-3.5303652134193499</v>
      </c>
      <c r="F60" s="7" t="s">
        <v>73</v>
      </c>
      <c r="G60" s="1">
        <v>3</v>
      </c>
      <c r="H60" s="8">
        <f t="shared" si="40"/>
        <v>-0.43260181189285701</v>
      </c>
      <c r="I60" s="8">
        <f t="shared" si="41"/>
        <v>272.7173981881071</v>
      </c>
      <c r="J60" s="8">
        <f t="shared" si="42"/>
        <v>1.646835054800597E-2</v>
      </c>
      <c r="K60" s="8">
        <f t="shared" si="43"/>
        <v>9.0246250000000003</v>
      </c>
      <c r="L60" s="8">
        <f t="shared" si="44"/>
        <v>2.4366487499999998</v>
      </c>
      <c r="M60" s="1" t="s">
        <v>73</v>
      </c>
      <c r="O60" s="8">
        <f t="shared" si="56"/>
        <v>7.2244077745924011</v>
      </c>
      <c r="P60" s="8">
        <f t="shared" si="45"/>
        <v>0.11897407973372737</v>
      </c>
      <c r="Q60" s="13">
        <f t="shared" si="46"/>
        <v>5.3538335880177319E-2</v>
      </c>
      <c r="R60" s="8">
        <f t="shared" si="47"/>
        <v>1.0964919375</v>
      </c>
      <c r="S60" s="14">
        <f t="shared" si="48"/>
        <v>4.8826930731697533E-2</v>
      </c>
      <c r="T60" s="2">
        <v>0.27</v>
      </c>
      <c r="U60" s="15">
        <f t="shared" si="49"/>
        <v>1.3183271297558335E-2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0.23037475629621385</v>
      </c>
      <c r="AC60" s="8">
        <f t="shared" si="51"/>
        <v>9.0246250000000003</v>
      </c>
      <c r="AD60" s="1">
        <f t="shared" si="52"/>
        <v>0.45</v>
      </c>
      <c r="AE60" s="16">
        <f t="shared" si="53"/>
        <v>760.77689344179669</v>
      </c>
      <c r="AF60" s="1">
        <f t="shared" si="54"/>
        <v>15816899.936657786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5.2556309863225801</v>
      </c>
      <c r="E61" s="10">
        <f t="shared" si="55"/>
        <v>-0.43260181189285701</v>
      </c>
      <c r="F61" s="7" t="s">
        <v>73</v>
      </c>
      <c r="G61" s="1">
        <v>4</v>
      </c>
      <c r="H61" s="8">
        <f t="shared" si="40"/>
        <v>5.2556309863225801</v>
      </c>
      <c r="I61" s="8">
        <f t="shared" si="41"/>
        <v>278.40563098632254</v>
      </c>
      <c r="J61" s="8">
        <f t="shared" si="42"/>
        <v>3.4154751342975437E-2</v>
      </c>
      <c r="K61" s="8">
        <f t="shared" si="43"/>
        <v>9.0246250000000003</v>
      </c>
      <c r="L61" s="8">
        <f t="shared" si="44"/>
        <v>2.4366487499999998</v>
      </c>
      <c r="M61" s="1" t="s">
        <v>73</v>
      </c>
      <c r="O61" s="8">
        <f t="shared" si="56"/>
        <v>9.5420824448586732</v>
      </c>
      <c r="P61" s="8">
        <f t="shared" si="45"/>
        <v>0.3259074531983191</v>
      </c>
      <c r="Q61" s="13">
        <f t="shared" si="46"/>
        <v>0.14665835393924359</v>
      </c>
      <c r="R61" s="8">
        <f t="shared" si="47"/>
        <v>1.0964919375</v>
      </c>
      <c r="S61" s="14">
        <f t="shared" si="48"/>
        <v>0.13375233225483119</v>
      </c>
      <c r="T61" s="2">
        <v>0.27</v>
      </c>
      <c r="U61" s="15">
        <f t="shared" si="49"/>
        <v>3.6113129708804426E-2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0.23728810860720456</v>
      </c>
      <c r="AC61" s="8">
        <f t="shared" si="51"/>
        <v>9.0246250000000003</v>
      </c>
      <c r="AD61" s="1">
        <f t="shared" si="52"/>
        <v>0.45</v>
      </c>
      <c r="AE61" s="16">
        <f t="shared" si="53"/>
        <v>760.77689344179669</v>
      </c>
      <c r="AF61" s="1">
        <f t="shared" si="54"/>
        <v>16291551.775634466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7.7238941003333297</v>
      </c>
      <c r="E62" s="10">
        <f t="shared" si="55"/>
        <v>5.2556309863225801</v>
      </c>
      <c r="F62" s="7" t="s">
        <v>73</v>
      </c>
      <c r="G62" s="1">
        <v>5</v>
      </c>
      <c r="H62" s="8">
        <f t="shared" si="40"/>
        <v>7.7238941003333297</v>
      </c>
      <c r="I62" s="8">
        <f t="shared" si="41"/>
        <v>280.8738941003333</v>
      </c>
      <c r="J62" s="8">
        <f t="shared" si="42"/>
        <v>4.6443699539160554E-2</v>
      </c>
      <c r="K62" s="8">
        <f t="shared" si="43"/>
        <v>9.0246250000000003</v>
      </c>
      <c r="L62" s="8">
        <f t="shared" si="44"/>
        <v>2.4366487499999998</v>
      </c>
      <c r="M62" s="1" t="s">
        <v>75</v>
      </c>
      <c r="N62" s="8">
        <f>(O61-P61)*$C$22/100</f>
        <v>8.7553662420773364</v>
      </c>
      <c r="O62" s="8">
        <f t="shared" si="56"/>
        <v>2.8974574995830178</v>
      </c>
      <c r="P62" s="8">
        <f t="shared" si="45"/>
        <v>0.13456864553812109</v>
      </c>
      <c r="Q62" s="13">
        <f t="shared" si="46"/>
        <v>6.0555890492154492E-2</v>
      </c>
      <c r="R62" s="8">
        <f t="shared" si="47"/>
        <v>1.0964919375</v>
      </c>
      <c r="S62" s="14">
        <f t="shared" si="48"/>
        <v>5.5226936397017048E-2</v>
      </c>
      <c r="T62" s="2">
        <v>0.27</v>
      </c>
      <c r="U62" s="15">
        <f t="shared" si="49"/>
        <v>1.4911272827194604E-2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0.23089574875739918</v>
      </c>
      <c r="AC62" s="8">
        <f t="shared" si="51"/>
        <v>9.0246250000000003</v>
      </c>
      <c r="AD62" s="1">
        <f t="shared" si="52"/>
        <v>0.45</v>
      </c>
      <c r="AE62" s="16">
        <f t="shared" si="53"/>
        <v>760.77689344179669</v>
      </c>
      <c r="AF62" s="1">
        <f t="shared" si="54"/>
        <v>15852669.852419417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12.438659119322599</v>
      </c>
      <c r="E63" s="10">
        <f t="shared" si="55"/>
        <v>7.7238941003333297</v>
      </c>
      <c r="F63" s="7" t="s">
        <v>75</v>
      </c>
      <c r="G63" s="1">
        <v>6</v>
      </c>
      <c r="H63" s="8">
        <f t="shared" si="40"/>
        <v>12.438659119322599</v>
      </c>
      <c r="I63" s="8">
        <f t="shared" si="41"/>
        <v>285.58865911932259</v>
      </c>
      <c r="J63" s="8">
        <f t="shared" si="42"/>
        <v>8.2313939843745632E-2</v>
      </c>
      <c r="K63" s="8">
        <f t="shared" si="43"/>
        <v>9.0246250000000003</v>
      </c>
      <c r="L63" s="8">
        <f t="shared" si="44"/>
        <v>2.4366487499999998</v>
      </c>
      <c r="M63" s="1" t="s">
        <v>73</v>
      </c>
      <c r="O63" s="8">
        <f t="shared" si="56"/>
        <v>5.1995376040448962</v>
      </c>
      <c r="P63" s="8">
        <f t="shared" si="45"/>
        <v>0.4279944255546449</v>
      </c>
      <c r="Q63" s="13">
        <f t="shared" si="46"/>
        <v>0.19259749149959021</v>
      </c>
      <c r="R63" s="8">
        <f t="shared" si="47"/>
        <v>1.0964919375</v>
      </c>
      <c r="S63" s="14">
        <f t="shared" si="48"/>
        <v>0.1756487986028536</v>
      </c>
      <c r="T63" s="2">
        <v>0.27</v>
      </c>
      <c r="U63" s="15">
        <f t="shared" si="49"/>
        <v>4.7425175622770474E-2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0.24069869045026532</v>
      </c>
      <c r="AC63" s="8">
        <f t="shared" si="51"/>
        <v>9.0246250000000003</v>
      </c>
      <c r="AD63" s="1">
        <f t="shared" si="52"/>
        <v>0.45</v>
      </c>
      <c r="AE63" s="16">
        <f t="shared" si="53"/>
        <v>760.77689344179669</v>
      </c>
      <c r="AF63" s="1">
        <f t="shared" si="54"/>
        <v>16525712.985850189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15.5167299166667</v>
      </c>
      <c r="E64" s="10">
        <f t="shared" si="55"/>
        <v>12.438659119322599</v>
      </c>
      <c r="F64" s="7" t="s">
        <v>73</v>
      </c>
      <c r="G64" s="1">
        <v>7</v>
      </c>
      <c r="H64" s="8">
        <f t="shared" si="40"/>
        <v>15.5167299166667</v>
      </c>
      <c r="I64" s="8">
        <f t="shared" si="41"/>
        <v>288.66672991666667</v>
      </c>
      <c r="J64" s="8">
        <f t="shared" si="42"/>
        <v>0.11840183479855772</v>
      </c>
      <c r="K64" s="8">
        <f t="shared" si="43"/>
        <v>9.0246250000000003</v>
      </c>
      <c r="L64" s="8">
        <f t="shared" si="44"/>
        <v>2.4366487499999998</v>
      </c>
      <c r="M64" s="1" t="s">
        <v>73</v>
      </c>
      <c r="O64" s="8">
        <f t="shared" si="56"/>
        <v>7.2081919284902511</v>
      </c>
      <c r="P64" s="8">
        <f t="shared" si="45"/>
        <v>0.85346314991339989</v>
      </c>
      <c r="Q64" s="13">
        <f t="shared" si="46"/>
        <v>0.38405841746102998</v>
      </c>
      <c r="R64" s="8">
        <f t="shared" si="47"/>
        <v>1.0964919375</v>
      </c>
      <c r="S64" s="14">
        <f t="shared" si="48"/>
        <v>0.35026105010555991</v>
      </c>
      <c r="T64" s="2">
        <v>0.27</v>
      </c>
      <c r="U64" s="15">
        <f t="shared" si="49"/>
        <v>9.4570483528501184E-2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0.30371300078384311</v>
      </c>
      <c r="AC64" s="8">
        <f t="shared" si="51"/>
        <v>9.0246250000000003</v>
      </c>
      <c r="AD64" s="1">
        <f t="shared" si="52"/>
        <v>0.45</v>
      </c>
      <c r="AE64" s="16">
        <f t="shared" si="53"/>
        <v>760.77689344179669</v>
      </c>
      <c r="AF64" s="1">
        <f t="shared" si="54"/>
        <v>20852102.982513558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15.598164045806501</v>
      </c>
      <c r="E65" s="10">
        <f t="shared" si="55"/>
        <v>15.5167299166667</v>
      </c>
      <c r="F65" s="7" t="s">
        <v>73</v>
      </c>
      <c r="G65" s="1">
        <v>8</v>
      </c>
      <c r="H65" s="8">
        <f t="shared" si="40"/>
        <v>15.598164045806501</v>
      </c>
      <c r="I65" s="8">
        <f t="shared" si="41"/>
        <v>288.7481640458065</v>
      </c>
      <c r="J65" s="8">
        <f t="shared" si="42"/>
        <v>0.1195335365685318</v>
      </c>
      <c r="K65" s="8">
        <f t="shared" si="43"/>
        <v>9.0246250000000003</v>
      </c>
      <c r="L65" s="8">
        <f t="shared" si="44"/>
        <v>2.4366487499999998</v>
      </c>
      <c r="M65" s="1" t="s">
        <v>73</v>
      </c>
      <c r="O65" s="8">
        <f t="shared" si="56"/>
        <v>8.7913775285768505</v>
      </c>
      <c r="P65" s="8">
        <f t="shared" si="45"/>
        <v>1.0508644472999096</v>
      </c>
      <c r="Q65" s="13">
        <f t="shared" si="46"/>
        <v>0.47288900128495931</v>
      </c>
      <c r="R65" s="8">
        <f t="shared" si="47"/>
        <v>1.0964919375</v>
      </c>
      <c r="S65" s="14">
        <f t="shared" si="48"/>
        <v>0.4312744901372878</v>
      </c>
      <c r="T65" s="2">
        <v>0.27</v>
      </c>
      <c r="U65" s="15">
        <f t="shared" si="49"/>
        <v>0.11644411233706771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0.31030789986962592</v>
      </c>
      <c r="AC65" s="8">
        <f t="shared" si="51"/>
        <v>9.0246250000000003</v>
      </c>
      <c r="AD65" s="1">
        <f t="shared" si="52"/>
        <v>0.45</v>
      </c>
      <c r="AE65" s="16">
        <f t="shared" si="53"/>
        <v>760.77689344179669</v>
      </c>
      <c r="AF65" s="1">
        <f t="shared" si="54"/>
        <v>21304890.695061632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15.2945018067742</v>
      </c>
      <c r="E66" s="10">
        <f t="shared" si="55"/>
        <v>15.598164045806501</v>
      </c>
      <c r="F66" s="7" t="s">
        <v>73</v>
      </c>
      <c r="G66" s="1">
        <v>9</v>
      </c>
      <c r="H66" s="8">
        <f t="shared" si="40"/>
        <v>15.2945018067742</v>
      </c>
      <c r="I66" s="8">
        <f t="shared" si="41"/>
        <v>288.44450180677416</v>
      </c>
      <c r="J66" s="8">
        <f t="shared" si="42"/>
        <v>0.11536456471863138</v>
      </c>
      <c r="K66" s="8">
        <f t="shared" si="43"/>
        <v>9.0246250000000003</v>
      </c>
      <c r="L66" s="8">
        <f t="shared" si="44"/>
        <v>2.4366487499999998</v>
      </c>
      <c r="M66" s="1" t="s">
        <v>73</v>
      </c>
      <c r="O66" s="8">
        <f t="shared" si="56"/>
        <v>10.177161831276941</v>
      </c>
      <c r="P66" s="8">
        <f t="shared" si="45"/>
        <v>1.1740838447363338</v>
      </c>
      <c r="Q66" s="13">
        <f t="shared" si="46"/>
        <v>0.52833773013135021</v>
      </c>
      <c r="R66" s="8">
        <f t="shared" si="47"/>
        <v>1.0964919375</v>
      </c>
      <c r="S66" s="14">
        <f t="shared" si="48"/>
        <v>0.48184369812691874</v>
      </c>
      <c r="T66" s="2">
        <v>0.27</v>
      </c>
      <c r="U66" s="15">
        <f t="shared" si="49"/>
        <v>0.13009779849426806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0.31442448624602182</v>
      </c>
      <c r="AC66" s="8">
        <f t="shared" si="51"/>
        <v>9.0246250000000003</v>
      </c>
      <c r="AD66" s="1">
        <f t="shared" si="52"/>
        <v>0.45</v>
      </c>
      <c r="AE66" s="16">
        <f t="shared" si="53"/>
        <v>760.77689344179669</v>
      </c>
      <c r="AF66" s="1">
        <f t="shared" si="54"/>
        <v>21587524.24329789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13.7343668083333</v>
      </c>
      <c r="E67" s="10">
        <f t="shared" si="55"/>
        <v>15.2945018067742</v>
      </c>
      <c r="F67" s="7" t="s">
        <v>73</v>
      </c>
      <c r="G67" s="1">
        <v>10</v>
      </c>
      <c r="H67" s="8">
        <f t="shared" si="40"/>
        <v>13.7343668083333</v>
      </c>
      <c r="I67" s="8">
        <f t="shared" si="41"/>
        <v>286.88436680833325</v>
      </c>
      <c r="J67" s="8">
        <f t="shared" si="42"/>
        <v>9.6016902722949563E-2</v>
      </c>
      <c r="K67" s="8">
        <f t="shared" si="43"/>
        <v>9.0246250000000003</v>
      </c>
      <c r="L67" s="8">
        <f t="shared" si="44"/>
        <v>2.4366487499999998</v>
      </c>
      <c r="M67" s="1" t="s">
        <v>73</v>
      </c>
      <c r="O67" s="8">
        <f t="shared" si="56"/>
        <v>11.439726736540607</v>
      </c>
      <c r="P67" s="8">
        <f t="shared" si="45"/>
        <v>1.0984071292395448</v>
      </c>
      <c r="Q67" s="13">
        <f t="shared" si="46"/>
        <v>0.49428320815779514</v>
      </c>
      <c r="R67" s="8">
        <f t="shared" si="47"/>
        <v>1.0964919375</v>
      </c>
      <c r="S67" s="14">
        <f t="shared" si="48"/>
        <v>0.45078599418137094</v>
      </c>
      <c r="T67" s="2">
        <v>0.27</v>
      </c>
      <c r="U67" s="15">
        <f t="shared" si="49"/>
        <v>0.12171221842897016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0.26309623385633452</v>
      </c>
      <c r="AC67" s="8">
        <f t="shared" si="51"/>
        <v>9.0246250000000003</v>
      </c>
      <c r="AD67" s="1">
        <f t="shared" si="52"/>
        <v>0.45</v>
      </c>
      <c r="AE67" s="16">
        <f t="shared" si="53"/>
        <v>760.77689344179669</v>
      </c>
      <c r="AF67" s="1">
        <f t="shared" si="54"/>
        <v>18063466.98536063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9.2466490692903207</v>
      </c>
      <c r="E68" s="10">
        <f t="shared" si="55"/>
        <v>13.7343668083333</v>
      </c>
      <c r="F68" s="7" t="s">
        <v>73</v>
      </c>
      <c r="G68" s="1">
        <v>11</v>
      </c>
      <c r="H68" s="8">
        <f t="shared" si="40"/>
        <v>9.2466490692903207</v>
      </c>
      <c r="I68" s="8">
        <f t="shared" si="41"/>
        <v>282.39664906929028</v>
      </c>
      <c r="J68" s="8">
        <f t="shared" si="42"/>
        <v>5.5989772410844588E-2</v>
      </c>
      <c r="K68" s="8">
        <f t="shared" si="43"/>
        <v>9.0246250000000003</v>
      </c>
      <c r="L68" s="8">
        <f t="shared" si="44"/>
        <v>2.4366487499999998</v>
      </c>
      <c r="M68" s="1" t="s">
        <v>75</v>
      </c>
      <c r="N68" s="8">
        <f>(O67-P67)*$C$22/100</f>
        <v>9.8242536269360077</v>
      </c>
      <c r="O68" s="8">
        <f t="shared" si="56"/>
        <v>2.9537147303650535</v>
      </c>
      <c r="P68" s="8">
        <f t="shared" si="45"/>
        <v>0.16537781551969855</v>
      </c>
      <c r="Q68" s="13">
        <f t="shared" si="46"/>
        <v>7.4420016983864343E-2</v>
      </c>
      <c r="R68" s="8">
        <f t="shared" si="47"/>
        <v>1.0964919375</v>
      </c>
      <c r="S68" s="14">
        <f t="shared" si="48"/>
        <v>6.787101157673979E-2</v>
      </c>
      <c r="T68" s="2">
        <v>0.27</v>
      </c>
      <c r="U68" s="15">
        <f t="shared" si="49"/>
        <v>1.8325173125719744E-2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0.23192503969740452</v>
      </c>
      <c r="AC68" s="8">
        <f t="shared" si="51"/>
        <v>9.0246250000000003</v>
      </c>
      <c r="AD68" s="1">
        <f t="shared" si="52"/>
        <v>0.45</v>
      </c>
      <c r="AE68" s="16">
        <f t="shared" si="53"/>
        <v>760.77689344179669</v>
      </c>
      <c r="AF68" s="1">
        <f t="shared" si="54"/>
        <v>15923338.149873154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5.0088436845666697</v>
      </c>
      <c r="E69" s="10">
        <f t="shared" si="55"/>
        <v>9.2466490692903207</v>
      </c>
      <c r="F69" s="7" t="s">
        <v>75</v>
      </c>
      <c r="G69" s="1">
        <v>12</v>
      </c>
      <c r="H69" s="8">
        <f t="shared" si="40"/>
        <v>5.0088436845666697</v>
      </c>
      <c r="I69" s="8">
        <f t="shared" si="41"/>
        <v>278.15884368456665</v>
      </c>
      <c r="J69" s="8">
        <f t="shared" si="42"/>
        <v>3.3111237110523391E-2</v>
      </c>
      <c r="K69" s="8">
        <f t="shared" si="43"/>
        <v>9.0246250000000003</v>
      </c>
      <c r="L69" s="8">
        <f t="shared" si="44"/>
        <v>2.4366487499999998</v>
      </c>
      <c r="M69" s="1" t="s">
        <v>73</v>
      </c>
      <c r="O69" s="8">
        <f t="shared" si="56"/>
        <v>5.224985664845355</v>
      </c>
      <c r="P69" s="8">
        <f t="shared" si="45"/>
        <v>0.17300573924778026</v>
      </c>
      <c r="Q69" s="13">
        <f t="shared" si="46"/>
        <v>7.7852582661501121E-2</v>
      </c>
      <c r="R69" s="8">
        <f t="shared" si="47"/>
        <v>1.0964919375</v>
      </c>
      <c r="S69" s="14">
        <f t="shared" si="48"/>
        <v>7.1001509449312411E-2</v>
      </c>
      <c r="T69" s="2">
        <v>0.27</v>
      </c>
      <c r="U69" s="15">
        <f t="shared" si="49"/>
        <v>1.9170407551314352E-2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0.23217987787672129</v>
      </c>
      <c r="AC69" s="8">
        <f t="shared" si="51"/>
        <v>9.0246250000000003</v>
      </c>
      <c r="AD69" s="1">
        <f t="shared" si="52"/>
        <v>0.45</v>
      </c>
      <c r="AE69" s="16">
        <f t="shared" si="53"/>
        <v>760.77689344179669</v>
      </c>
      <c r="AF69" s="1">
        <f t="shared" si="54"/>
        <v>15940834.641446695</v>
      </c>
      <c r="AG69" s="1">
        <f>SUM(AF58:AF69)</f>
        <v>209443203.57703292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-2.9997960766128999</v>
      </c>
      <c r="E70" s="10">
        <f t="shared" si="55"/>
        <v>5.0088436845666697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-2</v>
      </c>
      <c r="E74" s="7"/>
      <c r="F74" s="7"/>
      <c r="G74" s="1">
        <v>1</v>
      </c>
      <c r="H74" s="8">
        <f t="shared" ref="H74:H85" si="57">E75</f>
        <v>-2</v>
      </c>
      <c r="I74" s="8">
        <f t="shared" ref="I74:I85" si="58">H74+273.15</f>
        <v>271.14999999999998</v>
      </c>
      <c r="J74" s="8">
        <f t="shared" ref="J74:J85" si="59">EXP(($C$16*(I74-$C$14))/($C$17*I74*$C$14))</f>
        <v>1.339736430234789E-2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6.982974221669767E-3</v>
      </c>
      <c r="Q74" s="13">
        <f t="shared" ref="Q74:Q85" si="63">P74*$B$76</f>
        <v>2.0948922665009299E-3</v>
      </c>
      <c r="R74" s="8">
        <f t="shared" ref="R74:R85" si="64">L74*$B$76</f>
        <v>0.156366</v>
      </c>
      <c r="S74" s="14">
        <f t="shared" ref="S74:S85" si="65">Q74/R74</f>
        <v>1.3397364302347888E-2</v>
      </c>
      <c r="T74" s="2">
        <v>0.01</v>
      </c>
      <c r="U74" s="15">
        <f t="shared" ref="U74:U85" si="66">S74*T74</f>
        <v>1.3397364302347888E-4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1.0083973643023478E-2</v>
      </c>
      <c r="AU74" s="8">
        <f t="shared" ref="AU74:AU85" si="70">$B$74/12</f>
        <v>52.122000000000007</v>
      </c>
      <c r="AV74" s="1">
        <f t="shared" ref="AV74:AV85" si="71">$B$76</f>
        <v>0.3</v>
      </c>
      <c r="AW74" s="1">
        <f t="shared" ref="AW74:AW85" si="72">$E$8</f>
        <v>76.761565550046399</v>
      </c>
      <c r="AX74" s="1">
        <f t="shared" ref="AX74:AX85" si="73">AW74*10000*AV74*0.67*AU74*AT74</f>
        <v>81094.734216067067</v>
      </c>
    </row>
    <row r="75" spans="1:78" x14ac:dyDescent="0.15">
      <c r="A75" s="1" t="s">
        <v>74</v>
      </c>
      <c r="B75" s="1">
        <v>1</v>
      </c>
      <c r="C75" s="7">
        <v>1</v>
      </c>
      <c r="D75" s="9">
        <v>-3.5303652134193499</v>
      </c>
      <c r="E75" s="10">
        <f t="shared" ref="E75:E86" si="74">D74</f>
        <v>-2</v>
      </c>
      <c r="F75" s="7" t="s">
        <v>73</v>
      </c>
      <c r="G75" s="1">
        <v>2</v>
      </c>
      <c r="H75" s="8">
        <f t="shared" si="57"/>
        <v>-3.5303652134193499</v>
      </c>
      <c r="I75" s="8">
        <f t="shared" si="58"/>
        <v>269.6196347865806</v>
      </c>
      <c r="J75" s="8">
        <f t="shared" si="59"/>
        <v>1.0926998133369982E-2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1.0354570257783302</v>
      </c>
      <c r="P75" s="8">
        <f t="shared" si="62"/>
        <v>1.1314436987864648E-2</v>
      </c>
      <c r="Q75" s="13">
        <f t="shared" si="63"/>
        <v>3.3943310963593944E-3</v>
      </c>
      <c r="R75" s="8">
        <f t="shared" si="64"/>
        <v>0.156366</v>
      </c>
      <c r="S75" s="14">
        <f t="shared" si="65"/>
        <v>2.1707603292016132E-2</v>
      </c>
      <c r="T75" s="2">
        <v>0.01</v>
      </c>
      <c r="U75" s="15">
        <f t="shared" si="66"/>
        <v>2.1707603292016133E-4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5.7070760329201616E-3</v>
      </c>
      <c r="AU75" s="8">
        <f t="shared" si="70"/>
        <v>52.122000000000007</v>
      </c>
      <c r="AV75" s="1">
        <f t="shared" si="71"/>
        <v>0.3</v>
      </c>
      <c r="AW75" s="1">
        <f t="shared" si="72"/>
        <v>76.761565550046399</v>
      </c>
      <c r="AX75" s="1">
        <f t="shared" si="73"/>
        <v>45895.976172125476</v>
      </c>
    </row>
    <row r="76" spans="1:78" x14ac:dyDescent="0.15">
      <c r="A76" s="1" t="s">
        <v>38</v>
      </c>
      <c r="B76" s="1">
        <f>H8</f>
        <v>0.3</v>
      </c>
      <c r="C76" s="7">
        <v>2</v>
      </c>
      <c r="D76" s="9">
        <v>-0.43260181189285701</v>
      </c>
      <c r="E76" s="10">
        <f t="shared" si="74"/>
        <v>-3.5303652134193499</v>
      </c>
      <c r="F76" s="7" t="s">
        <v>73</v>
      </c>
      <c r="G76" s="1">
        <v>3</v>
      </c>
      <c r="H76" s="8">
        <f t="shared" si="57"/>
        <v>-0.43260181189285701</v>
      </c>
      <c r="I76" s="8">
        <f t="shared" si="58"/>
        <v>272.7173981881071</v>
      </c>
      <c r="J76" s="8">
        <f t="shared" si="59"/>
        <v>1.646835054800597E-2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1.5453625887904656</v>
      </c>
      <c r="P76" s="8">
        <f t="shared" si="62"/>
        <v>2.544957283597539E-2</v>
      </c>
      <c r="Q76" s="13">
        <f t="shared" si="63"/>
        <v>7.6348718507926166E-3</v>
      </c>
      <c r="R76" s="8">
        <f t="shared" si="64"/>
        <v>0.156366</v>
      </c>
      <c r="S76" s="14">
        <f t="shared" si="65"/>
        <v>4.8826930731697533E-2</v>
      </c>
      <c r="T76" s="2">
        <v>0.01</v>
      </c>
      <c r="U76" s="15">
        <f t="shared" si="66"/>
        <v>4.8826930731697536E-4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5.9782693073169753E-3</v>
      </c>
      <c r="AU76" s="8">
        <f t="shared" si="70"/>
        <v>52.122000000000007</v>
      </c>
      <c r="AV76" s="1">
        <f t="shared" si="71"/>
        <v>0.3</v>
      </c>
      <c r="AW76" s="1">
        <f t="shared" si="72"/>
        <v>76.761565550046399</v>
      </c>
      <c r="AX76" s="1">
        <f t="shared" si="73"/>
        <v>48076.89683762224</v>
      </c>
    </row>
    <row r="77" spans="1:78" x14ac:dyDescent="0.15">
      <c r="C77" s="7">
        <v>3</v>
      </c>
      <c r="D77" s="9">
        <v>5.2556309863225801</v>
      </c>
      <c r="E77" s="10">
        <f t="shared" si="74"/>
        <v>-0.43260181189285701</v>
      </c>
      <c r="F77" s="7" t="s">
        <v>73</v>
      </c>
      <c r="G77" s="1">
        <v>4</v>
      </c>
      <c r="H77" s="8">
        <f t="shared" si="57"/>
        <v>5.2556309863225801</v>
      </c>
      <c r="I77" s="8">
        <f t="shared" si="58"/>
        <v>278.40563098632254</v>
      </c>
      <c r="J77" s="8">
        <f t="shared" si="59"/>
        <v>3.4154751342975437E-2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2.04113301595449</v>
      </c>
      <c r="P77" s="8">
        <f t="shared" si="62"/>
        <v>6.9714390617863123E-2</v>
      </c>
      <c r="Q77" s="13">
        <f t="shared" si="63"/>
        <v>2.0914317185358935E-2</v>
      </c>
      <c r="R77" s="8">
        <f t="shared" si="64"/>
        <v>0.156366</v>
      </c>
      <c r="S77" s="14">
        <f t="shared" si="65"/>
        <v>0.13375233225483119</v>
      </c>
      <c r="T77" s="2">
        <v>0.01</v>
      </c>
      <c r="U77" s="15">
        <f t="shared" si="66"/>
        <v>1.3375233225483118E-3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6.8275233225483121E-3</v>
      </c>
      <c r="AU77" s="8">
        <f t="shared" si="70"/>
        <v>52.122000000000007</v>
      </c>
      <c r="AV77" s="1">
        <f t="shared" si="71"/>
        <v>0.3</v>
      </c>
      <c r="AW77" s="1">
        <f t="shared" si="72"/>
        <v>76.761565550046399</v>
      </c>
      <c r="AX77" s="1">
        <f t="shared" si="73"/>
        <v>54906.548628189965</v>
      </c>
    </row>
    <row r="78" spans="1:78" x14ac:dyDescent="0.15">
      <c r="C78" s="7">
        <v>4</v>
      </c>
      <c r="D78" s="9">
        <v>7.7238941003333297</v>
      </c>
      <c r="E78" s="10">
        <f t="shared" si="74"/>
        <v>5.2556309863225801</v>
      </c>
      <c r="F78" s="7" t="s">
        <v>73</v>
      </c>
      <c r="G78" s="1">
        <v>5</v>
      </c>
      <c r="H78" s="8">
        <f t="shared" si="57"/>
        <v>7.7238941003333297</v>
      </c>
      <c r="I78" s="8">
        <f t="shared" si="58"/>
        <v>280.8738941003333</v>
      </c>
      <c r="J78" s="8">
        <f t="shared" si="59"/>
        <v>4.6443699539160554E-2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1.8728476940697953</v>
      </c>
      <c r="O78" s="8">
        <f t="shared" si="75"/>
        <v>0.61979093126683149</v>
      </c>
      <c r="P78" s="8">
        <f t="shared" si="62"/>
        <v>2.8785383788853234E-2</v>
      </c>
      <c r="Q78" s="13">
        <f t="shared" si="63"/>
        <v>8.6356151366559705E-3</v>
      </c>
      <c r="R78" s="8">
        <f t="shared" si="64"/>
        <v>0.156366</v>
      </c>
      <c r="S78" s="14">
        <f t="shared" si="65"/>
        <v>5.5226936397017062E-2</v>
      </c>
      <c r="T78" s="2">
        <v>0.01</v>
      </c>
      <c r="U78" s="15">
        <f t="shared" si="66"/>
        <v>5.5226936397017061E-4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6.0422693639701703E-3</v>
      </c>
      <c r="AU78" s="8">
        <f t="shared" si="70"/>
        <v>52.122000000000007</v>
      </c>
      <c r="AV78" s="1">
        <f t="shared" si="71"/>
        <v>0.3</v>
      </c>
      <c r="AW78" s="1">
        <f t="shared" si="72"/>
        <v>76.761565550046399</v>
      </c>
      <c r="AX78" s="1">
        <f t="shared" si="73"/>
        <v>48591.581600577243</v>
      </c>
    </row>
    <row r="79" spans="1:78" x14ac:dyDescent="0.15">
      <c r="C79" s="7">
        <v>5</v>
      </c>
      <c r="D79" s="9">
        <v>12.438659119322599</v>
      </c>
      <c r="E79" s="10">
        <f t="shared" si="74"/>
        <v>7.7238941003333297</v>
      </c>
      <c r="F79" s="7" t="s">
        <v>75</v>
      </c>
      <c r="G79" s="1">
        <v>6</v>
      </c>
      <c r="H79" s="8">
        <f t="shared" si="57"/>
        <v>12.438659119322599</v>
      </c>
      <c r="I79" s="8">
        <f t="shared" si="58"/>
        <v>285.58865911932259</v>
      </c>
      <c r="J79" s="8">
        <f t="shared" si="59"/>
        <v>8.2313939843745632E-2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1.1122255474779783</v>
      </c>
      <c r="P79" s="8">
        <f t="shared" si="62"/>
        <v>9.1551666807779361E-2</v>
      </c>
      <c r="Q79" s="13">
        <f t="shared" si="63"/>
        <v>2.7465500042333807E-2</v>
      </c>
      <c r="R79" s="8">
        <f t="shared" si="64"/>
        <v>0.156366</v>
      </c>
      <c r="S79" s="14">
        <f t="shared" si="65"/>
        <v>0.1756487986028536</v>
      </c>
      <c r="T79" s="2">
        <v>0.01</v>
      </c>
      <c r="U79" s="15">
        <f t="shared" si="66"/>
        <v>1.7564879860285359E-3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7.246487986028536E-3</v>
      </c>
      <c r="AU79" s="8">
        <f t="shared" si="70"/>
        <v>52.122000000000007</v>
      </c>
      <c r="AV79" s="1">
        <f t="shared" si="71"/>
        <v>0.3</v>
      </c>
      <c r="AW79" s="1">
        <f t="shared" si="72"/>
        <v>76.761565550046399</v>
      </c>
      <c r="AX79" s="1">
        <f t="shared" si="73"/>
        <v>58275.838278640273</v>
      </c>
    </row>
    <row r="80" spans="1:78" x14ac:dyDescent="0.15">
      <c r="C80" s="7">
        <v>6</v>
      </c>
      <c r="D80" s="9">
        <v>15.5167299166667</v>
      </c>
      <c r="E80" s="10">
        <f t="shared" si="74"/>
        <v>12.438659119322599</v>
      </c>
      <c r="F80" s="7" t="s">
        <v>73</v>
      </c>
      <c r="G80" s="1">
        <v>7</v>
      </c>
      <c r="H80" s="8">
        <f t="shared" si="57"/>
        <v>15.5167299166667</v>
      </c>
      <c r="I80" s="8">
        <f t="shared" si="58"/>
        <v>288.66672991666667</v>
      </c>
      <c r="J80" s="8">
        <f t="shared" si="59"/>
        <v>0.11840183479855772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1.5418938806701989</v>
      </c>
      <c r="P80" s="8">
        <f t="shared" si="62"/>
        <v>0.18256306453601998</v>
      </c>
      <c r="Q80" s="13">
        <f t="shared" si="63"/>
        <v>5.4768919360805988E-2</v>
      </c>
      <c r="R80" s="8">
        <f t="shared" si="64"/>
        <v>0.156366</v>
      </c>
      <c r="S80" s="14">
        <f t="shared" si="65"/>
        <v>0.35026105010555997</v>
      </c>
      <c r="T80" s="2">
        <v>0.01</v>
      </c>
      <c r="U80" s="15">
        <f t="shared" si="66"/>
        <v>3.5026105010555995E-3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1.34526105010556E-2</v>
      </c>
      <c r="AU80" s="8">
        <f t="shared" si="70"/>
        <v>52.122000000000007</v>
      </c>
      <c r="AV80" s="1">
        <f t="shared" si="71"/>
        <v>0.3</v>
      </c>
      <c r="AW80" s="1">
        <f t="shared" si="72"/>
        <v>76.761565550046399</v>
      </c>
      <c r="AX80" s="1">
        <f t="shared" si="73"/>
        <v>108185.11746608268</v>
      </c>
    </row>
    <row r="81" spans="1:53" x14ac:dyDescent="0.15">
      <c r="C81" s="7">
        <v>7</v>
      </c>
      <c r="D81" s="9">
        <v>15.598164045806501</v>
      </c>
      <c r="E81" s="10">
        <f t="shared" si="74"/>
        <v>15.5167299166667</v>
      </c>
      <c r="F81" s="7" t="s">
        <v>73</v>
      </c>
      <c r="G81" s="1">
        <v>8</v>
      </c>
      <c r="H81" s="8">
        <f t="shared" si="57"/>
        <v>15.598164045806501</v>
      </c>
      <c r="I81" s="8">
        <f t="shared" si="58"/>
        <v>288.7481640458065</v>
      </c>
      <c r="J81" s="8">
        <f t="shared" si="59"/>
        <v>0.1195335365685318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1.8805508161341791</v>
      </c>
      <c r="P81" s="8">
        <f t="shared" si="62"/>
        <v>0.22478888974935721</v>
      </c>
      <c r="Q81" s="13">
        <f t="shared" si="63"/>
        <v>6.7436666924807154E-2</v>
      </c>
      <c r="R81" s="8">
        <f t="shared" si="64"/>
        <v>0.156366</v>
      </c>
      <c r="S81" s="14">
        <f t="shared" si="65"/>
        <v>0.43127449013728786</v>
      </c>
      <c r="T81" s="2">
        <v>0.01</v>
      </c>
      <c r="U81" s="15">
        <f t="shared" si="66"/>
        <v>4.3127449013728785E-3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1.426274490137288E-2</v>
      </c>
      <c r="AU81" s="8">
        <f t="shared" si="70"/>
        <v>52.122000000000007</v>
      </c>
      <c r="AV81" s="1">
        <f t="shared" si="71"/>
        <v>0.3</v>
      </c>
      <c r="AW81" s="1">
        <f t="shared" si="72"/>
        <v>76.761565550046399</v>
      </c>
      <c r="AX81" s="1">
        <f t="shared" si="73"/>
        <v>114700.17157061964</v>
      </c>
    </row>
    <row r="82" spans="1:53" x14ac:dyDescent="0.15">
      <c r="C82" s="7">
        <v>8</v>
      </c>
      <c r="D82" s="9">
        <v>15.2945018067742</v>
      </c>
      <c r="E82" s="10">
        <f t="shared" si="74"/>
        <v>15.598164045806501</v>
      </c>
      <c r="F82" s="7" t="s">
        <v>73</v>
      </c>
      <c r="G82" s="1">
        <v>9</v>
      </c>
      <c r="H82" s="8">
        <f t="shared" si="57"/>
        <v>15.2945018067742</v>
      </c>
      <c r="I82" s="8">
        <f t="shared" si="58"/>
        <v>288.44450180677416</v>
      </c>
      <c r="J82" s="8">
        <f t="shared" si="59"/>
        <v>0.11536456471863138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2.1769819263848218</v>
      </c>
      <c r="P82" s="8">
        <f t="shared" si="62"/>
        <v>0.25114657233771259</v>
      </c>
      <c r="Q82" s="13">
        <f t="shared" si="63"/>
        <v>7.5343971701313781E-2</v>
      </c>
      <c r="R82" s="8">
        <f t="shared" si="64"/>
        <v>0.156366</v>
      </c>
      <c r="S82" s="14">
        <f t="shared" si="65"/>
        <v>0.48184369812691874</v>
      </c>
      <c r="T82" s="2">
        <v>0.01</v>
      </c>
      <c r="U82" s="15">
        <f t="shared" si="66"/>
        <v>4.8184369812691872E-3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1.4768436981269187E-2</v>
      </c>
      <c r="AU82" s="8">
        <f t="shared" si="70"/>
        <v>52.122000000000007</v>
      </c>
      <c r="AV82" s="1">
        <f t="shared" si="71"/>
        <v>0.3</v>
      </c>
      <c r="AW82" s="1">
        <f t="shared" si="72"/>
        <v>76.761565550046399</v>
      </c>
      <c r="AX82" s="1">
        <f t="shared" si="73"/>
        <v>118766.91809992389</v>
      </c>
    </row>
    <row r="83" spans="1:53" x14ac:dyDescent="0.15">
      <c r="C83" s="7">
        <v>9</v>
      </c>
      <c r="D83" s="9">
        <v>13.7343668083333</v>
      </c>
      <c r="E83" s="10">
        <f t="shared" si="74"/>
        <v>15.2945018067742</v>
      </c>
      <c r="F83" s="7" t="s">
        <v>73</v>
      </c>
      <c r="G83" s="1">
        <v>10</v>
      </c>
      <c r="H83" s="8">
        <f t="shared" si="57"/>
        <v>13.7343668083333</v>
      </c>
      <c r="I83" s="8">
        <f t="shared" si="58"/>
        <v>286.88436680833325</v>
      </c>
      <c r="J83" s="8">
        <f t="shared" si="59"/>
        <v>9.6016902722949563E-2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2.4470553540471092</v>
      </c>
      <c r="P83" s="8">
        <f t="shared" si="62"/>
        <v>0.23495867588721417</v>
      </c>
      <c r="Q83" s="13">
        <f t="shared" si="63"/>
        <v>7.0487602766164253E-2</v>
      </c>
      <c r="R83" s="8">
        <f t="shared" si="64"/>
        <v>0.156366</v>
      </c>
      <c r="S83" s="14">
        <f t="shared" si="65"/>
        <v>0.45078599418137094</v>
      </c>
      <c r="T83" s="2">
        <v>0.01</v>
      </c>
      <c r="U83" s="15">
        <f t="shared" si="66"/>
        <v>4.5078599418137098E-3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9.9978599418137117E-3</v>
      </c>
      <c r="AU83" s="8">
        <f t="shared" si="70"/>
        <v>52.122000000000007</v>
      </c>
      <c r="AV83" s="1">
        <f t="shared" si="71"/>
        <v>0.3</v>
      </c>
      <c r="AW83" s="1">
        <f t="shared" si="72"/>
        <v>76.761565550046399</v>
      </c>
      <c r="AX83" s="1">
        <f t="shared" si="73"/>
        <v>80402.212799492438</v>
      </c>
    </row>
    <row r="84" spans="1:53" x14ac:dyDescent="0.15">
      <c r="C84" s="7">
        <v>10</v>
      </c>
      <c r="D84" s="9">
        <v>9.2466490692903207</v>
      </c>
      <c r="E84" s="10">
        <f t="shared" si="74"/>
        <v>13.7343668083333</v>
      </c>
      <c r="F84" s="7" t="s">
        <v>73</v>
      </c>
      <c r="G84" s="1">
        <v>11</v>
      </c>
      <c r="H84" s="8">
        <f t="shared" si="57"/>
        <v>9.2466490692903207</v>
      </c>
      <c r="I84" s="8">
        <f t="shared" si="58"/>
        <v>282.39664906929028</v>
      </c>
      <c r="J84" s="8">
        <f t="shared" si="59"/>
        <v>5.5989772410844588E-2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2.1014918442519006</v>
      </c>
      <c r="O84" s="8">
        <f t="shared" si="75"/>
        <v>0.6318248339079946</v>
      </c>
      <c r="P84" s="8">
        <f t="shared" si="62"/>
        <v>3.5375728654028299E-2</v>
      </c>
      <c r="Q84" s="13">
        <f t="shared" si="63"/>
        <v>1.0612718596208489E-2</v>
      </c>
      <c r="R84" s="8">
        <f t="shared" si="64"/>
        <v>0.156366</v>
      </c>
      <c r="S84" s="14">
        <f t="shared" si="65"/>
        <v>6.7871011576739762E-2</v>
      </c>
      <c r="T84" s="2">
        <v>0.01</v>
      </c>
      <c r="U84" s="15">
        <f t="shared" si="66"/>
        <v>6.7871011576739763E-4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6.1687101157673974E-3</v>
      </c>
      <c r="AU84" s="8">
        <f t="shared" si="70"/>
        <v>52.122000000000007</v>
      </c>
      <c r="AV84" s="1">
        <f t="shared" si="71"/>
        <v>0.3</v>
      </c>
      <c r="AW84" s="1">
        <f t="shared" si="72"/>
        <v>76.761565550046399</v>
      </c>
      <c r="AX84" s="1">
        <f t="shared" si="73"/>
        <v>49608.410831201996</v>
      </c>
    </row>
    <row r="85" spans="1:53" x14ac:dyDescent="0.15">
      <c r="C85" s="7">
        <v>11</v>
      </c>
      <c r="D85" s="9">
        <v>5.0088436845666697</v>
      </c>
      <c r="E85" s="10">
        <f t="shared" si="74"/>
        <v>9.2466490692903207</v>
      </c>
      <c r="F85" s="7" t="s">
        <v>75</v>
      </c>
      <c r="G85" s="1">
        <v>12</v>
      </c>
      <c r="H85" s="8">
        <f t="shared" si="57"/>
        <v>5.0088436845666697</v>
      </c>
      <c r="I85" s="8">
        <f t="shared" si="58"/>
        <v>278.15884368456665</v>
      </c>
      <c r="J85" s="8">
        <f t="shared" si="59"/>
        <v>3.3111237110523391E-2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1.1176691052539662</v>
      </c>
      <c r="P85" s="8">
        <f t="shared" si="62"/>
        <v>3.7007406755170599E-2</v>
      </c>
      <c r="Q85" s="13">
        <f t="shared" si="63"/>
        <v>1.110222202655118E-2</v>
      </c>
      <c r="R85" s="8">
        <f t="shared" si="64"/>
        <v>0.156366</v>
      </c>
      <c r="S85" s="14">
        <f t="shared" si="65"/>
        <v>7.1001509449312383E-2</v>
      </c>
      <c r="T85" s="2">
        <v>0.01</v>
      </c>
      <c r="U85" s="15">
        <f t="shared" si="66"/>
        <v>7.1001509449312387E-4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6.200015094493124E-3</v>
      </c>
      <c r="AU85" s="8">
        <f t="shared" si="70"/>
        <v>52.122000000000007</v>
      </c>
      <c r="AV85" s="1">
        <f t="shared" si="71"/>
        <v>0.3</v>
      </c>
      <c r="AW85" s="1">
        <f t="shared" si="72"/>
        <v>76.761565550046399</v>
      </c>
      <c r="AX85" s="1">
        <f t="shared" si="73"/>
        <v>49860.163663891995</v>
      </c>
      <c r="AY85" s="1">
        <f>SUM(AX74:AX85)</f>
        <v>858364.57016443473</v>
      </c>
    </row>
    <row r="86" spans="1:53" x14ac:dyDescent="0.15">
      <c r="C86" s="7">
        <v>12</v>
      </c>
      <c r="D86" s="9">
        <v>-2.9997960766128999</v>
      </c>
      <c r="E86" s="10">
        <f t="shared" si="74"/>
        <v>5.0088436845666697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-2</v>
      </c>
      <c r="E90" s="7"/>
      <c r="F90" s="7"/>
      <c r="G90" s="1">
        <v>1</v>
      </c>
      <c r="H90" s="8">
        <f t="shared" ref="H90:H101" si="76">E91</f>
        <v>-2</v>
      </c>
      <c r="I90" s="8">
        <f t="shared" ref="I90:I101" si="77">H90+273.15</f>
        <v>271.14999999999998</v>
      </c>
      <c r="J90" s="8">
        <f t="shared" ref="J90:J101" si="78">EXP(($C$16*(I90-$C$14))/($C$17*I90*$C$14))</f>
        <v>1.339736430234789E-2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3.8142296168784443E-3</v>
      </c>
      <c r="Q90" s="13">
        <f t="shared" ref="Q90:Q101" si="82">P90*$B$76</f>
        <v>1.1442688850635332E-3</v>
      </c>
      <c r="R90" s="8">
        <f t="shared" ref="R90:R101" si="83">L90*$B$76</f>
        <v>8.541E-2</v>
      </c>
      <c r="S90" s="14">
        <f t="shared" ref="S90:S101" si="84">Q90/R90</f>
        <v>1.339736430234789E-2</v>
      </c>
      <c r="T90" s="2">
        <v>0.01</v>
      </c>
      <c r="U90" s="15">
        <f t="shared" ref="U90:U101" si="85">S90*T90</f>
        <v>1.339736430234789E-4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1.0083973643023478E-2</v>
      </c>
      <c r="AU90" s="8">
        <f t="shared" ref="AU90:AU101" si="89">$B$90/12</f>
        <v>28.47</v>
      </c>
      <c r="AV90" s="1">
        <f t="shared" ref="AV90:AV101" si="90">$B$76</f>
        <v>0.3</v>
      </c>
      <c r="AW90" s="1">
        <f t="shared" ref="AW90:AW101" si="91">$E$9</f>
        <v>11.558400000000001</v>
      </c>
      <c r="AX90" s="1">
        <f t="shared" ref="AX90:AX101" si="92">AW90*10000*AV90*0.67*AU90*AT90</f>
        <v>6669.802073299491</v>
      </c>
      <c r="AZ90" s="1">
        <f t="shared" ref="AZ90:AZ101" si="93">$E$10</f>
        <v>10.1</v>
      </c>
      <c r="BA90" s="1">
        <f t="shared" ref="BA90:BA101" si="94">AZ90*10000*AV90*0.67*AU90*AT90</f>
        <v>5828.2289019522486</v>
      </c>
    </row>
    <row r="91" spans="1:53" x14ac:dyDescent="0.15">
      <c r="A91" s="1" t="s">
        <v>74</v>
      </c>
      <c r="B91" s="1">
        <v>1</v>
      </c>
      <c r="C91" s="7">
        <v>1</v>
      </c>
      <c r="D91" s="9">
        <v>-3.5303652134193499</v>
      </c>
      <c r="E91" s="10">
        <f t="shared" ref="E91:E102" si="95">D90</f>
        <v>-2</v>
      </c>
      <c r="F91" s="7" t="s">
        <v>73</v>
      </c>
      <c r="G91" s="1">
        <v>2</v>
      </c>
      <c r="H91" s="8">
        <f t="shared" si="76"/>
        <v>-3.5303652134193499</v>
      </c>
      <c r="I91" s="8">
        <f t="shared" si="77"/>
        <v>269.6196347865806</v>
      </c>
      <c r="J91" s="8">
        <f t="shared" si="78"/>
        <v>1.0926998133369982E-2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0.56558577038312152</v>
      </c>
      <c r="P91" s="8">
        <f t="shared" si="81"/>
        <v>6.1801546572369925E-3</v>
      </c>
      <c r="Q91" s="13">
        <f t="shared" si="82"/>
        <v>1.8540463971710977E-3</v>
      </c>
      <c r="R91" s="8">
        <f t="shared" si="83"/>
        <v>8.541E-2</v>
      </c>
      <c r="S91" s="14">
        <f t="shared" si="84"/>
        <v>2.1707603292016129E-2</v>
      </c>
      <c r="T91" s="2">
        <v>0.01</v>
      </c>
      <c r="U91" s="15">
        <f t="shared" si="85"/>
        <v>2.170760329201613E-4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5.7070760329201616E-3</v>
      </c>
      <c r="AU91" s="8">
        <f t="shared" si="89"/>
        <v>28.47</v>
      </c>
      <c r="AV91" s="1">
        <f t="shared" si="90"/>
        <v>0.3</v>
      </c>
      <c r="AW91" s="1">
        <f t="shared" si="91"/>
        <v>11.558400000000001</v>
      </c>
      <c r="AX91" s="1">
        <f t="shared" si="92"/>
        <v>3774.8083150915177</v>
      </c>
      <c r="AZ91" s="1">
        <f t="shared" si="93"/>
        <v>10.1</v>
      </c>
      <c r="BA91" s="1">
        <f t="shared" si="94"/>
        <v>3298.5157099965681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-0.43260181189285701</v>
      </c>
      <c r="E92" s="10">
        <f t="shared" si="95"/>
        <v>-3.5303652134193499</v>
      </c>
      <c r="F92" s="7" t="s">
        <v>73</v>
      </c>
      <c r="G92" s="1">
        <v>3</v>
      </c>
      <c r="H92" s="8">
        <f t="shared" si="76"/>
        <v>-0.43260181189285701</v>
      </c>
      <c r="I92" s="8">
        <f t="shared" si="77"/>
        <v>272.7173981881071</v>
      </c>
      <c r="J92" s="8">
        <f t="shared" si="78"/>
        <v>1.646835054800597E-2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0.84410561572588449</v>
      </c>
      <c r="P92" s="8">
        <f t="shared" si="81"/>
        <v>1.3901027179314287E-2</v>
      </c>
      <c r="Q92" s="13">
        <f t="shared" si="82"/>
        <v>4.1703081537942856E-3</v>
      </c>
      <c r="R92" s="8">
        <f t="shared" si="83"/>
        <v>8.541E-2</v>
      </c>
      <c r="S92" s="14">
        <f t="shared" si="84"/>
        <v>4.8826930731697527E-2</v>
      </c>
      <c r="T92" s="2">
        <v>0.01</v>
      </c>
      <c r="U92" s="15">
        <f t="shared" si="85"/>
        <v>4.8826930731697525E-4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5.9782693073169753E-3</v>
      </c>
      <c r="AU92" s="8">
        <f t="shared" si="89"/>
        <v>28.47</v>
      </c>
      <c r="AV92" s="1">
        <f t="shared" si="90"/>
        <v>0.3</v>
      </c>
      <c r="AW92" s="1">
        <f t="shared" si="91"/>
        <v>11.558400000000001</v>
      </c>
      <c r="AX92" s="1">
        <f t="shared" si="92"/>
        <v>3954.1825903394656</v>
      </c>
      <c r="AZ92" s="1">
        <f t="shared" si="93"/>
        <v>10.1</v>
      </c>
      <c r="BA92" s="1">
        <f t="shared" si="94"/>
        <v>3455.2571430672592</v>
      </c>
    </row>
    <row r="93" spans="1:53" x14ac:dyDescent="0.15">
      <c r="C93" s="7">
        <v>3</v>
      </c>
      <c r="D93" s="9">
        <v>5.2556309863225801</v>
      </c>
      <c r="E93" s="10">
        <f t="shared" si="95"/>
        <v>-0.43260181189285701</v>
      </c>
      <c r="F93" s="7" t="s">
        <v>73</v>
      </c>
      <c r="G93" s="1">
        <v>4</v>
      </c>
      <c r="H93" s="8">
        <f t="shared" si="76"/>
        <v>5.2556309863225801</v>
      </c>
      <c r="I93" s="8">
        <f t="shared" si="77"/>
        <v>278.40563098632254</v>
      </c>
      <c r="J93" s="8">
        <f t="shared" si="78"/>
        <v>3.4154751342975437E-2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1.1149045885465703</v>
      </c>
      <c r="P93" s="8">
        <f t="shared" si="81"/>
        <v>3.8079288992950447E-2</v>
      </c>
      <c r="Q93" s="13">
        <f t="shared" si="82"/>
        <v>1.1423786697885133E-2</v>
      </c>
      <c r="R93" s="8">
        <f t="shared" si="83"/>
        <v>8.541E-2</v>
      </c>
      <c r="S93" s="14">
        <f t="shared" si="84"/>
        <v>0.13375233225483121</v>
      </c>
      <c r="T93" s="2">
        <v>0.01</v>
      </c>
      <c r="U93" s="15">
        <f t="shared" si="85"/>
        <v>1.3375233225483122E-3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6.8275233225483121E-3</v>
      </c>
      <c r="AU93" s="8">
        <f t="shared" si="89"/>
        <v>28.47</v>
      </c>
      <c r="AV93" s="1">
        <f t="shared" si="90"/>
        <v>0.3</v>
      </c>
      <c r="AW93" s="1">
        <f t="shared" si="91"/>
        <v>11.558400000000001</v>
      </c>
      <c r="AX93" s="1">
        <f t="shared" si="92"/>
        <v>4515.9012532463976</v>
      </c>
      <c r="AZ93" s="1">
        <f t="shared" si="93"/>
        <v>10.1</v>
      </c>
      <c r="BA93" s="1">
        <f t="shared" si="94"/>
        <v>3946.1000361458869</v>
      </c>
    </row>
    <row r="94" spans="1:53" x14ac:dyDescent="0.15">
      <c r="C94" s="7">
        <v>4</v>
      </c>
      <c r="D94" s="9">
        <v>7.7238941003333297</v>
      </c>
      <c r="E94" s="10">
        <f t="shared" si="95"/>
        <v>5.2556309863225801</v>
      </c>
      <c r="F94" s="7" t="s">
        <v>73</v>
      </c>
      <c r="G94" s="1">
        <v>5</v>
      </c>
      <c r="H94" s="8">
        <f t="shared" si="76"/>
        <v>7.7238941003333297</v>
      </c>
      <c r="I94" s="8">
        <f t="shared" si="77"/>
        <v>280.8738941003333</v>
      </c>
      <c r="J94" s="8">
        <f t="shared" si="78"/>
        <v>4.6443699539160554E-2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1.0229840345759387</v>
      </c>
      <c r="O94" s="8">
        <f t="shared" si="96"/>
        <v>0.33854126497768111</v>
      </c>
      <c r="P94" s="8">
        <f t="shared" si="81"/>
        <v>1.572310879223076E-2</v>
      </c>
      <c r="Q94" s="13">
        <f t="shared" si="82"/>
        <v>4.7169326376692274E-3</v>
      </c>
      <c r="R94" s="8">
        <f t="shared" si="83"/>
        <v>8.541E-2</v>
      </c>
      <c r="S94" s="14">
        <f t="shared" si="84"/>
        <v>5.5226936397017062E-2</v>
      </c>
      <c r="T94" s="2">
        <v>0.01</v>
      </c>
      <c r="U94" s="15">
        <f t="shared" si="85"/>
        <v>5.5226936397017061E-4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6.0422693639701703E-3</v>
      </c>
      <c r="AU94" s="8">
        <f t="shared" si="89"/>
        <v>28.47</v>
      </c>
      <c r="AV94" s="1">
        <f t="shared" si="90"/>
        <v>0.3</v>
      </c>
      <c r="AW94" s="1">
        <f t="shared" si="91"/>
        <v>11.558400000000001</v>
      </c>
      <c r="AX94" s="1">
        <f t="shared" si="92"/>
        <v>3996.5138900500801</v>
      </c>
      <c r="AZ94" s="1">
        <f t="shared" si="93"/>
        <v>10.1</v>
      </c>
      <c r="BA94" s="1">
        <f t="shared" si="94"/>
        <v>3492.2472218910762</v>
      </c>
    </row>
    <row r="95" spans="1:53" x14ac:dyDescent="0.15">
      <c r="C95" s="7">
        <v>5</v>
      </c>
      <c r="D95" s="9">
        <v>12.438659119322599</v>
      </c>
      <c r="E95" s="10">
        <f t="shared" si="95"/>
        <v>7.7238941003333297</v>
      </c>
      <c r="F95" s="7" t="s">
        <v>75</v>
      </c>
      <c r="G95" s="1">
        <v>6</v>
      </c>
      <c r="H95" s="8">
        <f t="shared" si="76"/>
        <v>12.438659119322599</v>
      </c>
      <c r="I95" s="8">
        <f t="shared" si="77"/>
        <v>285.58865911932259</v>
      </c>
      <c r="J95" s="8">
        <f t="shared" si="78"/>
        <v>8.2313939843745632E-2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0.60751815618545035</v>
      </c>
      <c r="P95" s="8">
        <f t="shared" si="81"/>
        <v>5.0007212962232421E-2</v>
      </c>
      <c r="Q95" s="13">
        <f t="shared" si="82"/>
        <v>1.5002163888669725E-2</v>
      </c>
      <c r="R95" s="8">
        <f t="shared" si="83"/>
        <v>8.541E-2</v>
      </c>
      <c r="S95" s="14">
        <f t="shared" si="84"/>
        <v>0.1756487986028536</v>
      </c>
      <c r="T95" s="2">
        <v>0.01</v>
      </c>
      <c r="U95" s="15">
        <f t="shared" si="85"/>
        <v>1.7564879860285359E-3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7.246487986028536E-3</v>
      </c>
      <c r="AU95" s="8">
        <f t="shared" si="89"/>
        <v>28.47</v>
      </c>
      <c r="AV95" s="1">
        <f t="shared" si="90"/>
        <v>0.3</v>
      </c>
      <c r="AW95" s="1">
        <f t="shared" si="91"/>
        <v>11.558400000000001</v>
      </c>
      <c r="AX95" s="1">
        <f t="shared" si="92"/>
        <v>4793.0153632235606</v>
      </c>
      <c r="AZ95" s="1">
        <f t="shared" si="93"/>
        <v>10.1</v>
      </c>
      <c r="BA95" s="1">
        <f t="shared" si="94"/>
        <v>4188.2488206462804</v>
      </c>
    </row>
    <row r="96" spans="1:53" x14ac:dyDescent="0.15">
      <c r="C96" s="7">
        <v>6</v>
      </c>
      <c r="D96" s="9">
        <v>15.5167299166667</v>
      </c>
      <c r="E96" s="10">
        <f t="shared" si="95"/>
        <v>12.438659119322599</v>
      </c>
      <c r="F96" s="7" t="s">
        <v>73</v>
      </c>
      <c r="G96" s="1">
        <v>7</v>
      </c>
      <c r="H96" s="8">
        <f t="shared" si="76"/>
        <v>15.5167299166667</v>
      </c>
      <c r="I96" s="8">
        <f t="shared" si="77"/>
        <v>288.66672991666667</v>
      </c>
      <c r="J96" s="8">
        <f t="shared" si="78"/>
        <v>0.11840183479855772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0.84221094322321788</v>
      </c>
      <c r="P96" s="8">
        <f t="shared" si="81"/>
        <v>9.9719320965052913E-2</v>
      </c>
      <c r="Q96" s="13">
        <f t="shared" si="82"/>
        <v>2.9915796289515871E-2</v>
      </c>
      <c r="R96" s="8">
        <f t="shared" si="83"/>
        <v>8.541E-2</v>
      </c>
      <c r="S96" s="14">
        <f t="shared" si="84"/>
        <v>0.35026105010555991</v>
      </c>
      <c r="T96" s="2">
        <v>0.01</v>
      </c>
      <c r="U96" s="15">
        <f t="shared" si="85"/>
        <v>3.5026105010555991E-3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1.34526105010556E-2</v>
      </c>
      <c r="AU96" s="8">
        <f t="shared" si="89"/>
        <v>28.47</v>
      </c>
      <c r="AV96" s="1">
        <f t="shared" si="90"/>
        <v>0.3</v>
      </c>
      <c r="AW96" s="1">
        <f t="shared" si="91"/>
        <v>11.558400000000001</v>
      </c>
      <c r="AX96" s="1">
        <f t="shared" si="92"/>
        <v>8897.9059830553579</v>
      </c>
      <c r="AZ96" s="1">
        <f t="shared" si="93"/>
        <v>10.1</v>
      </c>
      <c r="BA96" s="1">
        <f t="shared" si="94"/>
        <v>7775.1981614115393</v>
      </c>
    </row>
    <row r="97" spans="3:54" x14ac:dyDescent="0.15">
      <c r="C97" s="7">
        <v>7</v>
      </c>
      <c r="D97" s="9">
        <v>15.598164045806501</v>
      </c>
      <c r="E97" s="10">
        <f t="shared" si="95"/>
        <v>15.5167299166667</v>
      </c>
      <c r="F97" s="7" t="s">
        <v>73</v>
      </c>
      <c r="G97" s="1">
        <v>8</v>
      </c>
      <c r="H97" s="8">
        <f t="shared" si="76"/>
        <v>15.598164045806501</v>
      </c>
      <c r="I97" s="8">
        <f t="shared" si="77"/>
        <v>288.7481640458065</v>
      </c>
      <c r="J97" s="8">
        <f t="shared" si="78"/>
        <v>0.1195335365685318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1.027191622258165</v>
      </c>
      <c r="P97" s="8">
        <f t="shared" si="81"/>
        <v>0.12278384734208586</v>
      </c>
      <c r="Q97" s="13">
        <f t="shared" si="82"/>
        <v>3.6835154202625758E-2</v>
      </c>
      <c r="R97" s="8">
        <f t="shared" si="83"/>
        <v>8.541E-2</v>
      </c>
      <c r="S97" s="14">
        <f t="shared" si="84"/>
        <v>0.43127449013728791</v>
      </c>
      <c r="T97" s="2">
        <v>0.01</v>
      </c>
      <c r="U97" s="15">
        <f t="shared" si="85"/>
        <v>4.3127449013728794E-3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1.426274490137288E-2</v>
      </c>
      <c r="AU97" s="8">
        <f t="shared" si="89"/>
        <v>28.47</v>
      </c>
      <c r="AV97" s="1">
        <f t="shared" si="90"/>
        <v>0.3</v>
      </c>
      <c r="AW97" s="1">
        <f t="shared" si="91"/>
        <v>11.558400000000001</v>
      </c>
      <c r="AX97" s="1">
        <f t="shared" si="92"/>
        <v>9433.7499166247162</v>
      </c>
      <c r="AZ97" s="1">
        <f t="shared" si="93"/>
        <v>10.1</v>
      </c>
      <c r="BA97" s="1">
        <f t="shared" si="94"/>
        <v>8243.4311113916847</v>
      </c>
    </row>
    <row r="98" spans="3:54" x14ac:dyDescent="0.15">
      <c r="C98" s="7">
        <v>8</v>
      </c>
      <c r="D98" s="9">
        <v>15.2945018067742</v>
      </c>
      <c r="E98" s="10">
        <f t="shared" si="95"/>
        <v>15.598164045806501</v>
      </c>
      <c r="F98" s="7" t="s">
        <v>73</v>
      </c>
      <c r="G98" s="1">
        <v>9</v>
      </c>
      <c r="H98" s="8">
        <f t="shared" si="76"/>
        <v>15.2945018067742</v>
      </c>
      <c r="I98" s="8">
        <f t="shared" si="77"/>
        <v>288.44450180677416</v>
      </c>
      <c r="J98" s="8">
        <f t="shared" si="78"/>
        <v>0.11536456471863138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1.189107774916079</v>
      </c>
      <c r="P98" s="8">
        <f t="shared" si="81"/>
        <v>0.13718090085673376</v>
      </c>
      <c r="Q98" s="13">
        <f t="shared" si="82"/>
        <v>4.1154270257020127E-2</v>
      </c>
      <c r="R98" s="8">
        <f t="shared" si="83"/>
        <v>8.541E-2</v>
      </c>
      <c r="S98" s="14">
        <f t="shared" si="84"/>
        <v>0.48184369812691874</v>
      </c>
      <c r="T98" s="2">
        <v>0.01</v>
      </c>
      <c r="U98" s="15">
        <f t="shared" si="85"/>
        <v>4.8184369812691872E-3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1.4768436981269187E-2</v>
      </c>
      <c r="AU98" s="8">
        <f t="shared" si="89"/>
        <v>28.47</v>
      </c>
      <c r="AV98" s="1">
        <f t="shared" si="90"/>
        <v>0.3</v>
      </c>
      <c r="AW98" s="1">
        <f t="shared" si="91"/>
        <v>11.558400000000001</v>
      </c>
      <c r="AX98" s="1">
        <f t="shared" si="92"/>
        <v>9768.2277923455658</v>
      </c>
      <c r="AZ98" s="1">
        <f t="shared" si="93"/>
        <v>10.1</v>
      </c>
      <c r="BA98" s="1">
        <f t="shared" si="94"/>
        <v>8535.7056947925521</v>
      </c>
    </row>
    <row r="99" spans="3:54" x14ac:dyDescent="0.15">
      <c r="C99" s="7">
        <v>9</v>
      </c>
      <c r="D99" s="9">
        <v>13.7343668083333</v>
      </c>
      <c r="E99" s="10">
        <f t="shared" si="95"/>
        <v>15.2945018067742</v>
      </c>
      <c r="F99" s="7" t="s">
        <v>73</v>
      </c>
      <c r="G99" s="1">
        <v>10</v>
      </c>
      <c r="H99" s="8">
        <f t="shared" si="76"/>
        <v>13.7343668083333</v>
      </c>
      <c r="I99" s="8">
        <f t="shared" si="77"/>
        <v>286.88436680833325</v>
      </c>
      <c r="J99" s="8">
        <f t="shared" si="78"/>
        <v>9.6016902722949563E-2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1.3366268740593452</v>
      </c>
      <c r="P99" s="8">
        <f t="shared" si="81"/>
        <v>0.12833877254343631</v>
      </c>
      <c r="Q99" s="13">
        <f t="shared" si="82"/>
        <v>3.850163176303089E-2</v>
      </c>
      <c r="R99" s="8">
        <f t="shared" si="83"/>
        <v>8.541E-2</v>
      </c>
      <c r="S99" s="14">
        <f t="shared" si="84"/>
        <v>0.45078599418137094</v>
      </c>
      <c r="T99" s="2">
        <v>0.01</v>
      </c>
      <c r="U99" s="15">
        <f t="shared" si="85"/>
        <v>4.5078599418137098E-3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9.9978599418137117E-3</v>
      </c>
      <c r="AU99" s="8">
        <f t="shared" si="89"/>
        <v>28.47</v>
      </c>
      <c r="AV99" s="1">
        <f t="shared" si="90"/>
        <v>0.3</v>
      </c>
      <c r="AW99" s="1">
        <f t="shared" si="91"/>
        <v>11.558400000000001</v>
      </c>
      <c r="AX99" s="1">
        <f t="shared" si="92"/>
        <v>6612.8442347329692</v>
      </c>
      <c r="AZ99" s="1">
        <f t="shared" si="93"/>
        <v>10.1</v>
      </c>
      <c r="BA99" s="1">
        <f t="shared" si="94"/>
        <v>5778.4578117043011</v>
      </c>
    </row>
    <row r="100" spans="3:54" x14ac:dyDescent="0.15">
      <c r="C100" s="7">
        <v>10</v>
      </c>
      <c r="D100" s="9">
        <v>9.2466490692903207</v>
      </c>
      <c r="E100" s="10">
        <f t="shared" si="95"/>
        <v>13.7343668083333</v>
      </c>
      <c r="F100" s="7" t="s">
        <v>73</v>
      </c>
      <c r="G100" s="1">
        <v>11</v>
      </c>
      <c r="H100" s="8">
        <f t="shared" si="76"/>
        <v>9.2466490692903207</v>
      </c>
      <c r="I100" s="8">
        <f t="shared" si="77"/>
        <v>282.39664906929028</v>
      </c>
      <c r="J100" s="8">
        <f t="shared" si="78"/>
        <v>5.5989772410844588E-2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1.1478736964401133</v>
      </c>
      <c r="O100" s="8">
        <f t="shared" si="96"/>
        <v>0.34511440507579549</v>
      </c>
      <c r="P100" s="8">
        <f t="shared" si="81"/>
        <v>1.9322876995897818E-2</v>
      </c>
      <c r="Q100" s="13">
        <f t="shared" si="82"/>
        <v>5.7968630987693453E-3</v>
      </c>
      <c r="R100" s="8">
        <f t="shared" si="83"/>
        <v>8.541E-2</v>
      </c>
      <c r="S100" s="14">
        <f t="shared" si="84"/>
        <v>6.787101157673979E-2</v>
      </c>
      <c r="T100" s="2">
        <v>0.01</v>
      </c>
      <c r="U100" s="15">
        <f t="shared" si="85"/>
        <v>6.7871011576739796E-4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6.1687101157673983E-3</v>
      </c>
      <c r="AU100" s="8">
        <f t="shared" si="89"/>
        <v>28.47</v>
      </c>
      <c r="AV100" s="1">
        <f t="shared" si="90"/>
        <v>0.3</v>
      </c>
      <c r="AW100" s="1">
        <f t="shared" si="91"/>
        <v>11.558400000000001</v>
      </c>
      <c r="AX100" s="1">
        <f t="shared" si="92"/>
        <v>4080.1450872686642</v>
      </c>
      <c r="AZ100" s="1">
        <f t="shared" si="93"/>
        <v>10.1</v>
      </c>
      <c r="BA100" s="1">
        <f t="shared" si="94"/>
        <v>3565.3261161937216</v>
      </c>
    </row>
    <row r="101" spans="3:54" x14ac:dyDescent="0.15">
      <c r="C101" s="7">
        <v>11</v>
      </c>
      <c r="D101" s="9">
        <v>5.0088436845666697</v>
      </c>
      <c r="E101" s="10">
        <f t="shared" si="95"/>
        <v>9.2466490692903207</v>
      </c>
      <c r="F101" s="7" t="s">
        <v>75</v>
      </c>
      <c r="G101" s="1">
        <v>12</v>
      </c>
      <c r="H101" s="8">
        <f t="shared" si="76"/>
        <v>5.0088436845666697</v>
      </c>
      <c r="I101" s="8">
        <f t="shared" si="77"/>
        <v>278.15884368456665</v>
      </c>
      <c r="J101" s="8">
        <f t="shared" si="78"/>
        <v>3.3111237110523391E-2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0.61049152807989759</v>
      </c>
      <c r="P101" s="8">
        <f t="shared" si="81"/>
        <v>2.0214129740219237E-2</v>
      </c>
      <c r="Q101" s="13">
        <f t="shared" si="82"/>
        <v>6.0642389220657714E-3</v>
      </c>
      <c r="R101" s="8">
        <f t="shared" si="83"/>
        <v>8.541E-2</v>
      </c>
      <c r="S101" s="14">
        <f t="shared" si="84"/>
        <v>7.1001509449312397E-2</v>
      </c>
      <c r="T101" s="2">
        <v>0.01</v>
      </c>
      <c r="U101" s="15">
        <f t="shared" si="85"/>
        <v>7.1001509449312398E-4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6.200015094493124E-3</v>
      </c>
      <c r="AU101" s="8">
        <f t="shared" si="89"/>
        <v>28.47</v>
      </c>
      <c r="AV101" s="1">
        <f t="shared" si="90"/>
        <v>0.3</v>
      </c>
      <c r="AW101" s="1">
        <f t="shared" si="91"/>
        <v>11.558400000000001</v>
      </c>
      <c r="AX101" s="1">
        <f t="shared" si="92"/>
        <v>4100.851013265793</v>
      </c>
      <c r="AY101" s="1">
        <f>SUM(AX90:AX101)</f>
        <v>70597.947512543586</v>
      </c>
      <c r="AZ101" s="1">
        <f t="shared" si="93"/>
        <v>10.1</v>
      </c>
      <c r="BA101" s="1">
        <f t="shared" si="94"/>
        <v>3583.4194381561906</v>
      </c>
      <c r="BB101" s="1">
        <f>SUM(BA90:BA101)</f>
        <v>61690.136167349301</v>
      </c>
    </row>
    <row r="102" spans="3:54" x14ac:dyDescent="0.15">
      <c r="C102" s="7">
        <v>12</v>
      </c>
      <c r="D102" s="9">
        <v>-2.9997960766128999</v>
      </c>
      <c r="E102" s="10">
        <f t="shared" si="95"/>
        <v>5.0088436845666697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Z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612.24700000000007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397.96199999999999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2665.93726027397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12.4232633789115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0.18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0.36211052298419599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76744411.917886719</v>
      </c>
      <c r="J14" s="6" t="s">
        <v>22</v>
      </c>
      <c r="K14" s="6">
        <f>I14/(10000*1000)</f>
        <v>7.6744411917886719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52794085.103896797</v>
      </c>
      <c r="J15" s="6" t="s">
        <v>22</v>
      </c>
      <c r="K15" s="6">
        <f>I15/(10000*1000)</f>
        <v>5.27940851038968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7.6791113819053072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6</v>
      </c>
      <c r="E27" s="7"/>
      <c r="F27" s="7"/>
      <c r="G27" s="1">
        <v>1</v>
      </c>
      <c r="H27" s="8">
        <f t="shared" ref="H27:H38" si="0">E28</f>
        <v>6</v>
      </c>
      <c r="I27" s="8">
        <f t="shared" ref="I27:I38" si="1">H27+273.15</f>
        <v>279.14999999999998</v>
      </c>
      <c r="J27" s="8">
        <f t="shared" ref="J27:J38" si="2">EXP(($C$16*(I27-$C$14))/($C$17*I27*$C$14))</f>
        <v>3.7493223242691671E-2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4.0797344785306583E-2</v>
      </c>
      <c r="Q27" s="13">
        <f t="shared" ref="Q27:Q38" si="6">P27*$B$29</f>
        <v>4.8956813742367898E-3</v>
      </c>
      <c r="R27" s="8">
        <f t="shared" ref="R27:R38" si="7">L27*$B$29</f>
        <v>0.1305751</v>
      </c>
      <c r="S27" s="14">
        <f t="shared" ref="S27:S38" si="8">Q27/R27</f>
        <v>3.7493223242691678E-2</v>
      </c>
      <c r="T27" s="2">
        <v>0.01</v>
      </c>
      <c r="U27" s="15">
        <f t="shared" ref="U27:U38" si="9">S27*T27</f>
        <v>3.7493223242691682E-4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2.9824932232426913E-2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51.020583333333342</v>
      </c>
      <c r="AU27" s="1">
        <f t="shared" ref="AU27:AU38" si="17">AT27*10000*AS27*0.67*AR27*AQ27</f>
        <v>133125.13312554022</v>
      </c>
    </row>
    <row r="28" spans="1:47" x14ac:dyDescent="0.15">
      <c r="A28" s="1" t="s">
        <v>74</v>
      </c>
      <c r="B28" s="1">
        <v>1</v>
      </c>
      <c r="C28" s="7">
        <v>1</v>
      </c>
      <c r="D28" s="9">
        <v>6.7427439918387098</v>
      </c>
      <c r="E28" s="10">
        <f t="shared" ref="E28:E39" si="18">D27</f>
        <v>6</v>
      </c>
      <c r="F28" s="7" t="s">
        <v>73</v>
      </c>
      <c r="G28" s="1">
        <v>2</v>
      </c>
      <c r="H28" s="8">
        <f t="shared" si="0"/>
        <v>6.7427439918387098</v>
      </c>
      <c r="I28" s="8">
        <f t="shared" si="1"/>
        <v>279.8927439918387</v>
      </c>
      <c r="J28" s="8">
        <f t="shared" si="2"/>
        <v>4.112929708552869E-2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2.1354543218813604</v>
      </c>
      <c r="P28" s="8">
        <f t="shared" si="5"/>
        <v>8.7829735217234681E-2</v>
      </c>
      <c r="Q28" s="13">
        <f t="shared" si="6"/>
        <v>1.0539568226068162E-2</v>
      </c>
      <c r="R28" s="8">
        <f t="shared" si="7"/>
        <v>0.1305751</v>
      </c>
      <c r="S28" s="14">
        <f t="shared" si="8"/>
        <v>8.0716524253614683E-2</v>
      </c>
      <c r="T28" s="2">
        <v>0.01</v>
      </c>
      <c r="U28" s="15">
        <f t="shared" si="9"/>
        <v>8.0716524253614686E-4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2.2707165242536145E-2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51.020583333333342</v>
      </c>
      <c r="AU28" s="1">
        <f t="shared" si="17"/>
        <v>101354.61070820631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8.5543379924642906</v>
      </c>
      <c r="E29" s="10">
        <f t="shared" si="18"/>
        <v>6.7427439918387098</v>
      </c>
      <c r="F29" s="7" t="s">
        <v>73</v>
      </c>
      <c r="G29" s="1">
        <v>3</v>
      </c>
      <c r="H29" s="8">
        <f t="shared" si="0"/>
        <v>8.5543379924642906</v>
      </c>
      <c r="I29" s="8">
        <f t="shared" si="1"/>
        <v>281.70433799246427</v>
      </c>
      <c r="J29" s="8">
        <f t="shared" si="2"/>
        <v>5.1440912385242316E-2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3.1357504199974588</v>
      </c>
      <c r="P29" s="8">
        <f t="shared" si="5"/>
        <v>0.16130586261707608</v>
      </c>
      <c r="Q29" s="13">
        <f t="shared" si="6"/>
        <v>1.9356703514049129E-2</v>
      </c>
      <c r="R29" s="8">
        <f t="shared" si="7"/>
        <v>0.1305751</v>
      </c>
      <c r="S29" s="14">
        <f t="shared" si="8"/>
        <v>0.14824191989168783</v>
      </c>
      <c r="T29" s="2">
        <v>0.01</v>
      </c>
      <c r="U29" s="15">
        <f t="shared" si="9"/>
        <v>1.4824191989168784E-3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2.3382419198916878E-2</v>
      </c>
      <c r="AR29" s="8">
        <f t="shared" si="15"/>
        <v>108.81258333333334</v>
      </c>
      <c r="AS29" s="1">
        <f t="shared" si="16"/>
        <v>0.12</v>
      </c>
      <c r="AT29" s="1">
        <f t="shared" si="20"/>
        <v>51.020583333333342</v>
      </c>
      <c r="AU29" s="1">
        <f t="shared" si="17"/>
        <v>104368.64179254175</v>
      </c>
    </row>
    <row r="30" spans="1:47" x14ac:dyDescent="0.15">
      <c r="C30" s="7">
        <v>3</v>
      </c>
      <c r="D30" s="9">
        <v>12.532487298645201</v>
      </c>
      <c r="E30" s="10">
        <f t="shared" si="18"/>
        <v>8.5543379924642906</v>
      </c>
      <c r="F30" s="7" t="s">
        <v>73</v>
      </c>
      <c r="G30" s="1">
        <v>4</v>
      </c>
      <c r="H30" s="8">
        <f t="shared" si="0"/>
        <v>12.532487298645201</v>
      </c>
      <c r="I30" s="8">
        <f t="shared" si="1"/>
        <v>285.68248729864519</v>
      </c>
      <c r="J30" s="8">
        <f t="shared" si="2"/>
        <v>8.3240837238120313E-2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4.0625703907137165</v>
      </c>
      <c r="P30" s="8">
        <f t="shared" si="5"/>
        <v>0.33817176066180732</v>
      </c>
      <c r="Q30" s="13">
        <f t="shared" si="6"/>
        <v>4.0580611279416874E-2</v>
      </c>
      <c r="R30" s="8">
        <f t="shared" si="7"/>
        <v>0.1305751</v>
      </c>
      <c r="S30" s="14">
        <f t="shared" si="8"/>
        <v>0.31078368907561144</v>
      </c>
      <c r="T30" s="2">
        <v>0.01</v>
      </c>
      <c r="U30" s="15">
        <f t="shared" si="9"/>
        <v>3.1078368907561144E-3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2.5007836890756113E-2</v>
      </c>
      <c r="AR30" s="8">
        <f t="shared" si="15"/>
        <v>108.81258333333334</v>
      </c>
      <c r="AS30" s="1">
        <f t="shared" si="16"/>
        <v>0.12</v>
      </c>
      <c r="AT30" s="1">
        <f t="shared" si="20"/>
        <v>51.020583333333342</v>
      </c>
      <c r="AU30" s="1">
        <f t="shared" si="17"/>
        <v>111623.77802971465</v>
      </c>
    </row>
    <row r="31" spans="1:47" x14ac:dyDescent="0.15">
      <c r="C31" s="7">
        <v>4</v>
      </c>
      <c r="D31" s="9">
        <v>16.985790591066699</v>
      </c>
      <c r="E31" s="10">
        <f t="shared" si="18"/>
        <v>12.532487298645201</v>
      </c>
      <c r="F31" s="7" t="s">
        <v>73</v>
      </c>
      <c r="G31" s="1">
        <v>5</v>
      </c>
      <c r="H31" s="8">
        <f t="shared" si="0"/>
        <v>16.985790591066699</v>
      </c>
      <c r="I31" s="8">
        <f t="shared" si="1"/>
        <v>290.13579059106667</v>
      </c>
      <c r="J31" s="8">
        <f t="shared" si="2"/>
        <v>0.14045290837387733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3.5381786985493138</v>
      </c>
      <c r="O31" s="8">
        <f t="shared" si="19"/>
        <v>1.2743457648359291</v>
      </c>
      <c r="P31" s="8">
        <f t="shared" si="5"/>
        <v>0.17898556894513937</v>
      </c>
      <c r="Q31" s="13">
        <f t="shared" si="6"/>
        <v>2.1478268273416722E-2</v>
      </c>
      <c r="R31" s="8">
        <f t="shared" si="7"/>
        <v>0.1305751</v>
      </c>
      <c r="S31" s="14">
        <f t="shared" si="8"/>
        <v>0.16448977081707555</v>
      </c>
      <c r="T31" s="2">
        <v>0.01</v>
      </c>
      <c r="U31" s="15">
        <f t="shared" si="9"/>
        <v>1.6448977081707555E-3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3.1094897708170751E-2</v>
      </c>
      <c r="AR31" s="8">
        <f t="shared" si="15"/>
        <v>108.81258333333334</v>
      </c>
      <c r="AS31" s="1">
        <f t="shared" si="16"/>
        <v>0.12</v>
      </c>
      <c r="AT31" s="1">
        <f t="shared" si="20"/>
        <v>51.020583333333342</v>
      </c>
      <c r="AU31" s="1">
        <f t="shared" si="17"/>
        <v>138793.68994591164</v>
      </c>
    </row>
    <row r="32" spans="1:47" x14ac:dyDescent="0.15">
      <c r="C32" s="7">
        <v>5</v>
      </c>
      <c r="D32" s="9">
        <v>20.437652888387099</v>
      </c>
      <c r="E32" s="10">
        <f t="shared" si="18"/>
        <v>16.985790591066699</v>
      </c>
      <c r="F32" s="7" t="s">
        <v>75</v>
      </c>
      <c r="G32" s="1">
        <v>6</v>
      </c>
      <c r="H32" s="8">
        <f t="shared" si="0"/>
        <v>20.437652888387099</v>
      </c>
      <c r="I32" s="8">
        <f t="shared" si="1"/>
        <v>293.58765288838708</v>
      </c>
      <c r="J32" s="8">
        <f t="shared" si="2"/>
        <v>0.20839759672767724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2.1834860292241234</v>
      </c>
      <c r="P32" s="8">
        <f t="shared" si="5"/>
        <v>0.45503324097876613</v>
      </c>
      <c r="Q32" s="13">
        <f t="shared" si="6"/>
        <v>5.4603988917451933E-2</v>
      </c>
      <c r="R32" s="8">
        <f t="shared" si="7"/>
        <v>0.1305751</v>
      </c>
      <c r="S32" s="14">
        <f t="shared" si="8"/>
        <v>0.41818071682466207</v>
      </c>
      <c r="T32" s="2">
        <v>0.01</v>
      </c>
      <c r="U32" s="15">
        <f t="shared" si="9"/>
        <v>4.1818071682466207E-3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3.3631807168246618E-2</v>
      </c>
      <c r="AR32" s="8">
        <f t="shared" si="15"/>
        <v>108.81258333333334</v>
      </c>
      <c r="AS32" s="1">
        <f t="shared" si="16"/>
        <v>0.12</v>
      </c>
      <c r="AT32" s="1">
        <f t="shared" si="20"/>
        <v>51.020583333333342</v>
      </c>
      <c r="AU32" s="1">
        <f t="shared" si="17"/>
        <v>150117.31700290297</v>
      </c>
    </row>
    <row r="33" spans="1:48" x14ac:dyDescent="0.15">
      <c r="C33" s="7">
        <v>6</v>
      </c>
      <c r="D33" s="9">
        <v>22.8951971593333</v>
      </c>
      <c r="E33" s="10">
        <f t="shared" si="18"/>
        <v>20.437652888387099</v>
      </c>
      <c r="F33" s="7" t="s">
        <v>73</v>
      </c>
      <c r="G33" s="1">
        <v>7</v>
      </c>
      <c r="H33" s="8">
        <f t="shared" si="0"/>
        <v>22.8951971593333</v>
      </c>
      <c r="I33" s="8">
        <f t="shared" si="1"/>
        <v>296.04519715933327</v>
      </c>
      <c r="J33" s="8">
        <f t="shared" si="2"/>
        <v>0.27444677596498029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2.8165786215786905</v>
      </c>
      <c r="P33" s="8">
        <f t="shared" si="5"/>
        <v>0.77300092194415992</v>
      </c>
      <c r="Q33" s="13">
        <f t="shared" si="6"/>
        <v>9.2760110633299184E-2</v>
      </c>
      <c r="R33" s="8">
        <f t="shared" si="7"/>
        <v>0.1305751</v>
      </c>
      <c r="S33" s="14">
        <f t="shared" si="8"/>
        <v>0.71039662717699759</v>
      </c>
      <c r="T33" s="2">
        <v>0.01</v>
      </c>
      <c r="U33" s="15">
        <f t="shared" si="9"/>
        <v>7.1039662717699761E-3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3.6553966271769975E-2</v>
      </c>
      <c r="AR33" s="8">
        <f t="shared" si="15"/>
        <v>108.81258333333334</v>
      </c>
      <c r="AS33" s="1">
        <f t="shared" si="16"/>
        <v>0.12</v>
      </c>
      <c r="AT33" s="1">
        <f t="shared" si="20"/>
        <v>51.020583333333342</v>
      </c>
      <c r="AU33" s="1">
        <f t="shared" si="17"/>
        <v>163160.52584036026</v>
      </c>
    </row>
    <row r="34" spans="1:48" x14ac:dyDescent="0.15">
      <c r="C34" s="7">
        <v>7</v>
      </c>
      <c r="D34" s="9">
        <v>22.574024048064501</v>
      </c>
      <c r="E34" s="10">
        <f t="shared" si="18"/>
        <v>22.8951971593333</v>
      </c>
      <c r="F34" s="7" t="s">
        <v>73</v>
      </c>
      <c r="G34" s="1">
        <v>8</v>
      </c>
      <c r="H34" s="8">
        <f t="shared" si="0"/>
        <v>22.574024048064501</v>
      </c>
      <c r="I34" s="8">
        <f t="shared" si="1"/>
        <v>295.72402404806451</v>
      </c>
      <c r="J34" s="8">
        <f t="shared" si="2"/>
        <v>0.26481658146354142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3.1317035329678644</v>
      </c>
      <c r="P34" s="8">
        <f t="shared" si="5"/>
        <v>0.82932702375784495</v>
      </c>
      <c r="Q34" s="13">
        <f t="shared" si="6"/>
        <v>9.9519242850941395E-2</v>
      </c>
      <c r="R34" s="8">
        <f t="shared" si="7"/>
        <v>0.1305751</v>
      </c>
      <c r="S34" s="14">
        <f t="shared" si="8"/>
        <v>0.76216095450772314</v>
      </c>
      <c r="T34" s="2">
        <v>0.01</v>
      </c>
      <c r="U34" s="15">
        <f t="shared" si="9"/>
        <v>7.6216095450772313E-3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3.7071609545077225E-2</v>
      </c>
      <c r="AR34" s="8">
        <f t="shared" si="15"/>
        <v>108.81258333333334</v>
      </c>
      <c r="AS34" s="1">
        <f t="shared" si="16"/>
        <v>0.12</v>
      </c>
      <c r="AT34" s="1">
        <f t="shared" si="20"/>
        <v>51.020583333333342</v>
      </c>
      <c r="AU34" s="1">
        <f t="shared" si="17"/>
        <v>165471.05345978751</v>
      </c>
    </row>
    <row r="35" spans="1:48" x14ac:dyDescent="0.15">
      <c r="C35" s="7">
        <v>8</v>
      </c>
      <c r="D35" s="9">
        <v>22.294475851290301</v>
      </c>
      <c r="E35" s="10">
        <f t="shared" si="18"/>
        <v>22.574024048064501</v>
      </c>
      <c r="F35" s="7" t="s">
        <v>73</v>
      </c>
      <c r="G35" s="1">
        <v>9</v>
      </c>
      <c r="H35" s="8">
        <f t="shared" si="0"/>
        <v>22.294475851290301</v>
      </c>
      <c r="I35" s="8">
        <f t="shared" si="1"/>
        <v>295.44447585129029</v>
      </c>
      <c r="J35" s="8">
        <f t="shared" si="2"/>
        <v>0.25669374386010441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3.3905023425433534</v>
      </c>
      <c r="P35" s="8">
        <f t="shared" si="5"/>
        <v>0.87032073987390757</v>
      </c>
      <c r="Q35" s="13">
        <f t="shared" si="6"/>
        <v>0.1044384887848689</v>
      </c>
      <c r="R35" s="8">
        <f t="shared" si="7"/>
        <v>0.1305751</v>
      </c>
      <c r="S35" s="14">
        <f t="shared" si="8"/>
        <v>0.79983464523380721</v>
      </c>
      <c r="T35" s="2">
        <v>0.01</v>
      </c>
      <c r="U35" s="15">
        <f t="shared" si="9"/>
        <v>7.9983464523380714E-3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3.744834645233807E-2</v>
      </c>
      <c r="AR35" s="8">
        <f t="shared" si="15"/>
        <v>108.81258333333334</v>
      </c>
      <c r="AS35" s="1">
        <f t="shared" si="16"/>
        <v>0.12</v>
      </c>
      <c r="AT35" s="1">
        <f t="shared" si="20"/>
        <v>51.020583333333342</v>
      </c>
      <c r="AU35" s="1">
        <f t="shared" si="17"/>
        <v>167152.63820041856</v>
      </c>
    </row>
    <row r="36" spans="1:48" x14ac:dyDescent="0.15">
      <c r="C36" s="7">
        <v>9</v>
      </c>
      <c r="D36" s="9">
        <v>20.429155710666699</v>
      </c>
      <c r="E36" s="10">
        <f t="shared" si="18"/>
        <v>22.294475851290301</v>
      </c>
      <c r="F36" s="7" t="s">
        <v>73</v>
      </c>
      <c r="G36" s="1">
        <v>10</v>
      </c>
      <c r="H36" s="8">
        <f t="shared" si="0"/>
        <v>20.429155710666699</v>
      </c>
      <c r="I36" s="8">
        <f t="shared" si="1"/>
        <v>293.57915571066667</v>
      </c>
      <c r="J36" s="8">
        <f t="shared" si="2"/>
        <v>0.20819765117681463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3.6083074360027796</v>
      </c>
      <c r="P36" s="8">
        <f t="shared" si="5"/>
        <v>0.75124113289961303</v>
      </c>
      <c r="Q36" s="13">
        <f t="shared" si="6"/>
        <v>9.0148935947953562E-2</v>
      </c>
      <c r="R36" s="8">
        <f t="shared" si="7"/>
        <v>0.1305751</v>
      </c>
      <c r="S36" s="14">
        <f t="shared" si="8"/>
        <v>0.69039913389270668</v>
      </c>
      <c r="T36" s="2">
        <v>0.01</v>
      </c>
      <c r="U36" s="15">
        <f t="shared" si="9"/>
        <v>6.9039913389270669E-3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3.6353991338927062E-2</v>
      </c>
      <c r="AR36" s="8">
        <f t="shared" si="15"/>
        <v>108.81258333333334</v>
      </c>
      <c r="AS36" s="1">
        <f t="shared" si="16"/>
        <v>0.12</v>
      </c>
      <c r="AT36" s="1">
        <f t="shared" si="20"/>
        <v>51.020583333333342</v>
      </c>
      <c r="AU36" s="1">
        <f t="shared" si="17"/>
        <v>162267.92734762878</v>
      </c>
    </row>
    <row r="37" spans="1:48" x14ac:dyDescent="0.15">
      <c r="C37" s="7">
        <v>10</v>
      </c>
      <c r="D37" s="9">
        <v>16.959209804516099</v>
      </c>
      <c r="E37" s="10">
        <f t="shared" si="18"/>
        <v>20.429155710666699</v>
      </c>
      <c r="F37" s="7" t="s">
        <v>73</v>
      </c>
      <c r="G37" s="1">
        <v>11</v>
      </c>
      <c r="H37" s="8">
        <f t="shared" si="0"/>
        <v>16.959209804516099</v>
      </c>
      <c r="I37" s="8">
        <f t="shared" si="1"/>
        <v>290.10920980451607</v>
      </c>
      <c r="J37" s="8">
        <f t="shared" si="2"/>
        <v>0.14002170317539861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2.7142129879480086</v>
      </c>
      <c r="O37" s="8">
        <f t="shared" si="19"/>
        <v>1.2309791484884918</v>
      </c>
      <c r="P37" s="8">
        <f t="shared" si="5"/>
        <v>0.17236379694476053</v>
      </c>
      <c r="Q37" s="13">
        <f t="shared" si="6"/>
        <v>2.0683655633371264E-2</v>
      </c>
      <c r="R37" s="8">
        <f t="shared" si="7"/>
        <v>0.1305751</v>
      </c>
      <c r="S37" s="14">
        <f t="shared" si="8"/>
        <v>0.15840428713722038</v>
      </c>
      <c r="T37" s="2">
        <v>0.01</v>
      </c>
      <c r="U37" s="15">
        <f t="shared" si="9"/>
        <v>1.5840428713722039E-3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3.1034042871372201E-2</v>
      </c>
      <c r="AR37" s="8">
        <f t="shared" si="15"/>
        <v>108.81258333333334</v>
      </c>
      <c r="AS37" s="1">
        <f t="shared" si="16"/>
        <v>0.12</v>
      </c>
      <c r="AT37" s="1">
        <f t="shared" si="20"/>
        <v>51.020583333333342</v>
      </c>
      <c r="AU37" s="1">
        <f t="shared" si="17"/>
        <v>138522.06122310329</v>
      </c>
    </row>
    <row r="38" spans="1:48" x14ac:dyDescent="0.15">
      <c r="C38" s="7">
        <v>11</v>
      </c>
      <c r="D38" s="9">
        <v>13.0426385556333</v>
      </c>
      <c r="E38" s="10">
        <f t="shared" si="18"/>
        <v>16.959209804516099</v>
      </c>
      <c r="F38" s="7" t="s">
        <v>75</v>
      </c>
      <c r="G38" s="1">
        <v>12</v>
      </c>
      <c r="H38" s="8">
        <f t="shared" si="0"/>
        <v>13.0426385556333</v>
      </c>
      <c r="I38" s="8">
        <f t="shared" si="1"/>
        <v>286.19263855563327</v>
      </c>
      <c r="J38" s="8">
        <f t="shared" si="2"/>
        <v>8.8454805378124099E-2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2.1467411848770643</v>
      </c>
      <c r="P38" s="8">
        <f t="shared" si="5"/>
        <v>0.18988957370550424</v>
      </c>
      <c r="Q38" s="13">
        <f t="shared" si="6"/>
        <v>2.2786748844660507E-2</v>
      </c>
      <c r="R38" s="8">
        <f t="shared" si="7"/>
        <v>0.1305751</v>
      </c>
      <c r="S38" s="14">
        <f t="shared" si="8"/>
        <v>0.17451067504187634</v>
      </c>
      <c r="T38" s="2">
        <v>0.01</v>
      </c>
      <c r="U38" s="15">
        <f t="shared" si="9"/>
        <v>1.7451067504187633E-3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2.3645106750418761E-2</v>
      </c>
      <c r="AR38" s="8">
        <f t="shared" si="15"/>
        <v>108.81258333333334</v>
      </c>
      <c r="AS38" s="1">
        <f t="shared" si="16"/>
        <v>0.12</v>
      </c>
      <c r="AT38" s="1">
        <f t="shared" si="20"/>
        <v>51.020583333333342</v>
      </c>
      <c r="AU38" s="1">
        <f t="shared" si="17"/>
        <v>105541.16131384646</v>
      </c>
      <c r="AV38" s="1">
        <f>SUM(AU27:AU38)</f>
        <v>1641498.5379899624</v>
      </c>
    </row>
    <row r="39" spans="1:48" x14ac:dyDescent="0.15">
      <c r="C39" s="7">
        <v>12</v>
      </c>
      <c r="D39" s="9">
        <v>6.5043233613871001</v>
      </c>
      <c r="E39" s="10">
        <f t="shared" si="18"/>
        <v>13.0426385556333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6</v>
      </c>
      <c r="E42" s="7"/>
      <c r="F42" s="7"/>
      <c r="G42" s="1">
        <v>1</v>
      </c>
      <c r="H42" s="8">
        <f t="shared" ref="H42:H53" si="21">E43</f>
        <v>6</v>
      </c>
      <c r="I42" s="8">
        <f t="shared" ref="I42:I53" si="22">H42+273.15</f>
        <v>279.14999999999998</v>
      </c>
      <c r="J42" s="8">
        <f t="shared" ref="J42:J53" si="23">EXP(($C$16*(I42-$C$14))/($C$17*I42*$C$14))</f>
        <v>3.7493223242691671E-2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2.8903916352199786E-3</v>
      </c>
      <c r="Q42" s="13">
        <f t="shared" ref="Q42:Q53" si="27">P42*$B$44</f>
        <v>3.7575091257859722E-4</v>
      </c>
      <c r="R42" s="8">
        <f t="shared" ref="R42:R53" si="28">L42*$B$44</f>
        <v>1.0021835416666666E-2</v>
      </c>
      <c r="S42" s="14">
        <f t="shared" ref="S42:S53" si="29">Q42/R42</f>
        <v>3.7493223242691671E-2</v>
      </c>
      <c r="T42" s="2">
        <v>0.01</v>
      </c>
      <c r="U42" s="15">
        <f t="shared" ref="U42:U53" si="30">S42*T42</f>
        <v>3.7493223242691671E-4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2.7474932232426915E-2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33.163499999999999</v>
      </c>
      <c r="AU42" s="1">
        <f t="shared" ref="AU42:AU53" si="37">AT42*10000*AS42*0.67*AR42*AQ42</f>
        <v>6118.1350270375415</v>
      </c>
    </row>
    <row r="43" spans="1:48" x14ac:dyDescent="0.15">
      <c r="A43" s="1" t="s">
        <v>74</v>
      </c>
      <c r="B43" s="1">
        <v>1</v>
      </c>
      <c r="C43" s="7">
        <v>1</v>
      </c>
      <c r="D43" s="9">
        <v>6.7427439918387098</v>
      </c>
      <c r="E43" s="10">
        <f t="shared" ref="E43:E54" si="38">D42</f>
        <v>6</v>
      </c>
      <c r="F43" s="7" t="s">
        <v>73</v>
      </c>
      <c r="G43" s="1">
        <v>2</v>
      </c>
      <c r="H43" s="8">
        <f t="shared" si="21"/>
        <v>6.7427439918387098</v>
      </c>
      <c r="I43" s="8">
        <f t="shared" si="22"/>
        <v>279.8927439918387</v>
      </c>
      <c r="J43" s="8">
        <f t="shared" si="23"/>
        <v>4.112929708552869E-2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0.15129169169811335</v>
      </c>
      <c r="P43" s="8">
        <f t="shared" si="26"/>
        <v>6.2225209344239189E-3</v>
      </c>
      <c r="Q43" s="13">
        <f t="shared" si="27"/>
        <v>8.0892772147510945E-4</v>
      </c>
      <c r="R43" s="8">
        <f t="shared" si="28"/>
        <v>1.0021835416666666E-2</v>
      </c>
      <c r="S43" s="14">
        <f t="shared" si="29"/>
        <v>8.0716524253614669E-2</v>
      </c>
      <c r="T43" s="2">
        <v>0.01</v>
      </c>
      <c r="U43" s="15">
        <f t="shared" si="30"/>
        <v>8.0716524253614675E-4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1.5607165242536147E-2</v>
      </c>
      <c r="AR43" s="8">
        <f t="shared" si="34"/>
        <v>7.7091041666666671</v>
      </c>
      <c r="AS43" s="1">
        <f t="shared" si="35"/>
        <v>0.13</v>
      </c>
      <c r="AT43" s="1">
        <f t="shared" si="36"/>
        <v>33.163499999999999</v>
      </c>
      <c r="AU43" s="1">
        <f t="shared" si="37"/>
        <v>3475.4132798342748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8.5543379924642906</v>
      </c>
      <c r="E44" s="10">
        <f t="shared" si="38"/>
        <v>6.7427439918387098</v>
      </c>
      <c r="F44" s="7" t="s">
        <v>73</v>
      </c>
      <c r="G44" s="1">
        <v>3</v>
      </c>
      <c r="H44" s="8">
        <f t="shared" si="21"/>
        <v>8.5543379924642906</v>
      </c>
      <c r="I44" s="8">
        <f t="shared" si="22"/>
        <v>281.70433799246427</v>
      </c>
      <c r="J44" s="8">
        <f t="shared" si="23"/>
        <v>5.1440912385242316E-2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0.22216021243035611</v>
      </c>
      <c r="P44" s="8">
        <f t="shared" si="26"/>
        <v>1.1428124023116768E-2</v>
      </c>
      <c r="Q44" s="13">
        <f t="shared" si="27"/>
        <v>1.48565612300518E-3</v>
      </c>
      <c r="R44" s="8">
        <f t="shared" si="28"/>
        <v>1.0021835416666666E-2</v>
      </c>
      <c r="S44" s="14">
        <f t="shared" si="29"/>
        <v>0.14824191989168783</v>
      </c>
      <c r="T44" s="2">
        <v>0.01</v>
      </c>
      <c r="U44" s="15">
        <f t="shared" si="30"/>
        <v>1.4824191989168784E-3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1.6282419198916879E-2</v>
      </c>
      <c r="AR44" s="8">
        <f t="shared" si="34"/>
        <v>7.7091041666666671</v>
      </c>
      <c r="AS44" s="1">
        <f t="shared" si="35"/>
        <v>0.13</v>
      </c>
      <c r="AT44" s="1">
        <f t="shared" si="36"/>
        <v>33.163499999999999</v>
      </c>
      <c r="AU44" s="1">
        <f t="shared" si="37"/>
        <v>3625.7792515400297</v>
      </c>
    </row>
    <row r="45" spans="1:48" x14ac:dyDescent="0.15">
      <c r="C45" s="7">
        <v>3</v>
      </c>
      <c r="D45" s="9">
        <v>12.532487298645201</v>
      </c>
      <c r="E45" s="10">
        <f t="shared" si="38"/>
        <v>8.5543379924642906</v>
      </c>
      <c r="F45" s="7" t="s">
        <v>73</v>
      </c>
      <c r="G45" s="1">
        <v>4</v>
      </c>
      <c r="H45" s="8">
        <f t="shared" si="21"/>
        <v>12.532487298645201</v>
      </c>
      <c r="I45" s="8">
        <f t="shared" si="22"/>
        <v>285.68248729864519</v>
      </c>
      <c r="J45" s="8">
        <f t="shared" si="23"/>
        <v>8.3240837238120313E-2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0.28782313007390603</v>
      </c>
      <c r="P45" s="8">
        <f t="shared" si="26"/>
        <v>2.3958638323848345E-2</v>
      </c>
      <c r="Q45" s="13">
        <f t="shared" si="27"/>
        <v>3.1146229821002848E-3</v>
      </c>
      <c r="R45" s="8">
        <f t="shared" si="28"/>
        <v>1.0021835416666666E-2</v>
      </c>
      <c r="S45" s="14">
        <f t="shared" si="29"/>
        <v>0.31078368907561155</v>
      </c>
      <c r="T45" s="2">
        <v>0.01</v>
      </c>
      <c r="U45" s="15">
        <f t="shared" si="30"/>
        <v>3.1078368907561157E-3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1.7907836890756118E-2</v>
      </c>
      <c r="AR45" s="8">
        <f t="shared" si="34"/>
        <v>7.7091041666666671</v>
      </c>
      <c r="AS45" s="1">
        <f t="shared" si="35"/>
        <v>0.13</v>
      </c>
      <c r="AT45" s="1">
        <f t="shared" si="36"/>
        <v>33.163499999999999</v>
      </c>
      <c r="AU45" s="1">
        <f t="shared" si="37"/>
        <v>3987.7282758317538</v>
      </c>
    </row>
    <row r="46" spans="1:48" x14ac:dyDescent="0.15">
      <c r="C46" s="7">
        <v>4</v>
      </c>
      <c r="D46" s="9">
        <v>16.985790591066699</v>
      </c>
      <c r="E46" s="10">
        <f t="shared" si="38"/>
        <v>12.532487298645201</v>
      </c>
      <c r="F46" s="7" t="s">
        <v>73</v>
      </c>
      <c r="G46" s="1">
        <v>5</v>
      </c>
      <c r="H46" s="8">
        <f t="shared" si="21"/>
        <v>16.985790591066699</v>
      </c>
      <c r="I46" s="8">
        <f t="shared" si="22"/>
        <v>290.13579059106667</v>
      </c>
      <c r="J46" s="8">
        <f t="shared" si="23"/>
        <v>0.14045290837387733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0.25067126716255478</v>
      </c>
      <c r="O46" s="8">
        <f t="shared" si="39"/>
        <v>9.0284266254169576E-2</v>
      </c>
      <c r="P46" s="8">
        <f t="shared" si="26"/>
        <v>1.2680687775799625E-2</v>
      </c>
      <c r="Q46" s="13">
        <f t="shared" si="27"/>
        <v>1.6484894108539513E-3</v>
      </c>
      <c r="R46" s="8">
        <f t="shared" si="28"/>
        <v>1.0021835416666666E-2</v>
      </c>
      <c r="S46" s="14">
        <f t="shared" si="29"/>
        <v>0.16448977081707561</v>
      </c>
      <c r="T46" s="2">
        <v>0.01</v>
      </c>
      <c r="U46" s="15">
        <f t="shared" si="30"/>
        <v>1.6448977081707562E-3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2.8744897708170757E-2</v>
      </c>
      <c r="AR46" s="8">
        <f t="shared" si="34"/>
        <v>7.7091041666666671</v>
      </c>
      <c r="AS46" s="1">
        <f t="shared" si="35"/>
        <v>0.13</v>
      </c>
      <c r="AT46" s="1">
        <f t="shared" si="36"/>
        <v>33.163499999999999</v>
      </c>
      <c r="AU46" s="1">
        <f t="shared" si="37"/>
        <v>6400.931730394158</v>
      </c>
    </row>
    <row r="47" spans="1:48" x14ac:dyDescent="0.15">
      <c r="C47" s="7">
        <v>5</v>
      </c>
      <c r="D47" s="9">
        <v>20.437652888387099</v>
      </c>
      <c r="E47" s="10">
        <f t="shared" si="38"/>
        <v>16.985790591066699</v>
      </c>
      <c r="F47" s="7" t="s">
        <v>75</v>
      </c>
      <c r="G47" s="1">
        <v>6</v>
      </c>
      <c r="H47" s="8">
        <f t="shared" si="21"/>
        <v>20.437652888387099</v>
      </c>
      <c r="I47" s="8">
        <f t="shared" si="22"/>
        <v>293.58765288838708</v>
      </c>
      <c r="J47" s="8">
        <f t="shared" si="23"/>
        <v>0.20839759672767724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0.15469462014503663</v>
      </c>
      <c r="P47" s="8">
        <f t="shared" si="26"/>
        <v>3.223798706492656E-2</v>
      </c>
      <c r="Q47" s="13">
        <f t="shared" si="27"/>
        <v>4.1909383184404528E-3</v>
      </c>
      <c r="R47" s="8">
        <f t="shared" si="28"/>
        <v>1.0021835416666666E-2</v>
      </c>
      <c r="S47" s="14">
        <f t="shared" si="29"/>
        <v>0.41818071682466212</v>
      </c>
      <c r="T47" s="2">
        <v>0.01</v>
      </c>
      <c r="U47" s="15">
        <f t="shared" si="30"/>
        <v>4.1818071682466216E-3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3.128180716824662E-2</v>
      </c>
      <c r="AR47" s="8">
        <f t="shared" si="34"/>
        <v>7.7091041666666671</v>
      </c>
      <c r="AS47" s="1">
        <f t="shared" si="35"/>
        <v>0.13</v>
      </c>
      <c r="AT47" s="1">
        <f t="shared" si="36"/>
        <v>33.163499999999999</v>
      </c>
      <c r="AU47" s="1">
        <f t="shared" si="37"/>
        <v>6965.8523095173487</v>
      </c>
    </row>
    <row r="48" spans="1:48" x14ac:dyDescent="0.15">
      <c r="C48" s="7">
        <v>6</v>
      </c>
      <c r="D48" s="9">
        <v>22.8951971593333</v>
      </c>
      <c r="E48" s="10">
        <f t="shared" si="38"/>
        <v>20.437652888387099</v>
      </c>
      <c r="F48" s="7" t="s">
        <v>73</v>
      </c>
      <c r="G48" s="1">
        <v>7</v>
      </c>
      <c r="H48" s="8">
        <f t="shared" si="21"/>
        <v>22.8951971593333</v>
      </c>
      <c r="I48" s="8">
        <f t="shared" si="22"/>
        <v>296.04519715933327</v>
      </c>
      <c r="J48" s="8">
        <f t="shared" si="23"/>
        <v>0.27444677596498029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0.19954767474677673</v>
      </c>
      <c r="P48" s="8">
        <f t="shared" si="26"/>
        <v>5.4765215985561388E-2</v>
      </c>
      <c r="Q48" s="13">
        <f t="shared" si="27"/>
        <v>7.1194780781229806E-3</v>
      </c>
      <c r="R48" s="8">
        <f t="shared" si="28"/>
        <v>1.0021835416666666E-2</v>
      </c>
      <c r="S48" s="14">
        <f t="shared" si="29"/>
        <v>0.7103966271769977</v>
      </c>
      <c r="T48" s="2">
        <v>0.01</v>
      </c>
      <c r="U48" s="15">
        <f t="shared" si="30"/>
        <v>7.1039662717699769E-3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3.4203966271769977E-2</v>
      </c>
      <c r="AR48" s="8">
        <f t="shared" si="34"/>
        <v>7.7091041666666671</v>
      </c>
      <c r="AS48" s="1">
        <f t="shared" si="35"/>
        <v>0.13</v>
      </c>
      <c r="AT48" s="1">
        <f t="shared" si="36"/>
        <v>33.163499999999999</v>
      </c>
      <c r="AU48" s="1">
        <f t="shared" si="37"/>
        <v>7616.5605192629009</v>
      </c>
    </row>
    <row r="49" spans="1:78" x14ac:dyDescent="0.15">
      <c r="C49" s="7">
        <v>7</v>
      </c>
      <c r="D49" s="9">
        <v>22.574024048064501</v>
      </c>
      <c r="E49" s="10">
        <f t="shared" si="38"/>
        <v>22.8951971593333</v>
      </c>
      <c r="F49" s="7" t="s">
        <v>73</v>
      </c>
      <c r="G49" s="1">
        <v>8</v>
      </c>
      <c r="H49" s="8">
        <f t="shared" si="21"/>
        <v>22.574024048064501</v>
      </c>
      <c r="I49" s="8">
        <f t="shared" si="22"/>
        <v>295.72402404806451</v>
      </c>
      <c r="J49" s="8">
        <f t="shared" si="23"/>
        <v>0.26481658146354142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0.22187350042788201</v>
      </c>
      <c r="P49" s="8">
        <f t="shared" si="26"/>
        <v>5.8755781900661309E-2</v>
      </c>
      <c r="Q49" s="13">
        <f t="shared" si="27"/>
        <v>7.6382516470859703E-3</v>
      </c>
      <c r="R49" s="8">
        <f t="shared" si="28"/>
        <v>1.0021835416666666E-2</v>
      </c>
      <c r="S49" s="14">
        <f t="shared" si="29"/>
        <v>0.76216095450772303</v>
      </c>
      <c r="T49" s="2">
        <v>0.01</v>
      </c>
      <c r="U49" s="15">
        <f t="shared" si="30"/>
        <v>7.6216095450772304E-3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3.4721609545077227E-2</v>
      </c>
      <c r="AR49" s="8">
        <f t="shared" si="34"/>
        <v>7.7091041666666671</v>
      </c>
      <c r="AS49" s="1">
        <f t="shared" si="35"/>
        <v>0.13</v>
      </c>
      <c r="AT49" s="1">
        <f t="shared" si="36"/>
        <v>33.163499999999999</v>
      </c>
      <c r="AU49" s="1">
        <f t="shared" si="37"/>
        <v>7731.8296458667373</v>
      </c>
    </row>
    <row r="50" spans="1:78" x14ac:dyDescent="0.15">
      <c r="C50" s="7">
        <v>8</v>
      </c>
      <c r="D50" s="9">
        <v>22.294475851290301</v>
      </c>
      <c r="E50" s="10">
        <f t="shared" si="38"/>
        <v>22.574024048064501</v>
      </c>
      <c r="F50" s="7" t="s">
        <v>73</v>
      </c>
      <c r="G50" s="1">
        <v>9</v>
      </c>
      <c r="H50" s="8">
        <f t="shared" si="21"/>
        <v>22.294475851290301</v>
      </c>
      <c r="I50" s="8">
        <f t="shared" si="22"/>
        <v>295.44447585129029</v>
      </c>
      <c r="J50" s="8">
        <f t="shared" si="23"/>
        <v>0.25669374386010441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0.2402087601938874</v>
      </c>
      <c r="P50" s="8">
        <f t="shared" si="26"/>
        <v>6.1660085962162978E-2</v>
      </c>
      <c r="Q50" s="13">
        <f t="shared" si="27"/>
        <v>8.0158111750811868E-3</v>
      </c>
      <c r="R50" s="8">
        <f t="shared" si="28"/>
        <v>1.0021835416666666E-2</v>
      </c>
      <c r="S50" s="14">
        <f t="shared" si="29"/>
        <v>0.7998346452338071</v>
      </c>
      <c r="T50" s="2">
        <v>0.01</v>
      </c>
      <c r="U50" s="15">
        <f t="shared" si="30"/>
        <v>7.9983464523380714E-3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3.5098346452338072E-2</v>
      </c>
      <c r="AR50" s="8">
        <f t="shared" si="34"/>
        <v>7.7091041666666671</v>
      </c>
      <c r="AS50" s="1">
        <f t="shared" si="35"/>
        <v>0.13</v>
      </c>
      <c r="AT50" s="1">
        <f t="shared" si="36"/>
        <v>33.163499999999999</v>
      </c>
      <c r="AU50" s="1">
        <f t="shared" si="37"/>
        <v>7815.7216550914227</v>
      </c>
    </row>
    <row r="51" spans="1:78" x14ac:dyDescent="0.15">
      <c r="C51" s="7">
        <v>9</v>
      </c>
      <c r="D51" s="9">
        <v>20.429155710666699</v>
      </c>
      <c r="E51" s="10">
        <f t="shared" si="38"/>
        <v>22.294475851290301</v>
      </c>
      <c r="F51" s="7" t="s">
        <v>73</v>
      </c>
      <c r="G51" s="1">
        <v>10</v>
      </c>
      <c r="H51" s="8">
        <f t="shared" si="21"/>
        <v>20.429155710666699</v>
      </c>
      <c r="I51" s="8">
        <f t="shared" si="22"/>
        <v>293.57915571066667</v>
      </c>
      <c r="J51" s="8">
        <f t="shared" si="23"/>
        <v>0.20819765117681463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0.25563971589839107</v>
      </c>
      <c r="P51" s="8">
        <f t="shared" si="26"/>
        <v>5.3223588397553215E-2</v>
      </c>
      <c r="Q51" s="13">
        <f t="shared" si="27"/>
        <v>6.919066491681918E-3</v>
      </c>
      <c r="R51" s="8">
        <f t="shared" si="28"/>
        <v>1.0021835416666666E-2</v>
      </c>
      <c r="S51" s="14">
        <f t="shared" si="29"/>
        <v>0.69039913389270657</v>
      </c>
      <c r="T51" s="2">
        <v>0.01</v>
      </c>
      <c r="U51" s="15">
        <f t="shared" si="30"/>
        <v>6.903991338927066E-3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3.4003991338927064E-2</v>
      </c>
      <c r="AR51" s="8">
        <f t="shared" si="34"/>
        <v>7.7091041666666671</v>
      </c>
      <c r="AS51" s="1">
        <f t="shared" si="35"/>
        <v>0.13</v>
      </c>
      <c r="AT51" s="1">
        <f t="shared" si="36"/>
        <v>33.163499999999999</v>
      </c>
      <c r="AU51" s="1">
        <f t="shared" si="37"/>
        <v>7572.0299766284143</v>
      </c>
    </row>
    <row r="52" spans="1:78" x14ac:dyDescent="0.15">
      <c r="C52" s="7">
        <v>10</v>
      </c>
      <c r="D52" s="9">
        <v>16.959209804516099</v>
      </c>
      <c r="E52" s="10">
        <f t="shared" si="38"/>
        <v>20.429155710666699</v>
      </c>
      <c r="F52" s="7" t="s">
        <v>73</v>
      </c>
      <c r="G52" s="1">
        <v>11</v>
      </c>
      <c r="H52" s="8">
        <f t="shared" si="21"/>
        <v>16.959209804516099</v>
      </c>
      <c r="I52" s="8">
        <f t="shared" si="22"/>
        <v>290.10920980451607</v>
      </c>
      <c r="J52" s="8">
        <f t="shared" si="23"/>
        <v>0.14002170317539861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0.19229532112579598</v>
      </c>
      <c r="O52" s="8">
        <f t="shared" si="39"/>
        <v>8.721184804170859E-2</v>
      </c>
      <c r="P52" s="8">
        <f t="shared" si="26"/>
        <v>1.2211551499874089E-2</v>
      </c>
      <c r="Q52" s="13">
        <f t="shared" si="27"/>
        <v>1.5875016949836317E-3</v>
      </c>
      <c r="R52" s="8">
        <f t="shared" si="28"/>
        <v>1.0021835416666666E-2</v>
      </c>
      <c r="S52" s="14">
        <f t="shared" si="29"/>
        <v>0.15840428713722043</v>
      </c>
      <c r="T52" s="2">
        <v>0.01</v>
      </c>
      <c r="U52" s="15">
        <f t="shared" si="30"/>
        <v>1.5840428713722043E-3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2.8684042871372203E-2</v>
      </c>
      <c r="AR52" s="8">
        <f t="shared" si="34"/>
        <v>7.7091041666666671</v>
      </c>
      <c r="AS52" s="1">
        <f t="shared" si="35"/>
        <v>0.13</v>
      </c>
      <c r="AT52" s="1">
        <f t="shared" si="36"/>
        <v>33.163499999999999</v>
      </c>
      <c r="AU52" s="1">
        <f t="shared" si="37"/>
        <v>6387.38053742188</v>
      </c>
    </row>
    <row r="53" spans="1:78" x14ac:dyDescent="0.15">
      <c r="C53" s="7">
        <v>11</v>
      </c>
      <c r="D53" s="9">
        <v>13.0426385556333</v>
      </c>
      <c r="E53" s="10">
        <f t="shared" si="38"/>
        <v>16.959209804516099</v>
      </c>
      <c r="F53" s="7" t="s">
        <v>75</v>
      </c>
      <c r="G53" s="1">
        <v>12</v>
      </c>
      <c r="H53" s="8">
        <f t="shared" si="21"/>
        <v>13.0426385556333</v>
      </c>
      <c r="I53" s="8">
        <f t="shared" si="22"/>
        <v>286.19263855563327</v>
      </c>
      <c r="J53" s="8">
        <f t="shared" si="23"/>
        <v>8.8454805378124099E-2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0.15209133820850115</v>
      </c>
      <c r="P53" s="8">
        <f t="shared" si="26"/>
        <v>1.3453209720931419E-2</v>
      </c>
      <c r="Q53" s="13">
        <f t="shared" si="27"/>
        <v>1.7489172637210847E-3</v>
      </c>
      <c r="R53" s="8">
        <f t="shared" si="28"/>
        <v>1.0021835416666666E-2</v>
      </c>
      <c r="S53" s="14">
        <f t="shared" si="29"/>
        <v>0.17451067504187642</v>
      </c>
      <c r="T53" s="2">
        <v>0.01</v>
      </c>
      <c r="U53" s="15">
        <f t="shared" si="30"/>
        <v>1.7451067504187642E-3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1.6545106750418766E-2</v>
      </c>
      <c r="AR53" s="8">
        <f t="shared" si="34"/>
        <v>7.7091041666666671</v>
      </c>
      <c r="AS53" s="1">
        <f t="shared" si="35"/>
        <v>0.13</v>
      </c>
      <c r="AT53" s="1">
        <f t="shared" si="36"/>
        <v>33.163499999999999</v>
      </c>
      <c r="AU53" s="1">
        <f t="shared" si="37"/>
        <v>3684.2746791689137</v>
      </c>
      <c r="AV53" s="1">
        <f>SUM(AU42:AU53)</f>
        <v>71381.636887595378</v>
      </c>
    </row>
    <row r="54" spans="1:78" x14ac:dyDescent="0.15">
      <c r="C54" s="7">
        <v>12</v>
      </c>
      <c r="D54" s="9">
        <v>6.5043233613871001</v>
      </c>
      <c r="E54" s="10">
        <f t="shared" si="38"/>
        <v>13.0426385556333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6</v>
      </c>
      <c r="E58" s="7"/>
      <c r="F58" s="7"/>
      <c r="G58" s="1">
        <v>1</v>
      </c>
      <c r="H58" s="8">
        <f t="shared" ref="H58:H69" si="40">E59</f>
        <v>6</v>
      </c>
      <c r="I58" s="8">
        <f t="shared" ref="I58:I69" si="41">H58+273.15</f>
        <v>279.14999999999998</v>
      </c>
      <c r="J58" s="8">
        <f t="shared" ref="J58:J69" si="42">EXP(($C$16*(I58-$C$14))/($C$17*I58*$C$14))</f>
        <v>3.7493223242691671E-2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0.10358196545423562</v>
      </c>
      <c r="Q58" s="13">
        <f t="shared" ref="Q58:Q69" si="46">P58*$B$60</f>
        <v>3.0038769981728327E-2</v>
      </c>
      <c r="R58" s="8">
        <f t="shared" ref="R58:R69" si="47">L58*$B$60</f>
        <v>0.80117864999999977</v>
      </c>
      <c r="S58" s="14">
        <f t="shared" ref="S58:S69" si="48">Q58/R58</f>
        <v>3.7493223242691671E-2</v>
      </c>
      <c r="T58" s="2">
        <v>0.27</v>
      </c>
      <c r="U58" s="15">
        <f t="shared" ref="U58:U69" si="49">S58*T58</f>
        <v>1.0123170275526751E-2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0.22836693198453487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222.16143835616415</v>
      </c>
      <c r="AF58" s="1">
        <f t="shared" ref="AF58:AF69" si="54">AE58*10000*AC58*AB58</f>
        <v>5191220.8019887852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6.7427439918387098</v>
      </c>
      <c r="E59" s="10">
        <f t="shared" ref="E59:E70" si="55">D58</f>
        <v>6</v>
      </c>
      <c r="F59" s="7" t="s">
        <v>73</v>
      </c>
      <c r="G59" s="1">
        <v>2</v>
      </c>
      <c r="H59" s="8">
        <f t="shared" si="40"/>
        <v>6.7427439918387098</v>
      </c>
      <c r="I59" s="8">
        <f t="shared" si="41"/>
        <v>279.8927439918387</v>
      </c>
      <c r="J59" s="8">
        <f t="shared" si="42"/>
        <v>4.112929708552869E-2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5.421788034545763</v>
      </c>
      <c r="P59" s="8">
        <f t="shared" si="45"/>
        <v>0.22299433080759737</v>
      </c>
      <c r="Q59" s="13">
        <f t="shared" si="46"/>
        <v>6.4668355934203225E-2</v>
      </c>
      <c r="R59" s="8">
        <f t="shared" si="47"/>
        <v>0.80117864999999977</v>
      </c>
      <c r="S59" s="14">
        <f t="shared" si="48"/>
        <v>8.0716524253614655E-2</v>
      </c>
      <c r="T59" s="2">
        <v>0.27</v>
      </c>
      <c r="U59" s="15">
        <f t="shared" si="49"/>
        <v>2.1793461548475959E-2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0.23063446957886891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222.16143835616415</v>
      </c>
      <c r="AF59" s="1">
        <f t="shared" si="54"/>
        <v>5242766.304775483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8.5543379924642906</v>
      </c>
      <c r="E60" s="10">
        <f t="shared" si="55"/>
        <v>6.7427439918387098</v>
      </c>
      <c r="F60" s="7" t="s">
        <v>73</v>
      </c>
      <c r="G60" s="1">
        <v>3</v>
      </c>
      <c r="H60" s="8">
        <f t="shared" si="40"/>
        <v>8.5543379924642906</v>
      </c>
      <c r="I60" s="8">
        <f t="shared" si="41"/>
        <v>281.70433799246427</v>
      </c>
      <c r="J60" s="8">
        <f t="shared" si="42"/>
        <v>5.1440912385242316E-2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7.9614787037381651</v>
      </c>
      <c r="P60" s="8">
        <f t="shared" si="45"/>
        <v>0.40954572845596754</v>
      </c>
      <c r="Q60" s="13">
        <f t="shared" si="46"/>
        <v>0.11876826125223058</v>
      </c>
      <c r="R60" s="8">
        <f t="shared" si="47"/>
        <v>0.80117864999999977</v>
      </c>
      <c r="S60" s="14">
        <f t="shared" si="48"/>
        <v>0.14824191989168786</v>
      </c>
      <c r="T60" s="2">
        <v>0.27</v>
      </c>
      <c r="U60" s="15">
        <f t="shared" si="49"/>
        <v>4.0025318370755722E-2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0.23417691935943785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222.16143835616415</v>
      </c>
      <c r="AF60" s="1">
        <f t="shared" si="54"/>
        <v>5323293.0204040641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12.532487298645201</v>
      </c>
      <c r="E61" s="10">
        <f t="shared" si="55"/>
        <v>8.5543379924642906</v>
      </c>
      <c r="F61" s="7" t="s">
        <v>73</v>
      </c>
      <c r="G61" s="1">
        <v>4</v>
      </c>
      <c r="H61" s="8">
        <f t="shared" si="40"/>
        <v>12.532487298645201</v>
      </c>
      <c r="I61" s="8">
        <f t="shared" si="41"/>
        <v>285.68248729864519</v>
      </c>
      <c r="J61" s="8">
        <f t="shared" si="42"/>
        <v>8.3240837238120313E-2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10.314617975282196</v>
      </c>
      <c r="P61" s="8">
        <f t="shared" si="45"/>
        <v>0.85859743605385541</v>
      </c>
      <c r="Q61" s="13">
        <f t="shared" si="46"/>
        <v>0.24899325645561804</v>
      </c>
      <c r="R61" s="8">
        <f t="shared" si="47"/>
        <v>0.80117864999999977</v>
      </c>
      <c r="S61" s="14">
        <f t="shared" si="48"/>
        <v>0.31078368907561144</v>
      </c>
      <c r="T61" s="2">
        <v>0.27</v>
      </c>
      <c r="U61" s="15">
        <f t="shared" si="49"/>
        <v>8.3911596050415094E-2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0.24270402311259567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222.16143835616415</v>
      </c>
      <c r="AF61" s="1">
        <f t="shared" si="54"/>
        <v>5517130.5344409356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16.985790591066699</v>
      </c>
      <c r="E62" s="10">
        <f t="shared" si="55"/>
        <v>12.532487298645201</v>
      </c>
      <c r="F62" s="7" t="s">
        <v>73</v>
      </c>
      <c r="G62" s="1">
        <v>5</v>
      </c>
      <c r="H62" s="8">
        <f t="shared" si="40"/>
        <v>16.985790591066699</v>
      </c>
      <c r="I62" s="8">
        <f t="shared" si="41"/>
        <v>290.13579059106667</v>
      </c>
      <c r="J62" s="8">
        <f t="shared" si="42"/>
        <v>0.14045290837387733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8.9832195122669241</v>
      </c>
      <c r="O62" s="8">
        <f t="shared" si="56"/>
        <v>3.2354860269614161</v>
      </c>
      <c r="P62" s="8">
        <f t="shared" si="45"/>
        <v>0.4544334224897722</v>
      </c>
      <c r="Q62" s="13">
        <f t="shared" si="46"/>
        <v>0.13178569252203393</v>
      </c>
      <c r="R62" s="8">
        <f t="shared" si="47"/>
        <v>0.80117864999999977</v>
      </c>
      <c r="S62" s="14">
        <f t="shared" si="48"/>
        <v>0.16448977081707553</v>
      </c>
      <c r="T62" s="2">
        <v>0.27</v>
      </c>
      <c r="U62" s="15">
        <f t="shared" si="49"/>
        <v>4.4412238120610396E-2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0.28382929786683458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222.16143835616415</v>
      </c>
      <c r="AF62" s="1">
        <f t="shared" si="54"/>
        <v>6451987.3455232289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20.437652888387099</v>
      </c>
      <c r="E63" s="10">
        <f t="shared" si="55"/>
        <v>16.985790591066699</v>
      </c>
      <c r="F63" s="7" t="s">
        <v>75</v>
      </c>
      <c r="G63" s="1">
        <v>6</v>
      </c>
      <c r="H63" s="8">
        <f t="shared" si="40"/>
        <v>20.437652888387099</v>
      </c>
      <c r="I63" s="8">
        <f t="shared" si="41"/>
        <v>293.58765288838708</v>
      </c>
      <c r="J63" s="8">
        <f t="shared" si="42"/>
        <v>0.20839759672767724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5.5437376044716435</v>
      </c>
      <c r="P63" s="8">
        <f t="shared" si="45"/>
        <v>1.1553015936607411</v>
      </c>
      <c r="Q63" s="13">
        <f t="shared" si="46"/>
        <v>0.3350374621616149</v>
      </c>
      <c r="R63" s="8">
        <f t="shared" si="47"/>
        <v>0.80117864999999977</v>
      </c>
      <c r="S63" s="14">
        <f t="shared" si="48"/>
        <v>0.41818071682466201</v>
      </c>
      <c r="T63" s="2">
        <v>0.27</v>
      </c>
      <c r="U63" s="15">
        <f t="shared" si="49"/>
        <v>0.11290879354265874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0.29713817858533859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222.16143835616415</v>
      </c>
      <c r="AF63" s="1">
        <f t="shared" si="54"/>
        <v>6754523.8723167153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22.8951971593333</v>
      </c>
      <c r="E64" s="10">
        <f t="shared" si="55"/>
        <v>20.437652888387099</v>
      </c>
      <c r="F64" s="7" t="s">
        <v>73</v>
      </c>
      <c r="G64" s="1">
        <v>7</v>
      </c>
      <c r="H64" s="8">
        <f t="shared" si="40"/>
        <v>22.8951971593333</v>
      </c>
      <c r="I64" s="8">
        <f t="shared" si="41"/>
        <v>296.04519715933327</v>
      </c>
      <c r="J64" s="8">
        <f t="shared" si="42"/>
        <v>0.27444677596498029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7.1511210108109005</v>
      </c>
      <c r="P64" s="8">
        <f t="shared" si="45"/>
        <v>1.9626021059524825</v>
      </c>
      <c r="Q64" s="13">
        <f t="shared" si="46"/>
        <v>0.56915461072621987</v>
      </c>
      <c r="R64" s="8">
        <f t="shared" si="47"/>
        <v>0.80117864999999977</v>
      </c>
      <c r="S64" s="14">
        <f t="shared" si="48"/>
        <v>0.71039662717699736</v>
      </c>
      <c r="T64" s="2">
        <v>0.27</v>
      </c>
      <c r="U64" s="15">
        <f t="shared" si="49"/>
        <v>0.19180708933778931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0.31246811745833247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222.16143835616415</v>
      </c>
      <c r="AF64" s="1">
        <f t="shared" si="54"/>
        <v>7103002.948858724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22.574024048064501</v>
      </c>
      <c r="E65" s="10">
        <f t="shared" si="55"/>
        <v>22.8951971593333</v>
      </c>
      <c r="F65" s="7" t="s">
        <v>73</v>
      </c>
      <c r="G65" s="1">
        <v>8</v>
      </c>
      <c r="H65" s="8">
        <f t="shared" si="40"/>
        <v>22.574024048064501</v>
      </c>
      <c r="I65" s="8">
        <f t="shared" si="41"/>
        <v>295.72402404806451</v>
      </c>
      <c r="J65" s="8">
        <f t="shared" si="42"/>
        <v>0.26481658146354142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7.9512039048584171</v>
      </c>
      <c r="P65" s="8">
        <f t="shared" si="45"/>
        <v>2.1056106366041676</v>
      </c>
      <c r="Q65" s="13">
        <f t="shared" si="46"/>
        <v>0.61062708461520854</v>
      </c>
      <c r="R65" s="8">
        <f t="shared" si="47"/>
        <v>0.80117864999999977</v>
      </c>
      <c r="S65" s="14">
        <f t="shared" si="48"/>
        <v>0.7621609545077227</v>
      </c>
      <c r="T65" s="2">
        <v>0.27</v>
      </c>
      <c r="U65" s="15">
        <f t="shared" si="49"/>
        <v>0.20578345771708514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0.31518372583442966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222.16143835616415</v>
      </c>
      <c r="AF65" s="1">
        <f t="shared" si="54"/>
        <v>7164733.9646828771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22.294475851290301</v>
      </c>
      <c r="E66" s="10">
        <f t="shared" si="55"/>
        <v>22.574024048064501</v>
      </c>
      <c r="F66" s="7" t="s">
        <v>73</v>
      </c>
      <c r="G66" s="1">
        <v>9</v>
      </c>
      <c r="H66" s="8">
        <f t="shared" si="40"/>
        <v>22.294475851290301</v>
      </c>
      <c r="I66" s="8">
        <f t="shared" si="41"/>
        <v>295.44447585129029</v>
      </c>
      <c r="J66" s="8">
        <f t="shared" si="42"/>
        <v>0.25669374386010441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8.6082782682542494</v>
      </c>
      <c r="P66" s="8">
        <f t="shared" si="45"/>
        <v>2.2096911768677594</v>
      </c>
      <c r="Q66" s="13">
        <f t="shared" si="46"/>
        <v>0.64081044129165021</v>
      </c>
      <c r="R66" s="8">
        <f t="shared" si="47"/>
        <v>0.80117864999999977</v>
      </c>
      <c r="S66" s="14">
        <f t="shared" si="48"/>
        <v>0.79983464523380698</v>
      </c>
      <c r="T66" s="2">
        <v>0.27</v>
      </c>
      <c r="U66" s="15">
        <f t="shared" si="49"/>
        <v>0.21595535421312789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0.31716012532361076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222.16143835616415</v>
      </c>
      <c r="AF66" s="1">
        <f t="shared" si="54"/>
        <v>7209661.3368383683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20.429155710666699</v>
      </c>
      <c r="E67" s="10">
        <f t="shared" si="55"/>
        <v>22.294475851290301</v>
      </c>
      <c r="F67" s="7" t="s">
        <v>73</v>
      </c>
      <c r="G67" s="1">
        <v>10</v>
      </c>
      <c r="H67" s="8">
        <f t="shared" si="40"/>
        <v>20.429155710666699</v>
      </c>
      <c r="I67" s="8">
        <f t="shared" si="41"/>
        <v>293.57915571066667</v>
      </c>
      <c r="J67" s="8">
        <f t="shared" si="42"/>
        <v>0.20819765117681463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9.1612720913864898</v>
      </c>
      <c r="P67" s="8">
        <f t="shared" si="45"/>
        <v>1.9073553312183715</v>
      </c>
      <c r="Q67" s="13">
        <f t="shared" si="46"/>
        <v>0.55313304605332769</v>
      </c>
      <c r="R67" s="8">
        <f t="shared" si="47"/>
        <v>0.80117864999999977</v>
      </c>
      <c r="S67" s="14">
        <f t="shared" si="48"/>
        <v>0.69039913389270646</v>
      </c>
      <c r="T67" s="2">
        <v>0.27</v>
      </c>
      <c r="U67" s="15">
        <f t="shared" si="49"/>
        <v>0.18640776615103075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0.31141902896314527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222.16143835616415</v>
      </c>
      <c r="AF67" s="1">
        <f t="shared" si="54"/>
        <v>7079155.1440473348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16.959209804516099</v>
      </c>
      <c r="E68" s="10">
        <f t="shared" si="55"/>
        <v>20.429155710666699</v>
      </c>
      <c r="F68" s="7" t="s">
        <v>73</v>
      </c>
      <c r="G68" s="1">
        <v>11</v>
      </c>
      <c r="H68" s="8">
        <f t="shared" si="40"/>
        <v>16.959209804516099</v>
      </c>
      <c r="I68" s="8">
        <f t="shared" si="41"/>
        <v>290.10920980451607</v>
      </c>
      <c r="J68" s="8">
        <f t="shared" si="42"/>
        <v>0.14002170317539861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6.8912209221597118</v>
      </c>
      <c r="O68" s="8">
        <f t="shared" si="56"/>
        <v>3.1253808380084065</v>
      </c>
      <c r="P68" s="8">
        <f t="shared" si="45"/>
        <v>0.43762114800969165</v>
      </c>
      <c r="Q68" s="13">
        <f t="shared" si="46"/>
        <v>0.12691013292281056</v>
      </c>
      <c r="R68" s="8">
        <f t="shared" si="47"/>
        <v>0.80117864999999977</v>
      </c>
      <c r="S68" s="14">
        <f t="shared" si="48"/>
        <v>0.15840428713722038</v>
      </c>
      <c r="T68" s="2">
        <v>0.27</v>
      </c>
      <c r="U68" s="15">
        <f t="shared" si="49"/>
        <v>4.2769157527049503E-2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0.28351004730750573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222.16143835616415</v>
      </c>
      <c r="AF68" s="1">
        <f t="shared" si="54"/>
        <v>6444730.1645897534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13.0426385556333</v>
      </c>
      <c r="E69" s="10">
        <f t="shared" si="55"/>
        <v>16.959209804516099</v>
      </c>
      <c r="F69" s="7" t="s">
        <v>75</v>
      </c>
      <c r="G69" s="1">
        <v>12</v>
      </c>
      <c r="H69" s="8">
        <f t="shared" si="40"/>
        <v>13.0426385556333</v>
      </c>
      <c r="I69" s="8">
        <f t="shared" si="41"/>
        <v>286.19263855563327</v>
      </c>
      <c r="J69" s="8">
        <f t="shared" si="42"/>
        <v>8.8454805378124099E-2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5.4504446899987142</v>
      </c>
      <c r="P69" s="8">
        <f t="shared" si="45"/>
        <v>0.48211802427806622</v>
      </c>
      <c r="Q69" s="13">
        <f t="shared" si="46"/>
        <v>0.1398142270406392</v>
      </c>
      <c r="R69" s="8">
        <f t="shared" si="47"/>
        <v>0.80117864999999977</v>
      </c>
      <c r="S69" s="14">
        <f t="shared" si="48"/>
        <v>0.17451067504187642</v>
      </c>
      <c r="T69" s="2">
        <v>0.27</v>
      </c>
      <c r="U69" s="15">
        <f t="shared" si="49"/>
        <v>4.7117882261306636E-2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0.23555500452337189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222.16143835616415</v>
      </c>
      <c r="AF69" s="1">
        <f t="shared" si="54"/>
        <v>5354619.5540127521</v>
      </c>
      <c r="AG69" s="1">
        <f>SUM(AF58:AF69)</f>
        <v>74836824.992479011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6.5043233613871001</v>
      </c>
      <c r="E70" s="10">
        <f t="shared" si="55"/>
        <v>13.0426385556333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6</v>
      </c>
      <c r="E74" s="7"/>
      <c r="F74" s="7"/>
      <c r="G74" s="1">
        <v>1</v>
      </c>
      <c r="H74" s="8">
        <f t="shared" ref="H74:H85" si="57">E75</f>
        <v>6</v>
      </c>
      <c r="I74" s="8">
        <f t="shared" ref="I74:I85" si="58">H74+273.15</f>
        <v>279.14999999999998</v>
      </c>
      <c r="J74" s="8">
        <f t="shared" ref="J74:J85" si="59">EXP(($C$16*(I74-$C$14))/($C$17*I74*$C$14))</f>
        <v>3.7493223242691671E-2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1.9542217818555755E-2</v>
      </c>
      <c r="Q74" s="13">
        <f t="shared" ref="Q74:Q85" si="63">P74*$B$76</f>
        <v>5.8626653455667267E-3</v>
      </c>
      <c r="R74" s="8">
        <f t="shared" ref="R74:R85" si="64">L74*$B$76</f>
        <v>0.156366</v>
      </c>
      <c r="S74" s="14">
        <f t="shared" ref="S74:S85" si="65">Q74/R74</f>
        <v>3.7493223242691678E-2</v>
      </c>
      <c r="T74" s="2">
        <v>0.01</v>
      </c>
      <c r="U74" s="15">
        <f t="shared" ref="U74:U85" si="66">S74*T74</f>
        <v>3.7493223242691682E-4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1.0324932232426916E-2</v>
      </c>
      <c r="AU74" s="8">
        <f t="shared" ref="AU74:AU85" si="70">$B$74/12</f>
        <v>52.122000000000007</v>
      </c>
      <c r="AV74" s="1">
        <f t="shared" ref="AV74:AV85" si="71">$B$76</f>
        <v>0.3</v>
      </c>
      <c r="AW74" s="1">
        <f t="shared" ref="AW74:AW85" si="72">$E$8</f>
        <v>12.4232633789115</v>
      </c>
      <c r="AX74" s="1">
        <f t="shared" ref="AX74:AX85" si="73">AW74*10000*AV74*0.67*AU74*AT74</f>
        <v>13438.16693317122</v>
      </c>
    </row>
    <row r="75" spans="1:78" x14ac:dyDescent="0.15">
      <c r="A75" s="1" t="s">
        <v>74</v>
      </c>
      <c r="B75" s="1">
        <v>1</v>
      </c>
      <c r="C75" s="7">
        <v>1</v>
      </c>
      <c r="D75" s="9">
        <v>6.7427439918387098</v>
      </c>
      <c r="E75" s="10">
        <f t="shared" ref="E75:E86" si="74">D74</f>
        <v>6</v>
      </c>
      <c r="F75" s="7" t="s">
        <v>73</v>
      </c>
      <c r="G75" s="1">
        <v>2</v>
      </c>
      <c r="H75" s="8">
        <f t="shared" si="57"/>
        <v>6.7427439918387098</v>
      </c>
      <c r="I75" s="8">
        <f t="shared" si="58"/>
        <v>279.8927439918387</v>
      </c>
      <c r="J75" s="8">
        <f t="shared" si="59"/>
        <v>4.112929708552869E-2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1.0228977821814442</v>
      </c>
      <c r="P75" s="8">
        <f t="shared" si="62"/>
        <v>4.2071066771469039E-2</v>
      </c>
      <c r="Q75" s="13">
        <f t="shared" si="63"/>
        <v>1.2621320031440711E-2</v>
      </c>
      <c r="R75" s="8">
        <f t="shared" si="64"/>
        <v>0.156366</v>
      </c>
      <c r="S75" s="14">
        <f t="shared" si="65"/>
        <v>8.0716524253614669E-2</v>
      </c>
      <c r="T75" s="2">
        <v>0.01</v>
      </c>
      <c r="U75" s="15">
        <f t="shared" si="66"/>
        <v>8.0716524253614675E-4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6.2971652425361469E-3</v>
      </c>
      <c r="AU75" s="8">
        <f t="shared" si="70"/>
        <v>52.122000000000007</v>
      </c>
      <c r="AV75" s="1">
        <f t="shared" si="71"/>
        <v>0.3</v>
      </c>
      <c r="AW75" s="1">
        <f t="shared" si="72"/>
        <v>12.4232633789115</v>
      </c>
      <c r="AX75" s="1">
        <f t="shared" si="73"/>
        <v>8195.9237920415435</v>
      </c>
    </row>
    <row r="76" spans="1:78" x14ac:dyDescent="0.15">
      <c r="A76" s="1" t="s">
        <v>38</v>
      </c>
      <c r="B76" s="1">
        <f>H8</f>
        <v>0.3</v>
      </c>
      <c r="C76" s="7">
        <v>2</v>
      </c>
      <c r="D76" s="9">
        <v>8.5543379924642906</v>
      </c>
      <c r="E76" s="10">
        <f t="shared" si="74"/>
        <v>6.7427439918387098</v>
      </c>
      <c r="F76" s="7" t="s">
        <v>73</v>
      </c>
      <c r="G76" s="1">
        <v>3</v>
      </c>
      <c r="H76" s="8">
        <f t="shared" si="57"/>
        <v>8.5543379924642906</v>
      </c>
      <c r="I76" s="8">
        <f t="shared" si="58"/>
        <v>281.70433799246427</v>
      </c>
      <c r="J76" s="8">
        <f t="shared" si="59"/>
        <v>5.1440912385242316E-2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1.5020467154099753</v>
      </c>
      <c r="P76" s="8">
        <f t="shared" si="62"/>
        <v>7.7266653485945538E-2</v>
      </c>
      <c r="Q76" s="13">
        <f t="shared" si="63"/>
        <v>2.3179996045783659E-2</v>
      </c>
      <c r="R76" s="8">
        <f t="shared" si="64"/>
        <v>0.156366</v>
      </c>
      <c r="S76" s="14">
        <f t="shared" si="65"/>
        <v>0.14824191989168783</v>
      </c>
      <c r="T76" s="2">
        <v>0.01</v>
      </c>
      <c r="U76" s="15">
        <f t="shared" si="66"/>
        <v>1.4824191989168784E-3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6.9724191989168783E-3</v>
      </c>
      <c r="AU76" s="8">
        <f t="shared" si="70"/>
        <v>52.122000000000007</v>
      </c>
      <c r="AV76" s="1">
        <f t="shared" si="71"/>
        <v>0.3</v>
      </c>
      <c r="AW76" s="1">
        <f t="shared" si="72"/>
        <v>12.4232633789115</v>
      </c>
      <c r="AX76" s="1">
        <f t="shared" si="73"/>
        <v>9074.7843195353562</v>
      </c>
    </row>
    <row r="77" spans="1:78" x14ac:dyDescent="0.15">
      <c r="C77" s="7">
        <v>3</v>
      </c>
      <c r="D77" s="9">
        <v>12.532487298645201</v>
      </c>
      <c r="E77" s="10">
        <f t="shared" si="74"/>
        <v>8.5543379924642906</v>
      </c>
      <c r="F77" s="7" t="s">
        <v>73</v>
      </c>
      <c r="G77" s="1">
        <v>4</v>
      </c>
      <c r="H77" s="8">
        <f t="shared" si="57"/>
        <v>12.532487298645201</v>
      </c>
      <c r="I77" s="8">
        <f t="shared" si="58"/>
        <v>285.68248729864519</v>
      </c>
      <c r="J77" s="8">
        <f t="shared" si="59"/>
        <v>8.3240837238120313E-2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1.9460000619240296</v>
      </c>
      <c r="P77" s="8">
        <f t="shared" si="62"/>
        <v>0.16198667441999021</v>
      </c>
      <c r="Q77" s="13">
        <f t="shared" si="63"/>
        <v>4.8596002325997062E-2</v>
      </c>
      <c r="R77" s="8">
        <f t="shared" si="64"/>
        <v>0.156366</v>
      </c>
      <c r="S77" s="14">
        <f t="shared" si="65"/>
        <v>0.31078368907561144</v>
      </c>
      <c r="T77" s="2">
        <v>0.01</v>
      </c>
      <c r="U77" s="15">
        <f t="shared" si="66"/>
        <v>3.1078368907561144E-3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8.5978368907561158E-3</v>
      </c>
      <c r="AU77" s="8">
        <f t="shared" si="70"/>
        <v>52.122000000000007</v>
      </c>
      <c r="AV77" s="1">
        <f t="shared" si="71"/>
        <v>0.3</v>
      </c>
      <c r="AW77" s="1">
        <f t="shared" si="72"/>
        <v>12.4232633789115</v>
      </c>
      <c r="AX77" s="1">
        <f t="shared" si="73"/>
        <v>11190.307577931728</v>
      </c>
    </row>
    <row r="78" spans="1:78" x14ac:dyDescent="0.15">
      <c r="C78" s="7">
        <v>4</v>
      </c>
      <c r="D78" s="9">
        <v>16.985790591066699</v>
      </c>
      <c r="E78" s="10">
        <f t="shared" si="74"/>
        <v>12.532487298645201</v>
      </c>
      <c r="F78" s="7" t="s">
        <v>73</v>
      </c>
      <c r="G78" s="1">
        <v>5</v>
      </c>
      <c r="H78" s="8">
        <f t="shared" si="57"/>
        <v>16.985790591066699</v>
      </c>
      <c r="I78" s="8">
        <f t="shared" si="58"/>
        <v>290.13579059106667</v>
      </c>
      <c r="J78" s="8">
        <f t="shared" si="59"/>
        <v>0.14045290837387733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1.6948127181288373</v>
      </c>
      <c r="O78" s="8">
        <f t="shared" si="75"/>
        <v>0.61042066937520212</v>
      </c>
      <c r="P78" s="8">
        <f t="shared" si="62"/>
        <v>8.5735358345276139E-2</v>
      </c>
      <c r="Q78" s="13">
        <f t="shared" si="63"/>
        <v>2.5720607503582842E-2</v>
      </c>
      <c r="R78" s="8">
        <f t="shared" si="64"/>
        <v>0.156366</v>
      </c>
      <c r="S78" s="14">
        <f t="shared" si="65"/>
        <v>0.16448977081707558</v>
      </c>
      <c r="T78" s="2">
        <v>0.01</v>
      </c>
      <c r="U78" s="15">
        <f t="shared" si="66"/>
        <v>1.6448977081707557E-3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1.1594897708170755E-2</v>
      </c>
      <c r="AU78" s="8">
        <f t="shared" si="70"/>
        <v>52.122000000000007</v>
      </c>
      <c r="AV78" s="1">
        <f t="shared" si="71"/>
        <v>0.3</v>
      </c>
      <c r="AW78" s="1">
        <f t="shared" si="72"/>
        <v>12.4232633789115</v>
      </c>
      <c r="AX78" s="1">
        <f t="shared" si="73"/>
        <v>15091.059918639121</v>
      </c>
    </row>
    <row r="79" spans="1:78" x14ac:dyDescent="0.15">
      <c r="C79" s="7">
        <v>5</v>
      </c>
      <c r="D79" s="9">
        <v>20.437652888387099</v>
      </c>
      <c r="E79" s="10">
        <f t="shared" si="74"/>
        <v>16.985790591066699</v>
      </c>
      <c r="F79" s="7" t="s">
        <v>75</v>
      </c>
      <c r="G79" s="1">
        <v>6</v>
      </c>
      <c r="H79" s="8">
        <f t="shared" si="57"/>
        <v>20.437652888387099</v>
      </c>
      <c r="I79" s="8">
        <f t="shared" si="58"/>
        <v>293.58765288838708</v>
      </c>
      <c r="J79" s="8">
        <f t="shared" si="59"/>
        <v>0.20839759672767724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1.0459053110299259</v>
      </c>
      <c r="P79" s="8">
        <f t="shared" si="62"/>
        <v>0.21796415322335033</v>
      </c>
      <c r="Q79" s="13">
        <f t="shared" si="63"/>
        <v>6.53892459670051E-2</v>
      </c>
      <c r="R79" s="8">
        <f t="shared" si="64"/>
        <v>0.156366</v>
      </c>
      <c r="S79" s="14">
        <f t="shared" si="65"/>
        <v>0.41818071682466201</v>
      </c>
      <c r="T79" s="2">
        <v>0.01</v>
      </c>
      <c r="U79" s="15">
        <f t="shared" si="66"/>
        <v>4.1818071682466198E-3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1.4131807168246621E-2</v>
      </c>
      <c r="AU79" s="8">
        <f t="shared" si="70"/>
        <v>52.122000000000007</v>
      </c>
      <c r="AV79" s="1">
        <f t="shared" si="71"/>
        <v>0.3</v>
      </c>
      <c r="AW79" s="1">
        <f t="shared" si="72"/>
        <v>12.4232633789115</v>
      </c>
      <c r="AX79" s="1">
        <f t="shared" si="73"/>
        <v>18392.913340182349</v>
      </c>
    </row>
    <row r="80" spans="1:78" x14ac:dyDescent="0.15">
      <c r="C80" s="7">
        <v>6</v>
      </c>
      <c r="D80" s="9">
        <v>22.8951971593333</v>
      </c>
      <c r="E80" s="10">
        <f t="shared" si="74"/>
        <v>20.437652888387099</v>
      </c>
      <c r="F80" s="7" t="s">
        <v>73</v>
      </c>
      <c r="G80" s="1">
        <v>7</v>
      </c>
      <c r="H80" s="8">
        <f t="shared" si="57"/>
        <v>22.8951971593333</v>
      </c>
      <c r="I80" s="8">
        <f t="shared" si="58"/>
        <v>296.04519715933327</v>
      </c>
      <c r="J80" s="8">
        <f t="shared" si="59"/>
        <v>0.27444677596498029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1.3491611578065756</v>
      </c>
      <c r="P80" s="8">
        <f t="shared" si="62"/>
        <v>0.37027293001719469</v>
      </c>
      <c r="Q80" s="13">
        <f t="shared" si="63"/>
        <v>0.11108187900515841</v>
      </c>
      <c r="R80" s="8">
        <f t="shared" si="64"/>
        <v>0.156366</v>
      </c>
      <c r="S80" s="14">
        <f t="shared" si="65"/>
        <v>0.71039662717699759</v>
      </c>
      <c r="T80" s="2">
        <v>0.01</v>
      </c>
      <c r="U80" s="15">
        <f t="shared" si="66"/>
        <v>7.1039662717699761E-3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1.7053966271769975E-2</v>
      </c>
      <c r="AU80" s="8">
        <f t="shared" si="70"/>
        <v>52.122000000000007</v>
      </c>
      <c r="AV80" s="1">
        <f t="shared" si="71"/>
        <v>0.3</v>
      </c>
      <c r="AW80" s="1">
        <f t="shared" si="72"/>
        <v>12.4232633789115</v>
      </c>
      <c r="AX80" s="1">
        <f t="shared" si="73"/>
        <v>22196.17915873219</v>
      </c>
    </row>
    <row r="81" spans="1:53" x14ac:dyDescent="0.15">
      <c r="C81" s="7">
        <v>7</v>
      </c>
      <c r="D81" s="9">
        <v>22.574024048064501</v>
      </c>
      <c r="E81" s="10">
        <f t="shared" si="74"/>
        <v>22.8951971593333</v>
      </c>
      <c r="F81" s="7" t="s">
        <v>73</v>
      </c>
      <c r="G81" s="1">
        <v>8</v>
      </c>
      <c r="H81" s="8">
        <f t="shared" si="57"/>
        <v>22.574024048064501</v>
      </c>
      <c r="I81" s="8">
        <f t="shared" si="58"/>
        <v>295.72402404806451</v>
      </c>
      <c r="J81" s="8">
        <f t="shared" si="59"/>
        <v>0.26481658146354142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1.5001082277893809</v>
      </c>
      <c r="P81" s="8">
        <f t="shared" si="62"/>
        <v>0.39725353270851532</v>
      </c>
      <c r="Q81" s="13">
        <f t="shared" si="63"/>
        <v>0.11917605981255459</v>
      </c>
      <c r="R81" s="8">
        <f t="shared" si="64"/>
        <v>0.156366</v>
      </c>
      <c r="S81" s="14">
        <f t="shared" si="65"/>
        <v>0.76216095450772281</v>
      </c>
      <c r="T81" s="2">
        <v>0.01</v>
      </c>
      <c r="U81" s="15">
        <f t="shared" si="66"/>
        <v>7.6216095450772287E-3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1.7571609545077228E-2</v>
      </c>
      <c r="AU81" s="8">
        <f t="shared" si="70"/>
        <v>52.122000000000007</v>
      </c>
      <c r="AV81" s="1">
        <f t="shared" si="71"/>
        <v>0.3</v>
      </c>
      <c r="AW81" s="1">
        <f t="shared" si="72"/>
        <v>12.4232633789115</v>
      </c>
      <c r="AX81" s="1">
        <f t="shared" si="73"/>
        <v>22869.905296777841</v>
      </c>
    </row>
    <row r="82" spans="1:53" x14ac:dyDescent="0.15">
      <c r="C82" s="7">
        <v>8</v>
      </c>
      <c r="D82" s="9">
        <v>22.294475851290301</v>
      </c>
      <c r="E82" s="10">
        <f t="shared" si="74"/>
        <v>22.574024048064501</v>
      </c>
      <c r="F82" s="7" t="s">
        <v>73</v>
      </c>
      <c r="G82" s="1">
        <v>9</v>
      </c>
      <c r="H82" s="8">
        <f t="shared" si="57"/>
        <v>22.294475851290301</v>
      </c>
      <c r="I82" s="8">
        <f t="shared" si="58"/>
        <v>295.44447585129029</v>
      </c>
      <c r="J82" s="8">
        <f t="shared" si="59"/>
        <v>0.25669374386010441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1.6240746950808653</v>
      </c>
      <c r="P82" s="8">
        <f t="shared" si="62"/>
        <v>0.41688981378876483</v>
      </c>
      <c r="Q82" s="13">
        <f t="shared" si="63"/>
        <v>0.12506694413662944</v>
      </c>
      <c r="R82" s="8">
        <f t="shared" si="64"/>
        <v>0.156366</v>
      </c>
      <c r="S82" s="14">
        <f t="shared" si="65"/>
        <v>0.79983464523380687</v>
      </c>
      <c r="T82" s="2">
        <v>0.01</v>
      </c>
      <c r="U82" s="15">
        <f t="shared" si="66"/>
        <v>7.9983464523380697E-3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1.794834645233807E-2</v>
      </c>
      <c r="AU82" s="8">
        <f t="shared" si="70"/>
        <v>52.122000000000007</v>
      </c>
      <c r="AV82" s="1">
        <f t="shared" si="71"/>
        <v>0.3</v>
      </c>
      <c r="AW82" s="1">
        <f t="shared" si="72"/>
        <v>12.4232633789115</v>
      </c>
      <c r="AX82" s="1">
        <f t="shared" si="73"/>
        <v>23360.238146978816</v>
      </c>
    </row>
    <row r="83" spans="1:53" x14ac:dyDescent="0.15">
      <c r="C83" s="7">
        <v>9</v>
      </c>
      <c r="D83" s="9">
        <v>20.429155710666699</v>
      </c>
      <c r="E83" s="10">
        <f t="shared" si="74"/>
        <v>22.294475851290301</v>
      </c>
      <c r="F83" s="7" t="s">
        <v>73</v>
      </c>
      <c r="G83" s="1">
        <v>10</v>
      </c>
      <c r="H83" s="8">
        <f t="shared" si="57"/>
        <v>20.429155710666699</v>
      </c>
      <c r="I83" s="8">
        <f t="shared" si="58"/>
        <v>293.57915571066667</v>
      </c>
      <c r="J83" s="8">
        <f t="shared" si="59"/>
        <v>0.20819765117681463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1.7284048812921007</v>
      </c>
      <c r="P83" s="8">
        <f t="shared" si="62"/>
        <v>0.35984983656755648</v>
      </c>
      <c r="Q83" s="13">
        <f t="shared" si="63"/>
        <v>0.10795495097026694</v>
      </c>
      <c r="R83" s="8">
        <f t="shared" si="64"/>
        <v>0.156366</v>
      </c>
      <c r="S83" s="14">
        <f t="shared" si="65"/>
        <v>0.69039913389270646</v>
      </c>
      <c r="T83" s="2">
        <v>0.01</v>
      </c>
      <c r="U83" s="15">
        <f t="shared" si="66"/>
        <v>6.9039913389270652E-3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1.6853991338927066E-2</v>
      </c>
      <c r="AU83" s="8">
        <f t="shared" si="70"/>
        <v>52.122000000000007</v>
      </c>
      <c r="AV83" s="1">
        <f t="shared" si="71"/>
        <v>0.3</v>
      </c>
      <c r="AW83" s="1">
        <f t="shared" si="72"/>
        <v>12.4232633789115</v>
      </c>
      <c r="AX83" s="1">
        <f t="shared" si="73"/>
        <v>21935.906600084989</v>
      </c>
    </row>
    <row r="84" spans="1:53" x14ac:dyDescent="0.15">
      <c r="C84" s="7">
        <v>10</v>
      </c>
      <c r="D84" s="9">
        <v>16.959209804516099</v>
      </c>
      <c r="E84" s="10">
        <f t="shared" si="74"/>
        <v>20.429155710666699</v>
      </c>
      <c r="F84" s="7" t="s">
        <v>73</v>
      </c>
      <c r="G84" s="1">
        <v>11</v>
      </c>
      <c r="H84" s="8">
        <f t="shared" si="57"/>
        <v>16.959209804516099</v>
      </c>
      <c r="I84" s="8">
        <f t="shared" si="58"/>
        <v>290.10920980451607</v>
      </c>
      <c r="J84" s="8">
        <f t="shared" si="59"/>
        <v>0.14002170317539861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1.3001272924883169</v>
      </c>
      <c r="O84" s="8">
        <f t="shared" si="75"/>
        <v>0.58964775223622712</v>
      </c>
      <c r="P84" s="8">
        <f t="shared" si="62"/>
        <v>8.2563482541661973E-2</v>
      </c>
      <c r="Q84" s="13">
        <f t="shared" si="63"/>
        <v>2.4769044762498593E-2</v>
      </c>
      <c r="R84" s="8">
        <f t="shared" si="64"/>
        <v>0.156366</v>
      </c>
      <c r="S84" s="14">
        <f t="shared" si="65"/>
        <v>0.15840428713722032</v>
      </c>
      <c r="T84" s="2">
        <v>0.01</v>
      </c>
      <c r="U84" s="15">
        <f t="shared" si="66"/>
        <v>1.5840428713722033E-3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1.1534042871372201E-2</v>
      </c>
      <c r="AU84" s="8">
        <f t="shared" si="70"/>
        <v>52.122000000000007</v>
      </c>
      <c r="AV84" s="1">
        <f t="shared" si="71"/>
        <v>0.3</v>
      </c>
      <c r="AW84" s="1">
        <f t="shared" si="72"/>
        <v>12.4232633789115</v>
      </c>
      <c r="AX84" s="1">
        <f t="shared" si="73"/>
        <v>15011.855771126995</v>
      </c>
    </row>
    <row r="85" spans="1:53" x14ac:dyDescent="0.15">
      <c r="C85" s="7">
        <v>11</v>
      </c>
      <c r="D85" s="9">
        <v>13.0426385556333</v>
      </c>
      <c r="E85" s="10">
        <f t="shared" si="74"/>
        <v>16.959209804516099</v>
      </c>
      <c r="F85" s="7" t="s">
        <v>75</v>
      </c>
      <c r="G85" s="1">
        <v>12</v>
      </c>
      <c r="H85" s="8">
        <f t="shared" si="57"/>
        <v>13.0426385556333</v>
      </c>
      <c r="I85" s="8">
        <f t="shared" si="58"/>
        <v>286.19263855563327</v>
      </c>
      <c r="J85" s="8">
        <f t="shared" si="59"/>
        <v>8.8454805378124099E-2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1.0283042696945652</v>
      </c>
      <c r="P85" s="8">
        <f t="shared" si="62"/>
        <v>9.0958454045326806E-2</v>
      </c>
      <c r="Q85" s="13">
        <f t="shared" si="63"/>
        <v>2.728753621359804E-2</v>
      </c>
      <c r="R85" s="8">
        <f t="shared" si="64"/>
        <v>0.156366</v>
      </c>
      <c r="S85" s="14">
        <f t="shared" si="65"/>
        <v>0.17451067504187637</v>
      </c>
      <c r="T85" s="2">
        <v>0.01</v>
      </c>
      <c r="U85" s="15">
        <f t="shared" si="66"/>
        <v>1.7451067504187638E-3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7.2351067504187643E-3</v>
      </c>
      <c r="AU85" s="8">
        <f t="shared" si="70"/>
        <v>52.122000000000007</v>
      </c>
      <c r="AV85" s="1">
        <f t="shared" si="71"/>
        <v>0.3</v>
      </c>
      <c r="AW85" s="1">
        <f t="shared" si="72"/>
        <v>12.4232633789115</v>
      </c>
      <c r="AX85" s="1">
        <f t="shared" si="73"/>
        <v>9416.6789769416064</v>
      </c>
      <c r="AY85" s="1">
        <f>SUM(AX74:AX85)</f>
        <v>190173.91983214376</v>
      </c>
    </row>
    <row r="86" spans="1:53" x14ac:dyDescent="0.15">
      <c r="C86" s="7">
        <v>12</v>
      </c>
      <c r="D86" s="9">
        <v>6.5043233613871001</v>
      </c>
      <c r="E86" s="10">
        <f t="shared" si="74"/>
        <v>13.0426385556333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6</v>
      </c>
      <c r="E90" s="7"/>
      <c r="F90" s="7"/>
      <c r="G90" s="1">
        <v>1</v>
      </c>
      <c r="H90" s="8">
        <f t="shared" ref="H90:H101" si="76">E91</f>
        <v>6</v>
      </c>
      <c r="I90" s="8">
        <f t="shared" ref="I90:I101" si="77">H90+273.15</f>
        <v>279.14999999999998</v>
      </c>
      <c r="J90" s="8">
        <f t="shared" ref="J90:J101" si="78">EXP(($C$16*(I90-$C$14))/($C$17*I90*$C$14))</f>
        <v>3.7493223242691671E-2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1.0674320657194319E-2</v>
      </c>
      <c r="Q90" s="13">
        <f t="shared" ref="Q90:Q101" si="82">P90*$B$76</f>
        <v>3.2022961971582956E-3</v>
      </c>
      <c r="R90" s="8">
        <f t="shared" ref="R90:R101" si="83">L90*$B$76</f>
        <v>8.541E-2</v>
      </c>
      <c r="S90" s="14">
        <f t="shared" ref="S90:S101" si="84">Q90/R90</f>
        <v>3.7493223242691671E-2</v>
      </c>
      <c r="T90" s="2">
        <v>0.01</v>
      </c>
      <c r="U90" s="15">
        <f t="shared" ref="U90:U101" si="85">S90*T90</f>
        <v>3.7493223242691671E-4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1.0324932232426916E-2</v>
      </c>
      <c r="AU90" s="8">
        <f t="shared" ref="AU90:AU101" si="89">$B$90/12</f>
        <v>28.47</v>
      </c>
      <c r="AV90" s="1">
        <f t="shared" ref="AV90:AV101" si="90">$B$76</f>
        <v>0.3</v>
      </c>
      <c r="AW90" s="1">
        <f t="shared" ref="AW90:AW101" si="91">$E$9</f>
        <v>0.18</v>
      </c>
      <c r="AX90" s="1">
        <f t="shared" ref="AX90:AX101" si="92">AW90*10000*AV90*0.67*AU90*AT90</f>
        <v>106.35140691377291</v>
      </c>
      <c r="AZ90" s="1">
        <f t="shared" ref="AZ90:AZ101" si="93">$E$10</f>
        <v>0.36211052298419599</v>
      </c>
      <c r="BA90" s="1">
        <f t="shared" ref="BA90:BA101" si="94">AZ90*10000*AV90*0.67*AU90*AT90</f>
        <v>213.94979765361859</v>
      </c>
    </row>
    <row r="91" spans="1:53" x14ac:dyDescent="0.15">
      <c r="A91" s="1" t="s">
        <v>74</v>
      </c>
      <c r="B91" s="1">
        <v>1</v>
      </c>
      <c r="C91" s="7">
        <v>1</v>
      </c>
      <c r="D91" s="9">
        <v>6.7427439918387098</v>
      </c>
      <c r="E91" s="10">
        <f t="shared" ref="E91:E102" si="95">D90</f>
        <v>6</v>
      </c>
      <c r="F91" s="7" t="s">
        <v>73</v>
      </c>
      <c r="G91" s="1">
        <v>2</v>
      </c>
      <c r="H91" s="8">
        <f t="shared" si="76"/>
        <v>6.7427439918387098</v>
      </c>
      <c r="I91" s="8">
        <f t="shared" si="77"/>
        <v>279.8927439918387</v>
      </c>
      <c r="J91" s="8">
        <f t="shared" si="78"/>
        <v>4.112929708552869E-2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0.5587256793428057</v>
      </c>
      <c r="P91" s="8">
        <f t="shared" si="81"/>
        <v>2.2979994455004097E-2</v>
      </c>
      <c r="Q91" s="13">
        <f t="shared" si="82"/>
        <v>6.8939983365012289E-3</v>
      </c>
      <c r="R91" s="8">
        <f t="shared" si="83"/>
        <v>8.541E-2</v>
      </c>
      <c r="S91" s="14">
        <f t="shared" si="84"/>
        <v>8.0716524253614669E-2</v>
      </c>
      <c r="T91" s="2">
        <v>0.01</v>
      </c>
      <c r="U91" s="15">
        <f t="shared" si="85"/>
        <v>8.0716524253614675E-4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6.2971652425361469E-3</v>
      </c>
      <c r="AU91" s="8">
        <f t="shared" si="89"/>
        <v>28.47</v>
      </c>
      <c r="AV91" s="1">
        <f t="shared" si="90"/>
        <v>0.3</v>
      </c>
      <c r="AW91" s="1">
        <f t="shared" si="91"/>
        <v>0.18</v>
      </c>
      <c r="AX91" s="1">
        <f t="shared" si="92"/>
        <v>64.863610533820477</v>
      </c>
      <c r="AZ91" s="1">
        <f t="shared" si="93"/>
        <v>0.36211052298419599</v>
      </c>
      <c r="BA91" s="1">
        <f t="shared" si="94"/>
        <v>130.487755183583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8.5543379924642906</v>
      </c>
      <c r="E92" s="10">
        <f t="shared" si="95"/>
        <v>6.7427439918387098</v>
      </c>
      <c r="F92" s="7" t="s">
        <v>73</v>
      </c>
      <c r="G92" s="1">
        <v>3</v>
      </c>
      <c r="H92" s="8">
        <f t="shared" si="76"/>
        <v>8.5543379924642906</v>
      </c>
      <c r="I92" s="8">
        <f t="shared" si="77"/>
        <v>281.70433799246427</v>
      </c>
      <c r="J92" s="8">
        <f t="shared" si="78"/>
        <v>5.1440912385242316E-2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0.82044568488780156</v>
      </c>
      <c r="P92" s="8">
        <f t="shared" si="81"/>
        <v>4.2204474593163524E-2</v>
      </c>
      <c r="Q92" s="13">
        <f t="shared" si="82"/>
        <v>1.2661342377949057E-2</v>
      </c>
      <c r="R92" s="8">
        <f t="shared" si="83"/>
        <v>8.541E-2</v>
      </c>
      <c r="S92" s="14">
        <f t="shared" si="84"/>
        <v>0.14824191989168781</v>
      </c>
      <c r="T92" s="2">
        <v>0.01</v>
      </c>
      <c r="U92" s="15">
        <f t="shared" si="85"/>
        <v>1.4824191989168782E-3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6.9724191989168783E-3</v>
      </c>
      <c r="AU92" s="8">
        <f t="shared" si="89"/>
        <v>28.47</v>
      </c>
      <c r="AV92" s="1">
        <f t="shared" si="90"/>
        <v>0.3</v>
      </c>
      <c r="AW92" s="1">
        <f t="shared" si="91"/>
        <v>0.18</v>
      </c>
      <c r="AX92" s="1">
        <f t="shared" si="92"/>
        <v>71.819027447806562</v>
      </c>
      <c r="AZ92" s="1">
        <f t="shared" si="93"/>
        <v>0.36211052298419599</v>
      </c>
      <c r="BA92" s="1">
        <f t="shared" si="94"/>
        <v>144.48014216300868</v>
      </c>
    </row>
    <row r="93" spans="1:53" x14ac:dyDescent="0.15">
      <c r="C93" s="7">
        <v>3</v>
      </c>
      <c r="D93" s="9">
        <v>12.532487298645201</v>
      </c>
      <c r="E93" s="10">
        <f t="shared" si="95"/>
        <v>8.5543379924642906</v>
      </c>
      <c r="F93" s="7" t="s">
        <v>73</v>
      </c>
      <c r="G93" s="1">
        <v>4</v>
      </c>
      <c r="H93" s="8">
        <f t="shared" si="76"/>
        <v>12.532487298645201</v>
      </c>
      <c r="I93" s="8">
        <f t="shared" si="77"/>
        <v>285.68248729864519</v>
      </c>
      <c r="J93" s="8">
        <f t="shared" si="78"/>
        <v>8.3240837238120313E-2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1.0629412102946381</v>
      </c>
      <c r="P93" s="8">
        <f t="shared" si="81"/>
        <v>8.8480116279826576E-2</v>
      </c>
      <c r="Q93" s="13">
        <f t="shared" si="82"/>
        <v>2.6544034883947971E-2</v>
      </c>
      <c r="R93" s="8">
        <f t="shared" si="83"/>
        <v>8.541E-2</v>
      </c>
      <c r="S93" s="14">
        <f t="shared" si="84"/>
        <v>0.31078368907561144</v>
      </c>
      <c r="T93" s="2">
        <v>0.01</v>
      </c>
      <c r="U93" s="15">
        <f t="shared" si="85"/>
        <v>3.1078368907561144E-3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8.5978368907561158E-3</v>
      </c>
      <c r="AU93" s="8">
        <f t="shared" si="89"/>
        <v>28.47</v>
      </c>
      <c r="AV93" s="1">
        <f t="shared" si="90"/>
        <v>0.3</v>
      </c>
      <c r="AW93" s="1">
        <f t="shared" si="91"/>
        <v>0.18</v>
      </c>
      <c r="AX93" s="1">
        <f t="shared" si="92"/>
        <v>88.56155461004127</v>
      </c>
      <c r="AZ93" s="1">
        <f t="shared" si="93"/>
        <v>0.36211052298419599</v>
      </c>
      <c r="BA93" s="1">
        <f t="shared" si="94"/>
        <v>178.1615047563082</v>
      </c>
    </row>
    <row r="94" spans="1:53" x14ac:dyDescent="0.15">
      <c r="C94" s="7">
        <v>4</v>
      </c>
      <c r="D94" s="9">
        <v>16.985790591066699</v>
      </c>
      <c r="E94" s="10">
        <f t="shared" si="95"/>
        <v>12.532487298645201</v>
      </c>
      <c r="F94" s="7" t="s">
        <v>73</v>
      </c>
      <c r="G94" s="1">
        <v>5</v>
      </c>
      <c r="H94" s="8">
        <f t="shared" si="76"/>
        <v>16.985790591066699</v>
      </c>
      <c r="I94" s="8">
        <f t="shared" si="77"/>
        <v>290.13579059106667</v>
      </c>
      <c r="J94" s="8">
        <f t="shared" si="78"/>
        <v>0.14045290837387733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0.92573803931407095</v>
      </c>
      <c r="O94" s="8">
        <f t="shared" si="96"/>
        <v>0.33342305470074052</v>
      </c>
      <c r="P94" s="8">
        <f t="shared" si="81"/>
        <v>4.6830237751621401E-2</v>
      </c>
      <c r="Q94" s="13">
        <f t="shared" si="82"/>
        <v>1.4049071325486421E-2</v>
      </c>
      <c r="R94" s="8">
        <f t="shared" si="83"/>
        <v>8.541E-2</v>
      </c>
      <c r="S94" s="14">
        <f t="shared" si="84"/>
        <v>0.16448977081707553</v>
      </c>
      <c r="T94" s="2">
        <v>0.01</v>
      </c>
      <c r="U94" s="15">
        <f t="shared" si="85"/>
        <v>1.6448977081707553E-3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1.1594897708170755E-2</v>
      </c>
      <c r="AU94" s="8">
        <f t="shared" si="89"/>
        <v>28.47</v>
      </c>
      <c r="AV94" s="1">
        <f t="shared" si="90"/>
        <v>0.3</v>
      </c>
      <c r="AW94" s="1">
        <f t="shared" si="91"/>
        <v>0.18</v>
      </c>
      <c r="AX94" s="1">
        <f t="shared" si="92"/>
        <v>119.43261771853662</v>
      </c>
      <c r="AZ94" s="1">
        <f t="shared" si="93"/>
        <v>0.36211052298419599</v>
      </c>
      <c r="BA94" s="1">
        <f t="shared" si="94"/>
        <v>240.26559813017138</v>
      </c>
    </row>
    <row r="95" spans="1:53" x14ac:dyDescent="0.15">
      <c r="C95" s="7">
        <v>5</v>
      </c>
      <c r="D95" s="9">
        <v>20.437652888387099</v>
      </c>
      <c r="E95" s="10">
        <f t="shared" si="95"/>
        <v>16.985790591066699</v>
      </c>
      <c r="F95" s="7" t="s">
        <v>75</v>
      </c>
      <c r="G95" s="1">
        <v>6</v>
      </c>
      <c r="H95" s="8">
        <f t="shared" si="76"/>
        <v>20.437652888387099</v>
      </c>
      <c r="I95" s="8">
        <f t="shared" si="77"/>
        <v>293.58765288838708</v>
      </c>
      <c r="J95" s="8">
        <f t="shared" si="78"/>
        <v>0.20839759672767724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0.57129281694911915</v>
      </c>
      <c r="P95" s="8">
        <f t="shared" si="81"/>
        <v>0.11905605007998127</v>
      </c>
      <c r="Q95" s="13">
        <f t="shared" si="82"/>
        <v>3.5716815023994382E-2</v>
      </c>
      <c r="R95" s="8">
        <f t="shared" si="83"/>
        <v>8.541E-2</v>
      </c>
      <c r="S95" s="14">
        <f t="shared" si="84"/>
        <v>0.41818071682466201</v>
      </c>
      <c r="T95" s="2">
        <v>0.01</v>
      </c>
      <c r="U95" s="15">
        <f t="shared" si="85"/>
        <v>4.1818071682466198E-3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1.4131807168246621E-2</v>
      </c>
      <c r="AU95" s="8">
        <f t="shared" si="89"/>
        <v>28.47</v>
      </c>
      <c r="AV95" s="1">
        <f t="shared" si="90"/>
        <v>0.3</v>
      </c>
      <c r="AW95" s="1">
        <f t="shared" si="91"/>
        <v>0.18</v>
      </c>
      <c r="AX95" s="1">
        <f t="shared" si="92"/>
        <v>145.56391661893724</v>
      </c>
      <c r="AZ95" s="1">
        <f t="shared" si="93"/>
        <v>0.36211052298419599</v>
      </c>
      <c r="BA95" s="1">
        <f t="shared" si="94"/>
        <v>292.83458874728478</v>
      </c>
    </row>
    <row r="96" spans="1:53" x14ac:dyDescent="0.15">
      <c r="C96" s="7">
        <v>6</v>
      </c>
      <c r="D96" s="9">
        <v>22.8951971593333</v>
      </c>
      <c r="E96" s="10">
        <f t="shared" si="95"/>
        <v>20.437652888387099</v>
      </c>
      <c r="F96" s="7" t="s">
        <v>73</v>
      </c>
      <c r="G96" s="1">
        <v>7</v>
      </c>
      <c r="H96" s="8">
        <f t="shared" si="76"/>
        <v>22.8951971593333</v>
      </c>
      <c r="I96" s="8">
        <f t="shared" si="77"/>
        <v>296.04519715933327</v>
      </c>
      <c r="J96" s="8">
        <f t="shared" si="78"/>
        <v>0.27444677596498029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0.73693676686913778</v>
      </c>
      <c r="P96" s="8">
        <f t="shared" si="81"/>
        <v>0.20224991975729117</v>
      </c>
      <c r="Q96" s="13">
        <f t="shared" si="82"/>
        <v>6.0674975927187347E-2</v>
      </c>
      <c r="R96" s="8">
        <f t="shared" si="83"/>
        <v>8.541E-2</v>
      </c>
      <c r="S96" s="14">
        <f t="shared" si="84"/>
        <v>0.71039662717699736</v>
      </c>
      <c r="T96" s="2">
        <v>0.01</v>
      </c>
      <c r="U96" s="15">
        <f t="shared" si="85"/>
        <v>7.1039662717699735E-3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1.7053966271769975E-2</v>
      </c>
      <c r="AU96" s="8">
        <f t="shared" si="89"/>
        <v>28.47</v>
      </c>
      <c r="AV96" s="1">
        <f t="shared" si="90"/>
        <v>0.3</v>
      </c>
      <c r="AW96" s="1">
        <f t="shared" si="91"/>
        <v>0.18</v>
      </c>
      <c r="AX96" s="1">
        <f t="shared" si="92"/>
        <v>175.66345866818796</v>
      </c>
      <c r="AZ96" s="1">
        <f t="shared" si="93"/>
        <v>0.36211052298419599</v>
      </c>
      <c r="BA96" s="1">
        <f t="shared" si="94"/>
        <v>353.38659381972354</v>
      </c>
    </row>
    <row r="97" spans="3:54" x14ac:dyDescent="0.15">
      <c r="C97" s="7">
        <v>7</v>
      </c>
      <c r="D97" s="9">
        <v>22.574024048064501</v>
      </c>
      <c r="E97" s="10">
        <f t="shared" si="95"/>
        <v>22.8951971593333</v>
      </c>
      <c r="F97" s="7" t="s">
        <v>73</v>
      </c>
      <c r="G97" s="1">
        <v>8</v>
      </c>
      <c r="H97" s="8">
        <f t="shared" si="76"/>
        <v>22.574024048064501</v>
      </c>
      <c r="I97" s="8">
        <f t="shared" si="77"/>
        <v>295.72402404806451</v>
      </c>
      <c r="J97" s="8">
        <f t="shared" si="78"/>
        <v>0.26481658146354142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0.81938684711184662</v>
      </c>
      <c r="P97" s="8">
        <f t="shared" si="81"/>
        <v>0.2169872237483487</v>
      </c>
      <c r="Q97" s="13">
        <f t="shared" si="82"/>
        <v>6.5096167124504611E-2</v>
      </c>
      <c r="R97" s="8">
        <f t="shared" si="83"/>
        <v>8.541E-2</v>
      </c>
      <c r="S97" s="14">
        <f t="shared" si="84"/>
        <v>0.76216095450772292</v>
      </c>
      <c r="T97" s="2">
        <v>0.01</v>
      </c>
      <c r="U97" s="15">
        <f t="shared" si="85"/>
        <v>7.6216095450772296E-3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1.7571609545077228E-2</v>
      </c>
      <c r="AU97" s="8">
        <f t="shared" si="89"/>
        <v>28.47</v>
      </c>
      <c r="AV97" s="1">
        <f t="shared" si="90"/>
        <v>0.3</v>
      </c>
      <c r="AW97" s="1">
        <f t="shared" si="91"/>
        <v>0.18</v>
      </c>
      <c r="AX97" s="1">
        <f t="shared" si="92"/>
        <v>180.99541525215255</v>
      </c>
      <c r="AZ97" s="1">
        <f t="shared" si="93"/>
        <v>0.36211052298419599</v>
      </c>
      <c r="BA97" s="1">
        <f t="shared" si="94"/>
        <v>364.11302485943713</v>
      </c>
    </row>
    <row r="98" spans="3:54" x14ac:dyDescent="0.15">
      <c r="C98" s="7">
        <v>8</v>
      </c>
      <c r="D98" s="9">
        <v>22.294475851290301</v>
      </c>
      <c r="E98" s="10">
        <f t="shared" si="95"/>
        <v>22.574024048064501</v>
      </c>
      <c r="F98" s="7" t="s">
        <v>73</v>
      </c>
      <c r="G98" s="1">
        <v>9</v>
      </c>
      <c r="H98" s="8">
        <f t="shared" si="76"/>
        <v>22.294475851290301</v>
      </c>
      <c r="I98" s="8">
        <f t="shared" si="77"/>
        <v>295.44447585129029</v>
      </c>
      <c r="J98" s="8">
        <f t="shared" si="78"/>
        <v>0.25669374386010441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0.8870996233634979</v>
      </c>
      <c r="P98" s="8">
        <f t="shared" si="81"/>
        <v>0.22771292349806482</v>
      </c>
      <c r="Q98" s="13">
        <f t="shared" si="82"/>
        <v>6.831387704941945E-2</v>
      </c>
      <c r="R98" s="8">
        <f t="shared" si="83"/>
        <v>8.541E-2</v>
      </c>
      <c r="S98" s="14">
        <f t="shared" si="84"/>
        <v>0.79983464523380698</v>
      </c>
      <c r="T98" s="2">
        <v>0.01</v>
      </c>
      <c r="U98" s="15">
        <f t="shared" si="85"/>
        <v>7.9983464523380697E-3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1.794834645233807E-2</v>
      </c>
      <c r="AU98" s="8">
        <f t="shared" si="89"/>
        <v>28.47</v>
      </c>
      <c r="AV98" s="1">
        <f t="shared" si="90"/>
        <v>0.3</v>
      </c>
      <c r="AW98" s="1">
        <f t="shared" si="91"/>
        <v>0.18</v>
      </c>
      <c r="AX98" s="1">
        <f t="shared" si="92"/>
        <v>184.87597342159987</v>
      </c>
      <c r="AZ98" s="1">
        <f t="shared" si="93"/>
        <v>0.36211052298419599</v>
      </c>
      <c r="BA98" s="1">
        <f t="shared" si="94"/>
        <v>371.91964123837693</v>
      </c>
    </row>
    <row r="99" spans="3:54" x14ac:dyDescent="0.15">
      <c r="C99" s="7">
        <v>9</v>
      </c>
      <c r="D99" s="9">
        <v>20.429155710666699</v>
      </c>
      <c r="E99" s="10">
        <f t="shared" si="95"/>
        <v>22.294475851290301</v>
      </c>
      <c r="F99" s="7" t="s">
        <v>73</v>
      </c>
      <c r="G99" s="1">
        <v>10</v>
      </c>
      <c r="H99" s="8">
        <f t="shared" si="76"/>
        <v>20.429155710666699</v>
      </c>
      <c r="I99" s="8">
        <f t="shared" si="77"/>
        <v>293.57915571066667</v>
      </c>
      <c r="J99" s="8">
        <f t="shared" si="78"/>
        <v>0.20819765117681463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0.94408669986543314</v>
      </c>
      <c r="P99" s="8">
        <f t="shared" si="81"/>
        <v>0.19655663341925353</v>
      </c>
      <c r="Q99" s="13">
        <f t="shared" si="82"/>
        <v>5.8966990025776059E-2</v>
      </c>
      <c r="R99" s="8">
        <f t="shared" si="83"/>
        <v>8.541E-2</v>
      </c>
      <c r="S99" s="14">
        <f t="shared" si="84"/>
        <v>0.69039913389270646</v>
      </c>
      <c r="T99" s="2">
        <v>0.01</v>
      </c>
      <c r="U99" s="15">
        <f t="shared" si="85"/>
        <v>6.9039913389270652E-3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1.6853991338927066E-2</v>
      </c>
      <c r="AU99" s="8">
        <f t="shared" si="89"/>
        <v>28.47</v>
      </c>
      <c r="AV99" s="1">
        <f t="shared" si="90"/>
        <v>0.3</v>
      </c>
      <c r="AW99" s="1">
        <f t="shared" si="91"/>
        <v>0.18</v>
      </c>
      <c r="AX99" s="1">
        <f t="shared" si="92"/>
        <v>173.60362767108595</v>
      </c>
      <c r="AZ99" s="1">
        <f t="shared" si="93"/>
        <v>0.36211052298419599</v>
      </c>
      <c r="BA99" s="1">
        <f t="shared" si="94"/>
        <v>349.24278004405875</v>
      </c>
    </row>
    <row r="100" spans="3:54" x14ac:dyDescent="0.15">
      <c r="C100" s="7">
        <v>10</v>
      </c>
      <c r="D100" s="9">
        <v>16.959209804516099</v>
      </c>
      <c r="E100" s="10">
        <f t="shared" si="95"/>
        <v>20.429155710666699</v>
      </c>
      <c r="F100" s="7" t="s">
        <v>73</v>
      </c>
      <c r="G100" s="1">
        <v>11</v>
      </c>
      <c r="H100" s="8">
        <f t="shared" si="76"/>
        <v>16.959209804516099</v>
      </c>
      <c r="I100" s="8">
        <f t="shared" si="77"/>
        <v>290.10920980451607</v>
      </c>
      <c r="J100" s="8">
        <f t="shared" si="78"/>
        <v>0.14002170317539861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0.71015356312387057</v>
      </c>
      <c r="O100" s="8">
        <f t="shared" si="96"/>
        <v>0.32207650332230908</v>
      </c>
      <c r="P100" s="8">
        <f t="shared" si="81"/>
        <v>4.5097700547966649E-2</v>
      </c>
      <c r="Q100" s="13">
        <f t="shared" si="82"/>
        <v>1.3529310164389994E-2</v>
      </c>
      <c r="R100" s="8">
        <f t="shared" si="83"/>
        <v>8.541E-2</v>
      </c>
      <c r="S100" s="14">
        <f t="shared" si="84"/>
        <v>0.15840428713722041</v>
      </c>
      <c r="T100" s="2">
        <v>0.01</v>
      </c>
      <c r="U100" s="15">
        <f t="shared" si="85"/>
        <v>1.5840428713722041E-3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1.1534042871372205E-2</v>
      </c>
      <c r="AU100" s="8">
        <f t="shared" si="89"/>
        <v>28.47</v>
      </c>
      <c r="AV100" s="1">
        <f t="shared" si="90"/>
        <v>0.3</v>
      </c>
      <c r="AW100" s="1">
        <f t="shared" si="91"/>
        <v>0.18</v>
      </c>
      <c r="AX100" s="1">
        <f t="shared" si="92"/>
        <v>118.80578575825434</v>
      </c>
      <c r="AZ100" s="1">
        <f t="shared" si="93"/>
        <v>0.36211052298419599</v>
      </c>
      <c r="BA100" s="1">
        <f t="shared" si="94"/>
        <v>239.00458452483235</v>
      </c>
    </row>
    <row r="101" spans="3:54" x14ac:dyDescent="0.15">
      <c r="C101" s="7">
        <v>11</v>
      </c>
      <c r="D101" s="9">
        <v>13.0426385556333</v>
      </c>
      <c r="E101" s="10">
        <f t="shared" si="95"/>
        <v>16.959209804516099</v>
      </c>
      <c r="F101" s="7" t="s">
        <v>75</v>
      </c>
      <c r="G101" s="1">
        <v>12</v>
      </c>
      <c r="H101" s="8">
        <f t="shared" si="76"/>
        <v>13.0426385556333</v>
      </c>
      <c r="I101" s="8">
        <f t="shared" si="77"/>
        <v>286.19263855563327</v>
      </c>
      <c r="J101" s="8">
        <f t="shared" si="78"/>
        <v>8.8454805378124099E-2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0.56167880277434246</v>
      </c>
      <c r="P101" s="8">
        <f t="shared" si="81"/>
        <v>4.9683189184422209E-2</v>
      </c>
      <c r="Q101" s="13">
        <f t="shared" si="82"/>
        <v>1.4904956755326663E-2</v>
      </c>
      <c r="R101" s="8">
        <f t="shared" si="83"/>
        <v>8.541E-2</v>
      </c>
      <c r="S101" s="14">
        <f t="shared" si="84"/>
        <v>0.1745106750418764</v>
      </c>
      <c r="T101" s="2">
        <v>0.01</v>
      </c>
      <c r="U101" s="15">
        <f t="shared" si="85"/>
        <v>1.745106750418764E-3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7.2351067504187643E-3</v>
      </c>
      <c r="AU101" s="8">
        <f t="shared" si="89"/>
        <v>28.47</v>
      </c>
      <c r="AV101" s="1">
        <f t="shared" si="90"/>
        <v>0.3</v>
      </c>
      <c r="AW101" s="1">
        <f t="shared" si="91"/>
        <v>0.18</v>
      </c>
      <c r="AX101" s="1">
        <f t="shared" si="92"/>
        <v>74.524826386923962</v>
      </c>
      <c r="AY101" s="1">
        <f>SUM(AX90:AX101)</f>
        <v>1505.0612210011195</v>
      </c>
      <c r="AZ101" s="1">
        <f t="shared" si="93"/>
        <v>0.36211052298419599</v>
      </c>
      <c r="BA101" s="1">
        <f t="shared" si="94"/>
        <v>149.92346587930803</v>
      </c>
      <c r="BB101" s="1">
        <f>SUM(BA90:BA101)</f>
        <v>3027.7694769997115</v>
      </c>
    </row>
    <row r="102" spans="3:54" x14ac:dyDescent="0.15">
      <c r="C102" s="7">
        <v>12</v>
      </c>
      <c r="D102" s="9">
        <v>6.5043233613871001</v>
      </c>
      <c r="E102" s="10">
        <f t="shared" si="95"/>
        <v>13.0426385556333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Z102"/>
  <sheetViews>
    <sheetView topLeftCell="A16"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1128.6079999999999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1752.7945479452101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5498.8941107589098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13.244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10.3349438985388</v>
      </c>
      <c r="F9" s="2">
        <v>341.64</v>
      </c>
      <c r="G9" s="2"/>
      <c r="H9" s="2">
        <v>0.33</v>
      </c>
    </row>
    <row r="10" spans="1:12" x14ac:dyDescent="0.15">
      <c r="A10" s="28" t="s">
        <v>8</v>
      </c>
      <c r="B10" s="22"/>
      <c r="C10" s="2"/>
      <c r="D10" s="2"/>
      <c r="E10" s="5">
        <v>19.165862139970599</v>
      </c>
      <c r="F10" s="2">
        <v>341.64</v>
      </c>
      <c r="G10" s="2"/>
      <c r="H10" s="2">
        <v>0.33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165593986.80036828</v>
      </c>
      <c r="J14" s="6" t="s">
        <v>22</v>
      </c>
      <c r="K14" s="6">
        <f>I14/(10000*1000)</f>
        <v>16.559398680036828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92186958.065068498</v>
      </c>
      <c r="J15" s="6" t="s">
        <v>22</v>
      </c>
      <c r="K15" s="6">
        <f>I15/(10000*1000)</f>
        <v>9.2186958065068492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16.559398680036828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7">
        <v>8</v>
      </c>
      <c r="E27" s="7"/>
      <c r="F27" s="7"/>
      <c r="G27" s="1">
        <v>1</v>
      </c>
      <c r="H27" s="8">
        <f t="shared" ref="H27:H38" si="0">E28</f>
        <v>8</v>
      </c>
      <c r="I27" s="8">
        <f t="shared" ref="I27:I38" si="1">H27+273.15</f>
        <v>281.14999999999998</v>
      </c>
      <c r="J27" s="8">
        <f t="shared" ref="J27:J38" si="2">EXP(($C$16*(I27-$C$14))/($C$17*I27*$C$14))</f>
        <v>4.8052056162081642E-2</v>
      </c>
      <c r="K27" s="8">
        <f t="shared" ref="K27:K38" si="3">$B$27/12</f>
        <v>99.511166666666668</v>
      </c>
      <c r="L27" s="8">
        <f t="shared" ref="L27:L38" si="4">K27*$B$28/100</f>
        <v>0.99511166666666673</v>
      </c>
      <c r="M27" s="1" t="s">
        <v>73</v>
      </c>
      <c r="O27" s="8">
        <f>L27</f>
        <v>0.99511166666666673</v>
      </c>
      <c r="P27" s="8">
        <f t="shared" ref="P27:P38" si="5">O27*J27</f>
        <v>4.781716169420934E-2</v>
      </c>
      <c r="Q27" s="13">
        <f t="shared" ref="Q27:Q38" si="6">P27*$B$29</f>
        <v>6.5350120982086103E-3</v>
      </c>
      <c r="R27" s="8">
        <f t="shared" ref="R27:R38" si="7">L27*$B$29</f>
        <v>0.13599859444444448</v>
      </c>
      <c r="S27" s="14">
        <f t="shared" ref="S27:S38" si="8">Q27/R27</f>
        <v>4.8052056162081642E-2</v>
      </c>
      <c r="T27" s="2">
        <v>0.01</v>
      </c>
      <c r="U27" s="15">
        <f t="shared" ref="U27:U38" si="9">S27*T27</f>
        <v>4.8052056162081644E-4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2.9930520561620814E-2</v>
      </c>
      <c r="AR27" s="8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94.050666666666658</v>
      </c>
      <c r="AU27" s="1">
        <f t="shared" ref="AU27:AU38" si="17">AT27*10000*AS27*0.67*AR27*AQ27</f>
        <v>256498.81985275587</v>
      </c>
    </row>
    <row r="28" spans="1:47" x14ac:dyDescent="0.15">
      <c r="A28" s="1" t="s">
        <v>74</v>
      </c>
      <c r="B28" s="1">
        <v>1</v>
      </c>
      <c r="C28" s="7">
        <v>1</v>
      </c>
      <c r="D28" s="9">
        <v>8.1764340146774206</v>
      </c>
      <c r="E28" s="10">
        <f t="shared" ref="E28:E39" si="18">D27</f>
        <v>8</v>
      </c>
      <c r="F28" s="7" t="s">
        <v>73</v>
      </c>
      <c r="G28" s="1">
        <v>2</v>
      </c>
      <c r="H28" s="8">
        <f t="shared" si="0"/>
        <v>8.1764340146774206</v>
      </c>
      <c r="I28" s="8">
        <f t="shared" si="1"/>
        <v>281.32643401467737</v>
      </c>
      <c r="J28" s="8">
        <f t="shared" si="2"/>
        <v>4.9107138345946155E-2</v>
      </c>
      <c r="K28" s="8">
        <f t="shared" si="3"/>
        <v>99.511166666666668</v>
      </c>
      <c r="L28" s="8">
        <f t="shared" si="4"/>
        <v>0.99511166666666673</v>
      </c>
      <c r="M28" s="1" t="s">
        <v>73</v>
      </c>
      <c r="O28" s="8">
        <f t="shared" ref="O28:O38" si="19">L28+O27-P27-N28</f>
        <v>1.9424061716391241</v>
      </c>
      <c r="P28" s="8">
        <f t="shared" si="5"/>
        <v>9.5386008594702101E-2</v>
      </c>
      <c r="Q28" s="13">
        <f t="shared" si="6"/>
        <v>1.3036087841275955E-2</v>
      </c>
      <c r="R28" s="8">
        <f t="shared" si="7"/>
        <v>0.13599859444444448</v>
      </c>
      <c r="S28" s="14">
        <f t="shared" si="8"/>
        <v>9.585457772213378E-2</v>
      </c>
      <c r="T28" s="2">
        <v>0.01</v>
      </c>
      <c r="U28" s="15">
        <f t="shared" si="9"/>
        <v>9.5854577722133784E-4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2.2858545777221337E-2</v>
      </c>
      <c r="AR28" s="8">
        <f t="shared" si="15"/>
        <v>99.511166666666668</v>
      </c>
      <c r="AS28" s="1">
        <f t="shared" si="16"/>
        <v>0.13666666666666669</v>
      </c>
      <c r="AT28" s="1">
        <f t="shared" ref="AT28:AT38" si="20">$E$2/12</f>
        <v>94.050666666666658</v>
      </c>
      <c r="AU28" s="1">
        <f t="shared" si="17"/>
        <v>195893.35251741984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10.644499918821399</v>
      </c>
      <c r="E29" s="10">
        <f t="shared" si="18"/>
        <v>8.1764340146774206</v>
      </c>
      <c r="F29" s="7" t="s">
        <v>73</v>
      </c>
      <c r="G29" s="1">
        <v>3</v>
      </c>
      <c r="H29" s="8">
        <f t="shared" si="0"/>
        <v>10.644499918821399</v>
      </c>
      <c r="I29" s="8">
        <f t="shared" si="1"/>
        <v>283.79449991882137</v>
      </c>
      <c r="J29" s="8">
        <f t="shared" si="2"/>
        <v>6.6353633432900544E-2</v>
      </c>
      <c r="K29" s="8">
        <f t="shared" si="3"/>
        <v>99.511166666666668</v>
      </c>
      <c r="L29" s="8">
        <f t="shared" si="4"/>
        <v>0.99511166666666673</v>
      </c>
      <c r="M29" s="1" t="s">
        <v>73</v>
      </c>
      <c r="O29" s="8">
        <f t="shared" si="19"/>
        <v>2.8421318297110885</v>
      </c>
      <c r="P29" s="8">
        <f t="shared" si="5"/>
        <v>0.18858577359662848</v>
      </c>
      <c r="Q29" s="13">
        <f t="shared" si="6"/>
        <v>2.5773389058205896E-2</v>
      </c>
      <c r="R29" s="8">
        <f t="shared" si="7"/>
        <v>0.13599859444444448</v>
      </c>
      <c r="S29" s="14">
        <f t="shared" si="8"/>
        <v>0.18951217226538575</v>
      </c>
      <c r="T29" s="2">
        <v>0.01</v>
      </c>
      <c r="U29" s="15">
        <f t="shared" si="9"/>
        <v>1.8951217226538576E-3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2.3795121722653856E-2</v>
      </c>
      <c r="AR29" s="8">
        <f t="shared" si="15"/>
        <v>99.511166666666668</v>
      </c>
      <c r="AS29" s="1">
        <f t="shared" si="16"/>
        <v>0.13666666666666669</v>
      </c>
      <c r="AT29" s="1">
        <f t="shared" si="20"/>
        <v>94.050666666666658</v>
      </c>
      <c r="AU29" s="1">
        <f t="shared" si="17"/>
        <v>203919.62871302877</v>
      </c>
    </row>
    <row r="30" spans="1:47" x14ac:dyDescent="0.15">
      <c r="C30" s="7">
        <v>3</v>
      </c>
      <c r="D30" s="9">
        <v>15.661564118064501</v>
      </c>
      <c r="E30" s="10">
        <f t="shared" si="18"/>
        <v>10.644499918821399</v>
      </c>
      <c r="F30" s="7" t="s">
        <v>73</v>
      </c>
      <c r="G30" s="1">
        <v>4</v>
      </c>
      <c r="H30" s="8">
        <f t="shared" si="0"/>
        <v>15.661564118064501</v>
      </c>
      <c r="I30" s="8">
        <f t="shared" si="1"/>
        <v>288.8115641180645</v>
      </c>
      <c r="J30" s="8">
        <f t="shared" si="2"/>
        <v>0.12042165293902614</v>
      </c>
      <c r="K30" s="8">
        <f t="shared" si="3"/>
        <v>99.511166666666668</v>
      </c>
      <c r="L30" s="8">
        <f t="shared" si="4"/>
        <v>0.99511166666666673</v>
      </c>
      <c r="M30" s="1" t="s">
        <v>73</v>
      </c>
      <c r="O30" s="8">
        <f t="shared" si="19"/>
        <v>3.648657722781127</v>
      </c>
      <c r="P30" s="8">
        <f t="shared" si="5"/>
        <v>0.43937739398604631</v>
      </c>
      <c r="Q30" s="13">
        <f t="shared" si="6"/>
        <v>6.0048243844759673E-2</v>
      </c>
      <c r="R30" s="8">
        <f t="shared" si="7"/>
        <v>0.13599859444444448</v>
      </c>
      <c r="S30" s="14">
        <f t="shared" si="8"/>
        <v>0.44153576799861283</v>
      </c>
      <c r="T30" s="2">
        <v>0.01</v>
      </c>
      <c r="U30" s="15">
        <f t="shared" si="9"/>
        <v>4.4153576799861281E-3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3.3865357679986122E-2</v>
      </c>
      <c r="AR30" s="8">
        <f t="shared" si="15"/>
        <v>99.511166666666668</v>
      </c>
      <c r="AS30" s="1">
        <f t="shared" si="16"/>
        <v>0.13666666666666669</v>
      </c>
      <c r="AT30" s="1">
        <f t="shared" si="20"/>
        <v>94.050666666666658</v>
      </c>
      <c r="AU30" s="1">
        <f t="shared" si="17"/>
        <v>290219.61916513729</v>
      </c>
    </row>
    <row r="31" spans="1:47" x14ac:dyDescent="0.15">
      <c r="C31" s="7">
        <v>4</v>
      </c>
      <c r="D31" s="9">
        <v>16.579322392000002</v>
      </c>
      <c r="E31" s="10">
        <f t="shared" si="18"/>
        <v>15.661564118064501</v>
      </c>
      <c r="F31" s="7" t="s">
        <v>73</v>
      </c>
      <c r="G31" s="1">
        <v>5</v>
      </c>
      <c r="H31" s="8">
        <f t="shared" si="0"/>
        <v>16.579322392000002</v>
      </c>
      <c r="I31" s="8">
        <f t="shared" si="1"/>
        <v>289.72932239199997</v>
      </c>
      <c r="J31" s="8">
        <f t="shared" si="2"/>
        <v>0.13399345375845159</v>
      </c>
      <c r="K31" s="8">
        <f t="shared" si="3"/>
        <v>99.511166666666668</v>
      </c>
      <c r="L31" s="8">
        <f t="shared" si="4"/>
        <v>0.99511166666666673</v>
      </c>
      <c r="M31" s="1" t="s">
        <v>75</v>
      </c>
      <c r="N31" s="8">
        <f>(O30-P30)*C22/100</f>
        <v>3.0488163123553265</v>
      </c>
      <c r="O31" s="8">
        <f t="shared" si="19"/>
        <v>1.1555756831064214</v>
      </c>
      <c r="P31" s="8">
        <f t="shared" si="5"/>
        <v>0.15483957685871139</v>
      </c>
      <c r="Q31" s="13">
        <f t="shared" si="6"/>
        <v>2.1161408837357225E-2</v>
      </c>
      <c r="R31" s="8">
        <f t="shared" si="7"/>
        <v>0.13599859444444448</v>
      </c>
      <c r="S31" s="14">
        <f t="shared" si="8"/>
        <v>0.15560020251534051</v>
      </c>
      <c r="T31" s="2">
        <v>0.01</v>
      </c>
      <c r="U31" s="15">
        <f t="shared" si="9"/>
        <v>1.5560020251534051E-3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3.1006002025153401E-2</v>
      </c>
      <c r="AR31" s="8">
        <f t="shared" si="15"/>
        <v>99.511166666666668</v>
      </c>
      <c r="AS31" s="1">
        <f t="shared" si="16"/>
        <v>0.13666666666666669</v>
      </c>
      <c r="AT31" s="1">
        <f t="shared" si="20"/>
        <v>94.050666666666658</v>
      </c>
      <c r="AU31" s="1">
        <f t="shared" si="17"/>
        <v>265715.48969321803</v>
      </c>
    </row>
    <row r="32" spans="1:47" x14ac:dyDescent="0.15">
      <c r="C32" s="7">
        <v>5</v>
      </c>
      <c r="D32" s="9">
        <v>20.6868174083871</v>
      </c>
      <c r="E32" s="10">
        <f t="shared" si="18"/>
        <v>16.579322392000002</v>
      </c>
      <c r="F32" s="7" t="s">
        <v>75</v>
      </c>
      <c r="G32" s="1">
        <v>6</v>
      </c>
      <c r="H32" s="8">
        <f t="shared" si="0"/>
        <v>20.6868174083871</v>
      </c>
      <c r="I32" s="8">
        <f t="shared" si="1"/>
        <v>293.83681740838711</v>
      </c>
      <c r="J32" s="8">
        <f t="shared" si="2"/>
        <v>0.21434150042955516</v>
      </c>
      <c r="K32" s="8">
        <f t="shared" si="3"/>
        <v>99.511166666666668</v>
      </c>
      <c r="L32" s="8">
        <f t="shared" si="4"/>
        <v>0.99511166666666673</v>
      </c>
      <c r="M32" s="1" t="s">
        <v>73</v>
      </c>
      <c r="O32" s="8">
        <f t="shared" si="19"/>
        <v>1.9958477729143769</v>
      </c>
      <c r="P32" s="8">
        <f t="shared" si="5"/>
        <v>0.42779300627545364</v>
      </c>
      <c r="Q32" s="13">
        <f t="shared" si="6"/>
        <v>5.8465044190978671E-2</v>
      </c>
      <c r="R32" s="8">
        <f t="shared" si="7"/>
        <v>0.13599859444444448</v>
      </c>
      <c r="S32" s="14">
        <f t="shared" si="8"/>
        <v>0.42989447376135703</v>
      </c>
      <c r="T32" s="2">
        <v>0.01</v>
      </c>
      <c r="U32" s="15">
        <f t="shared" si="9"/>
        <v>4.2989447376135708E-3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3.374894473761357E-2</v>
      </c>
      <c r="AR32" s="8">
        <f t="shared" si="15"/>
        <v>99.511166666666668</v>
      </c>
      <c r="AS32" s="1">
        <f t="shared" si="16"/>
        <v>0.13666666666666669</v>
      </c>
      <c r="AT32" s="1">
        <f t="shared" si="20"/>
        <v>94.050666666666658</v>
      </c>
      <c r="AU32" s="1">
        <f t="shared" si="17"/>
        <v>289221.9825796769</v>
      </c>
    </row>
    <row r="33" spans="1:48" x14ac:dyDescent="0.15">
      <c r="C33" s="7">
        <v>6</v>
      </c>
      <c r="D33" s="9">
        <v>21.670365298</v>
      </c>
      <c r="E33" s="10">
        <f t="shared" si="18"/>
        <v>20.6868174083871</v>
      </c>
      <c r="F33" s="7" t="s">
        <v>73</v>
      </c>
      <c r="G33" s="1">
        <v>7</v>
      </c>
      <c r="H33" s="8">
        <f t="shared" si="0"/>
        <v>21.670365298</v>
      </c>
      <c r="I33" s="8">
        <f t="shared" si="1"/>
        <v>294.82036529799996</v>
      </c>
      <c r="J33" s="8">
        <f t="shared" si="2"/>
        <v>0.23939566806556511</v>
      </c>
      <c r="K33" s="8">
        <f t="shared" si="3"/>
        <v>99.511166666666668</v>
      </c>
      <c r="L33" s="8">
        <f t="shared" si="4"/>
        <v>0.99511166666666673</v>
      </c>
      <c r="M33" s="1" t="s">
        <v>73</v>
      </c>
      <c r="O33" s="8">
        <f t="shared" si="19"/>
        <v>2.5631664333055899</v>
      </c>
      <c r="P33" s="8">
        <f t="shared" si="5"/>
        <v>0.61361094066442345</v>
      </c>
      <c r="Q33" s="13">
        <f t="shared" si="6"/>
        <v>8.3860161890804558E-2</v>
      </c>
      <c r="R33" s="8">
        <f t="shared" si="7"/>
        <v>0.13599859444444448</v>
      </c>
      <c r="S33" s="14">
        <f t="shared" si="8"/>
        <v>0.61662521023378292</v>
      </c>
      <c r="T33" s="2">
        <v>0.01</v>
      </c>
      <c r="U33" s="15">
        <f t="shared" si="9"/>
        <v>6.1662521023378297E-3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3.5616252102337827E-2</v>
      </c>
      <c r="AR33" s="8">
        <f t="shared" si="15"/>
        <v>99.511166666666668</v>
      </c>
      <c r="AS33" s="1">
        <f t="shared" si="16"/>
        <v>0.13666666666666669</v>
      </c>
      <c r="AT33" s="1">
        <f t="shared" si="20"/>
        <v>94.050666666666658</v>
      </c>
      <c r="AU33" s="1">
        <f t="shared" si="17"/>
        <v>305224.44850298238</v>
      </c>
    </row>
    <row r="34" spans="1:48" x14ac:dyDescent="0.15">
      <c r="C34" s="7">
        <v>7</v>
      </c>
      <c r="D34" s="9">
        <v>20.1197717764516</v>
      </c>
      <c r="E34" s="10">
        <f t="shared" si="18"/>
        <v>21.670365298</v>
      </c>
      <c r="F34" s="7" t="s">
        <v>73</v>
      </c>
      <c r="G34" s="1">
        <v>8</v>
      </c>
      <c r="H34" s="8">
        <f t="shared" si="0"/>
        <v>20.1197717764516</v>
      </c>
      <c r="I34" s="8">
        <f t="shared" si="1"/>
        <v>293.26977177645159</v>
      </c>
      <c r="J34" s="8">
        <f t="shared" si="2"/>
        <v>0.20103916153680304</v>
      </c>
      <c r="K34" s="8">
        <f t="shared" si="3"/>
        <v>99.511166666666668</v>
      </c>
      <c r="L34" s="8">
        <f t="shared" si="4"/>
        <v>0.99511166666666673</v>
      </c>
      <c r="M34" s="1" t="s">
        <v>73</v>
      </c>
      <c r="O34" s="8">
        <f t="shared" si="19"/>
        <v>2.9446671593078335</v>
      </c>
      <c r="P34" s="8">
        <f t="shared" si="5"/>
        <v>0.59199341671220651</v>
      </c>
      <c r="Q34" s="13">
        <f t="shared" si="6"/>
        <v>8.0905766950668229E-2</v>
      </c>
      <c r="R34" s="8">
        <f t="shared" si="7"/>
        <v>0.13599859444444448</v>
      </c>
      <c r="S34" s="14">
        <f t="shared" si="8"/>
        <v>0.5949014935129957</v>
      </c>
      <c r="T34" s="2">
        <v>0.01</v>
      </c>
      <c r="U34" s="15">
        <f t="shared" si="9"/>
        <v>5.9490149351299568E-3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3.5399014935129952E-2</v>
      </c>
      <c r="AR34" s="8">
        <f t="shared" si="15"/>
        <v>99.511166666666668</v>
      </c>
      <c r="AS34" s="1">
        <f t="shared" si="16"/>
        <v>0.13666666666666669</v>
      </c>
      <c r="AT34" s="1">
        <f t="shared" si="20"/>
        <v>94.050666666666658</v>
      </c>
      <c r="AU34" s="1">
        <f t="shared" si="17"/>
        <v>303362.76765108219</v>
      </c>
    </row>
    <row r="35" spans="1:48" x14ac:dyDescent="0.15">
      <c r="C35" s="7">
        <v>8</v>
      </c>
      <c r="D35" s="9">
        <v>19.8235724145161</v>
      </c>
      <c r="E35" s="10">
        <f t="shared" si="18"/>
        <v>20.1197717764516</v>
      </c>
      <c r="F35" s="7" t="s">
        <v>73</v>
      </c>
      <c r="G35" s="1">
        <v>9</v>
      </c>
      <c r="H35" s="8">
        <f t="shared" si="0"/>
        <v>19.8235724145161</v>
      </c>
      <c r="I35" s="8">
        <f t="shared" si="1"/>
        <v>292.97357241451607</v>
      </c>
      <c r="J35" s="8">
        <f t="shared" si="2"/>
        <v>0.19440300919770861</v>
      </c>
      <c r="K35" s="8">
        <f t="shared" si="3"/>
        <v>99.511166666666668</v>
      </c>
      <c r="L35" s="8">
        <f t="shared" si="4"/>
        <v>0.99511166666666673</v>
      </c>
      <c r="M35" s="1" t="s">
        <v>73</v>
      </c>
      <c r="O35" s="8">
        <f t="shared" si="19"/>
        <v>3.3477854092622938</v>
      </c>
      <c r="P35" s="8">
        <f t="shared" si="5"/>
        <v>0.65081955770877242</v>
      </c>
      <c r="Q35" s="13">
        <f t="shared" si="6"/>
        <v>8.8945339553532246E-2</v>
      </c>
      <c r="R35" s="8">
        <f t="shared" si="7"/>
        <v>0.13599859444444448</v>
      </c>
      <c r="S35" s="14">
        <f t="shared" si="8"/>
        <v>0.65401660889860502</v>
      </c>
      <c r="T35" s="2">
        <v>0.01</v>
      </c>
      <c r="U35" s="15">
        <f t="shared" si="9"/>
        <v>6.5401660889860503E-3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3.5990166088986045E-2</v>
      </c>
      <c r="AR35" s="8">
        <f t="shared" si="15"/>
        <v>99.511166666666668</v>
      </c>
      <c r="AS35" s="1">
        <f t="shared" si="16"/>
        <v>0.13666666666666669</v>
      </c>
      <c r="AT35" s="1">
        <f t="shared" si="20"/>
        <v>94.050666666666658</v>
      </c>
      <c r="AU35" s="1">
        <f t="shared" si="17"/>
        <v>308428.81964327884</v>
      </c>
    </row>
    <row r="36" spans="1:48" x14ac:dyDescent="0.15">
      <c r="C36" s="7">
        <v>9</v>
      </c>
      <c r="D36" s="9">
        <v>19.697997811333298</v>
      </c>
      <c r="E36" s="10">
        <f t="shared" si="18"/>
        <v>19.8235724145161</v>
      </c>
      <c r="F36" s="7" t="s">
        <v>73</v>
      </c>
      <c r="G36" s="1">
        <v>10</v>
      </c>
      <c r="H36" s="8">
        <f t="shared" si="0"/>
        <v>19.697997811333298</v>
      </c>
      <c r="I36" s="8">
        <f t="shared" si="1"/>
        <v>292.8479978113333</v>
      </c>
      <c r="J36" s="8">
        <f t="shared" si="2"/>
        <v>0.19165220958113519</v>
      </c>
      <c r="K36" s="8">
        <f t="shared" si="3"/>
        <v>99.511166666666668</v>
      </c>
      <c r="L36" s="8">
        <f t="shared" si="4"/>
        <v>0.99511166666666673</v>
      </c>
      <c r="M36" s="1" t="s">
        <v>73</v>
      </c>
      <c r="O36" s="8">
        <f t="shared" si="19"/>
        <v>3.6920775182201884</v>
      </c>
      <c r="P36" s="8">
        <f t="shared" si="5"/>
        <v>0.70759481431173299</v>
      </c>
      <c r="Q36" s="13">
        <f t="shared" si="6"/>
        <v>9.6704624622603527E-2</v>
      </c>
      <c r="R36" s="8">
        <f t="shared" si="7"/>
        <v>0.13599859444444448</v>
      </c>
      <c r="S36" s="14">
        <f t="shared" si="8"/>
        <v>0.71107076523579393</v>
      </c>
      <c r="T36" s="2">
        <v>0.01</v>
      </c>
      <c r="U36" s="15">
        <f t="shared" si="9"/>
        <v>7.1107076523579393E-3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3.6560707652357936E-2</v>
      </c>
      <c r="AR36" s="8">
        <f t="shared" si="15"/>
        <v>99.511166666666668</v>
      </c>
      <c r="AS36" s="1">
        <f t="shared" si="16"/>
        <v>0.13666666666666669</v>
      </c>
      <c r="AT36" s="1">
        <f t="shared" si="20"/>
        <v>94.050666666666658</v>
      </c>
      <c r="AU36" s="1">
        <f t="shared" si="17"/>
        <v>313318.2513984181</v>
      </c>
    </row>
    <row r="37" spans="1:48" x14ac:dyDescent="0.15">
      <c r="C37" s="7">
        <v>10</v>
      </c>
      <c r="D37" s="9">
        <v>16.0974892987097</v>
      </c>
      <c r="E37" s="10">
        <f t="shared" si="18"/>
        <v>19.697997811333298</v>
      </c>
      <c r="F37" s="7" t="s">
        <v>73</v>
      </c>
      <c r="G37" s="1">
        <v>11</v>
      </c>
      <c r="H37" s="8">
        <f t="shared" si="0"/>
        <v>16.0974892987097</v>
      </c>
      <c r="I37" s="8">
        <f t="shared" si="1"/>
        <v>289.2474892987097</v>
      </c>
      <c r="J37" s="8">
        <f t="shared" si="2"/>
        <v>0.12669830349532074</v>
      </c>
      <c r="K37" s="8">
        <f t="shared" si="3"/>
        <v>99.511166666666668</v>
      </c>
      <c r="L37" s="8">
        <f t="shared" si="4"/>
        <v>0.99511166666666673</v>
      </c>
      <c r="M37" s="1" t="s">
        <v>75</v>
      </c>
      <c r="N37" s="8">
        <f>(O36-P36)*C22/100</f>
        <v>2.8352585687130323</v>
      </c>
      <c r="O37" s="8">
        <f t="shared" si="19"/>
        <v>1.1443358018620899</v>
      </c>
      <c r="P37" s="8">
        <f t="shared" si="5"/>
        <v>0.1449854047248843</v>
      </c>
      <c r="Q37" s="13">
        <f t="shared" si="6"/>
        <v>1.9814671979067524E-2</v>
      </c>
      <c r="R37" s="8">
        <f t="shared" si="7"/>
        <v>0.13599859444444448</v>
      </c>
      <c r="S37" s="14">
        <f t="shared" si="8"/>
        <v>0.1456976232733187</v>
      </c>
      <c r="T37" s="2">
        <v>0.01</v>
      </c>
      <c r="U37" s="15">
        <f t="shared" si="9"/>
        <v>1.4569762327331871E-3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3.0906976232733183E-2</v>
      </c>
      <c r="AR37" s="8">
        <f t="shared" si="15"/>
        <v>99.511166666666668</v>
      </c>
      <c r="AS37" s="1">
        <f t="shared" si="16"/>
        <v>0.13666666666666669</v>
      </c>
      <c r="AT37" s="1">
        <f t="shared" si="20"/>
        <v>94.050666666666658</v>
      </c>
      <c r="AU37" s="1">
        <f t="shared" si="17"/>
        <v>264866.85764759505</v>
      </c>
    </row>
    <row r="38" spans="1:48" x14ac:dyDescent="0.15">
      <c r="C38" s="7">
        <v>11</v>
      </c>
      <c r="D38" s="9">
        <v>13.266980771666701</v>
      </c>
      <c r="E38" s="10">
        <f t="shared" si="18"/>
        <v>16.0974892987097</v>
      </c>
      <c r="F38" s="7" t="s">
        <v>75</v>
      </c>
      <c r="G38" s="1">
        <v>12</v>
      </c>
      <c r="H38" s="8">
        <f t="shared" si="0"/>
        <v>13.266980771666701</v>
      </c>
      <c r="I38" s="8">
        <f t="shared" si="1"/>
        <v>286.41698077166666</v>
      </c>
      <c r="J38" s="8">
        <f t="shared" si="2"/>
        <v>9.0843663933303356E-2</v>
      </c>
      <c r="K38" s="8">
        <f t="shared" si="3"/>
        <v>99.511166666666668</v>
      </c>
      <c r="L38" s="8">
        <f t="shared" si="4"/>
        <v>0.99511166666666673</v>
      </c>
      <c r="M38" s="1" t="s">
        <v>73</v>
      </c>
      <c r="O38" s="8">
        <f t="shared" si="19"/>
        <v>1.9944620638038724</v>
      </c>
      <c r="P38" s="8">
        <f t="shared" si="5"/>
        <v>0.18118424145192161</v>
      </c>
      <c r="Q38" s="13">
        <f t="shared" si="6"/>
        <v>2.4761846331762625E-2</v>
      </c>
      <c r="R38" s="8">
        <f t="shared" si="7"/>
        <v>0.13599859444444448</v>
      </c>
      <c r="S38" s="14">
        <f t="shared" si="8"/>
        <v>0.18207428123000091</v>
      </c>
      <c r="T38" s="2">
        <v>0.01</v>
      </c>
      <c r="U38" s="15">
        <f t="shared" si="9"/>
        <v>1.8207428123000091E-3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2.3720742812300008E-2</v>
      </c>
      <c r="AR38" s="8">
        <f t="shared" si="15"/>
        <v>99.511166666666668</v>
      </c>
      <c r="AS38" s="1">
        <f t="shared" si="16"/>
        <v>0.13666666666666669</v>
      </c>
      <c r="AT38" s="1">
        <f t="shared" si="20"/>
        <v>94.050666666666658</v>
      </c>
      <c r="AU38" s="1">
        <f t="shared" si="17"/>
        <v>203282.21571887727</v>
      </c>
      <c r="AV38" s="1">
        <f>SUM(AU27:AU38)</f>
        <v>3199952.2530834703</v>
      </c>
    </row>
    <row r="39" spans="1:48" x14ac:dyDescent="0.15">
      <c r="C39" s="7">
        <v>12</v>
      </c>
      <c r="D39" s="9">
        <v>8.8801026857419298</v>
      </c>
      <c r="E39" s="10">
        <f t="shared" si="18"/>
        <v>13.266980771666701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8</v>
      </c>
      <c r="E42" s="7"/>
      <c r="F42" s="7"/>
      <c r="G42" s="1">
        <v>1</v>
      </c>
      <c r="H42" s="8">
        <f t="shared" ref="H42:H53" si="21">E43</f>
        <v>8</v>
      </c>
      <c r="I42" s="8">
        <f t="shared" ref="I42:I53" si="22">H42+273.15</f>
        <v>281.14999999999998</v>
      </c>
      <c r="J42" s="8">
        <f t="shared" ref="J42:J53" si="23">EXP(($C$16*(I42-$C$14))/($C$17*I42*$C$14))</f>
        <v>4.8052056162081642E-2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3.7043830637600427E-3</v>
      </c>
      <c r="Q42" s="13">
        <f t="shared" ref="Q42:Q53" si="27">P42*$B$44</f>
        <v>5.7417937488280662E-4</v>
      </c>
      <c r="R42" s="8">
        <f t="shared" ref="R42:R53" si="28">L42*$B$44</f>
        <v>1.1949111458333333E-2</v>
      </c>
      <c r="S42" s="14">
        <f t="shared" ref="S42:S53" si="29">Q42/R42</f>
        <v>4.8052056162081642E-2</v>
      </c>
      <c r="T42" s="2">
        <v>0.01</v>
      </c>
      <c r="U42" s="15">
        <f t="shared" ref="U42:U53" si="30">S42*T42</f>
        <v>4.8052056162081644E-4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2.7580520561620817E-2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146.06621232876751</v>
      </c>
      <c r="AU42" s="1">
        <f t="shared" ref="AU42:AU53" si="37">AT42*10000*AS42*0.67*AR42*AQ42</f>
        <v>32252.444856765393</v>
      </c>
    </row>
    <row r="43" spans="1:48" x14ac:dyDescent="0.15">
      <c r="A43" s="1" t="s">
        <v>74</v>
      </c>
      <c r="B43" s="1">
        <v>1</v>
      </c>
      <c r="C43" s="7">
        <v>1</v>
      </c>
      <c r="D43" s="9">
        <v>8.1764340146774206</v>
      </c>
      <c r="E43" s="10">
        <f t="shared" ref="E43:E54" si="38">D42</f>
        <v>8</v>
      </c>
      <c r="F43" s="7" t="s">
        <v>73</v>
      </c>
      <c r="G43" s="1">
        <v>2</v>
      </c>
      <c r="H43" s="8">
        <f t="shared" si="21"/>
        <v>8.1764340146774206</v>
      </c>
      <c r="I43" s="8">
        <f t="shared" si="22"/>
        <v>281.32643401467737</v>
      </c>
      <c r="J43" s="8">
        <f t="shared" si="23"/>
        <v>4.9107138345946155E-2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0.1504777002695733</v>
      </c>
      <c r="P43" s="8">
        <f t="shared" si="26"/>
        <v>7.3895292451177548E-3</v>
      </c>
      <c r="Q43" s="13">
        <f t="shared" si="27"/>
        <v>1.145377032993252E-3</v>
      </c>
      <c r="R43" s="8">
        <f t="shared" si="28"/>
        <v>1.1949111458333333E-2</v>
      </c>
      <c r="S43" s="14">
        <f t="shared" si="29"/>
        <v>9.5854577722133794E-2</v>
      </c>
      <c r="T43" s="2">
        <v>0.01</v>
      </c>
      <c r="U43" s="15">
        <f t="shared" si="30"/>
        <v>9.5854577722133795E-4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1.5758545777221338E-2</v>
      </c>
      <c r="AR43" s="8">
        <f t="shared" si="34"/>
        <v>7.7091041666666671</v>
      </c>
      <c r="AS43" s="1">
        <f t="shared" si="35"/>
        <v>0.155</v>
      </c>
      <c r="AT43" s="1">
        <f t="shared" si="36"/>
        <v>146.06621232876751</v>
      </c>
      <c r="AU43" s="1">
        <f t="shared" si="37"/>
        <v>18427.920081026059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10.644499918821399</v>
      </c>
      <c r="E44" s="10">
        <f t="shared" si="38"/>
        <v>8.1764340146774206</v>
      </c>
      <c r="F44" s="7" t="s">
        <v>73</v>
      </c>
      <c r="G44" s="1">
        <v>3</v>
      </c>
      <c r="H44" s="8">
        <f t="shared" si="21"/>
        <v>10.644499918821399</v>
      </c>
      <c r="I44" s="8">
        <f t="shared" si="22"/>
        <v>283.79449991882137</v>
      </c>
      <c r="J44" s="8">
        <f t="shared" si="23"/>
        <v>6.6353633432900544E-2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0.2201792126911222</v>
      </c>
      <c r="P44" s="8">
        <f t="shared" si="26"/>
        <v>1.4609690768451367E-2</v>
      </c>
      <c r="Q44" s="13">
        <f t="shared" si="27"/>
        <v>2.2645020691099619E-3</v>
      </c>
      <c r="R44" s="8">
        <f t="shared" si="28"/>
        <v>1.1949111458333333E-2</v>
      </c>
      <c r="S44" s="14">
        <f t="shared" si="29"/>
        <v>0.1895121722653858</v>
      </c>
      <c r="T44" s="2">
        <v>0.01</v>
      </c>
      <c r="U44" s="15">
        <f t="shared" si="30"/>
        <v>1.895121722653858E-3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1.6695121722653857E-2</v>
      </c>
      <c r="AR44" s="8">
        <f t="shared" si="34"/>
        <v>7.7091041666666671</v>
      </c>
      <c r="AS44" s="1">
        <f t="shared" si="35"/>
        <v>0.155</v>
      </c>
      <c r="AT44" s="1">
        <f t="shared" si="36"/>
        <v>146.06621232876751</v>
      </c>
      <c r="AU44" s="1">
        <f t="shared" si="37"/>
        <v>19523.144660516737</v>
      </c>
    </row>
    <row r="45" spans="1:48" x14ac:dyDescent="0.15">
      <c r="C45" s="7">
        <v>3</v>
      </c>
      <c r="D45" s="9">
        <v>15.661564118064501</v>
      </c>
      <c r="E45" s="10">
        <f t="shared" si="38"/>
        <v>10.644499918821399</v>
      </c>
      <c r="F45" s="7" t="s">
        <v>73</v>
      </c>
      <c r="G45" s="1">
        <v>4</v>
      </c>
      <c r="H45" s="8">
        <f t="shared" si="21"/>
        <v>15.661564118064501</v>
      </c>
      <c r="I45" s="8">
        <f t="shared" si="22"/>
        <v>288.8115641180645</v>
      </c>
      <c r="J45" s="8">
        <f t="shared" si="23"/>
        <v>0.12042165293902614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0.2826605635893375</v>
      </c>
      <c r="P45" s="8">
        <f t="shared" si="26"/>
        <v>3.4038452288104731E-2</v>
      </c>
      <c r="Q45" s="13">
        <f t="shared" si="27"/>
        <v>5.275960104656233E-3</v>
      </c>
      <c r="R45" s="8">
        <f t="shared" si="28"/>
        <v>1.1949111458333333E-2</v>
      </c>
      <c r="S45" s="14">
        <f t="shared" si="29"/>
        <v>0.44153576799861283</v>
      </c>
      <c r="T45" s="2">
        <v>0.01</v>
      </c>
      <c r="U45" s="15">
        <f t="shared" si="30"/>
        <v>4.4153576799861281E-3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3.1515357679986131E-2</v>
      </c>
      <c r="AR45" s="8">
        <f t="shared" si="34"/>
        <v>7.7091041666666671</v>
      </c>
      <c r="AS45" s="1">
        <f t="shared" si="35"/>
        <v>0.155</v>
      </c>
      <c r="AT45" s="1">
        <f t="shared" si="36"/>
        <v>146.06621232876751</v>
      </c>
      <c r="AU45" s="1">
        <f t="shared" si="37"/>
        <v>36853.812582834624</v>
      </c>
    </row>
    <row r="46" spans="1:48" x14ac:dyDescent="0.15">
      <c r="C46" s="7">
        <v>4</v>
      </c>
      <c r="D46" s="9">
        <v>16.579322392000002</v>
      </c>
      <c r="E46" s="10">
        <f t="shared" si="38"/>
        <v>15.661564118064501</v>
      </c>
      <c r="F46" s="7" t="s">
        <v>73</v>
      </c>
      <c r="G46" s="1">
        <v>5</v>
      </c>
      <c r="H46" s="8">
        <f t="shared" si="21"/>
        <v>16.579322392000002</v>
      </c>
      <c r="I46" s="8">
        <f t="shared" si="22"/>
        <v>289.72932239199997</v>
      </c>
      <c r="J46" s="8">
        <f t="shared" si="23"/>
        <v>0.13399345375845159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0.23619100573617113</v>
      </c>
      <c r="O46" s="8">
        <f t="shared" si="39"/>
        <v>8.9522147231728244E-2</v>
      </c>
      <c r="P46" s="8">
        <f t="shared" si="26"/>
        <v>1.1995381695451874E-2</v>
      </c>
      <c r="Q46" s="13">
        <f t="shared" si="27"/>
        <v>1.8592841627950406E-3</v>
      </c>
      <c r="R46" s="8">
        <f t="shared" si="28"/>
        <v>1.1949111458333333E-2</v>
      </c>
      <c r="S46" s="14">
        <f t="shared" si="29"/>
        <v>0.15560020251534035</v>
      </c>
      <c r="T46" s="2">
        <v>0.01</v>
      </c>
      <c r="U46" s="15">
        <f t="shared" si="30"/>
        <v>1.5560020251534036E-3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2.8656002025153404E-2</v>
      </c>
      <c r="AR46" s="8">
        <f t="shared" si="34"/>
        <v>7.7091041666666671</v>
      </c>
      <c r="AS46" s="1">
        <f t="shared" si="35"/>
        <v>0.155</v>
      </c>
      <c r="AT46" s="1">
        <f t="shared" si="36"/>
        <v>146.06621232876751</v>
      </c>
      <c r="AU46" s="1">
        <f t="shared" si="37"/>
        <v>33510.10446183195</v>
      </c>
    </row>
    <row r="47" spans="1:48" x14ac:dyDescent="0.15">
      <c r="C47" s="7">
        <v>5</v>
      </c>
      <c r="D47" s="9">
        <v>20.6868174083871</v>
      </c>
      <c r="E47" s="10">
        <f t="shared" si="38"/>
        <v>16.579322392000002</v>
      </c>
      <c r="F47" s="7" t="s">
        <v>75</v>
      </c>
      <c r="G47" s="1">
        <v>6</v>
      </c>
      <c r="H47" s="8">
        <f t="shared" si="21"/>
        <v>20.6868174083871</v>
      </c>
      <c r="I47" s="8">
        <f t="shared" si="22"/>
        <v>293.83681740838711</v>
      </c>
      <c r="J47" s="8">
        <f t="shared" si="23"/>
        <v>0.21434150042955516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0.15461780720294305</v>
      </c>
      <c r="P47" s="8">
        <f t="shared" si="26"/>
        <v>3.3141012789006496E-2</v>
      </c>
      <c r="Q47" s="13">
        <f t="shared" si="27"/>
        <v>5.1368569822960071E-3</v>
      </c>
      <c r="R47" s="8">
        <f t="shared" si="28"/>
        <v>1.1949111458333333E-2</v>
      </c>
      <c r="S47" s="14">
        <f t="shared" si="29"/>
        <v>0.42989447376135681</v>
      </c>
      <c r="T47" s="2">
        <v>0.01</v>
      </c>
      <c r="U47" s="15">
        <f t="shared" si="30"/>
        <v>4.2989447376135682E-3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3.1398944737613566E-2</v>
      </c>
      <c r="AR47" s="8">
        <f t="shared" si="34"/>
        <v>7.7091041666666671</v>
      </c>
      <c r="AS47" s="1">
        <f t="shared" si="35"/>
        <v>0.155</v>
      </c>
      <c r="AT47" s="1">
        <f t="shared" si="36"/>
        <v>146.06621232876751</v>
      </c>
      <c r="AU47" s="1">
        <f t="shared" si="37"/>
        <v>36717.680199252653</v>
      </c>
    </row>
    <row r="48" spans="1:48" x14ac:dyDescent="0.15">
      <c r="C48" s="7">
        <v>6</v>
      </c>
      <c r="D48" s="9">
        <v>21.670365298</v>
      </c>
      <c r="E48" s="10">
        <f t="shared" si="38"/>
        <v>20.6868174083871</v>
      </c>
      <c r="F48" s="7" t="s">
        <v>73</v>
      </c>
      <c r="G48" s="1">
        <v>7</v>
      </c>
      <c r="H48" s="8">
        <f t="shared" si="21"/>
        <v>21.670365298</v>
      </c>
      <c r="I48" s="8">
        <f t="shared" si="22"/>
        <v>294.82036529799996</v>
      </c>
      <c r="J48" s="8">
        <f t="shared" si="23"/>
        <v>0.23939566806556511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0.19856783608060322</v>
      </c>
      <c r="P48" s="8">
        <f t="shared" si="26"/>
        <v>4.753627977484963E-2</v>
      </c>
      <c r="Q48" s="13">
        <f t="shared" si="27"/>
        <v>7.3681233651016927E-3</v>
      </c>
      <c r="R48" s="8">
        <f t="shared" si="28"/>
        <v>1.1949111458333333E-2</v>
      </c>
      <c r="S48" s="14">
        <f t="shared" si="29"/>
        <v>0.61662521023378269</v>
      </c>
      <c r="T48" s="2">
        <v>0.01</v>
      </c>
      <c r="U48" s="15">
        <f t="shared" si="30"/>
        <v>6.1662521023378271E-3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3.3266252102337829E-2</v>
      </c>
      <c r="AR48" s="8">
        <f t="shared" si="34"/>
        <v>7.7091041666666671</v>
      </c>
      <c r="AS48" s="1">
        <f t="shared" si="35"/>
        <v>0.155</v>
      </c>
      <c r="AT48" s="1">
        <f t="shared" si="36"/>
        <v>146.06621232876751</v>
      </c>
      <c r="AU48" s="1">
        <f t="shared" si="37"/>
        <v>38901.294815113331</v>
      </c>
    </row>
    <row r="49" spans="1:78" x14ac:dyDescent="0.15">
      <c r="C49" s="7">
        <v>7</v>
      </c>
      <c r="D49" s="9">
        <v>20.1197717764516</v>
      </c>
      <c r="E49" s="10">
        <f t="shared" si="38"/>
        <v>21.670365298</v>
      </c>
      <c r="F49" s="7" t="s">
        <v>73</v>
      </c>
      <c r="G49" s="1">
        <v>8</v>
      </c>
      <c r="H49" s="8">
        <f t="shared" si="21"/>
        <v>20.1197717764516</v>
      </c>
      <c r="I49" s="8">
        <f t="shared" si="22"/>
        <v>293.26977177645159</v>
      </c>
      <c r="J49" s="8">
        <f t="shared" si="23"/>
        <v>0.20103916153680304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0.22812259797242024</v>
      </c>
      <c r="P49" s="8">
        <f t="shared" si="26"/>
        <v>4.5861575823972572E-2</v>
      </c>
      <c r="Q49" s="13">
        <f t="shared" si="27"/>
        <v>7.108544252715749E-3</v>
      </c>
      <c r="R49" s="8">
        <f t="shared" si="28"/>
        <v>1.1949111458333333E-2</v>
      </c>
      <c r="S49" s="14">
        <f t="shared" si="29"/>
        <v>0.59490149351299559</v>
      </c>
      <c r="T49" s="2">
        <v>0.01</v>
      </c>
      <c r="U49" s="15">
        <f t="shared" si="30"/>
        <v>5.949014935129956E-3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3.3049014935129954E-2</v>
      </c>
      <c r="AR49" s="8">
        <f t="shared" si="34"/>
        <v>7.7091041666666671</v>
      </c>
      <c r="AS49" s="1">
        <f t="shared" si="35"/>
        <v>0.155</v>
      </c>
      <c r="AT49" s="1">
        <f t="shared" si="36"/>
        <v>146.06621232876751</v>
      </c>
      <c r="AU49" s="1">
        <f t="shared" si="37"/>
        <v>38647.259372215944</v>
      </c>
    </row>
    <row r="50" spans="1:78" x14ac:dyDescent="0.15">
      <c r="C50" s="7">
        <v>8</v>
      </c>
      <c r="D50" s="9">
        <v>19.8235724145161</v>
      </c>
      <c r="E50" s="10">
        <f t="shared" si="38"/>
        <v>20.1197717764516</v>
      </c>
      <c r="F50" s="7" t="s">
        <v>73</v>
      </c>
      <c r="G50" s="1">
        <v>9</v>
      </c>
      <c r="H50" s="8">
        <f t="shared" si="21"/>
        <v>19.8235724145161</v>
      </c>
      <c r="I50" s="8">
        <f t="shared" si="22"/>
        <v>292.97357241451607</v>
      </c>
      <c r="J50" s="8">
        <f t="shared" si="23"/>
        <v>0.19440300919770861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0.25935206381511433</v>
      </c>
      <c r="P50" s="8">
        <f t="shared" si="26"/>
        <v>5.041882164729438E-2</v>
      </c>
      <c r="Q50" s="13">
        <f t="shared" si="27"/>
        <v>7.8149173553306289E-3</v>
      </c>
      <c r="R50" s="8">
        <f t="shared" si="28"/>
        <v>1.1949111458333333E-2</v>
      </c>
      <c r="S50" s="14">
        <f t="shared" si="29"/>
        <v>0.6540166088986048</v>
      </c>
      <c r="T50" s="2">
        <v>0.01</v>
      </c>
      <c r="U50" s="15">
        <f t="shared" si="30"/>
        <v>6.5401660889860477E-3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3.3640166088986047E-2</v>
      </c>
      <c r="AR50" s="8">
        <f t="shared" si="34"/>
        <v>7.7091041666666671</v>
      </c>
      <c r="AS50" s="1">
        <f t="shared" si="35"/>
        <v>0.155</v>
      </c>
      <c r="AT50" s="1">
        <f t="shared" si="36"/>
        <v>146.06621232876751</v>
      </c>
      <c r="AU50" s="1">
        <f t="shared" si="37"/>
        <v>39338.546904268114</v>
      </c>
    </row>
    <row r="51" spans="1:78" x14ac:dyDescent="0.15">
      <c r="C51" s="7">
        <v>9</v>
      </c>
      <c r="D51" s="9">
        <v>19.697997811333298</v>
      </c>
      <c r="E51" s="10">
        <f t="shared" si="38"/>
        <v>19.8235724145161</v>
      </c>
      <c r="F51" s="7" t="s">
        <v>73</v>
      </c>
      <c r="G51" s="1">
        <v>10</v>
      </c>
      <c r="H51" s="8">
        <f t="shared" si="21"/>
        <v>19.697997811333298</v>
      </c>
      <c r="I51" s="8">
        <f t="shared" si="22"/>
        <v>292.8479978113333</v>
      </c>
      <c r="J51" s="8">
        <f t="shared" si="23"/>
        <v>0.19165220958113519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0.28602428383448664</v>
      </c>
      <c r="P51" s="8">
        <f t="shared" si="26"/>
        <v>5.4817185990741132E-2</v>
      </c>
      <c r="Q51" s="13">
        <f t="shared" si="27"/>
        <v>8.4966638285648762E-3</v>
      </c>
      <c r="R51" s="8">
        <f t="shared" si="28"/>
        <v>1.1949111458333333E-2</v>
      </c>
      <c r="S51" s="14">
        <f t="shared" si="29"/>
        <v>0.71107076523579393</v>
      </c>
      <c r="T51" s="2">
        <v>0.01</v>
      </c>
      <c r="U51" s="15">
        <f t="shared" si="30"/>
        <v>7.1107076523579393E-3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3.4210707652357938E-2</v>
      </c>
      <c r="AR51" s="8">
        <f t="shared" si="34"/>
        <v>7.7091041666666671</v>
      </c>
      <c r="AS51" s="1">
        <f t="shared" si="35"/>
        <v>0.155</v>
      </c>
      <c r="AT51" s="1">
        <f t="shared" si="36"/>
        <v>146.06621232876751</v>
      </c>
      <c r="AU51" s="1">
        <f t="shared" si="37"/>
        <v>40005.73374253072</v>
      </c>
    </row>
    <row r="52" spans="1:78" x14ac:dyDescent="0.15">
      <c r="C52" s="7">
        <v>10</v>
      </c>
      <c r="D52" s="9">
        <v>16.0974892987097</v>
      </c>
      <c r="E52" s="10">
        <f t="shared" si="38"/>
        <v>19.697997811333298</v>
      </c>
      <c r="F52" s="7" t="s">
        <v>73</v>
      </c>
      <c r="G52" s="1">
        <v>11</v>
      </c>
      <c r="H52" s="8">
        <f t="shared" si="21"/>
        <v>16.0974892987097</v>
      </c>
      <c r="I52" s="8">
        <f t="shared" si="22"/>
        <v>289.2474892987097</v>
      </c>
      <c r="J52" s="8">
        <f t="shared" si="23"/>
        <v>0.12669830349532074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0.2196467429515582</v>
      </c>
      <c r="O52" s="8">
        <f t="shared" si="39"/>
        <v>8.8651396558853984E-2</v>
      </c>
      <c r="P52" s="8">
        <f t="shared" si="26"/>
        <v>1.1231981546497715E-2</v>
      </c>
      <c r="Q52" s="13">
        <f t="shared" si="27"/>
        <v>1.7409571397071458E-3</v>
      </c>
      <c r="R52" s="8">
        <f t="shared" si="28"/>
        <v>1.1949111458333333E-2</v>
      </c>
      <c r="S52" s="14">
        <f t="shared" si="29"/>
        <v>0.1456976232733187</v>
      </c>
      <c r="T52" s="2">
        <v>0.01</v>
      </c>
      <c r="U52" s="15">
        <f t="shared" si="30"/>
        <v>1.4569762327331871E-3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2.8556976232733185E-2</v>
      </c>
      <c r="AR52" s="8">
        <f t="shared" si="34"/>
        <v>7.7091041666666671</v>
      </c>
      <c r="AS52" s="1">
        <f t="shared" si="35"/>
        <v>0.155</v>
      </c>
      <c r="AT52" s="1">
        <f t="shared" si="36"/>
        <v>146.06621232876751</v>
      </c>
      <c r="AU52" s="1">
        <f t="shared" si="37"/>
        <v>33394.304475305413</v>
      </c>
    </row>
    <row r="53" spans="1:78" x14ac:dyDescent="0.15">
      <c r="C53" s="7">
        <v>11</v>
      </c>
      <c r="D53" s="9">
        <v>13.266980771666701</v>
      </c>
      <c r="E53" s="10">
        <f t="shared" si="38"/>
        <v>16.0974892987097</v>
      </c>
      <c r="F53" s="7" t="s">
        <v>75</v>
      </c>
      <c r="G53" s="1">
        <v>12</v>
      </c>
      <c r="H53" s="8">
        <f t="shared" si="21"/>
        <v>13.266980771666701</v>
      </c>
      <c r="I53" s="8">
        <f t="shared" si="22"/>
        <v>286.41698077166666</v>
      </c>
      <c r="J53" s="8">
        <f t="shared" si="23"/>
        <v>9.0843663933303356E-2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0.15451045667902294</v>
      </c>
      <c r="P53" s="8">
        <f t="shared" si="26"/>
        <v>1.4036296000730386E-2</v>
      </c>
      <c r="Q53" s="13">
        <f t="shared" si="27"/>
        <v>2.1756258801132098E-3</v>
      </c>
      <c r="R53" s="8">
        <f t="shared" si="28"/>
        <v>1.1949111458333333E-2</v>
      </c>
      <c r="S53" s="14">
        <f t="shared" si="29"/>
        <v>0.18207428123000091</v>
      </c>
      <c r="T53" s="2">
        <v>0.01</v>
      </c>
      <c r="U53" s="15">
        <f t="shared" si="30"/>
        <v>1.8207428123000091E-3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1.6620742812300009E-2</v>
      </c>
      <c r="AR53" s="8">
        <f t="shared" si="34"/>
        <v>7.7091041666666671</v>
      </c>
      <c r="AS53" s="1">
        <f t="shared" si="35"/>
        <v>0.155</v>
      </c>
      <c r="AT53" s="1">
        <f t="shared" si="36"/>
        <v>146.06621232876751</v>
      </c>
      <c r="AU53" s="1">
        <f t="shared" si="37"/>
        <v>19436.16654495383</v>
      </c>
      <c r="AV53" s="1">
        <f>SUM(AU42:AU53)</f>
        <v>387008.4126966148</v>
      </c>
    </row>
    <row r="54" spans="1:78" x14ac:dyDescent="0.15">
      <c r="C54" s="7">
        <v>12</v>
      </c>
      <c r="D54" s="9">
        <v>8.8801026857419298</v>
      </c>
      <c r="E54" s="10">
        <f t="shared" si="38"/>
        <v>13.266980771666701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8</v>
      </c>
      <c r="E58" s="7"/>
      <c r="F58" s="7"/>
      <c r="G58" s="1">
        <v>1</v>
      </c>
      <c r="H58" s="8">
        <f t="shared" ref="H58:H69" si="40">E59</f>
        <v>8</v>
      </c>
      <c r="I58" s="8">
        <f t="shared" ref="I58:I69" si="41">H58+273.15</f>
        <v>281.14999999999998</v>
      </c>
      <c r="J58" s="8">
        <f t="shared" ref="J58:J69" si="42">EXP(($C$16*(I58-$C$14))/($C$17*I58*$C$14))</f>
        <v>4.8052056162081642E-2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0.1327526947781405</v>
      </c>
      <c r="Q58" s="13">
        <f t="shared" ref="Q58:Q69" si="46">P58*$B$60</f>
        <v>5.9738712650163228E-2</v>
      </c>
      <c r="R58" s="8">
        <f t="shared" ref="R58:R69" si="47">L58*$B$60</f>
        <v>1.2432082499999997</v>
      </c>
      <c r="S58" s="14">
        <f t="shared" ref="S58:S69" si="48">Q58/R58</f>
        <v>4.8052056162081649E-2</v>
      </c>
      <c r="T58" s="2">
        <v>0.27</v>
      </c>
      <c r="U58" s="15">
        <f t="shared" ref="U58:U69" si="49">S58*T58</f>
        <v>1.2974055163762046E-2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0.23031167763187427</v>
      </c>
      <c r="AC58" s="8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458.24117589657584</v>
      </c>
      <c r="AF58" s="1">
        <f t="shared" ref="AF58:AF69" si="54">AE58*10000*AC58*AB58</f>
        <v>10798854.137266275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8.1764340146774206</v>
      </c>
      <c r="E59" s="10">
        <f t="shared" ref="E59:E70" si="55">D58</f>
        <v>8</v>
      </c>
      <c r="F59" s="7" t="s">
        <v>73</v>
      </c>
      <c r="G59" s="1">
        <v>2</v>
      </c>
      <c r="H59" s="8">
        <f t="shared" si="40"/>
        <v>8.1764340146774206</v>
      </c>
      <c r="I59" s="8">
        <f t="shared" si="41"/>
        <v>281.32643401467737</v>
      </c>
      <c r="J59" s="8">
        <f t="shared" si="42"/>
        <v>4.9107138345946155E-2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5.392617305221858</v>
      </c>
      <c r="P59" s="8">
        <f t="shared" si="45"/>
        <v>0.26481600405427314</v>
      </c>
      <c r="Q59" s="13">
        <f t="shared" si="46"/>
        <v>0.11916720182442292</v>
      </c>
      <c r="R59" s="8">
        <f t="shared" si="47"/>
        <v>1.2432082499999997</v>
      </c>
      <c r="S59" s="14">
        <f t="shared" si="48"/>
        <v>9.5854577722133807E-2</v>
      </c>
      <c r="T59" s="2">
        <v>0.27</v>
      </c>
      <c r="U59" s="15">
        <f t="shared" si="49"/>
        <v>2.588073598497613E-2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0.23420304189947033</v>
      </c>
      <c r="AC59" s="8">
        <f t="shared" si="51"/>
        <v>10.232166666666666</v>
      </c>
      <c r="AD59" s="1">
        <f t="shared" si="52"/>
        <v>0.45</v>
      </c>
      <c r="AE59" s="16">
        <f t="shared" si="53"/>
        <v>458.24117589657584</v>
      </c>
      <c r="AF59" s="1">
        <f t="shared" si="54"/>
        <v>10981312.428364774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0.45</v>
      </c>
      <c r="C60" s="7">
        <v>2</v>
      </c>
      <c r="D60" s="9">
        <v>10.644499918821399</v>
      </c>
      <c r="E60" s="10">
        <f t="shared" si="55"/>
        <v>8.1764340146774206</v>
      </c>
      <c r="F60" s="7" t="s">
        <v>73</v>
      </c>
      <c r="G60" s="1">
        <v>3</v>
      </c>
      <c r="H60" s="8">
        <f t="shared" si="40"/>
        <v>10.644499918821399</v>
      </c>
      <c r="I60" s="8">
        <f t="shared" si="41"/>
        <v>283.79449991882137</v>
      </c>
      <c r="J60" s="8">
        <f t="shared" si="42"/>
        <v>6.6353633432900544E-2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7.8904863011675843</v>
      </c>
      <c r="P60" s="8">
        <f t="shared" si="45"/>
        <v>0.52356243563499716</v>
      </c>
      <c r="Q60" s="13">
        <f t="shared" si="46"/>
        <v>0.23560309603574872</v>
      </c>
      <c r="R60" s="8">
        <f t="shared" si="47"/>
        <v>1.2432082499999997</v>
      </c>
      <c r="S60" s="14">
        <f t="shared" si="48"/>
        <v>0.18951217226538578</v>
      </c>
      <c r="T60" s="2">
        <v>0.27</v>
      </c>
      <c r="U60" s="15">
        <f t="shared" si="49"/>
        <v>5.1168286511654164E-2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0.24182723838326375</v>
      </c>
      <c r="AC60" s="8">
        <f t="shared" si="51"/>
        <v>10.232166666666666</v>
      </c>
      <c r="AD60" s="1">
        <f t="shared" si="52"/>
        <v>0.45</v>
      </c>
      <c r="AE60" s="16">
        <f t="shared" si="53"/>
        <v>458.24117589657584</v>
      </c>
      <c r="AF60" s="1">
        <f t="shared" si="54"/>
        <v>11338795.759600554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15.661564118064501</v>
      </c>
      <c r="E61" s="10">
        <f t="shared" si="55"/>
        <v>10.644499918821399</v>
      </c>
      <c r="F61" s="7" t="s">
        <v>73</v>
      </c>
      <c r="G61" s="1">
        <v>4</v>
      </c>
      <c r="H61" s="8">
        <f t="shared" si="40"/>
        <v>15.661564118064501</v>
      </c>
      <c r="I61" s="8">
        <f t="shared" si="41"/>
        <v>288.8115641180645</v>
      </c>
      <c r="J61" s="8">
        <f t="shared" si="42"/>
        <v>0.12042165293902614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10.129608865532587</v>
      </c>
      <c r="P61" s="8">
        <f t="shared" si="45"/>
        <v>1.2198242432132476</v>
      </c>
      <c r="Q61" s="13">
        <f t="shared" si="46"/>
        <v>0.54892090944596139</v>
      </c>
      <c r="R61" s="8">
        <f t="shared" si="47"/>
        <v>1.2432082499999997</v>
      </c>
      <c r="S61" s="14">
        <f t="shared" si="48"/>
        <v>0.44153576799861288</v>
      </c>
      <c r="T61" s="2">
        <v>0.27</v>
      </c>
      <c r="U61" s="15">
        <f t="shared" si="49"/>
        <v>0.11921465735962548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0.31114321919392707</v>
      </c>
      <c r="AC61" s="8">
        <f t="shared" si="51"/>
        <v>10.232166666666666</v>
      </c>
      <c r="AD61" s="1">
        <f t="shared" si="52"/>
        <v>0.45</v>
      </c>
      <c r="AE61" s="16">
        <f t="shared" si="53"/>
        <v>458.24117589657584</v>
      </c>
      <c r="AF61" s="1">
        <f t="shared" si="54"/>
        <v>14588883.526979601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16.579322392000002</v>
      </c>
      <c r="E62" s="10">
        <f t="shared" si="55"/>
        <v>15.661564118064501</v>
      </c>
      <c r="F62" s="7" t="s">
        <v>73</v>
      </c>
      <c r="G62" s="1">
        <v>5</v>
      </c>
      <c r="H62" s="8">
        <f t="shared" si="40"/>
        <v>16.579322392000002</v>
      </c>
      <c r="I62" s="8">
        <f t="shared" si="41"/>
        <v>289.72932239199997</v>
      </c>
      <c r="J62" s="8">
        <f t="shared" si="42"/>
        <v>0.13399345375845159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8.4642953912033718</v>
      </c>
      <c r="O62" s="8">
        <f t="shared" si="56"/>
        <v>3.2081742311159669</v>
      </c>
      <c r="P62" s="8">
        <f t="shared" si="45"/>
        <v>0.42987434548609332</v>
      </c>
      <c r="Q62" s="13">
        <f t="shared" si="46"/>
        <v>0.193443455468742</v>
      </c>
      <c r="R62" s="8">
        <f t="shared" si="47"/>
        <v>1.2432082499999997</v>
      </c>
      <c r="S62" s="14">
        <f t="shared" si="48"/>
        <v>0.15560020251534049</v>
      </c>
      <c r="T62" s="2">
        <v>0.27</v>
      </c>
      <c r="U62" s="15">
        <f t="shared" si="49"/>
        <v>4.2012054679141937E-2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0.28786663448576127</v>
      </c>
      <c r="AC62" s="8">
        <f t="shared" si="51"/>
        <v>10.232166666666666</v>
      </c>
      <c r="AD62" s="1">
        <f t="shared" si="52"/>
        <v>0.45</v>
      </c>
      <c r="AE62" s="16">
        <f t="shared" si="53"/>
        <v>458.24117589657584</v>
      </c>
      <c r="AF62" s="1">
        <f t="shared" si="54"/>
        <v>13497491.00332748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20.6868174083871</v>
      </c>
      <c r="E63" s="10">
        <f t="shared" si="55"/>
        <v>16.579322392000002</v>
      </c>
      <c r="F63" s="7" t="s">
        <v>75</v>
      </c>
      <c r="G63" s="1">
        <v>6</v>
      </c>
      <c r="H63" s="8">
        <f t="shared" si="40"/>
        <v>20.6868174083871</v>
      </c>
      <c r="I63" s="8">
        <f t="shared" si="41"/>
        <v>293.83681740838711</v>
      </c>
      <c r="J63" s="8">
        <f t="shared" si="42"/>
        <v>0.21434150042955516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5.5409848856298733</v>
      </c>
      <c r="P63" s="8">
        <f t="shared" si="45"/>
        <v>1.1876630142433942</v>
      </c>
      <c r="Q63" s="13">
        <f t="shared" si="46"/>
        <v>0.53444835640952737</v>
      </c>
      <c r="R63" s="8">
        <f t="shared" si="47"/>
        <v>1.2432082499999997</v>
      </c>
      <c r="S63" s="14">
        <f t="shared" si="48"/>
        <v>0.42989447376135698</v>
      </c>
      <c r="T63" s="2">
        <v>0.27</v>
      </c>
      <c r="U63" s="15">
        <f t="shared" si="49"/>
        <v>0.11607150791556639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0.31019555963654327</v>
      </c>
      <c r="AC63" s="8">
        <f t="shared" si="51"/>
        <v>10.232166666666666</v>
      </c>
      <c r="AD63" s="1">
        <f t="shared" si="52"/>
        <v>0.45</v>
      </c>
      <c r="AE63" s="16">
        <f t="shared" si="53"/>
        <v>458.24117589657584</v>
      </c>
      <c r="AF63" s="1">
        <f t="shared" si="54"/>
        <v>14544449.664844608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21.670365298</v>
      </c>
      <c r="E64" s="10">
        <f t="shared" si="55"/>
        <v>20.6868174083871</v>
      </c>
      <c r="F64" s="7" t="s">
        <v>73</v>
      </c>
      <c r="G64" s="1">
        <v>7</v>
      </c>
      <c r="H64" s="8">
        <f t="shared" si="40"/>
        <v>21.670365298</v>
      </c>
      <c r="I64" s="8">
        <f t="shared" si="41"/>
        <v>294.82036529799996</v>
      </c>
      <c r="J64" s="8">
        <f t="shared" si="42"/>
        <v>0.23939566806556511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7.1160068713864781</v>
      </c>
      <c r="P64" s="8">
        <f t="shared" si="45"/>
        <v>1.7035412189347179</v>
      </c>
      <c r="Q64" s="13">
        <f t="shared" si="46"/>
        <v>0.76659354852062311</v>
      </c>
      <c r="R64" s="8">
        <f t="shared" si="47"/>
        <v>1.2432082499999997</v>
      </c>
      <c r="S64" s="14">
        <f t="shared" si="48"/>
        <v>0.61662521023378292</v>
      </c>
      <c r="T64" s="2">
        <v>0.27</v>
      </c>
      <c r="U64" s="15">
        <f t="shared" si="49"/>
        <v>0.16648880676312139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0.3253963752390811</v>
      </c>
      <c r="AC64" s="8">
        <f t="shared" si="51"/>
        <v>10.232166666666666</v>
      </c>
      <c r="AD64" s="1">
        <f t="shared" si="52"/>
        <v>0.45</v>
      </c>
      <c r="AE64" s="16">
        <f t="shared" si="53"/>
        <v>458.24117589657584</v>
      </c>
      <c r="AF64" s="1">
        <f t="shared" si="54"/>
        <v>15257185.519783165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20.1197717764516</v>
      </c>
      <c r="E65" s="10">
        <f t="shared" si="55"/>
        <v>21.670365298</v>
      </c>
      <c r="F65" s="7" t="s">
        <v>73</v>
      </c>
      <c r="G65" s="1">
        <v>8</v>
      </c>
      <c r="H65" s="8">
        <f t="shared" si="40"/>
        <v>20.1197717764516</v>
      </c>
      <c r="I65" s="8">
        <f t="shared" si="41"/>
        <v>293.26977177645159</v>
      </c>
      <c r="J65" s="8">
        <f t="shared" si="42"/>
        <v>0.20103916153680304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8.1751506524517588</v>
      </c>
      <c r="P65" s="8">
        <f t="shared" si="45"/>
        <v>1.6435254326059499</v>
      </c>
      <c r="Q65" s="13">
        <f t="shared" si="46"/>
        <v>0.73958644467267742</v>
      </c>
      <c r="R65" s="8">
        <f t="shared" si="47"/>
        <v>1.2432082499999997</v>
      </c>
      <c r="S65" s="14">
        <f t="shared" si="48"/>
        <v>0.59490149351299559</v>
      </c>
      <c r="T65" s="2">
        <v>0.27</v>
      </c>
      <c r="U65" s="15">
        <f t="shared" si="49"/>
        <v>0.16062340324850882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0.32362795607942541</v>
      </c>
      <c r="AC65" s="8">
        <f t="shared" si="51"/>
        <v>10.232166666666666</v>
      </c>
      <c r="AD65" s="1">
        <f t="shared" si="52"/>
        <v>0.45</v>
      </c>
      <c r="AE65" s="16">
        <f t="shared" si="53"/>
        <v>458.24117589657584</v>
      </c>
      <c r="AF65" s="1">
        <f t="shared" si="54"/>
        <v>15174267.880716713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19.8235724145161</v>
      </c>
      <c r="E66" s="10">
        <f t="shared" si="55"/>
        <v>20.1197717764516</v>
      </c>
      <c r="F66" s="7" t="s">
        <v>73</v>
      </c>
      <c r="G66" s="1">
        <v>9</v>
      </c>
      <c r="H66" s="8">
        <f t="shared" si="40"/>
        <v>19.8235724145161</v>
      </c>
      <c r="I66" s="8">
        <f t="shared" si="41"/>
        <v>292.97357241451607</v>
      </c>
      <c r="J66" s="8">
        <f t="shared" si="42"/>
        <v>0.19440300919770861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9.2943102198458085</v>
      </c>
      <c r="P66" s="8">
        <f t="shared" si="45"/>
        <v>1.8068418751550419</v>
      </c>
      <c r="Q66" s="13">
        <f t="shared" si="46"/>
        <v>0.81307884381976891</v>
      </c>
      <c r="R66" s="8">
        <f t="shared" si="47"/>
        <v>1.2432082499999997</v>
      </c>
      <c r="S66" s="14">
        <f t="shared" si="48"/>
        <v>0.65401660889860502</v>
      </c>
      <c r="T66" s="2">
        <v>0.27</v>
      </c>
      <c r="U66" s="15">
        <f t="shared" si="49"/>
        <v>0.17658448440262337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0.32844022204739093</v>
      </c>
      <c r="AC66" s="8">
        <f t="shared" si="51"/>
        <v>10.232166666666666</v>
      </c>
      <c r="AD66" s="1">
        <f t="shared" si="52"/>
        <v>0.45</v>
      </c>
      <c r="AE66" s="16">
        <f t="shared" si="53"/>
        <v>458.24117589657584</v>
      </c>
      <c r="AF66" s="1">
        <f t="shared" si="54"/>
        <v>15399905.411527691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19.697997811333298</v>
      </c>
      <c r="E67" s="10">
        <f t="shared" si="55"/>
        <v>19.8235724145161</v>
      </c>
      <c r="F67" s="7" t="s">
        <v>73</v>
      </c>
      <c r="G67" s="1">
        <v>10</v>
      </c>
      <c r="H67" s="8">
        <f t="shared" si="40"/>
        <v>19.697997811333298</v>
      </c>
      <c r="I67" s="8">
        <f t="shared" si="41"/>
        <v>292.8479978113333</v>
      </c>
      <c r="J67" s="8">
        <f t="shared" si="42"/>
        <v>0.19165220958113519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10.250153344690766</v>
      </c>
      <c r="P67" s="8">
        <f t="shared" si="45"/>
        <v>1.9644645370554485</v>
      </c>
      <c r="Q67" s="13">
        <f t="shared" si="46"/>
        <v>0.88400904167495187</v>
      </c>
      <c r="R67" s="8">
        <f t="shared" si="47"/>
        <v>1.2432082499999997</v>
      </c>
      <c r="S67" s="14">
        <f t="shared" si="48"/>
        <v>0.71107076523579382</v>
      </c>
      <c r="T67" s="2">
        <v>0.27</v>
      </c>
      <c r="U67" s="15">
        <f t="shared" si="49"/>
        <v>0.19198910661366433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0.33308471564401981</v>
      </c>
      <c r="AC67" s="8">
        <f t="shared" si="51"/>
        <v>10.232166666666666</v>
      </c>
      <c r="AD67" s="1">
        <f t="shared" si="52"/>
        <v>0.45</v>
      </c>
      <c r="AE67" s="16">
        <f t="shared" si="53"/>
        <v>458.24117589657584</v>
      </c>
      <c r="AF67" s="1">
        <f t="shared" si="54"/>
        <v>15617676.431248322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16.0974892987097</v>
      </c>
      <c r="E68" s="10">
        <f t="shared" si="55"/>
        <v>19.697997811333298</v>
      </c>
      <c r="F68" s="7" t="s">
        <v>73</v>
      </c>
      <c r="G68" s="1">
        <v>11</v>
      </c>
      <c r="H68" s="8">
        <f t="shared" si="40"/>
        <v>16.0974892987097</v>
      </c>
      <c r="I68" s="8">
        <f t="shared" si="41"/>
        <v>289.2474892987097</v>
      </c>
      <c r="J68" s="8">
        <f t="shared" si="42"/>
        <v>0.12669830349532074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7.8714043672535512</v>
      </c>
      <c r="O68" s="8">
        <f t="shared" si="56"/>
        <v>3.1769694403817654</v>
      </c>
      <c r="P68" s="8">
        <f t="shared" si="45"/>
        <v>0.40251663835284823</v>
      </c>
      <c r="Q68" s="13">
        <f t="shared" si="46"/>
        <v>0.1811324872587817</v>
      </c>
      <c r="R68" s="8">
        <f t="shared" si="47"/>
        <v>1.2432082499999997</v>
      </c>
      <c r="S68" s="14">
        <f t="shared" si="48"/>
        <v>0.14569762327331864</v>
      </c>
      <c r="T68" s="2">
        <v>0.27</v>
      </c>
      <c r="U68" s="15">
        <f t="shared" si="49"/>
        <v>3.9338358283796039E-2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0.28706051502256452</v>
      </c>
      <c r="AC68" s="8">
        <f t="shared" si="51"/>
        <v>10.232166666666666</v>
      </c>
      <c r="AD68" s="1">
        <f t="shared" si="52"/>
        <v>0.45</v>
      </c>
      <c r="AE68" s="16">
        <f t="shared" si="53"/>
        <v>458.24117589657584</v>
      </c>
      <c r="AF68" s="1">
        <f t="shared" si="54"/>
        <v>13459693.673249466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13.266980771666701</v>
      </c>
      <c r="E69" s="10">
        <f t="shared" si="55"/>
        <v>16.0974892987097</v>
      </c>
      <c r="F69" s="7" t="s">
        <v>75</v>
      </c>
      <c r="G69" s="1">
        <v>12</v>
      </c>
      <c r="H69" s="8">
        <f t="shared" si="40"/>
        <v>13.266980771666701</v>
      </c>
      <c r="I69" s="8">
        <f t="shared" si="41"/>
        <v>286.41698077166666</v>
      </c>
      <c r="J69" s="8">
        <f t="shared" si="42"/>
        <v>9.0843663933303356E-2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5.5371378020289166</v>
      </c>
      <c r="P69" s="8">
        <f t="shared" si="45"/>
        <v>0.5030138856399049</v>
      </c>
      <c r="Q69" s="13">
        <f t="shared" si="46"/>
        <v>0.22635624853795722</v>
      </c>
      <c r="R69" s="8">
        <f t="shared" si="47"/>
        <v>1.2432082499999997</v>
      </c>
      <c r="S69" s="14">
        <f t="shared" si="48"/>
        <v>0.18207428123000091</v>
      </c>
      <c r="T69" s="2">
        <v>0.27</v>
      </c>
      <c r="U69" s="15">
        <f t="shared" si="49"/>
        <v>4.9160055932100252E-2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0.24122175686352826</v>
      </c>
      <c r="AC69" s="8">
        <f t="shared" si="51"/>
        <v>10.232166666666666</v>
      </c>
      <c r="AD69" s="1">
        <f t="shared" si="52"/>
        <v>0.45</v>
      </c>
      <c r="AE69" s="16">
        <f t="shared" si="53"/>
        <v>458.24117589657584</v>
      </c>
      <c r="AF69" s="1">
        <f t="shared" si="54"/>
        <v>11310405.941586701</v>
      </c>
      <c r="AG69" s="1">
        <f>SUM(AF58:AF69)</f>
        <v>161968921.37849534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8.8801026857419298</v>
      </c>
      <c r="E70" s="10">
        <f t="shared" si="55"/>
        <v>13.266980771666701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8</v>
      </c>
      <c r="E74" s="7"/>
      <c r="F74" s="7"/>
      <c r="G74" s="1">
        <v>1</v>
      </c>
      <c r="H74" s="8">
        <f t="shared" ref="H74:H85" si="57">E75</f>
        <v>8</v>
      </c>
      <c r="I74" s="8">
        <f t="shared" ref="I74:I85" si="58">H74+273.15</f>
        <v>281.14999999999998</v>
      </c>
      <c r="J74" s="8">
        <f t="shared" ref="J74:J85" si="59">EXP(($C$16*(I74-$C$14))/($C$17*I74*$C$14))</f>
        <v>4.8052056162081642E-2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2.5045692712800195E-2</v>
      </c>
      <c r="Q74" s="13">
        <f t="shared" ref="Q74:Q85" si="63">P74*$B$76</f>
        <v>7.5137078138400584E-3</v>
      </c>
      <c r="R74" s="8">
        <f t="shared" ref="R74:R85" si="64">L74*$B$76</f>
        <v>0.156366</v>
      </c>
      <c r="S74" s="14">
        <f t="shared" ref="S74:S85" si="65">Q74/R74</f>
        <v>4.8052056162081642E-2</v>
      </c>
      <c r="T74" s="2">
        <v>0.01</v>
      </c>
      <c r="U74" s="15">
        <f t="shared" ref="U74:U85" si="66">S74*T74</f>
        <v>4.8052056162081644E-4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1.0430520561620815E-2</v>
      </c>
      <c r="AU74" s="8">
        <f t="shared" ref="AU74:AU85" si="70">$B$74/12</f>
        <v>52.122000000000007</v>
      </c>
      <c r="AV74" s="1">
        <f t="shared" ref="AV74:AV85" si="71">$B$76</f>
        <v>0.3</v>
      </c>
      <c r="AW74" s="1">
        <f>$E$8/12</f>
        <v>1.1036666666666666</v>
      </c>
      <c r="AX74" s="1">
        <f t="shared" ref="AX74:AX85" si="72">AW74*10000*AV74*0.67*AU74*AT74</f>
        <v>1206.0381306862944</v>
      </c>
    </row>
    <row r="75" spans="1:78" x14ac:dyDescent="0.15">
      <c r="A75" s="1" t="s">
        <v>74</v>
      </c>
      <c r="B75" s="1">
        <v>1</v>
      </c>
      <c r="C75" s="7">
        <v>1</v>
      </c>
      <c r="D75" s="9">
        <v>8.1764340146774206</v>
      </c>
      <c r="E75" s="10">
        <f t="shared" ref="E75:E86" si="73">D74</f>
        <v>8</v>
      </c>
      <c r="F75" s="7" t="s">
        <v>73</v>
      </c>
      <c r="G75" s="1">
        <v>2</v>
      </c>
      <c r="H75" s="8">
        <f t="shared" si="57"/>
        <v>8.1764340146774206</v>
      </c>
      <c r="I75" s="8">
        <f t="shared" si="58"/>
        <v>281.32643401467737</v>
      </c>
      <c r="J75" s="8">
        <f t="shared" si="59"/>
        <v>4.9107138345946155E-2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1.0173943072871998</v>
      </c>
      <c r="P75" s="8">
        <f t="shared" si="62"/>
        <v>4.9961323000330578E-2</v>
      </c>
      <c r="Q75" s="13">
        <f t="shared" si="63"/>
        <v>1.4988396900099173E-2</v>
      </c>
      <c r="R75" s="8">
        <f t="shared" si="64"/>
        <v>0.156366</v>
      </c>
      <c r="S75" s="14">
        <f t="shared" si="65"/>
        <v>9.5854577722133794E-2</v>
      </c>
      <c r="T75" s="2">
        <v>0.01</v>
      </c>
      <c r="U75" s="15">
        <f t="shared" si="66"/>
        <v>9.5854577722133795E-4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6.4485457772213385E-3</v>
      </c>
      <c r="AU75" s="8">
        <f t="shared" si="70"/>
        <v>52.122000000000007</v>
      </c>
      <c r="AV75" s="1">
        <f t="shared" si="71"/>
        <v>0.3</v>
      </c>
      <c r="AW75" s="1">
        <f t="shared" ref="AW75:AW85" si="75">$E$8/12</f>
        <v>1.1036666666666666</v>
      </c>
      <c r="AX75" s="1">
        <f t="shared" si="72"/>
        <v>745.61878756284352</v>
      </c>
    </row>
    <row r="76" spans="1:78" x14ac:dyDescent="0.15">
      <c r="A76" s="1" t="s">
        <v>38</v>
      </c>
      <c r="B76" s="1">
        <f>H8</f>
        <v>0.3</v>
      </c>
      <c r="C76" s="7">
        <v>2</v>
      </c>
      <c r="D76" s="9">
        <v>10.644499918821399</v>
      </c>
      <c r="E76" s="10">
        <f t="shared" si="73"/>
        <v>8.1764340146774206</v>
      </c>
      <c r="F76" s="7" t="s">
        <v>73</v>
      </c>
      <c r="G76" s="1">
        <v>3</v>
      </c>
      <c r="H76" s="8">
        <f t="shared" si="57"/>
        <v>10.644499918821399</v>
      </c>
      <c r="I76" s="8">
        <f t="shared" si="58"/>
        <v>283.79449991882137</v>
      </c>
      <c r="J76" s="8">
        <f t="shared" si="59"/>
        <v>6.6353633432900544E-2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1.4886529842868692</v>
      </c>
      <c r="P76" s="8">
        <f t="shared" si="62"/>
        <v>9.8777534428164379E-2</v>
      </c>
      <c r="Q76" s="13">
        <f t="shared" si="63"/>
        <v>2.9633260328449311E-2</v>
      </c>
      <c r="R76" s="8">
        <f t="shared" si="64"/>
        <v>0.156366</v>
      </c>
      <c r="S76" s="14">
        <f t="shared" si="65"/>
        <v>0.18951217226538578</v>
      </c>
      <c r="T76" s="2">
        <v>0.01</v>
      </c>
      <c r="U76" s="15">
        <f t="shared" si="66"/>
        <v>1.8951217226538578E-3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7.3851217226538575E-3</v>
      </c>
      <c r="AU76" s="8">
        <f t="shared" si="70"/>
        <v>52.122000000000007</v>
      </c>
      <c r="AV76" s="1">
        <f t="shared" si="71"/>
        <v>0.3</v>
      </c>
      <c r="AW76" s="1">
        <f t="shared" si="75"/>
        <v>1.1036666666666666</v>
      </c>
      <c r="AX76" s="1">
        <f t="shared" si="72"/>
        <v>853.91120650800701</v>
      </c>
    </row>
    <row r="77" spans="1:78" x14ac:dyDescent="0.15">
      <c r="C77" s="7">
        <v>3</v>
      </c>
      <c r="D77" s="9">
        <v>15.661564118064501</v>
      </c>
      <c r="E77" s="10">
        <f t="shared" si="73"/>
        <v>10.644499918821399</v>
      </c>
      <c r="F77" s="7" t="s">
        <v>73</v>
      </c>
      <c r="G77" s="1">
        <v>4</v>
      </c>
      <c r="H77" s="8">
        <f t="shared" si="57"/>
        <v>15.661564118064501</v>
      </c>
      <c r="I77" s="8">
        <f t="shared" si="58"/>
        <v>288.8115641180645</v>
      </c>
      <c r="J77" s="8">
        <f t="shared" si="59"/>
        <v>0.12042165293902614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1.9110954498587052</v>
      </c>
      <c r="P77" s="8">
        <f t="shared" si="62"/>
        <v>0.23013727299623701</v>
      </c>
      <c r="Q77" s="13">
        <f t="shared" si="63"/>
        <v>6.9041181898871096E-2</v>
      </c>
      <c r="R77" s="8">
        <f t="shared" si="64"/>
        <v>0.156366</v>
      </c>
      <c r="S77" s="14">
        <f t="shared" si="65"/>
        <v>0.44153576799861283</v>
      </c>
      <c r="T77" s="2">
        <v>0.01</v>
      </c>
      <c r="U77" s="15">
        <f t="shared" si="66"/>
        <v>4.4153576799861281E-3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1.4365357679986129E-2</v>
      </c>
      <c r="AU77" s="8">
        <f t="shared" si="70"/>
        <v>52.122000000000007</v>
      </c>
      <c r="AV77" s="1">
        <f t="shared" si="71"/>
        <v>0.3</v>
      </c>
      <c r="AW77" s="1">
        <f t="shared" si="75"/>
        <v>1.1036666666666666</v>
      </c>
      <c r="AX77" s="1">
        <f t="shared" si="72"/>
        <v>1661.0071396396625</v>
      </c>
    </row>
    <row r="78" spans="1:78" x14ac:dyDescent="0.15">
      <c r="C78" s="7">
        <v>4</v>
      </c>
      <c r="D78" s="9">
        <v>16.579322392000002</v>
      </c>
      <c r="E78" s="10">
        <f t="shared" si="73"/>
        <v>15.661564118064501</v>
      </c>
      <c r="F78" s="7" t="s">
        <v>73</v>
      </c>
      <c r="G78" s="1">
        <v>5</v>
      </c>
      <c r="H78" s="8">
        <f t="shared" si="57"/>
        <v>16.579322392000002</v>
      </c>
      <c r="I78" s="8">
        <f t="shared" si="58"/>
        <v>289.72932239199997</v>
      </c>
      <c r="J78" s="8">
        <f t="shared" si="59"/>
        <v>0.13399345375845159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1.5969102680193448</v>
      </c>
      <c r="O78" s="8">
        <f t="shared" si="74"/>
        <v>0.60526790884312298</v>
      </c>
      <c r="P78" s="8">
        <f t="shared" si="62"/>
        <v>8.1101937555045689E-2</v>
      </c>
      <c r="Q78" s="13">
        <f t="shared" si="63"/>
        <v>2.4330581266513707E-2</v>
      </c>
      <c r="R78" s="8">
        <f t="shared" si="64"/>
        <v>0.156366</v>
      </c>
      <c r="S78" s="14">
        <f t="shared" si="65"/>
        <v>0.15560020251534035</v>
      </c>
      <c r="T78" s="2">
        <v>0.01</v>
      </c>
      <c r="U78" s="15">
        <f t="shared" si="66"/>
        <v>1.5560020251534036E-3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1.1506002025153405E-2</v>
      </c>
      <c r="AU78" s="8">
        <f t="shared" si="70"/>
        <v>52.122000000000007</v>
      </c>
      <c r="AV78" s="1">
        <f t="shared" si="71"/>
        <v>0.3</v>
      </c>
      <c r="AW78" s="1">
        <f t="shared" si="75"/>
        <v>1.1036666666666666</v>
      </c>
      <c r="AX78" s="1">
        <f t="shared" si="72"/>
        <v>1330.3916225569869</v>
      </c>
    </row>
    <row r="79" spans="1:78" x14ac:dyDescent="0.15">
      <c r="C79" s="7">
        <v>5</v>
      </c>
      <c r="D79" s="9">
        <v>20.6868174083871</v>
      </c>
      <c r="E79" s="10">
        <f t="shared" si="73"/>
        <v>16.579322392000002</v>
      </c>
      <c r="F79" s="7" t="s">
        <v>75</v>
      </c>
      <c r="G79" s="1">
        <v>6</v>
      </c>
      <c r="H79" s="8">
        <f t="shared" si="57"/>
        <v>20.6868174083871</v>
      </c>
      <c r="I79" s="8">
        <f t="shared" si="58"/>
        <v>293.83681740838711</v>
      </c>
      <c r="J79" s="8">
        <f t="shared" si="59"/>
        <v>0.21434150042955516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1.0453859712880773</v>
      </c>
      <c r="P79" s="8">
        <f t="shared" si="62"/>
        <v>0.22406959761389436</v>
      </c>
      <c r="Q79" s="13">
        <f t="shared" si="63"/>
        <v>6.7220879284168311E-2</v>
      </c>
      <c r="R79" s="8">
        <f t="shared" si="64"/>
        <v>0.156366</v>
      </c>
      <c r="S79" s="14">
        <f t="shared" si="65"/>
        <v>0.42989447376135675</v>
      </c>
      <c r="T79" s="2">
        <v>0.01</v>
      </c>
      <c r="U79" s="15">
        <f t="shared" si="66"/>
        <v>4.2989447376135673E-3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1.4248944737613567E-2</v>
      </c>
      <c r="AU79" s="8">
        <f t="shared" si="70"/>
        <v>52.122000000000007</v>
      </c>
      <c r="AV79" s="1">
        <f t="shared" si="71"/>
        <v>0.3</v>
      </c>
      <c r="AW79" s="1">
        <f t="shared" si="75"/>
        <v>1.1036666666666666</v>
      </c>
      <c r="AX79" s="1">
        <f t="shared" si="72"/>
        <v>1647.546790601735</v>
      </c>
    </row>
    <row r="80" spans="1:78" x14ac:dyDescent="0.15">
      <c r="C80" s="7">
        <v>6</v>
      </c>
      <c r="D80" s="9">
        <v>21.670365298</v>
      </c>
      <c r="E80" s="10">
        <f t="shared" si="73"/>
        <v>20.6868174083871</v>
      </c>
      <c r="F80" s="7" t="s">
        <v>73</v>
      </c>
      <c r="G80" s="1">
        <v>7</v>
      </c>
      <c r="H80" s="8">
        <f t="shared" si="57"/>
        <v>21.670365298</v>
      </c>
      <c r="I80" s="8">
        <f t="shared" si="58"/>
        <v>294.82036529799996</v>
      </c>
      <c r="J80" s="8">
        <f t="shared" si="59"/>
        <v>0.23939566806556511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1.3425363736741829</v>
      </c>
      <c r="P80" s="8">
        <f t="shared" si="62"/>
        <v>0.32139739207805218</v>
      </c>
      <c r="Q80" s="13">
        <f t="shared" si="63"/>
        <v>9.6419217623415654E-2</v>
      </c>
      <c r="R80" s="8">
        <f t="shared" si="64"/>
        <v>0.156366</v>
      </c>
      <c r="S80" s="14">
        <f t="shared" si="65"/>
        <v>0.61662521023378258</v>
      </c>
      <c r="T80" s="2">
        <v>0.01</v>
      </c>
      <c r="U80" s="15">
        <f t="shared" si="66"/>
        <v>6.1662521023378263E-3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1.6116252102337827E-2</v>
      </c>
      <c r="AU80" s="8">
        <f t="shared" si="70"/>
        <v>52.122000000000007</v>
      </c>
      <c r="AV80" s="1">
        <f t="shared" si="71"/>
        <v>0.3</v>
      </c>
      <c r="AW80" s="1">
        <f t="shared" si="75"/>
        <v>1.1036666666666666</v>
      </c>
      <c r="AX80" s="1">
        <f t="shared" si="72"/>
        <v>1863.4558500071889</v>
      </c>
    </row>
    <row r="81" spans="1:53" x14ac:dyDescent="0.15">
      <c r="C81" s="7">
        <v>7</v>
      </c>
      <c r="D81" s="9">
        <v>20.1197717764516</v>
      </c>
      <c r="E81" s="10">
        <f t="shared" si="73"/>
        <v>21.670365298</v>
      </c>
      <c r="F81" s="7" t="s">
        <v>73</v>
      </c>
      <c r="G81" s="1">
        <v>8</v>
      </c>
      <c r="H81" s="8">
        <f t="shared" si="57"/>
        <v>20.1197717764516</v>
      </c>
      <c r="I81" s="8">
        <f t="shared" si="58"/>
        <v>293.26977177645159</v>
      </c>
      <c r="J81" s="8">
        <f t="shared" si="59"/>
        <v>0.20103916153680304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1.5423589815961307</v>
      </c>
      <c r="P81" s="8">
        <f t="shared" si="62"/>
        <v>0.31007455644884357</v>
      </c>
      <c r="Q81" s="13">
        <f t="shared" si="63"/>
        <v>9.3022366934653072E-2</v>
      </c>
      <c r="R81" s="8">
        <f t="shared" si="64"/>
        <v>0.156366</v>
      </c>
      <c r="S81" s="14">
        <f t="shared" si="65"/>
        <v>0.59490149351299559</v>
      </c>
      <c r="T81" s="2">
        <v>0.01</v>
      </c>
      <c r="U81" s="15">
        <f t="shared" si="66"/>
        <v>5.949014935129956E-3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1.5899014935129956E-2</v>
      </c>
      <c r="AU81" s="8">
        <f t="shared" si="70"/>
        <v>52.122000000000007</v>
      </c>
      <c r="AV81" s="1">
        <f t="shared" si="71"/>
        <v>0.3</v>
      </c>
      <c r="AW81" s="1">
        <f t="shared" si="75"/>
        <v>1.1036666666666666</v>
      </c>
      <c r="AX81" s="1">
        <f t="shared" si="72"/>
        <v>1838.3376111324212</v>
      </c>
    </row>
    <row r="82" spans="1:53" x14ac:dyDescent="0.15">
      <c r="C82" s="7">
        <v>8</v>
      </c>
      <c r="D82" s="9">
        <v>19.8235724145161</v>
      </c>
      <c r="E82" s="10">
        <f t="shared" si="73"/>
        <v>20.1197717764516</v>
      </c>
      <c r="F82" s="7" t="s">
        <v>73</v>
      </c>
      <c r="G82" s="1">
        <v>9</v>
      </c>
      <c r="H82" s="8">
        <f t="shared" si="57"/>
        <v>19.8235724145161</v>
      </c>
      <c r="I82" s="8">
        <f t="shared" si="58"/>
        <v>292.97357241451607</v>
      </c>
      <c r="J82" s="8">
        <f t="shared" si="59"/>
        <v>0.19440300919770861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1.7535044251472871</v>
      </c>
      <c r="P82" s="8">
        <f t="shared" si="62"/>
        <v>0.34088653689013082</v>
      </c>
      <c r="Q82" s="13">
        <f t="shared" si="63"/>
        <v>0.10226596106703924</v>
      </c>
      <c r="R82" s="8">
        <f t="shared" si="64"/>
        <v>0.156366</v>
      </c>
      <c r="S82" s="14">
        <f t="shared" si="65"/>
        <v>0.6540166088986048</v>
      </c>
      <c r="T82" s="2">
        <v>0.01</v>
      </c>
      <c r="U82" s="15">
        <f t="shared" si="66"/>
        <v>6.5401660889860477E-3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1.6490166088986048E-2</v>
      </c>
      <c r="AU82" s="8">
        <f t="shared" si="70"/>
        <v>52.122000000000007</v>
      </c>
      <c r="AV82" s="1">
        <f t="shared" si="71"/>
        <v>0.3</v>
      </c>
      <c r="AW82" s="1">
        <f t="shared" si="75"/>
        <v>1.1036666666666666</v>
      </c>
      <c r="AX82" s="1">
        <f t="shared" si="72"/>
        <v>1906.6899841839597</v>
      </c>
    </row>
    <row r="83" spans="1:53" x14ac:dyDescent="0.15">
      <c r="C83" s="7">
        <v>9</v>
      </c>
      <c r="D83" s="9">
        <v>19.697997811333298</v>
      </c>
      <c r="E83" s="10">
        <f t="shared" si="73"/>
        <v>19.8235724145161</v>
      </c>
      <c r="F83" s="7" t="s">
        <v>73</v>
      </c>
      <c r="G83" s="1">
        <v>10</v>
      </c>
      <c r="H83" s="8">
        <f t="shared" si="57"/>
        <v>19.697997811333298</v>
      </c>
      <c r="I83" s="8">
        <f t="shared" si="58"/>
        <v>292.8479978113333</v>
      </c>
      <c r="J83" s="8">
        <f t="shared" si="59"/>
        <v>0.19165220958113519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1.9338378882571563</v>
      </c>
      <c r="P83" s="8">
        <f t="shared" si="62"/>
        <v>0.37062430425620041</v>
      </c>
      <c r="Q83" s="13">
        <f t="shared" si="63"/>
        <v>0.11118729127686013</v>
      </c>
      <c r="R83" s="8">
        <f t="shared" si="64"/>
        <v>0.156366</v>
      </c>
      <c r="S83" s="14">
        <f t="shared" si="65"/>
        <v>0.71107076523579371</v>
      </c>
      <c r="T83" s="2">
        <v>0.01</v>
      </c>
      <c r="U83" s="15">
        <f t="shared" si="66"/>
        <v>7.1107076523579376E-3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1.7060707652357936E-2</v>
      </c>
      <c r="AU83" s="8">
        <f t="shared" si="70"/>
        <v>52.122000000000007</v>
      </c>
      <c r="AV83" s="1">
        <f t="shared" si="71"/>
        <v>0.3</v>
      </c>
      <c r="AW83" s="1">
        <f t="shared" si="75"/>
        <v>1.1036666666666666</v>
      </c>
      <c r="AX83" s="1">
        <f t="shared" si="72"/>
        <v>1972.6593551758274</v>
      </c>
    </row>
    <row r="84" spans="1:53" x14ac:dyDescent="0.15">
      <c r="C84" s="7">
        <v>10</v>
      </c>
      <c r="D84" s="9">
        <v>16.0974892987097</v>
      </c>
      <c r="E84" s="10">
        <f t="shared" si="73"/>
        <v>19.697997811333298</v>
      </c>
      <c r="F84" s="7" t="s">
        <v>73</v>
      </c>
      <c r="G84" s="1">
        <v>11</v>
      </c>
      <c r="H84" s="8">
        <f t="shared" si="57"/>
        <v>16.0974892987097</v>
      </c>
      <c r="I84" s="8">
        <f t="shared" si="58"/>
        <v>289.2474892987097</v>
      </c>
      <c r="J84" s="8">
        <f t="shared" si="59"/>
        <v>0.12669830349532074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1.485052904800908</v>
      </c>
      <c r="O84" s="8">
        <f t="shared" si="74"/>
        <v>0.59938067920004778</v>
      </c>
      <c r="P84" s="8">
        <f t="shared" si="62"/>
        <v>7.594051520251914E-2</v>
      </c>
      <c r="Q84" s="13">
        <f t="shared" si="63"/>
        <v>2.2782154560755743E-2</v>
      </c>
      <c r="R84" s="8">
        <f t="shared" si="64"/>
        <v>0.156366</v>
      </c>
      <c r="S84" s="14">
        <f t="shared" si="65"/>
        <v>0.14569762327331864</v>
      </c>
      <c r="T84" s="2">
        <v>0.01</v>
      </c>
      <c r="U84" s="15">
        <f t="shared" si="66"/>
        <v>1.4569762327331865E-3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1.1406976232733186E-2</v>
      </c>
      <c r="AU84" s="8">
        <f t="shared" si="70"/>
        <v>52.122000000000007</v>
      </c>
      <c r="AV84" s="1">
        <f t="shared" si="71"/>
        <v>0.3</v>
      </c>
      <c r="AW84" s="1">
        <f t="shared" si="75"/>
        <v>1.1036666666666666</v>
      </c>
      <c r="AX84" s="1">
        <f t="shared" si="72"/>
        <v>1318.9416780528124</v>
      </c>
    </row>
    <row r="85" spans="1:53" x14ac:dyDescent="0.15">
      <c r="C85" s="7">
        <v>11</v>
      </c>
      <c r="D85" s="9">
        <v>13.266980771666701</v>
      </c>
      <c r="E85" s="10">
        <f t="shared" si="73"/>
        <v>16.0974892987097</v>
      </c>
      <c r="F85" s="7" t="s">
        <v>75</v>
      </c>
      <c r="G85" s="1">
        <v>12</v>
      </c>
      <c r="H85" s="8">
        <f t="shared" si="57"/>
        <v>13.266980771666701</v>
      </c>
      <c r="I85" s="8">
        <f t="shared" si="58"/>
        <v>286.41698077166666</v>
      </c>
      <c r="J85" s="8">
        <f t="shared" si="59"/>
        <v>9.0843663933303356E-2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1.0446601639975286</v>
      </c>
      <c r="P85" s="8">
        <f t="shared" si="62"/>
        <v>9.4900756862701052E-2</v>
      </c>
      <c r="Q85" s="13">
        <f t="shared" si="63"/>
        <v>2.8470227058810315E-2</v>
      </c>
      <c r="R85" s="8">
        <f t="shared" si="64"/>
        <v>0.156366</v>
      </c>
      <c r="S85" s="14">
        <f t="shared" si="65"/>
        <v>0.18207428123000086</v>
      </c>
      <c r="T85" s="2">
        <v>0.01</v>
      </c>
      <c r="U85" s="15">
        <f t="shared" si="66"/>
        <v>1.8207428123000087E-3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7.3107428123000088E-3</v>
      </c>
      <c r="AU85" s="8">
        <f t="shared" si="70"/>
        <v>52.122000000000007</v>
      </c>
      <c r="AV85" s="1">
        <f t="shared" si="71"/>
        <v>0.3</v>
      </c>
      <c r="AW85" s="1">
        <f t="shared" si="75"/>
        <v>1.1036666666666666</v>
      </c>
      <c r="AX85" s="1">
        <f t="shared" si="72"/>
        <v>845.31107946011025</v>
      </c>
      <c r="AY85" s="1">
        <f>SUM(AX74:AX85)</f>
        <v>17189.909235567848</v>
      </c>
    </row>
    <row r="86" spans="1:53" x14ac:dyDescent="0.15">
      <c r="C86" s="7">
        <v>12</v>
      </c>
      <c r="D86" s="9">
        <v>8.8801026857419298</v>
      </c>
      <c r="E86" s="10">
        <f t="shared" si="73"/>
        <v>13.266980771666701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8</v>
      </c>
      <c r="E90" s="7"/>
      <c r="F90" s="7"/>
      <c r="G90" s="1">
        <v>1</v>
      </c>
      <c r="H90" s="8">
        <f t="shared" ref="H90:H101" si="76">E91</f>
        <v>8</v>
      </c>
      <c r="I90" s="8">
        <f t="shared" ref="I90:I101" si="77">H90+273.15</f>
        <v>281.14999999999998</v>
      </c>
      <c r="J90" s="8">
        <f t="shared" ref="J90:J101" si="78">EXP(($C$16*(I90-$C$14))/($C$17*I90*$C$14))</f>
        <v>4.8052056162081642E-2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1.3680420389344644E-2</v>
      </c>
      <c r="Q90" s="13">
        <f t="shared" ref="Q90:Q101" si="82">P90*$B$76</f>
        <v>4.104126116803393E-3</v>
      </c>
      <c r="R90" s="8">
        <f t="shared" ref="R90:R101" si="83">L90*$B$76</f>
        <v>8.541E-2</v>
      </c>
      <c r="S90" s="14">
        <f t="shared" ref="S90:S101" si="84">Q90/R90</f>
        <v>4.8052056162081642E-2</v>
      </c>
      <c r="T90" s="2">
        <v>0.01</v>
      </c>
      <c r="U90" s="15">
        <f t="shared" ref="U90:U101" si="85">S90*T90</f>
        <v>4.8052056162081644E-4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1.0430520561620815E-2</v>
      </c>
      <c r="AU90" s="8">
        <f t="shared" ref="AU90:AU101" si="89">$B$90/12</f>
        <v>28.47</v>
      </c>
      <c r="AV90" s="1">
        <f t="shared" ref="AV90:AV101" si="90">$B$76</f>
        <v>0.3</v>
      </c>
      <c r="AW90" s="1">
        <f>$E$9/12</f>
        <v>0.86124532487823335</v>
      </c>
      <c r="AX90" s="1">
        <f t="shared" ref="AX90:AX101" si="91">AW90*10000*AV90*0.67*AU90*AT90</f>
        <v>514.06304634487719</v>
      </c>
      <c r="AZ90" s="1">
        <f>$E$10/12</f>
        <v>1.5971551783308833</v>
      </c>
      <c r="BA90" s="1">
        <f t="shared" ref="BA90:BA101" si="92">AZ90*10000*AV90*0.67*AU90*AT90</f>
        <v>953.31542911347753</v>
      </c>
    </row>
    <row r="91" spans="1:53" x14ac:dyDescent="0.15">
      <c r="A91" s="1" t="s">
        <v>74</v>
      </c>
      <c r="B91" s="1">
        <v>1</v>
      </c>
      <c r="C91" s="7">
        <v>1</v>
      </c>
      <c r="D91" s="9">
        <v>8.1764340146774206</v>
      </c>
      <c r="E91" s="10">
        <f t="shared" ref="E91:E102" si="93">D90</f>
        <v>8</v>
      </c>
      <c r="F91" s="7" t="s">
        <v>73</v>
      </c>
      <c r="G91" s="1">
        <v>2</v>
      </c>
      <c r="H91" s="8">
        <f t="shared" si="76"/>
        <v>8.1764340146774206</v>
      </c>
      <c r="I91" s="8">
        <f t="shared" si="77"/>
        <v>281.32643401467737</v>
      </c>
      <c r="J91" s="8">
        <f t="shared" si="78"/>
        <v>4.9107138345946155E-2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0.55571957961065532</v>
      </c>
      <c r="P91" s="8">
        <f t="shared" si="81"/>
        <v>2.7289798277491489E-2</v>
      </c>
      <c r="Q91" s="13">
        <f t="shared" si="82"/>
        <v>8.1869394832474462E-3</v>
      </c>
      <c r="R91" s="8">
        <f t="shared" si="83"/>
        <v>8.541E-2</v>
      </c>
      <c r="S91" s="14">
        <f t="shared" si="84"/>
        <v>9.585457772213378E-2</v>
      </c>
      <c r="T91" s="2">
        <v>0.01</v>
      </c>
      <c r="U91" s="15">
        <f t="shared" si="85"/>
        <v>9.5854577722133784E-4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6.4485457772213376E-3</v>
      </c>
      <c r="AU91" s="8">
        <f t="shared" si="89"/>
        <v>28.47</v>
      </c>
      <c r="AV91" s="1">
        <f t="shared" si="90"/>
        <v>0.3</v>
      </c>
      <c r="AW91" s="1">
        <f t="shared" ref="AW91:AW101" si="95">$E$9/12</f>
        <v>0.86124532487823335</v>
      </c>
      <c r="AX91" s="1">
        <f t="shared" si="91"/>
        <v>317.81338880920418</v>
      </c>
      <c r="AZ91" s="1">
        <f t="shared" ref="AZ91:AZ101" si="96">$E$10/12</f>
        <v>1.5971551783308833</v>
      </c>
      <c r="BA91" s="1">
        <f t="shared" si="92"/>
        <v>589.37597106988437</v>
      </c>
    </row>
    <row r="92" spans="1:53" x14ac:dyDescent="0.15">
      <c r="A92" s="1" t="s">
        <v>38</v>
      </c>
      <c r="B92" s="1">
        <f>H9</f>
        <v>0.33</v>
      </c>
      <c r="C92" s="7">
        <v>2</v>
      </c>
      <c r="D92" s="9">
        <v>10.644499918821399</v>
      </c>
      <c r="E92" s="10">
        <f t="shared" si="93"/>
        <v>8.1764340146774206</v>
      </c>
      <c r="F92" s="7" t="s">
        <v>73</v>
      </c>
      <c r="G92" s="1">
        <v>3</v>
      </c>
      <c r="H92" s="8">
        <f t="shared" si="76"/>
        <v>10.644499918821399</v>
      </c>
      <c r="I92" s="8">
        <f t="shared" si="77"/>
        <v>283.79449991882137</v>
      </c>
      <c r="J92" s="8">
        <f t="shared" si="78"/>
        <v>6.6353633432900544E-2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0.81312978133316383</v>
      </c>
      <c r="P92" s="8">
        <f t="shared" si="81"/>
        <v>5.3954115443955328E-2</v>
      </c>
      <c r="Q92" s="13">
        <f t="shared" si="82"/>
        <v>1.6186234633186598E-2</v>
      </c>
      <c r="R92" s="8">
        <f t="shared" si="83"/>
        <v>8.541E-2</v>
      </c>
      <c r="S92" s="14">
        <f t="shared" si="84"/>
        <v>0.18951217226538575</v>
      </c>
      <c r="T92" s="2">
        <v>0.01</v>
      </c>
      <c r="U92" s="15">
        <f t="shared" si="85"/>
        <v>1.8951217226538576E-3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7.3851217226538575E-3</v>
      </c>
      <c r="AU92" s="8">
        <f t="shared" si="89"/>
        <v>28.47</v>
      </c>
      <c r="AV92" s="1">
        <f t="shared" si="90"/>
        <v>0.3</v>
      </c>
      <c r="AW92" s="1">
        <f t="shared" si="95"/>
        <v>0.86124532487823335</v>
      </c>
      <c r="AX92" s="1">
        <f t="shared" si="91"/>
        <v>363.97207099558585</v>
      </c>
      <c r="AZ92" s="1">
        <f t="shared" si="96"/>
        <v>1.5971551783308833</v>
      </c>
      <c r="BA92" s="1">
        <f t="shared" si="92"/>
        <v>674.97594607042458</v>
      </c>
    </row>
    <row r="93" spans="1:53" x14ac:dyDescent="0.15">
      <c r="C93" s="7">
        <v>3</v>
      </c>
      <c r="D93" s="9">
        <v>15.661564118064501</v>
      </c>
      <c r="E93" s="10">
        <f t="shared" si="93"/>
        <v>10.644499918821399</v>
      </c>
      <c r="F93" s="7" t="s">
        <v>73</v>
      </c>
      <c r="G93" s="1">
        <v>4</v>
      </c>
      <c r="H93" s="8">
        <f t="shared" si="76"/>
        <v>15.661564118064501</v>
      </c>
      <c r="I93" s="8">
        <f t="shared" si="77"/>
        <v>288.8115641180645</v>
      </c>
      <c r="J93" s="8">
        <f t="shared" si="78"/>
        <v>0.12042165293902614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1.0438756658892085</v>
      </c>
      <c r="P93" s="8">
        <f t="shared" si="81"/>
        <v>0.12570523314920506</v>
      </c>
      <c r="Q93" s="13">
        <f t="shared" si="82"/>
        <v>3.7711569944761519E-2</v>
      </c>
      <c r="R93" s="8">
        <f t="shared" si="83"/>
        <v>8.541E-2</v>
      </c>
      <c r="S93" s="14">
        <f t="shared" si="84"/>
        <v>0.44153576799861283</v>
      </c>
      <c r="T93" s="2">
        <v>0.01</v>
      </c>
      <c r="U93" s="15">
        <f t="shared" si="85"/>
        <v>4.4153576799861281E-3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1.4365357679986129E-2</v>
      </c>
      <c r="AU93" s="8">
        <f t="shared" si="89"/>
        <v>28.47</v>
      </c>
      <c r="AV93" s="1">
        <f t="shared" si="90"/>
        <v>0.3</v>
      </c>
      <c r="AW93" s="1">
        <f t="shared" si="95"/>
        <v>0.86124532487823335</v>
      </c>
      <c r="AX93" s="1">
        <f t="shared" si="91"/>
        <v>707.98954732705374</v>
      </c>
      <c r="AZ93" s="1">
        <f t="shared" si="96"/>
        <v>1.5971551783308833</v>
      </c>
      <c r="BA93" s="1">
        <f t="shared" si="92"/>
        <v>1312.9466588134046</v>
      </c>
    </row>
    <row r="94" spans="1:53" x14ac:dyDescent="0.15">
      <c r="C94" s="7">
        <v>4</v>
      </c>
      <c r="D94" s="9">
        <v>16.579322392000002</v>
      </c>
      <c r="E94" s="10">
        <f t="shared" si="93"/>
        <v>15.661564118064501</v>
      </c>
      <c r="F94" s="7" t="s">
        <v>73</v>
      </c>
      <c r="G94" s="1">
        <v>5</v>
      </c>
      <c r="H94" s="8">
        <f t="shared" si="76"/>
        <v>16.579322392000002</v>
      </c>
      <c r="I94" s="8">
        <f t="shared" si="77"/>
        <v>289.72932239199997</v>
      </c>
      <c r="J94" s="8">
        <f t="shared" si="78"/>
        <v>0.13399345375845159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0.87226191110300333</v>
      </c>
      <c r="O94" s="8">
        <f t="shared" si="94"/>
        <v>0.33060852163700016</v>
      </c>
      <c r="P94" s="8">
        <f t="shared" si="81"/>
        <v>4.4299377656117425E-2</v>
      </c>
      <c r="Q94" s="13">
        <f t="shared" si="82"/>
        <v>1.3289813296835228E-2</v>
      </c>
      <c r="R94" s="8">
        <f t="shared" si="83"/>
        <v>8.541E-2</v>
      </c>
      <c r="S94" s="14">
        <f t="shared" si="84"/>
        <v>0.15560020251534046</v>
      </c>
      <c r="T94" s="2">
        <v>0.01</v>
      </c>
      <c r="U94" s="15">
        <f t="shared" si="85"/>
        <v>1.5560020251534047E-3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1.1506002025153405E-2</v>
      </c>
      <c r="AU94" s="8">
        <f t="shared" si="89"/>
        <v>28.47</v>
      </c>
      <c r="AV94" s="1">
        <f t="shared" si="90"/>
        <v>0.3</v>
      </c>
      <c r="AW94" s="1">
        <f t="shared" si="95"/>
        <v>0.86124532487823335</v>
      </c>
      <c r="AX94" s="1">
        <f t="shared" si="91"/>
        <v>567.06761828017284</v>
      </c>
      <c r="AZ94" s="1">
        <f t="shared" si="96"/>
        <v>1.5971551783308833</v>
      </c>
      <c r="BA94" s="1">
        <f t="shared" si="92"/>
        <v>1051.6109136824512</v>
      </c>
    </row>
    <row r="95" spans="1:53" x14ac:dyDescent="0.15">
      <c r="C95" s="7">
        <v>5</v>
      </c>
      <c r="D95" s="9">
        <v>20.6868174083871</v>
      </c>
      <c r="E95" s="10">
        <f t="shared" si="93"/>
        <v>16.579322392000002</v>
      </c>
      <c r="F95" s="7" t="s">
        <v>75</v>
      </c>
      <c r="G95" s="1">
        <v>6</v>
      </c>
      <c r="H95" s="8">
        <f t="shared" si="76"/>
        <v>20.6868174083871</v>
      </c>
      <c r="I95" s="8">
        <f t="shared" si="77"/>
        <v>293.83681740838711</v>
      </c>
      <c r="J95" s="8">
        <f t="shared" si="78"/>
        <v>0.21434150042955516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0.57100914398088276</v>
      </c>
      <c r="P95" s="8">
        <f t="shared" si="81"/>
        <v>0.1223909566798583</v>
      </c>
      <c r="Q95" s="13">
        <f t="shared" si="82"/>
        <v>3.6717287003957488E-2</v>
      </c>
      <c r="R95" s="8">
        <f t="shared" si="83"/>
        <v>8.541E-2</v>
      </c>
      <c r="S95" s="14">
        <f t="shared" si="84"/>
        <v>0.42989447376135687</v>
      </c>
      <c r="T95" s="2">
        <v>0.01</v>
      </c>
      <c r="U95" s="15">
        <f t="shared" si="85"/>
        <v>4.298944737613569E-3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1.424894473761357E-2</v>
      </c>
      <c r="AU95" s="8">
        <f t="shared" si="89"/>
        <v>28.47</v>
      </c>
      <c r="AV95" s="1">
        <f t="shared" si="90"/>
        <v>0.3</v>
      </c>
      <c r="AW95" s="1">
        <f t="shared" si="95"/>
        <v>0.86124532487823335</v>
      </c>
      <c r="AX95" s="1">
        <f t="shared" si="91"/>
        <v>702.25219304675034</v>
      </c>
      <c r="AZ95" s="1">
        <f t="shared" si="96"/>
        <v>1.5971551783308833</v>
      </c>
      <c r="BA95" s="1">
        <f t="shared" si="92"/>
        <v>1302.3068970242757</v>
      </c>
    </row>
    <row r="96" spans="1:53" x14ac:dyDescent="0.15">
      <c r="C96" s="7">
        <v>6</v>
      </c>
      <c r="D96" s="9">
        <v>21.670365298</v>
      </c>
      <c r="E96" s="10">
        <f t="shared" si="93"/>
        <v>20.6868174083871</v>
      </c>
      <c r="F96" s="7" t="s">
        <v>73</v>
      </c>
      <c r="G96" s="1">
        <v>7</v>
      </c>
      <c r="H96" s="8">
        <f t="shared" si="76"/>
        <v>21.670365298</v>
      </c>
      <c r="I96" s="8">
        <f t="shared" si="77"/>
        <v>294.82036529799996</v>
      </c>
      <c r="J96" s="8">
        <f t="shared" si="78"/>
        <v>0.23939566806556511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0.73331818730102449</v>
      </c>
      <c r="P96" s="8">
        <f t="shared" si="81"/>
        <v>0.17555319735355795</v>
      </c>
      <c r="Q96" s="13">
        <f t="shared" si="82"/>
        <v>5.2665959206067384E-2</v>
      </c>
      <c r="R96" s="8">
        <f t="shared" si="83"/>
        <v>8.541E-2</v>
      </c>
      <c r="S96" s="14">
        <f t="shared" si="84"/>
        <v>0.61662521023378269</v>
      </c>
      <c r="T96" s="2">
        <v>0.01</v>
      </c>
      <c r="U96" s="15">
        <f t="shared" si="85"/>
        <v>6.1662521023378271E-3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1.6116252102337827E-2</v>
      </c>
      <c r="AU96" s="8">
        <f t="shared" si="89"/>
        <v>28.47</v>
      </c>
      <c r="AV96" s="1">
        <f t="shared" si="90"/>
        <v>0.3</v>
      </c>
      <c r="AW96" s="1">
        <f t="shared" si="95"/>
        <v>0.86124532487823335</v>
      </c>
      <c r="AX96" s="1">
        <f t="shared" si="91"/>
        <v>794.28151283970351</v>
      </c>
      <c r="AZ96" s="1">
        <f t="shared" si="96"/>
        <v>1.5971551783308833</v>
      </c>
      <c r="BA96" s="1">
        <f t="shared" si="92"/>
        <v>1472.9726764714562</v>
      </c>
    </row>
    <row r="97" spans="3:54" x14ac:dyDescent="0.15">
      <c r="C97" s="7">
        <v>7</v>
      </c>
      <c r="D97" s="9">
        <v>20.1197717764516</v>
      </c>
      <c r="E97" s="10">
        <f t="shared" si="93"/>
        <v>21.670365298</v>
      </c>
      <c r="F97" s="7" t="s">
        <v>73</v>
      </c>
      <c r="G97" s="1">
        <v>8</v>
      </c>
      <c r="H97" s="8">
        <f t="shared" si="76"/>
        <v>20.1197717764516</v>
      </c>
      <c r="I97" s="8">
        <f t="shared" si="77"/>
        <v>293.26977177645159</v>
      </c>
      <c r="J97" s="8">
        <f t="shared" si="78"/>
        <v>0.20103916153680304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0.84246498994746655</v>
      </c>
      <c r="P97" s="8">
        <f t="shared" si="81"/>
        <v>0.16936845520314989</v>
      </c>
      <c r="Q97" s="13">
        <f t="shared" si="82"/>
        <v>5.0810536560944967E-2</v>
      </c>
      <c r="R97" s="8">
        <f t="shared" si="83"/>
        <v>8.541E-2</v>
      </c>
      <c r="S97" s="14">
        <f t="shared" si="84"/>
        <v>0.5949014935129957</v>
      </c>
      <c r="T97" s="2">
        <v>0.01</v>
      </c>
      <c r="U97" s="15">
        <f t="shared" si="85"/>
        <v>5.9490149351299568E-3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1.5899014935129956E-2</v>
      </c>
      <c r="AU97" s="8">
        <f t="shared" si="89"/>
        <v>28.47</v>
      </c>
      <c r="AV97" s="1">
        <f t="shared" si="90"/>
        <v>0.3</v>
      </c>
      <c r="AW97" s="1">
        <f t="shared" si="95"/>
        <v>0.86124532487823335</v>
      </c>
      <c r="AX97" s="1">
        <f t="shared" si="91"/>
        <v>783.57508651184469</v>
      </c>
      <c r="AZ97" s="1">
        <f t="shared" si="96"/>
        <v>1.5971551783308833</v>
      </c>
      <c r="BA97" s="1">
        <f t="shared" si="92"/>
        <v>1453.1179106376035</v>
      </c>
    </row>
    <row r="98" spans="3:54" x14ac:dyDescent="0.15">
      <c r="C98" s="7">
        <v>8</v>
      </c>
      <c r="D98" s="9">
        <v>19.8235724145161</v>
      </c>
      <c r="E98" s="10">
        <f t="shared" si="93"/>
        <v>20.1197717764516</v>
      </c>
      <c r="F98" s="7" t="s">
        <v>73</v>
      </c>
      <c r="G98" s="1">
        <v>9</v>
      </c>
      <c r="H98" s="8">
        <f t="shared" si="76"/>
        <v>19.8235724145161</v>
      </c>
      <c r="I98" s="8">
        <f t="shared" si="77"/>
        <v>292.97357241451607</v>
      </c>
      <c r="J98" s="8">
        <f t="shared" si="78"/>
        <v>0.19440300919770861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0.95779653474431659</v>
      </c>
      <c r="P98" s="8">
        <f t="shared" si="81"/>
        <v>0.18619852855343283</v>
      </c>
      <c r="Q98" s="13">
        <f t="shared" si="82"/>
        <v>5.5859558566029845E-2</v>
      </c>
      <c r="R98" s="8">
        <f t="shared" si="83"/>
        <v>8.541E-2</v>
      </c>
      <c r="S98" s="14">
        <f t="shared" si="84"/>
        <v>0.65401660889860491</v>
      </c>
      <c r="T98" s="2">
        <v>0.01</v>
      </c>
      <c r="U98" s="15">
        <f t="shared" si="85"/>
        <v>6.5401660889860495E-3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1.6490166088986048E-2</v>
      </c>
      <c r="AU98" s="8">
        <f t="shared" si="89"/>
        <v>28.47</v>
      </c>
      <c r="AV98" s="1">
        <f t="shared" si="90"/>
        <v>0.3</v>
      </c>
      <c r="AW98" s="1">
        <f t="shared" si="95"/>
        <v>0.86124532487823335</v>
      </c>
      <c r="AX98" s="1">
        <f t="shared" si="91"/>
        <v>812.70967871232551</v>
      </c>
      <c r="AZ98" s="1">
        <f t="shared" si="96"/>
        <v>1.5971551783308833</v>
      </c>
      <c r="BA98" s="1">
        <f t="shared" si="92"/>
        <v>1507.1471906318204</v>
      </c>
    </row>
    <row r="99" spans="3:54" x14ac:dyDescent="0.15">
      <c r="C99" s="7">
        <v>9</v>
      </c>
      <c r="D99" s="9">
        <v>19.697997811333298</v>
      </c>
      <c r="E99" s="10">
        <f t="shared" si="93"/>
        <v>19.8235724145161</v>
      </c>
      <c r="F99" s="7" t="s">
        <v>73</v>
      </c>
      <c r="G99" s="1">
        <v>10</v>
      </c>
      <c r="H99" s="8">
        <f t="shared" si="76"/>
        <v>19.697997811333298</v>
      </c>
      <c r="I99" s="8">
        <f t="shared" si="77"/>
        <v>292.8479978113333</v>
      </c>
      <c r="J99" s="8">
        <f t="shared" si="78"/>
        <v>0.19165220958113519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1.0562980061908838</v>
      </c>
      <c r="P99" s="8">
        <f t="shared" si="81"/>
        <v>0.20244184686263048</v>
      </c>
      <c r="Q99" s="13">
        <f t="shared" si="82"/>
        <v>6.0732554058789141E-2</v>
      </c>
      <c r="R99" s="8">
        <f t="shared" si="83"/>
        <v>8.541E-2</v>
      </c>
      <c r="S99" s="14">
        <f t="shared" si="84"/>
        <v>0.71107076523579371</v>
      </c>
      <c r="T99" s="2">
        <v>0.01</v>
      </c>
      <c r="U99" s="15">
        <f t="shared" si="85"/>
        <v>7.1107076523579376E-3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1.7060707652357936E-2</v>
      </c>
      <c r="AU99" s="8">
        <f t="shared" si="89"/>
        <v>28.47</v>
      </c>
      <c r="AV99" s="1">
        <f t="shared" si="90"/>
        <v>0.3</v>
      </c>
      <c r="AW99" s="1">
        <f t="shared" si="95"/>
        <v>0.86124532487823335</v>
      </c>
      <c r="AX99" s="1">
        <f t="shared" si="91"/>
        <v>840.82853744047952</v>
      </c>
      <c r="AZ99" s="1">
        <f t="shared" si="96"/>
        <v>1.5971551783308833</v>
      </c>
      <c r="BA99" s="1">
        <f t="shared" si="92"/>
        <v>1559.2928215329523</v>
      </c>
    </row>
    <row r="100" spans="3:54" x14ac:dyDescent="0.15">
      <c r="C100" s="7">
        <v>10</v>
      </c>
      <c r="D100" s="9">
        <v>16.0974892987097</v>
      </c>
      <c r="E100" s="10">
        <f t="shared" si="93"/>
        <v>19.697997811333298</v>
      </c>
      <c r="F100" s="7" t="s">
        <v>73</v>
      </c>
      <c r="G100" s="1">
        <v>11</v>
      </c>
      <c r="H100" s="8">
        <f t="shared" si="76"/>
        <v>16.0974892987097</v>
      </c>
      <c r="I100" s="8">
        <f t="shared" si="77"/>
        <v>289.2474892987097</v>
      </c>
      <c r="J100" s="8">
        <f t="shared" si="78"/>
        <v>0.12669830349532074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0.81116335136184059</v>
      </c>
      <c r="O100" s="8">
        <f t="shared" si="94"/>
        <v>0.32739280796641257</v>
      </c>
      <c r="P100" s="8">
        <f t="shared" si="81"/>
        <v>4.1480113345913804E-2</v>
      </c>
      <c r="Q100" s="13">
        <f t="shared" si="82"/>
        <v>1.244403400377414E-2</v>
      </c>
      <c r="R100" s="8">
        <f t="shared" si="83"/>
        <v>8.541E-2</v>
      </c>
      <c r="S100" s="14">
        <f t="shared" si="84"/>
        <v>0.14569762327331859</v>
      </c>
      <c r="T100" s="2">
        <v>0.01</v>
      </c>
      <c r="U100" s="15">
        <f t="shared" si="85"/>
        <v>1.4569762327331858E-3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1.1406976232733186E-2</v>
      </c>
      <c r="AU100" s="8">
        <f t="shared" si="89"/>
        <v>28.47</v>
      </c>
      <c r="AV100" s="1">
        <f t="shared" si="90"/>
        <v>0.3</v>
      </c>
      <c r="AW100" s="1">
        <f t="shared" si="95"/>
        <v>0.86124532487823335</v>
      </c>
      <c r="AX100" s="1">
        <f t="shared" si="91"/>
        <v>562.18718108458734</v>
      </c>
      <c r="AZ100" s="1">
        <f t="shared" si="96"/>
        <v>1.5971551783308833</v>
      </c>
      <c r="BA100" s="1">
        <f t="shared" si="92"/>
        <v>1042.5602804722796</v>
      </c>
    </row>
    <row r="101" spans="3:54" x14ac:dyDescent="0.15">
      <c r="C101" s="7">
        <v>11</v>
      </c>
      <c r="D101" s="9">
        <v>13.266980771666701</v>
      </c>
      <c r="E101" s="10">
        <f t="shared" si="93"/>
        <v>16.0974892987097</v>
      </c>
      <c r="F101" s="7" t="s">
        <v>75</v>
      </c>
      <c r="G101" s="1">
        <v>12</v>
      </c>
      <c r="H101" s="8">
        <f t="shared" si="76"/>
        <v>13.266980771666701</v>
      </c>
      <c r="I101" s="8">
        <f t="shared" si="77"/>
        <v>286.41698077166666</v>
      </c>
      <c r="J101" s="8">
        <f t="shared" si="78"/>
        <v>9.0843663933303356E-2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0.57061269462049868</v>
      </c>
      <c r="P101" s="8">
        <f t="shared" si="81"/>
        <v>5.1836547866181241E-2</v>
      </c>
      <c r="Q101" s="13">
        <f t="shared" si="82"/>
        <v>1.5550964359854372E-2</v>
      </c>
      <c r="R101" s="8">
        <f t="shared" si="83"/>
        <v>8.541E-2</v>
      </c>
      <c r="S101" s="14">
        <f t="shared" si="84"/>
        <v>0.18207428123000086</v>
      </c>
      <c r="T101" s="2">
        <v>0.01</v>
      </c>
      <c r="U101" s="15">
        <f t="shared" si="85"/>
        <v>1.8207428123000087E-3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7.3107428123000088E-3</v>
      </c>
      <c r="AU101" s="8">
        <f t="shared" si="89"/>
        <v>28.47</v>
      </c>
      <c r="AV101" s="1">
        <f t="shared" si="90"/>
        <v>0.3</v>
      </c>
      <c r="AW101" s="1">
        <f t="shared" si="95"/>
        <v>0.86124532487823335</v>
      </c>
      <c r="AX101" s="1">
        <f t="shared" si="91"/>
        <v>360.30634319087784</v>
      </c>
      <c r="AY101" s="1">
        <f>SUM(AX90:AX101)</f>
        <v>7327.0462045834611</v>
      </c>
      <c r="AZ101" s="1">
        <f t="shared" si="96"/>
        <v>1.5971551783308833</v>
      </c>
      <c r="BA101" s="1">
        <f t="shared" si="92"/>
        <v>668.17795718558671</v>
      </c>
      <c r="BB101" s="1">
        <f>SUM(BA90:BA101)</f>
        <v>13587.800652705615</v>
      </c>
    </row>
    <row r="102" spans="3:54" x14ac:dyDescent="0.15">
      <c r="C102" s="7">
        <v>12</v>
      </c>
      <c r="D102" s="9">
        <v>8.8801026857419298</v>
      </c>
      <c r="E102" s="10">
        <f t="shared" si="93"/>
        <v>13.266980771666701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Z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744.56914764606609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1448.6618630137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46.0191780821918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28.273968917409999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6.48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1.38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3034519.7983808485</v>
      </c>
      <c r="J14" s="6" t="s">
        <v>22</v>
      </c>
      <c r="K14" s="6">
        <f>I14/(10000*1000)</f>
        <v>0.30345197983808486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13337535.9510775</v>
      </c>
      <c r="J15" s="6" t="s">
        <v>22</v>
      </c>
      <c r="K15" s="6">
        <f>I15/(10000*1000)</f>
        <v>1.3337535951077499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0.31182051183765996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7">
        <v>-14</v>
      </c>
      <c r="E27" s="7"/>
      <c r="F27" s="7"/>
      <c r="G27" s="1">
        <v>1</v>
      </c>
      <c r="H27" s="8">
        <f t="shared" ref="H27:H38" si="0">E28</f>
        <v>-14</v>
      </c>
      <c r="I27" s="8">
        <f t="shared" ref="I27:I38" si="1">H27+273.15</f>
        <v>259.14999999999998</v>
      </c>
      <c r="J27" s="8">
        <f t="shared" ref="J27:J38" si="2">EXP(($C$16*(I27-$C$14))/($C$17*I27*$C$14))</f>
        <v>2.5402757724984461E-3</v>
      </c>
      <c r="K27" s="8">
        <f t="shared" ref="K27:K38" si="3">$B$27/12</f>
        <v>99.511166666666668</v>
      </c>
      <c r="L27" s="8">
        <f t="shared" ref="L27:L38" si="4">K27*$B$28/100</f>
        <v>0.99511166666666673</v>
      </c>
      <c r="M27" s="1" t="s">
        <v>73</v>
      </c>
      <c r="O27" s="8">
        <f>L27</f>
        <v>0.99511166666666673</v>
      </c>
      <c r="P27" s="8">
        <f t="shared" ref="P27:P38" si="5">O27*J27</f>
        <v>2.5278580577638831E-3</v>
      </c>
      <c r="Q27" s="13">
        <f t="shared" ref="Q27:Q38" si="6">P27*$B$29</f>
        <v>3.4547393456106407E-4</v>
      </c>
      <c r="R27" s="8">
        <f t="shared" ref="R27:R38" si="7">L27*$B$29</f>
        <v>0.13599859444444448</v>
      </c>
      <c r="S27" s="14">
        <f t="shared" ref="S27:S38" si="8">Q27/R27</f>
        <v>2.5402757724984461E-3</v>
      </c>
      <c r="T27" s="2">
        <v>0.01</v>
      </c>
      <c r="U27" s="15">
        <f t="shared" ref="U27:U38" si="9">S27*T27</f>
        <v>2.540275772498446E-5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2.9475402757724981E-2</v>
      </c>
      <c r="AR27" s="8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62.047428970505507</v>
      </c>
      <c r="AU27" s="1">
        <f t="shared" ref="AU27:AU38" si="17">AT27*10000*AS27*0.67*AR27*AQ27</f>
        <v>166645.18173258682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-15.7779952980645</v>
      </c>
      <c r="E28" s="10">
        <f t="shared" ref="E28:E39" si="18">D27</f>
        <v>-14</v>
      </c>
      <c r="F28" s="7" t="s">
        <v>73</v>
      </c>
      <c r="G28" s="1">
        <v>2</v>
      </c>
      <c r="H28" s="8">
        <f t="shared" si="0"/>
        <v>-15.7779952980645</v>
      </c>
      <c r="I28" s="8">
        <f t="shared" si="1"/>
        <v>257.37200470193545</v>
      </c>
      <c r="J28" s="8">
        <f t="shared" si="2"/>
        <v>1.9595502538793655E-3</v>
      </c>
      <c r="K28" s="8">
        <f t="shared" si="3"/>
        <v>99.511166666666668</v>
      </c>
      <c r="L28" s="8">
        <f t="shared" si="4"/>
        <v>0.99511166666666673</v>
      </c>
      <c r="M28" s="1" t="s">
        <v>73</v>
      </c>
      <c r="O28" s="8">
        <f t="shared" ref="O28:O38" si="19">L28+O27-P27-N28</f>
        <v>1.9876954752755696</v>
      </c>
      <c r="P28" s="8">
        <f t="shared" si="5"/>
        <v>3.8949891732111084E-3</v>
      </c>
      <c r="Q28" s="13">
        <f t="shared" si="6"/>
        <v>5.3231518700551828E-4</v>
      </c>
      <c r="R28" s="8">
        <f t="shared" si="7"/>
        <v>0.13599859444444448</v>
      </c>
      <c r="S28" s="14">
        <f t="shared" si="8"/>
        <v>3.9141227097238083E-3</v>
      </c>
      <c r="T28" s="2">
        <v>0.01</v>
      </c>
      <c r="U28" s="15">
        <f t="shared" si="9"/>
        <v>3.9141227097238086E-5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2.1939141227097239E-2</v>
      </c>
      <c r="AR28" s="8">
        <f t="shared" si="15"/>
        <v>99.511166666666668</v>
      </c>
      <c r="AS28" s="1">
        <f t="shared" si="16"/>
        <v>0.13666666666666669</v>
      </c>
      <c r="AT28" s="1">
        <f t="shared" ref="AT28:AT38" si="20">$E$2/12</f>
        <v>62.047428970505507</v>
      </c>
      <c r="AU28" s="1">
        <f t="shared" si="17"/>
        <v>124037.39507472279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-12.3161434005</v>
      </c>
      <c r="E29" s="10">
        <f t="shared" si="18"/>
        <v>-15.7779952980645</v>
      </c>
      <c r="F29" s="7" t="s">
        <v>73</v>
      </c>
      <c r="G29" s="1">
        <v>3</v>
      </c>
      <c r="H29" s="8">
        <f t="shared" si="0"/>
        <v>-12.3161434005</v>
      </c>
      <c r="I29" s="8">
        <f t="shared" si="1"/>
        <v>260.8338565995</v>
      </c>
      <c r="J29" s="8">
        <f t="shared" si="2"/>
        <v>3.2375766798617149E-3</v>
      </c>
      <c r="K29" s="8">
        <f t="shared" si="3"/>
        <v>99.511166666666668</v>
      </c>
      <c r="L29" s="8">
        <f t="shared" si="4"/>
        <v>0.99511166666666673</v>
      </c>
      <c r="M29" s="1" t="s">
        <v>73</v>
      </c>
      <c r="O29" s="8">
        <f t="shared" si="19"/>
        <v>2.9789121527690252</v>
      </c>
      <c r="P29" s="8">
        <f t="shared" si="5"/>
        <v>9.6444565171616547E-3</v>
      </c>
      <c r="Q29" s="13">
        <f t="shared" si="6"/>
        <v>1.318075724012093E-3</v>
      </c>
      <c r="R29" s="8">
        <f t="shared" si="7"/>
        <v>0.13599859444444448</v>
      </c>
      <c r="S29" s="14">
        <f t="shared" si="8"/>
        <v>9.6918334295765674E-3</v>
      </c>
      <c r="T29" s="2">
        <v>0.01</v>
      </c>
      <c r="U29" s="15">
        <f t="shared" si="9"/>
        <v>9.691833429576568E-5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2.1996918334295765E-2</v>
      </c>
      <c r="AR29" s="8">
        <f t="shared" si="15"/>
        <v>99.511166666666668</v>
      </c>
      <c r="AS29" s="1">
        <f t="shared" si="16"/>
        <v>0.13666666666666669</v>
      </c>
      <c r="AT29" s="1">
        <f t="shared" si="20"/>
        <v>62.047428970505507</v>
      </c>
      <c r="AU29" s="1">
        <f t="shared" si="17"/>
        <v>124364.04969614465</v>
      </c>
    </row>
    <row r="30" spans="1:47" x14ac:dyDescent="0.15">
      <c r="C30" s="7">
        <v>3</v>
      </c>
      <c r="D30" s="9">
        <v>-8.3371601734193508</v>
      </c>
      <c r="E30" s="10">
        <f t="shared" si="18"/>
        <v>-12.3161434005</v>
      </c>
      <c r="F30" s="7" t="s">
        <v>73</v>
      </c>
      <c r="G30" s="1">
        <v>4</v>
      </c>
      <c r="H30" s="8">
        <f t="shared" si="0"/>
        <v>-8.3371601734193508</v>
      </c>
      <c r="I30" s="8">
        <f t="shared" si="1"/>
        <v>264.81283982658061</v>
      </c>
      <c r="J30" s="8">
        <f t="shared" si="2"/>
        <v>5.6730357351805838E-3</v>
      </c>
      <c r="K30" s="8">
        <f t="shared" si="3"/>
        <v>99.511166666666668</v>
      </c>
      <c r="L30" s="8">
        <f t="shared" si="4"/>
        <v>0.99511166666666673</v>
      </c>
      <c r="M30" s="1" t="s">
        <v>73</v>
      </c>
      <c r="O30" s="8">
        <f t="shared" si="19"/>
        <v>3.9643793629185304</v>
      </c>
      <c r="P30" s="8">
        <f t="shared" si="5"/>
        <v>2.2490065793649261E-2</v>
      </c>
      <c r="Q30" s="13">
        <f t="shared" si="6"/>
        <v>3.0736423251320659E-3</v>
      </c>
      <c r="R30" s="8">
        <f t="shared" si="7"/>
        <v>0.13599859444444448</v>
      </c>
      <c r="S30" s="14">
        <f t="shared" si="8"/>
        <v>2.2600544790098185E-2</v>
      </c>
      <c r="T30" s="2">
        <v>0.01</v>
      </c>
      <c r="U30" s="15">
        <f t="shared" si="9"/>
        <v>2.2600544790098186E-4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2.2126005447900981E-2</v>
      </c>
      <c r="AR30" s="8">
        <f t="shared" si="15"/>
        <v>99.511166666666668</v>
      </c>
      <c r="AS30" s="1">
        <f t="shared" si="16"/>
        <v>0.13666666666666669</v>
      </c>
      <c r="AT30" s="1">
        <f t="shared" si="20"/>
        <v>62.047428970505507</v>
      </c>
      <c r="AU30" s="1">
        <f t="shared" si="17"/>
        <v>125093.86993585073</v>
      </c>
    </row>
    <row r="31" spans="1:47" x14ac:dyDescent="0.15">
      <c r="C31" s="7">
        <v>4</v>
      </c>
      <c r="D31" s="9">
        <v>-4.4789896780999996</v>
      </c>
      <c r="E31" s="10">
        <f t="shared" si="18"/>
        <v>-8.3371601734193508</v>
      </c>
      <c r="F31" s="7" t="s">
        <v>73</v>
      </c>
      <c r="G31" s="1">
        <v>5</v>
      </c>
      <c r="H31" s="8">
        <f t="shared" si="0"/>
        <v>-4.4789896780999996</v>
      </c>
      <c r="I31" s="8">
        <f t="shared" si="1"/>
        <v>268.67101032189998</v>
      </c>
      <c r="J31" s="8">
        <f t="shared" si="2"/>
        <v>9.6188866367829719E-3</v>
      </c>
      <c r="K31" s="8">
        <f t="shared" si="3"/>
        <v>99.511166666666668</v>
      </c>
      <c r="L31" s="8">
        <f t="shared" si="4"/>
        <v>0.99511166666666673</v>
      </c>
      <c r="M31" s="1" t="s">
        <v>75</v>
      </c>
      <c r="N31" s="8">
        <f>(O30-P30)*C22/100</f>
        <v>3.7447948322686373</v>
      </c>
      <c r="O31" s="8">
        <f t="shared" si="19"/>
        <v>1.1922061315229109</v>
      </c>
      <c r="P31" s="8">
        <f t="shared" si="5"/>
        <v>1.146769562679645E-2</v>
      </c>
      <c r="Q31" s="13">
        <f t="shared" si="6"/>
        <v>1.5672517356621818E-3</v>
      </c>
      <c r="R31" s="8">
        <f t="shared" si="7"/>
        <v>0.13599859444444448</v>
      </c>
      <c r="S31" s="14">
        <f t="shared" si="8"/>
        <v>1.1524028921507752E-2</v>
      </c>
      <c r="T31" s="2">
        <v>0.01</v>
      </c>
      <c r="U31" s="15">
        <f t="shared" si="9"/>
        <v>1.1524028921507752E-4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2.2015240289215077E-2</v>
      </c>
      <c r="AR31" s="8">
        <f t="shared" si="15"/>
        <v>99.511166666666668</v>
      </c>
      <c r="AS31" s="1">
        <f t="shared" si="16"/>
        <v>0.13666666666666669</v>
      </c>
      <c r="AT31" s="1">
        <f t="shared" si="20"/>
        <v>62.047428970505507</v>
      </c>
      <c r="AU31" s="1">
        <f t="shared" si="17"/>
        <v>124467.63659306754</v>
      </c>
    </row>
    <row r="32" spans="1:47" x14ac:dyDescent="0.15">
      <c r="C32" s="7">
        <v>5</v>
      </c>
      <c r="D32" s="9">
        <v>0.71822164322580695</v>
      </c>
      <c r="E32" s="10">
        <f t="shared" si="18"/>
        <v>-4.4789896780999996</v>
      </c>
      <c r="F32" s="7" t="s">
        <v>75</v>
      </c>
      <c r="G32" s="1">
        <v>6</v>
      </c>
      <c r="H32" s="8">
        <f t="shared" si="0"/>
        <v>0.71822164322580695</v>
      </c>
      <c r="I32" s="8">
        <f t="shared" si="1"/>
        <v>273.86822164322581</v>
      </c>
      <c r="J32" s="8">
        <f t="shared" si="2"/>
        <v>1.9134013884858282E-2</v>
      </c>
      <c r="K32" s="8">
        <f t="shared" si="3"/>
        <v>99.511166666666668</v>
      </c>
      <c r="L32" s="8">
        <f t="shared" si="4"/>
        <v>0.99511166666666673</v>
      </c>
      <c r="M32" s="1" t="s">
        <v>73</v>
      </c>
      <c r="O32" s="8">
        <f t="shared" si="19"/>
        <v>2.1758501025627814</v>
      </c>
      <c r="P32" s="8">
        <f t="shared" si="5"/>
        <v>4.1632746073806577E-2</v>
      </c>
      <c r="Q32" s="13">
        <f t="shared" si="6"/>
        <v>5.6898086300868995E-3</v>
      </c>
      <c r="R32" s="8">
        <f t="shared" si="7"/>
        <v>0.13599859444444448</v>
      </c>
      <c r="S32" s="14">
        <f t="shared" si="8"/>
        <v>4.1837260549124206E-2</v>
      </c>
      <c r="T32" s="2">
        <v>0.01</v>
      </c>
      <c r="U32" s="15">
        <f t="shared" si="9"/>
        <v>4.1837260549124208E-4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2.231837260549124E-2</v>
      </c>
      <c r="AR32" s="8">
        <f t="shared" si="15"/>
        <v>99.511166666666668</v>
      </c>
      <c r="AS32" s="1">
        <f t="shared" si="16"/>
        <v>0.13666666666666669</v>
      </c>
      <c r="AT32" s="1">
        <f t="shared" si="20"/>
        <v>62.047428970505507</v>
      </c>
      <c r="AU32" s="1">
        <f t="shared" si="17"/>
        <v>126181.45676882821</v>
      </c>
    </row>
    <row r="33" spans="1:48" x14ac:dyDescent="0.15">
      <c r="C33" s="7">
        <v>6</v>
      </c>
      <c r="D33" s="9">
        <v>5.13704299406667</v>
      </c>
      <c r="E33" s="10">
        <f t="shared" si="18"/>
        <v>0.71822164322580695</v>
      </c>
      <c r="F33" s="7" t="s">
        <v>73</v>
      </c>
      <c r="G33" s="1">
        <v>7</v>
      </c>
      <c r="H33" s="8">
        <f t="shared" si="0"/>
        <v>5.13704299406667</v>
      </c>
      <c r="I33" s="8">
        <f t="shared" si="1"/>
        <v>278.28704299406667</v>
      </c>
      <c r="J33" s="8">
        <f t="shared" si="2"/>
        <v>3.364950358642526E-2</v>
      </c>
      <c r="K33" s="8">
        <f t="shared" si="3"/>
        <v>99.511166666666668</v>
      </c>
      <c r="L33" s="8">
        <f t="shared" si="4"/>
        <v>0.99511166666666673</v>
      </c>
      <c r="M33" s="1" t="s">
        <v>73</v>
      </c>
      <c r="O33" s="8">
        <f t="shared" si="19"/>
        <v>3.1293290231556417</v>
      </c>
      <c r="P33" s="8">
        <f t="shared" si="5"/>
        <v>0.10530036818778042</v>
      </c>
      <c r="Q33" s="13">
        <f t="shared" si="6"/>
        <v>1.439105031899666E-2</v>
      </c>
      <c r="R33" s="8">
        <f t="shared" si="7"/>
        <v>0.13599859444444448</v>
      </c>
      <c r="S33" s="14">
        <f t="shared" si="8"/>
        <v>0.10581764008506289</v>
      </c>
      <c r="T33" s="2">
        <v>0.01</v>
      </c>
      <c r="U33" s="15">
        <f t="shared" si="9"/>
        <v>1.058176400850629E-3</v>
      </c>
      <c r="V33" s="14"/>
      <c r="W33" s="2"/>
      <c r="X33" s="15"/>
      <c r="Y33" s="2">
        <v>0.02</v>
      </c>
      <c r="Z33" s="2">
        <v>0.21</v>
      </c>
      <c r="AA33" s="2">
        <f t="shared" si="10"/>
        <v>4.1999999999999997E-3</v>
      </c>
      <c r="AB33" s="2">
        <v>0.01</v>
      </c>
      <c r="AC33" s="2">
        <v>0.28999999999999998</v>
      </c>
      <c r="AD33" s="2">
        <f t="shared" si="11"/>
        <v>2.8999999999999998E-3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0.01</v>
      </c>
      <c r="AO33" s="2">
        <v>0.38</v>
      </c>
      <c r="AP33" s="2">
        <f t="shared" si="13"/>
        <v>3.8E-3</v>
      </c>
      <c r="AQ33" s="1">
        <f t="shared" si="14"/>
        <v>2.2958176400850627E-2</v>
      </c>
      <c r="AR33" s="8">
        <f t="shared" si="15"/>
        <v>99.511166666666668</v>
      </c>
      <c r="AS33" s="1">
        <f t="shared" si="16"/>
        <v>0.13666666666666669</v>
      </c>
      <c r="AT33" s="1">
        <f t="shared" si="20"/>
        <v>62.047428970505507</v>
      </c>
      <c r="AU33" s="1">
        <f t="shared" si="17"/>
        <v>129798.71759566868</v>
      </c>
    </row>
    <row r="34" spans="1:48" x14ac:dyDescent="0.15">
      <c r="C34" s="7">
        <v>7</v>
      </c>
      <c r="D34" s="9">
        <v>7.8498787946451598</v>
      </c>
      <c r="E34" s="10">
        <f t="shared" si="18"/>
        <v>5.13704299406667</v>
      </c>
      <c r="F34" s="7" t="s">
        <v>73</v>
      </c>
      <c r="G34" s="1">
        <v>8</v>
      </c>
      <c r="H34" s="8">
        <f t="shared" si="0"/>
        <v>7.8498787946451598</v>
      </c>
      <c r="I34" s="8">
        <f t="shared" si="1"/>
        <v>280.99987879464516</v>
      </c>
      <c r="J34" s="8">
        <f t="shared" si="2"/>
        <v>4.7171181442717411E-2</v>
      </c>
      <c r="K34" s="8">
        <f t="shared" si="3"/>
        <v>99.511166666666668</v>
      </c>
      <c r="L34" s="8">
        <f t="shared" si="4"/>
        <v>0.99511166666666673</v>
      </c>
      <c r="M34" s="1" t="s">
        <v>73</v>
      </c>
      <c r="O34" s="8">
        <f t="shared" si="19"/>
        <v>4.0191403216345281</v>
      </c>
      <c r="P34" s="8">
        <f t="shared" si="5"/>
        <v>0.18958759735556394</v>
      </c>
      <c r="Q34" s="13">
        <f t="shared" si="6"/>
        <v>2.5910304971927076E-2</v>
      </c>
      <c r="R34" s="8">
        <f t="shared" si="7"/>
        <v>0.13599859444444448</v>
      </c>
      <c r="S34" s="14">
        <f t="shared" si="8"/>
        <v>0.19051891732977766</v>
      </c>
      <c r="T34" s="2">
        <v>0.01</v>
      </c>
      <c r="U34" s="15">
        <f t="shared" si="9"/>
        <v>1.9051891732977766E-3</v>
      </c>
      <c r="V34" s="14"/>
      <c r="W34" s="2"/>
      <c r="X34" s="15"/>
      <c r="Y34" s="2">
        <v>0.02</v>
      </c>
      <c r="Z34" s="2">
        <v>0.21</v>
      </c>
      <c r="AA34" s="2">
        <f t="shared" si="10"/>
        <v>4.1999999999999997E-3</v>
      </c>
      <c r="AB34" s="2">
        <v>0.01</v>
      </c>
      <c r="AC34" s="2">
        <v>0.28999999999999998</v>
      </c>
      <c r="AD34" s="2">
        <f t="shared" si="11"/>
        <v>2.8999999999999998E-3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0.01</v>
      </c>
      <c r="AO34" s="2">
        <v>0.38</v>
      </c>
      <c r="AP34" s="2">
        <f t="shared" si="13"/>
        <v>3.8E-3</v>
      </c>
      <c r="AQ34" s="1">
        <f t="shared" si="14"/>
        <v>2.3805189173297776E-2</v>
      </c>
      <c r="AR34" s="8">
        <f t="shared" si="15"/>
        <v>99.511166666666668</v>
      </c>
      <c r="AS34" s="1">
        <f t="shared" si="16"/>
        <v>0.13666666666666669</v>
      </c>
      <c r="AT34" s="1">
        <f t="shared" si="20"/>
        <v>62.047428970505507</v>
      </c>
      <c r="AU34" s="1">
        <f t="shared" si="17"/>
        <v>134587.47649930348</v>
      </c>
    </row>
    <row r="35" spans="1:48" x14ac:dyDescent="0.15">
      <c r="C35" s="7">
        <v>8</v>
      </c>
      <c r="D35" s="9">
        <v>7.2278397369677396</v>
      </c>
      <c r="E35" s="10">
        <f t="shared" si="18"/>
        <v>7.8498787946451598</v>
      </c>
      <c r="F35" s="7" t="s">
        <v>73</v>
      </c>
      <c r="G35" s="1">
        <v>9</v>
      </c>
      <c r="H35" s="8">
        <f t="shared" si="0"/>
        <v>7.2278397369677396</v>
      </c>
      <c r="I35" s="8">
        <f t="shared" si="1"/>
        <v>280.3778397369677</v>
      </c>
      <c r="J35" s="8">
        <f t="shared" si="2"/>
        <v>4.3680789845361806E-2</v>
      </c>
      <c r="K35" s="8">
        <f t="shared" si="3"/>
        <v>99.511166666666668</v>
      </c>
      <c r="L35" s="8">
        <f t="shared" si="4"/>
        <v>0.99511166666666673</v>
      </c>
      <c r="M35" s="1" t="s">
        <v>73</v>
      </c>
      <c r="O35" s="8">
        <f t="shared" si="19"/>
        <v>4.8246643909456308</v>
      </c>
      <c r="P35" s="8">
        <f t="shared" si="5"/>
        <v>0.21074515133529662</v>
      </c>
      <c r="Q35" s="13">
        <f t="shared" si="6"/>
        <v>2.8801837349157207E-2</v>
      </c>
      <c r="R35" s="8">
        <f t="shared" si="7"/>
        <v>0.13599859444444448</v>
      </c>
      <c r="S35" s="14">
        <f t="shared" si="8"/>
        <v>0.21178040454618652</v>
      </c>
      <c r="T35" s="2">
        <v>0.01</v>
      </c>
      <c r="U35" s="15">
        <f t="shared" si="9"/>
        <v>2.1178040454618652E-3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2.4017804045461864E-2</v>
      </c>
      <c r="AR35" s="8">
        <f t="shared" si="15"/>
        <v>99.511166666666668</v>
      </c>
      <c r="AS35" s="1">
        <f t="shared" si="16"/>
        <v>0.13666666666666669</v>
      </c>
      <c r="AT35" s="1">
        <f t="shared" si="20"/>
        <v>62.047428970505507</v>
      </c>
      <c r="AU35" s="1">
        <f t="shared" si="17"/>
        <v>135789.53790291055</v>
      </c>
    </row>
    <row r="36" spans="1:48" x14ac:dyDescent="0.15">
      <c r="C36" s="7">
        <v>9</v>
      </c>
      <c r="D36" s="9">
        <v>5.9131063284999996</v>
      </c>
      <c r="E36" s="10">
        <f t="shared" si="18"/>
        <v>7.2278397369677396</v>
      </c>
      <c r="F36" s="7" t="s">
        <v>73</v>
      </c>
      <c r="G36" s="1">
        <v>10</v>
      </c>
      <c r="H36" s="8">
        <f t="shared" si="0"/>
        <v>5.9131063284999996</v>
      </c>
      <c r="I36" s="8">
        <f t="shared" si="1"/>
        <v>279.0631063285</v>
      </c>
      <c r="J36" s="8">
        <f t="shared" si="2"/>
        <v>3.7088218261766212E-2</v>
      </c>
      <c r="K36" s="8">
        <f t="shared" si="3"/>
        <v>99.511166666666668</v>
      </c>
      <c r="L36" s="8">
        <f t="shared" si="4"/>
        <v>0.99511166666666673</v>
      </c>
      <c r="M36" s="1" t="s">
        <v>73</v>
      </c>
      <c r="O36" s="8">
        <f t="shared" si="19"/>
        <v>5.6090309062770007</v>
      </c>
      <c r="P36" s="8">
        <f t="shared" si="5"/>
        <v>0.20802896248899375</v>
      </c>
      <c r="Q36" s="13">
        <f t="shared" si="6"/>
        <v>2.8430624873495815E-2</v>
      </c>
      <c r="R36" s="8">
        <f t="shared" si="7"/>
        <v>0.13599859444444448</v>
      </c>
      <c r="S36" s="14">
        <f t="shared" si="8"/>
        <v>0.2090508728390553</v>
      </c>
      <c r="T36" s="2">
        <v>0.01</v>
      </c>
      <c r="U36" s="15">
        <f t="shared" si="9"/>
        <v>2.0905087283905532E-3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2.3990508728390553E-2</v>
      </c>
      <c r="AR36" s="8">
        <f t="shared" si="15"/>
        <v>99.511166666666668</v>
      </c>
      <c r="AS36" s="1">
        <f t="shared" si="16"/>
        <v>0.13666666666666669</v>
      </c>
      <c r="AT36" s="1">
        <f t="shared" si="20"/>
        <v>62.047428970505507</v>
      </c>
      <c r="AU36" s="1">
        <f t="shared" si="17"/>
        <v>135635.2182788096</v>
      </c>
    </row>
    <row r="37" spans="1:48" x14ac:dyDescent="0.15">
      <c r="C37" s="7">
        <v>10</v>
      </c>
      <c r="D37" s="9">
        <v>-1.1968727201290299</v>
      </c>
      <c r="E37" s="10">
        <f t="shared" si="18"/>
        <v>5.9131063284999996</v>
      </c>
      <c r="F37" s="7" t="s">
        <v>73</v>
      </c>
      <c r="G37" s="1">
        <v>11</v>
      </c>
      <c r="H37" s="8">
        <f t="shared" si="0"/>
        <v>-1.1968727201290299</v>
      </c>
      <c r="I37" s="8">
        <f t="shared" si="1"/>
        <v>271.95312727987096</v>
      </c>
      <c r="J37" s="8">
        <f t="shared" si="2"/>
        <v>1.4896175872871719E-2</v>
      </c>
      <c r="K37" s="8">
        <f t="shared" si="3"/>
        <v>99.511166666666668</v>
      </c>
      <c r="L37" s="8">
        <f t="shared" si="4"/>
        <v>0.99511166666666673</v>
      </c>
      <c r="M37" s="1" t="s">
        <v>75</v>
      </c>
      <c r="N37" s="8">
        <f>(O36-P36)*C22/100</f>
        <v>5.1309518465986059</v>
      </c>
      <c r="O37" s="8">
        <f t="shared" si="19"/>
        <v>1.2651617638560673</v>
      </c>
      <c r="P37" s="8">
        <f t="shared" si="5"/>
        <v>1.8846072142032575E-2</v>
      </c>
      <c r="Q37" s="13">
        <f t="shared" si="6"/>
        <v>2.5756298594111189E-3</v>
      </c>
      <c r="R37" s="8">
        <f t="shared" si="7"/>
        <v>0.13599859444444448</v>
      </c>
      <c r="S37" s="14">
        <f t="shared" si="8"/>
        <v>1.8938650578945986E-2</v>
      </c>
      <c r="T37" s="2">
        <v>0.01</v>
      </c>
      <c r="U37" s="15">
        <f t="shared" si="9"/>
        <v>1.8938650578945987E-4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2.2089386505789458E-2</v>
      </c>
      <c r="AR37" s="8">
        <f t="shared" si="15"/>
        <v>99.511166666666668</v>
      </c>
      <c r="AS37" s="1">
        <f t="shared" si="16"/>
        <v>0.13666666666666669</v>
      </c>
      <c r="AT37" s="1">
        <f t="shared" si="20"/>
        <v>62.047428970505507</v>
      </c>
      <c r="AU37" s="1">
        <f t="shared" si="17"/>
        <v>124886.83730212598</v>
      </c>
    </row>
    <row r="38" spans="1:48" x14ac:dyDescent="0.15">
      <c r="C38" s="7">
        <v>11</v>
      </c>
      <c r="D38" s="9">
        <v>-6.6852175733333299</v>
      </c>
      <c r="E38" s="10">
        <f t="shared" si="18"/>
        <v>-1.1968727201290299</v>
      </c>
      <c r="F38" s="7" t="s">
        <v>75</v>
      </c>
      <c r="G38" s="1">
        <v>12</v>
      </c>
      <c r="H38" s="8">
        <f t="shared" si="0"/>
        <v>-6.6852175733333299</v>
      </c>
      <c r="I38" s="8">
        <f t="shared" si="1"/>
        <v>266.46478242666666</v>
      </c>
      <c r="J38" s="8">
        <f t="shared" si="2"/>
        <v>7.1254317235345307E-3</v>
      </c>
      <c r="K38" s="8">
        <f t="shared" si="3"/>
        <v>99.511166666666668</v>
      </c>
      <c r="L38" s="8">
        <f t="shared" si="4"/>
        <v>0.99511166666666673</v>
      </c>
      <c r="M38" s="1" t="s">
        <v>73</v>
      </c>
      <c r="O38" s="8">
        <f t="shared" si="19"/>
        <v>2.2414273583807014</v>
      </c>
      <c r="P38" s="8">
        <f t="shared" si="5"/>
        <v>1.597113760540405E-2</v>
      </c>
      <c r="Q38" s="13">
        <f t="shared" si="6"/>
        <v>2.1827221394052202E-3</v>
      </c>
      <c r="R38" s="8">
        <f t="shared" si="7"/>
        <v>0.13599859444444448</v>
      </c>
      <c r="S38" s="14">
        <f t="shared" si="8"/>
        <v>1.6049593367649571E-2</v>
      </c>
      <c r="T38" s="2">
        <v>0.01</v>
      </c>
      <c r="U38" s="15">
        <f t="shared" si="9"/>
        <v>1.6049593367649571E-4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2.2060495933676497E-2</v>
      </c>
      <c r="AR38" s="8">
        <f t="shared" si="15"/>
        <v>99.511166666666668</v>
      </c>
      <c r="AS38" s="1">
        <f t="shared" si="16"/>
        <v>0.13666666666666669</v>
      </c>
      <c r="AT38" s="1">
        <f t="shared" si="20"/>
        <v>62.047428970505507</v>
      </c>
      <c r="AU38" s="1">
        <f t="shared" si="17"/>
        <v>124723.49857933749</v>
      </c>
      <c r="AV38" s="1">
        <f>SUM(AU27:AU38)</f>
        <v>1576210.8759593565</v>
      </c>
    </row>
    <row r="39" spans="1:48" x14ac:dyDescent="0.15">
      <c r="C39" s="7">
        <v>12</v>
      </c>
      <c r="D39" s="9">
        <v>-12.0548507053226</v>
      </c>
      <c r="E39" s="10">
        <f t="shared" si="18"/>
        <v>-6.6852175733333299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-14</v>
      </c>
      <c r="E42" s="7"/>
      <c r="F42" s="7"/>
      <c r="G42" s="1">
        <v>1</v>
      </c>
      <c r="H42" s="8">
        <f t="shared" ref="H42:H53" si="21">E43</f>
        <v>-14</v>
      </c>
      <c r="I42" s="8">
        <f t="shared" ref="I42:I53" si="22">H42+273.15</f>
        <v>259.14999999999998</v>
      </c>
      <c r="J42" s="8">
        <f t="shared" ref="J42:J53" si="23">EXP(($C$16*(I42-$C$14))/($C$17*I42*$C$14))</f>
        <v>2.5402757724984461E-3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1.9583250542250157E-4</v>
      </c>
      <c r="Q42" s="13">
        <f t="shared" ref="Q42:Q53" si="27">P42*$B$44</f>
        <v>3.6229013503162789E-5</v>
      </c>
      <c r="R42" s="8">
        <f t="shared" ref="R42:R53" si="28">L42*$B$44</f>
        <v>1.4261842708333333E-2</v>
      </c>
      <c r="S42" s="14">
        <f t="shared" ref="S42:S53" si="29">Q42/R42</f>
        <v>2.5402757724984461E-3</v>
      </c>
      <c r="T42" s="2">
        <v>0.01</v>
      </c>
      <c r="U42" s="15">
        <f t="shared" ref="U42:U53" si="30">S42*T42</f>
        <v>2.540275772498446E-5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2.7125402757724983E-2</v>
      </c>
      <c r="AR42" s="8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120.72182191780833</v>
      </c>
      <c r="AU42" s="1">
        <f t="shared" ref="AU42:AU53" si="37">AT42*10000*AS42*0.67*AR42*AQ42</f>
        <v>31290.494134451441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-15.7779952980645</v>
      </c>
      <c r="E43" s="10">
        <f t="shared" ref="E43:E54" si="38">D42</f>
        <v>-14</v>
      </c>
      <c r="F43" s="7" t="s">
        <v>73</v>
      </c>
      <c r="G43" s="1">
        <v>2</v>
      </c>
      <c r="H43" s="8">
        <f t="shared" si="21"/>
        <v>-15.7779952980645</v>
      </c>
      <c r="I43" s="8">
        <f t="shared" si="22"/>
        <v>257.37200470193545</v>
      </c>
      <c r="J43" s="8">
        <f t="shared" si="23"/>
        <v>1.9595502538793655E-3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0.15398625082791084</v>
      </c>
      <c r="P43" s="8">
        <f t="shared" si="26"/>
        <v>3.0174379690376432E-4</v>
      </c>
      <c r="Q43" s="13">
        <f t="shared" si="27"/>
        <v>5.58226024271964E-5</v>
      </c>
      <c r="R43" s="8">
        <f t="shared" si="28"/>
        <v>1.4261842708333333E-2</v>
      </c>
      <c r="S43" s="14">
        <f t="shared" si="29"/>
        <v>3.9141227097238083E-3</v>
      </c>
      <c r="T43" s="2">
        <v>0.01</v>
      </c>
      <c r="U43" s="15">
        <f t="shared" si="30"/>
        <v>3.9141227097238086E-5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1.4839141227097239E-2</v>
      </c>
      <c r="AR43" s="8">
        <f t="shared" si="34"/>
        <v>7.7091041666666671</v>
      </c>
      <c r="AS43" s="1">
        <f t="shared" si="35"/>
        <v>0.185</v>
      </c>
      <c r="AT43" s="1">
        <f t="shared" si="36"/>
        <v>120.72182191780833</v>
      </c>
      <c r="AU43" s="1">
        <f t="shared" si="37"/>
        <v>17117.683585160736</v>
      </c>
    </row>
    <row r="44" spans="1:48" x14ac:dyDescent="0.15">
      <c r="A44" s="1" t="s">
        <v>38</v>
      </c>
      <c r="B44" s="1">
        <f>I5</f>
        <v>0.185</v>
      </c>
      <c r="C44" s="7">
        <v>2</v>
      </c>
      <c r="D44" s="9">
        <v>-12.3161434005</v>
      </c>
      <c r="E44" s="10">
        <f t="shared" si="38"/>
        <v>-15.7779952980645</v>
      </c>
      <c r="F44" s="7" t="s">
        <v>73</v>
      </c>
      <c r="G44" s="1">
        <v>3</v>
      </c>
      <c r="H44" s="8">
        <f t="shared" si="21"/>
        <v>-12.3161434005</v>
      </c>
      <c r="I44" s="8">
        <f t="shared" si="22"/>
        <v>260.8338565995</v>
      </c>
      <c r="J44" s="8">
        <f t="shared" si="23"/>
        <v>3.2375766798617149E-3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0.23077554869767375</v>
      </c>
      <c r="P44" s="8">
        <f t="shared" si="26"/>
        <v>7.4715353474588014E-4</v>
      </c>
      <c r="Q44" s="13">
        <f t="shared" si="27"/>
        <v>1.3822340392798783E-4</v>
      </c>
      <c r="R44" s="8">
        <f t="shared" si="28"/>
        <v>1.4261842708333333E-2</v>
      </c>
      <c r="S44" s="14">
        <f t="shared" si="29"/>
        <v>9.6918334295765692E-3</v>
      </c>
      <c r="T44" s="2">
        <v>0.01</v>
      </c>
      <c r="U44" s="15">
        <f t="shared" si="30"/>
        <v>9.6918334295765694E-5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1.4896918334295767E-2</v>
      </c>
      <c r="AR44" s="8">
        <f t="shared" si="34"/>
        <v>7.7091041666666671</v>
      </c>
      <c r="AS44" s="1">
        <f t="shared" si="35"/>
        <v>0.185</v>
      </c>
      <c r="AT44" s="1">
        <f t="shared" si="36"/>
        <v>120.72182191780833</v>
      </c>
      <c r="AU44" s="1">
        <f t="shared" si="37"/>
        <v>17184.332336887979</v>
      </c>
    </row>
    <row r="45" spans="1:48" x14ac:dyDescent="0.15">
      <c r="C45" s="7">
        <v>3</v>
      </c>
      <c r="D45" s="9">
        <v>-8.3371601734193508</v>
      </c>
      <c r="E45" s="10">
        <f t="shared" si="38"/>
        <v>-12.3161434005</v>
      </c>
      <c r="F45" s="7" t="s">
        <v>73</v>
      </c>
      <c r="G45" s="1">
        <v>4</v>
      </c>
      <c r="H45" s="8">
        <f t="shared" si="21"/>
        <v>-8.3371601734193508</v>
      </c>
      <c r="I45" s="8">
        <f t="shared" si="22"/>
        <v>264.81283982658061</v>
      </c>
      <c r="J45" s="8">
        <f t="shared" si="23"/>
        <v>5.6730357351805838E-3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0.30711943682959453</v>
      </c>
      <c r="P45" s="8">
        <f t="shared" si="26"/>
        <v>1.7422995401028256E-3</v>
      </c>
      <c r="Q45" s="13">
        <f t="shared" si="27"/>
        <v>3.2232541491902274E-4</v>
      </c>
      <c r="R45" s="8">
        <f t="shared" si="28"/>
        <v>1.4261842708333333E-2</v>
      </c>
      <c r="S45" s="14">
        <f t="shared" si="29"/>
        <v>2.2600544790098188E-2</v>
      </c>
      <c r="T45" s="2">
        <v>0.01</v>
      </c>
      <c r="U45" s="15">
        <f t="shared" si="30"/>
        <v>2.2600544790098189E-4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1.5026005447900982E-2</v>
      </c>
      <c r="AR45" s="8">
        <f t="shared" si="34"/>
        <v>7.7091041666666671</v>
      </c>
      <c r="AS45" s="1">
        <f t="shared" si="35"/>
        <v>0.185</v>
      </c>
      <c r="AT45" s="1">
        <f t="shared" si="36"/>
        <v>120.72182191780833</v>
      </c>
      <c r="AU45" s="1">
        <f t="shared" si="37"/>
        <v>17333.2407091313</v>
      </c>
    </row>
    <row r="46" spans="1:48" x14ac:dyDescent="0.15">
      <c r="C46" s="7">
        <v>4</v>
      </c>
      <c r="D46" s="9">
        <v>-4.4789896780999996</v>
      </c>
      <c r="E46" s="10">
        <f t="shared" si="38"/>
        <v>-8.3371601734193508</v>
      </c>
      <c r="F46" s="7" t="s">
        <v>73</v>
      </c>
      <c r="G46" s="1">
        <v>5</v>
      </c>
      <c r="H46" s="8">
        <f t="shared" si="21"/>
        <v>-4.4789896780999996</v>
      </c>
      <c r="I46" s="8">
        <f t="shared" si="22"/>
        <v>268.67101032189998</v>
      </c>
      <c r="J46" s="8">
        <f t="shared" si="23"/>
        <v>9.6188866367829719E-3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0.29010828042501713</v>
      </c>
      <c r="O46" s="8">
        <f t="shared" si="39"/>
        <v>9.2359898531141293E-2</v>
      </c>
      <c r="P46" s="8">
        <f t="shared" si="26"/>
        <v>8.8839939375582623E-4</v>
      </c>
      <c r="Q46" s="13">
        <f t="shared" si="27"/>
        <v>1.6435388784482785E-4</v>
      </c>
      <c r="R46" s="8">
        <f t="shared" si="28"/>
        <v>1.4261842708333333E-2</v>
      </c>
      <c r="S46" s="14">
        <f t="shared" si="29"/>
        <v>1.1524028921507758E-2</v>
      </c>
      <c r="T46" s="2">
        <v>0.01</v>
      </c>
      <c r="U46" s="15">
        <f t="shared" si="30"/>
        <v>1.1524028921507757E-4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1.4915240289215079E-2</v>
      </c>
      <c r="AR46" s="8">
        <f t="shared" si="34"/>
        <v>7.7091041666666671</v>
      </c>
      <c r="AS46" s="1">
        <f t="shared" si="35"/>
        <v>0.185</v>
      </c>
      <c r="AT46" s="1">
        <f t="shared" si="36"/>
        <v>120.72182191780833</v>
      </c>
      <c r="AU46" s="1">
        <f t="shared" si="37"/>
        <v>17205.467618382412</v>
      </c>
    </row>
    <row r="47" spans="1:48" x14ac:dyDescent="0.15">
      <c r="C47" s="7">
        <v>5</v>
      </c>
      <c r="D47" s="9">
        <v>0.71822164322580695</v>
      </c>
      <c r="E47" s="10">
        <f t="shared" si="38"/>
        <v>-4.4789896780999996</v>
      </c>
      <c r="F47" s="7" t="s">
        <v>75</v>
      </c>
      <c r="G47" s="1">
        <v>6</v>
      </c>
      <c r="H47" s="8">
        <f t="shared" si="21"/>
        <v>0.71822164322580695</v>
      </c>
      <c r="I47" s="8">
        <f t="shared" si="22"/>
        <v>273.86822164322581</v>
      </c>
      <c r="J47" s="8">
        <f t="shared" si="23"/>
        <v>1.9134013884858282E-2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0.16856254080405214</v>
      </c>
      <c r="P47" s="8">
        <f t="shared" si="26"/>
        <v>3.2252779962117246E-3</v>
      </c>
      <c r="Q47" s="13">
        <f t="shared" si="27"/>
        <v>5.96676429299169E-4</v>
      </c>
      <c r="R47" s="8">
        <f t="shared" si="28"/>
        <v>1.4261842708333333E-2</v>
      </c>
      <c r="S47" s="14">
        <f t="shared" si="29"/>
        <v>4.1837260549124212E-2</v>
      </c>
      <c r="T47" s="2">
        <v>0.01</v>
      </c>
      <c r="U47" s="15">
        <f t="shared" si="30"/>
        <v>4.1837260549124213E-4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1.5218372605491243E-2</v>
      </c>
      <c r="AR47" s="8">
        <f t="shared" si="34"/>
        <v>7.7091041666666671</v>
      </c>
      <c r="AS47" s="1">
        <f t="shared" si="35"/>
        <v>0.185</v>
      </c>
      <c r="AT47" s="1">
        <f t="shared" si="36"/>
        <v>120.72182191780833</v>
      </c>
      <c r="AU47" s="1">
        <f t="shared" si="37"/>
        <v>17555.1457429478</v>
      </c>
    </row>
    <row r="48" spans="1:48" x14ac:dyDescent="0.15">
      <c r="C48" s="7">
        <v>6</v>
      </c>
      <c r="D48" s="9">
        <v>5.13704299406667</v>
      </c>
      <c r="E48" s="10">
        <f t="shared" si="38"/>
        <v>0.71822164322580695</v>
      </c>
      <c r="F48" s="7" t="s">
        <v>73</v>
      </c>
      <c r="G48" s="1">
        <v>7</v>
      </c>
      <c r="H48" s="8">
        <f t="shared" si="21"/>
        <v>5.13704299406667</v>
      </c>
      <c r="I48" s="8">
        <f t="shared" si="22"/>
        <v>278.28704299406667</v>
      </c>
      <c r="J48" s="8">
        <f t="shared" si="23"/>
        <v>3.364950358642526E-2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0.24242830447450708</v>
      </c>
      <c r="P48" s="8">
        <f t="shared" si="26"/>
        <v>8.1575921008659215E-3</v>
      </c>
      <c r="Q48" s="13">
        <f t="shared" si="27"/>
        <v>1.5091545386601954E-3</v>
      </c>
      <c r="R48" s="8">
        <f t="shared" si="28"/>
        <v>1.4261842708333333E-2</v>
      </c>
      <c r="S48" s="14">
        <f t="shared" si="29"/>
        <v>0.10581764008506291</v>
      </c>
      <c r="T48" s="2">
        <v>0.01</v>
      </c>
      <c r="U48" s="15">
        <f t="shared" si="30"/>
        <v>1.058176400850629E-3</v>
      </c>
      <c r="V48" s="14"/>
      <c r="W48" s="2"/>
      <c r="X48" s="15"/>
      <c r="Y48" s="2">
        <v>0.02</v>
      </c>
      <c r="Z48" s="2">
        <v>0.49</v>
      </c>
      <c r="AA48" s="2">
        <f t="shared" si="31"/>
        <v>9.7999999999999997E-3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0.01</v>
      </c>
      <c r="AO48" s="2">
        <v>0.5</v>
      </c>
      <c r="AP48" s="2">
        <f t="shared" si="32"/>
        <v>5.0000000000000001E-3</v>
      </c>
      <c r="AQ48" s="1">
        <f t="shared" si="33"/>
        <v>1.5858176400850629E-2</v>
      </c>
      <c r="AR48" s="8">
        <f t="shared" si="34"/>
        <v>7.7091041666666671</v>
      </c>
      <c r="AS48" s="1">
        <f t="shared" si="35"/>
        <v>0.185</v>
      </c>
      <c r="AT48" s="1">
        <f t="shared" si="36"/>
        <v>120.72182191780833</v>
      </c>
      <c r="AU48" s="1">
        <f t="shared" si="37"/>
        <v>18293.191075756404</v>
      </c>
    </row>
    <row r="49" spans="1:78" x14ac:dyDescent="0.15">
      <c r="C49" s="7">
        <v>7</v>
      </c>
      <c r="D49" s="9">
        <v>7.8498787946451598</v>
      </c>
      <c r="E49" s="10">
        <f t="shared" si="38"/>
        <v>5.13704299406667</v>
      </c>
      <c r="F49" s="7" t="s">
        <v>73</v>
      </c>
      <c r="G49" s="1">
        <v>8</v>
      </c>
      <c r="H49" s="8">
        <f t="shared" si="21"/>
        <v>7.8498787946451598</v>
      </c>
      <c r="I49" s="8">
        <f t="shared" si="22"/>
        <v>280.99987879464516</v>
      </c>
      <c r="J49" s="8">
        <f t="shared" si="23"/>
        <v>4.7171181442717411E-2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0.3113617540403078</v>
      </c>
      <c r="P49" s="8">
        <f t="shared" si="26"/>
        <v>1.4687301794158111E-2</v>
      </c>
      <c r="Q49" s="13">
        <f t="shared" si="27"/>
        <v>2.7171508319192503E-3</v>
      </c>
      <c r="R49" s="8">
        <f t="shared" si="28"/>
        <v>1.4261842708333333E-2</v>
      </c>
      <c r="S49" s="14">
        <f t="shared" si="29"/>
        <v>0.19051891732977763</v>
      </c>
      <c r="T49" s="2">
        <v>0.01</v>
      </c>
      <c r="U49" s="15">
        <f t="shared" si="30"/>
        <v>1.9051891732977764E-3</v>
      </c>
      <c r="V49" s="14"/>
      <c r="W49" s="2"/>
      <c r="X49" s="15"/>
      <c r="Y49" s="2">
        <v>0.02</v>
      </c>
      <c r="Z49" s="2">
        <v>0.49</v>
      </c>
      <c r="AA49" s="2">
        <f t="shared" si="31"/>
        <v>9.7999999999999997E-3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0.01</v>
      </c>
      <c r="AO49" s="2">
        <v>0.5</v>
      </c>
      <c r="AP49" s="2">
        <f t="shared" si="32"/>
        <v>5.0000000000000001E-3</v>
      </c>
      <c r="AQ49" s="1">
        <f t="shared" si="33"/>
        <v>1.6705189173297778E-2</v>
      </c>
      <c r="AR49" s="8">
        <f t="shared" si="34"/>
        <v>7.7091041666666671</v>
      </c>
      <c r="AS49" s="1">
        <f t="shared" si="35"/>
        <v>0.185</v>
      </c>
      <c r="AT49" s="1">
        <f t="shared" si="36"/>
        <v>120.72182191780833</v>
      </c>
      <c r="AU49" s="1">
        <f t="shared" si="37"/>
        <v>19270.262215484094</v>
      </c>
    </row>
    <row r="50" spans="1:78" x14ac:dyDescent="0.15">
      <c r="C50" s="7">
        <v>8</v>
      </c>
      <c r="D50" s="9">
        <v>7.2278397369677396</v>
      </c>
      <c r="E50" s="10">
        <f t="shared" si="38"/>
        <v>7.8498787946451598</v>
      </c>
      <c r="F50" s="7" t="s">
        <v>73</v>
      </c>
      <c r="G50" s="1">
        <v>9</v>
      </c>
      <c r="H50" s="8">
        <f t="shared" si="21"/>
        <v>7.2278397369677396</v>
      </c>
      <c r="I50" s="8">
        <f t="shared" si="22"/>
        <v>280.3778397369677</v>
      </c>
      <c r="J50" s="8">
        <f t="shared" si="23"/>
        <v>4.3680789845361806E-2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0.37376549391281633</v>
      </c>
      <c r="P50" s="8">
        <f t="shared" si="26"/>
        <v>1.6326371991053586E-2</v>
      </c>
      <c r="Q50" s="13">
        <f t="shared" si="27"/>
        <v>3.0203788183449133E-3</v>
      </c>
      <c r="R50" s="8">
        <f t="shared" si="28"/>
        <v>1.4261842708333333E-2</v>
      </c>
      <c r="S50" s="14">
        <f t="shared" si="29"/>
        <v>0.21178040454618649</v>
      </c>
      <c r="T50" s="2">
        <v>0.01</v>
      </c>
      <c r="U50" s="15">
        <f t="shared" si="30"/>
        <v>2.1178040454618648E-3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1.6917804045461865E-2</v>
      </c>
      <c r="AR50" s="8">
        <f t="shared" si="34"/>
        <v>7.7091041666666671</v>
      </c>
      <c r="AS50" s="1">
        <f t="shared" si="35"/>
        <v>0.185</v>
      </c>
      <c r="AT50" s="1">
        <f t="shared" si="36"/>
        <v>120.72182191780833</v>
      </c>
      <c r="AU50" s="1">
        <f t="shared" si="37"/>
        <v>19515.523989835183</v>
      </c>
    </row>
    <row r="51" spans="1:78" x14ac:dyDescent="0.15">
      <c r="C51" s="7">
        <v>9</v>
      </c>
      <c r="D51" s="9">
        <v>5.9131063284999996</v>
      </c>
      <c r="E51" s="10">
        <f t="shared" si="38"/>
        <v>7.2278397369677396</v>
      </c>
      <c r="F51" s="7" t="s">
        <v>73</v>
      </c>
      <c r="G51" s="1">
        <v>10</v>
      </c>
      <c r="H51" s="8">
        <f t="shared" si="21"/>
        <v>5.9131063284999996</v>
      </c>
      <c r="I51" s="8">
        <f t="shared" si="22"/>
        <v>279.0631063285</v>
      </c>
      <c r="J51" s="8">
        <f t="shared" si="23"/>
        <v>3.7088218261766212E-2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0.43453016358842944</v>
      </c>
      <c r="P51" s="8">
        <f t="shared" si="26"/>
        <v>1.6115949548488648E-2</v>
      </c>
      <c r="Q51" s="13">
        <f t="shared" si="27"/>
        <v>2.9814506664703998E-3</v>
      </c>
      <c r="R51" s="8">
        <f t="shared" si="28"/>
        <v>1.4261842708333333E-2</v>
      </c>
      <c r="S51" s="14">
        <f t="shared" si="29"/>
        <v>0.2090508728390553</v>
      </c>
      <c r="T51" s="2">
        <v>0.01</v>
      </c>
      <c r="U51" s="15">
        <f t="shared" si="30"/>
        <v>2.0905087283905532E-3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1.6890508728390555E-2</v>
      </c>
      <c r="AR51" s="8">
        <f t="shared" si="34"/>
        <v>7.7091041666666671</v>
      </c>
      <c r="AS51" s="1">
        <f t="shared" si="35"/>
        <v>0.185</v>
      </c>
      <c r="AT51" s="1">
        <f t="shared" si="36"/>
        <v>120.72182191780833</v>
      </c>
      <c r="AU51" s="1">
        <f t="shared" si="37"/>
        <v>19484.037491133349</v>
      </c>
    </row>
    <row r="52" spans="1:78" x14ac:dyDescent="0.15">
      <c r="C52" s="7">
        <v>10</v>
      </c>
      <c r="D52" s="9">
        <v>-1.1968727201290299</v>
      </c>
      <c r="E52" s="10">
        <f t="shared" si="38"/>
        <v>5.9131063284999996</v>
      </c>
      <c r="F52" s="7" t="s">
        <v>73</v>
      </c>
      <c r="G52" s="1">
        <v>11</v>
      </c>
      <c r="H52" s="8">
        <f t="shared" si="21"/>
        <v>-1.1968727201290299</v>
      </c>
      <c r="I52" s="8">
        <f t="shared" si="22"/>
        <v>271.95312727987096</v>
      </c>
      <c r="J52" s="8">
        <f t="shared" si="23"/>
        <v>1.4896175872871719E-2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0.39749350333794375</v>
      </c>
      <c r="O52" s="8">
        <f t="shared" si="39"/>
        <v>9.8011752368663718E-2</v>
      </c>
      <c r="P52" s="8">
        <f t="shared" si="26"/>
        <v>1.460000300891966E-3</v>
      </c>
      <c r="Q52" s="13">
        <f t="shared" si="27"/>
        <v>2.7010005566501373E-4</v>
      </c>
      <c r="R52" s="8">
        <f t="shared" si="28"/>
        <v>1.4261842708333333E-2</v>
      </c>
      <c r="S52" s="14">
        <f t="shared" si="29"/>
        <v>1.893865057894599E-2</v>
      </c>
      <c r="T52" s="2">
        <v>0.01</v>
      </c>
      <c r="U52" s="15">
        <f t="shared" si="30"/>
        <v>1.8938650578945989E-4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1.4989386505789461E-2</v>
      </c>
      <c r="AR52" s="8">
        <f t="shared" si="34"/>
        <v>7.7091041666666671</v>
      </c>
      <c r="AS52" s="1">
        <f t="shared" si="35"/>
        <v>0.185</v>
      </c>
      <c r="AT52" s="1">
        <f t="shared" si="36"/>
        <v>120.72182191780833</v>
      </c>
      <c r="AU52" s="1">
        <f t="shared" si="37"/>
        <v>17290.998947650944</v>
      </c>
    </row>
    <row r="53" spans="1:78" x14ac:dyDescent="0.15">
      <c r="C53" s="7">
        <v>11</v>
      </c>
      <c r="D53" s="9">
        <v>-6.6852175733333299</v>
      </c>
      <c r="E53" s="10">
        <f t="shared" si="38"/>
        <v>-1.1968727201290299</v>
      </c>
      <c r="F53" s="7" t="s">
        <v>75</v>
      </c>
      <c r="G53" s="1">
        <v>12</v>
      </c>
      <c r="H53" s="8">
        <f t="shared" si="21"/>
        <v>-6.6852175733333299</v>
      </c>
      <c r="I53" s="8">
        <f t="shared" si="22"/>
        <v>266.46478242666666</v>
      </c>
      <c r="J53" s="8">
        <f t="shared" si="23"/>
        <v>7.1254317235345307E-3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0.17364279373443842</v>
      </c>
      <c r="P53" s="8">
        <f t="shared" si="26"/>
        <v>1.2372798710385306E-3</v>
      </c>
      <c r="Q53" s="13">
        <f t="shared" si="27"/>
        <v>2.2889677614212816E-4</v>
      </c>
      <c r="R53" s="8">
        <f t="shared" si="28"/>
        <v>1.4261842708333333E-2</v>
      </c>
      <c r="S53" s="14">
        <f t="shared" si="29"/>
        <v>1.6049593367649578E-2</v>
      </c>
      <c r="T53" s="2">
        <v>0.01</v>
      </c>
      <c r="U53" s="15">
        <f t="shared" si="30"/>
        <v>1.6049593367649579E-4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1.4960495933676496E-2</v>
      </c>
      <c r="AR53" s="8">
        <f t="shared" si="34"/>
        <v>7.7091041666666671</v>
      </c>
      <c r="AS53" s="1">
        <f t="shared" si="35"/>
        <v>0.185</v>
      </c>
      <c r="AT53" s="1">
        <f t="shared" si="36"/>
        <v>120.72182191780833</v>
      </c>
      <c r="AU53" s="1">
        <f t="shared" si="37"/>
        <v>17257.672243331901</v>
      </c>
      <c r="AV53" s="1">
        <f>SUM(AU42:AU53)</f>
        <v>228798.05009015356</v>
      </c>
    </row>
    <row r="54" spans="1:78" x14ac:dyDescent="0.15">
      <c r="C54" s="7">
        <v>12</v>
      </c>
      <c r="D54" s="9">
        <v>-12.0548507053226</v>
      </c>
      <c r="E54" s="10">
        <f t="shared" si="38"/>
        <v>-6.6852175733333299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-14</v>
      </c>
      <c r="E58" s="7"/>
      <c r="F58" s="7"/>
      <c r="G58" s="1">
        <v>1</v>
      </c>
      <c r="H58" s="8">
        <f t="shared" ref="H58:H69" si="40">E59</f>
        <v>-14</v>
      </c>
      <c r="I58" s="8">
        <f t="shared" ref="I58:I69" si="41">H58+273.15</f>
        <v>259.14999999999998</v>
      </c>
      <c r="J58" s="8">
        <f t="shared" ref="J58:J69" si="42">EXP(($C$16*(I58-$C$14))/($C$17*I58*$C$14))</f>
        <v>2.5402757724984461E-3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7.7022558573827766E-3</v>
      </c>
      <c r="Q58" s="13">
        <f t="shared" ref="Q58:Q69" si="46">P58*$B$60</f>
        <v>2.233654198641005E-3</v>
      </c>
      <c r="R58" s="8">
        <f t="shared" ref="R58:R69" si="47">L58*$B$60</f>
        <v>0.87929594999999994</v>
      </c>
      <c r="S58" s="14">
        <f t="shared" ref="S58:S69" si="48">Q58/R58</f>
        <v>2.5402757724984461E-3</v>
      </c>
      <c r="T58" s="2">
        <v>0.27</v>
      </c>
      <c r="U58" s="15">
        <f t="shared" ref="U58:U69" si="49">S58*T58</f>
        <v>6.8587445857458049E-4</v>
      </c>
      <c r="V58" s="2">
        <v>220.1</v>
      </c>
      <c r="W58" s="2">
        <v>12.1</v>
      </c>
      <c r="X58" s="2">
        <v>4.5</v>
      </c>
      <c r="Y58" s="2">
        <v>1.5</v>
      </c>
      <c r="Z58" s="2">
        <v>6.8</v>
      </c>
      <c r="AA58" s="2">
        <v>30.2</v>
      </c>
      <c r="AB58" s="1">
        <f t="shared" ref="AB58:AB69" si="50">U58*0.67*AD58+(V58+W58+X58+Y58+Z58+AA58)/1000</f>
        <v>0.27533326540730102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3.8349315068493168</v>
      </c>
      <c r="AF58" s="1">
        <f t="shared" ref="AF58:AF69" si="54">AE58*10000*AC58*AB58</f>
        <v>118574.03746944061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-15.7779952980645</v>
      </c>
      <c r="E59" s="10">
        <f t="shared" ref="E59:E70" si="55">D58</f>
        <v>-14</v>
      </c>
      <c r="F59" s="7" t="s">
        <v>73</v>
      </c>
      <c r="G59" s="1">
        <v>2</v>
      </c>
      <c r="H59" s="8">
        <f t="shared" si="40"/>
        <v>-15.7779952980645</v>
      </c>
      <c r="I59" s="8">
        <f t="shared" si="41"/>
        <v>257.37200470193545</v>
      </c>
      <c r="J59" s="8">
        <f t="shared" si="42"/>
        <v>1.9595502538793655E-3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6.0564077441426178</v>
      </c>
      <c r="P59" s="8">
        <f t="shared" si="45"/>
        <v>1.1867835332631622E-2</v>
      </c>
      <c r="Q59" s="13">
        <f t="shared" si="46"/>
        <v>3.44167224646317E-3</v>
      </c>
      <c r="R59" s="8">
        <f t="shared" si="47"/>
        <v>0.87929594999999994</v>
      </c>
      <c r="S59" s="14">
        <f t="shared" si="48"/>
        <v>3.9141227097238083E-3</v>
      </c>
      <c r="T59" s="2">
        <v>0.27</v>
      </c>
      <c r="U59" s="15">
        <f t="shared" si="49"/>
        <v>1.0568131316254282E-3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0.22660533879147485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3.8349315068493168</v>
      </c>
      <c r="AF59" s="1">
        <f t="shared" si="54"/>
        <v>97589.043201472596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-12.3161434005</v>
      </c>
      <c r="E60" s="10">
        <f t="shared" si="55"/>
        <v>-15.7779952980645</v>
      </c>
      <c r="F60" s="7" t="s">
        <v>73</v>
      </c>
      <c r="G60" s="1">
        <v>3</v>
      </c>
      <c r="H60" s="8">
        <f t="shared" si="40"/>
        <v>-12.3161434005</v>
      </c>
      <c r="I60" s="8">
        <f t="shared" si="41"/>
        <v>260.8338565995</v>
      </c>
      <c r="J60" s="8">
        <f t="shared" si="42"/>
        <v>3.2375766798617149E-3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9.0765949088099855</v>
      </c>
      <c r="P60" s="8">
        <f t="shared" si="45"/>
        <v>2.9386172009314777E-2</v>
      </c>
      <c r="Q60" s="13">
        <f t="shared" si="46"/>
        <v>8.5219898827012842E-3</v>
      </c>
      <c r="R60" s="8">
        <f t="shared" si="47"/>
        <v>0.87929594999999994</v>
      </c>
      <c r="S60" s="14">
        <f t="shared" si="48"/>
        <v>9.6918334295765657E-3</v>
      </c>
      <c r="T60" s="2">
        <v>0.27</v>
      </c>
      <c r="U60" s="15">
        <f t="shared" si="49"/>
        <v>2.6167950259856727E-3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0.22690844327354903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3.8349315068493168</v>
      </c>
      <c r="AF60" s="1">
        <f t="shared" si="54"/>
        <v>97719.577091598272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-8.3371601734193508</v>
      </c>
      <c r="E61" s="10">
        <f t="shared" si="55"/>
        <v>-12.3161434005</v>
      </c>
      <c r="F61" s="7" t="s">
        <v>73</v>
      </c>
      <c r="G61" s="1">
        <v>4</v>
      </c>
      <c r="H61" s="8">
        <f t="shared" si="40"/>
        <v>-8.3371601734193508</v>
      </c>
      <c r="I61" s="8">
        <f t="shared" si="41"/>
        <v>264.81283982658061</v>
      </c>
      <c r="J61" s="8">
        <f t="shared" si="42"/>
        <v>5.6730357351805838E-3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12.079263736800671</v>
      </c>
      <c r="P61" s="8">
        <f t="shared" si="45"/>
        <v>6.8526094833541162E-2</v>
      </c>
      <c r="Q61" s="13">
        <f t="shared" si="46"/>
        <v>1.9872567501726935E-2</v>
      </c>
      <c r="R61" s="8">
        <f t="shared" si="47"/>
        <v>0.87929594999999994</v>
      </c>
      <c r="S61" s="14">
        <f t="shared" si="48"/>
        <v>2.2600544790098188E-2</v>
      </c>
      <c r="T61" s="2">
        <v>0.27</v>
      </c>
      <c r="U61" s="15">
        <f t="shared" si="49"/>
        <v>6.1021470933265111E-3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0.22758564718023336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3.8349315068493168</v>
      </c>
      <c r="AF61" s="1">
        <f t="shared" si="54"/>
        <v>98011.219299403616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-4.4789896780999996</v>
      </c>
      <c r="E62" s="10">
        <f t="shared" si="55"/>
        <v>-8.3371601734193508</v>
      </c>
      <c r="F62" s="7" t="s">
        <v>73</v>
      </c>
      <c r="G62" s="1">
        <v>5</v>
      </c>
      <c r="H62" s="8">
        <f t="shared" si="40"/>
        <v>-4.4789896780999996</v>
      </c>
      <c r="I62" s="8">
        <f t="shared" si="41"/>
        <v>268.67101032189998</v>
      </c>
      <c r="J62" s="8">
        <f t="shared" si="42"/>
        <v>9.6188866367829719E-3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11.410200759868774</v>
      </c>
      <c r="O62" s="8">
        <f t="shared" si="56"/>
        <v>3.6325918820983567</v>
      </c>
      <c r="P62" s="8">
        <f t="shared" si="45"/>
        <v>3.494148951160219E-2</v>
      </c>
      <c r="Q62" s="13">
        <f t="shared" si="46"/>
        <v>1.0133031958364635E-2</v>
      </c>
      <c r="R62" s="8">
        <f t="shared" si="47"/>
        <v>0.87929594999999994</v>
      </c>
      <c r="S62" s="14">
        <f t="shared" si="48"/>
        <v>1.1524028921507754E-2</v>
      </c>
      <c r="T62" s="2">
        <v>0.27</v>
      </c>
      <c r="U62" s="15">
        <f t="shared" si="49"/>
        <v>3.1114878088070938E-3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0.22700456208125125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3.8349315068493168</v>
      </c>
      <c r="AF62" s="1">
        <f t="shared" si="54"/>
        <v>97760.971272897586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0.71822164322580695</v>
      </c>
      <c r="E63" s="10">
        <f t="shared" si="55"/>
        <v>-4.4789896780999996</v>
      </c>
      <c r="F63" s="7" t="s">
        <v>75</v>
      </c>
      <c r="G63" s="1">
        <v>6</v>
      </c>
      <c r="H63" s="8">
        <f t="shared" si="40"/>
        <v>0.71822164322580695</v>
      </c>
      <c r="I63" s="8">
        <f t="shared" si="41"/>
        <v>273.86822164322581</v>
      </c>
      <c r="J63" s="8">
        <f t="shared" si="42"/>
        <v>1.9134013884858282E-2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6.6297053925867546</v>
      </c>
      <c r="P63" s="8">
        <f t="shared" si="45"/>
        <v>0.12685287503427478</v>
      </c>
      <c r="Q63" s="13">
        <f t="shared" si="46"/>
        <v>3.6787333759939686E-2</v>
      </c>
      <c r="R63" s="8">
        <f t="shared" si="47"/>
        <v>0.87929594999999994</v>
      </c>
      <c r="S63" s="14">
        <f t="shared" si="48"/>
        <v>4.1837260549124206E-2</v>
      </c>
      <c r="T63" s="2">
        <v>0.27</v>
      </c>
      <c r="U63" s="15">
        <f t="shared" si="49"/>
        <v>1.1296060348263536E-2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0.22859482452566762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3.8349315068493168</v>
      </c>
      <c r="AF63" s="1">
        <f t="shared" si="54"/>
        <v>98445.827998769513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5.13704299406667</v>
      </c>
      <c r="E64" s="10">
        <f t="shared" si="55"/>
        <v>0.71822164322580695</v>
      </c>
      <c r="F64" s="7" t="s">
        <v>73</v>
      </c>
      <c r="G64" s="1">
        <v>7</v>
      </c>
      <c r="H64" s="8">
        <f t="shared" si="40"/>
        <v>5.13704299406667</v>
      </c>
      <c r="I64" s="8">
        <f t="shared" si="41"/>
        <v>278.28704299406667</v>
      </c>
      <c r="J64" s="8">
        <f t="shared" si="42"/>
        <v>3.364950358642526E-2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9.5349075175524796</v>
      </c>
      <c r="P64" s="8">
        <f t="shared" si="45"/>
        <v>0.32084490470811533</v>
      </c>
      <c r="Q64" s="13">
        <f t="shared" si="46"/>
        <v>9.3045022365353433E-2</v>
      </c>
      <c r="R64" s="8">
        <f t="shared" si="47"/>
        <v>0.87929594999999994</v>
      </c>
      <c r="S64" s="14">
        <f t="shared" si="48"/>
        <v>0.10581764008506288</v>
      </c>
      <c r="T64" s="2">
        <v>0.27</v>
      </c>
      <c r="U64" s="15">
        <f t="shared" si="49"/>
        <v>2.8570762822966979E-2</v>
      </c>
      <c r="V64" s="2">
        <v>180.9</v>
      </c>
      <c r="W64" s="2">
        <v>6</v>
      </c>
      <c r="X64" s="2">
        <v>3</v>
      </c>
      <c r="Y64" s="2">
        <v>0.3</v>
      </c>
      <c r="Z64" s="2">
        <v>6</v>
      </c>
      <c r="AA64" s="2">
        <v>30.2</v>
      </c>
      <c r="AB64" s="1">
        <f t="shared" si="50"/>
        <v>0.23195129921650251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3.8349315068493168</v>
      </c>
      <c r="AF64" s="1">
        <f t="shared" si="54"/>
        <v>99891.315361756817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7.8498787946451598</v>
      </c>
      <c r="E65" s="10">
        <f t="shared" si="55"/>
        <v>5.13704299406667</v>
      </c>
      <c r="F65" s="7" t="s">
        <v>73</v>
      </c>
      <c r="G65" s="1">
        <v>8</v>
      </c>
      <c r="H65" s="8">
        <f t="shared" si="40"/>
        <v>7.8498787946451598</v>
      </c>
      <c r="I65" s="8">
        <f t="shared" si="41"/>
        <v>280.99987879464516</v>
      </c>
      <c r="J65" s="8">
        <f t="shared" si="42"/>
        <v>4.7171181442717411E-2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12.246117612844364</v>
      </c>
      <c r="P65" s="8">
        <f t="shared" si="45"/>
        <v>0.57766383588433889</v>
      </c>
      <c r="Q65" s="13">
        <f t="shared" si="46"/>
        <v>0.16752251240645827</v>
      </c>
      <c r="R65" s="8">
        <f t="shared" si="47"/>
        <v>0.87929594999999994</v>
      </c>
      <c r="S65" s="14">
        <f t="shared" si="48"/>
        <v>0.19051891732977763</v>
      </c>
      <c r="T65" s="2">
        <v>0.27</v>
      </c>
      <c r="U65" s="15">
        <f t="shared" si="49"/>
        <v>5.1440107679039962E-2</v>
      </c>
      <c r="V65" s="2">
        <v>180.9</v>
      </c>
      <c r="W65" s="2">
        <v>6</v>
      </c>
      <c r="X65" s="2">
        <v>3</v>
      </c>
      <c r="Y65" s="2">
        <v>0.3</v>
      </c>
      <c r="Z65" s="2">
        <v>6</v>
      </c>
      <c r="AA65" s="2">
        <v>30.2</v>
      </c>
      <c r="AB65" s="1">
        <f t="shared" si="50"/>
        <v>0.23639481292203748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3.8349315068493168</v>
      </c>
      <c r="AF65" s="1">
        <f t="shared" si="54"/>
        <v>101804.94305159173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7.2278397369677396</v>
      </c>
      <c r="E66" s="10">
        <f t="shared" si="55"/>
        <v>7.8498787946451598</v>
      </c>
      <c r="F66" s="7" t="s">
        <v>73</v>
      </c>
      <c r="G66" s="1">
        <v>9</v>
      </c>
      <c r="H66" s="8">
        <f t="shared" si="40"/>
        <v>7.2278397369677396</v>
      </c>
      <c r="I66" s="8">
        <f t="shared" si="41"/>
        <v>280.3778397369677</v>
      </c>
      <c r="J66" s="8">
        <f t="shared" si="42"/>
        <v>4.3680789845361806E-2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14.700508776960024</v>
      </c>
      <c r="P66" s="8">
        <f t="shared" si="45"/>
        <v>0.64212983450628758</v>
      </c>
      <c r="Q66" s="13">
        <f t="shared" si="46"/>
        <v>0.18621765200682339</v>
      </c>
      <c r="R66" s="8">
        <f t="shared" si="47"/>
        <v>0.87929594999999994</v>
      </c>
      <c r="S66" s="14">
        <f t="shared" si="48"/>
        <v>0.21178040454618652</v>
      </c>
      <c r="T66" s="2">
        <v>0.27</v>
      </c>
      <c r="U66" s="15">
        <f t="shared" si="49"/>
        <v>5.7180709227470365E-2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0.2375102118028975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3.8349315068493168</v>
      </c>
      <c r="AF66" s="1">
        <f t="shared" si="54"/>
        <v>102285.29673677692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5.9131063284999996</v>
      </c>
      <c r="E67" s="10">
        <f t="shared" si="55"/>
        <v>7.2278397369677396</v>
      </c>
      <c r="F67" s="7" t="s">
        <v>73</v>
      </c>
      <c r="G67" s="1">
        <v>10</v>
      </c>
      <c r="H67" s="8">
        <f t="shared" si="40"/>
        <v>5.9131063284999996</v>
      </c>
      <c r="I67" s="8">
        <f t="shared" si="41"/>
        <v>279.0631063285</v>
      </c>
      <c r="J67" s="8">
        <f t="shared" si="42"/>
        <v>3.7088218261766212E-2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17.090433942453735</v>
      </c>
      <c r="P67" s="8">
        <f t="shared" si="45"/>
        <v>0.6338537442460217</v>
      </c>
      <c r="Q67" s="13">
        <f t="shared" si="46"/>
        <v>0.18381758583134628</v>
      </c>
      <c r="R67" s="8">
        <f t="shared" si="47"/>
        <v>0.87929594999999994</v>
      </c>
      <c r="S67" s="14">
        <f t="shared" si="48"/>
        <v>0.20905087283905527</v>
      </c>
      <c r="T67" s="2">
        <v>0.27</v>
      </c>
      <c r="U67" s="15">
        <f t="shared" si="49"/>
        <v>5.6443735666544925E-2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0.23736701784000969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3.8349315068493168</v>
      </c>
      <c r="AF67" s="1">
        <f t="shared" si="54"/>
        <v>102223.62933783136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-1.1968727201290299</v>
      </c>
      <c r="E68" s="10">
        <f t="shared" si="55"/>
        <v>5.9131063284999996</v>
      </c>
      <c r="F68" s="7" t="s">
        <v>73</v>
      </c>
      <c r="G68" s="1">
        <v>11</v>
      </c>
      <c r="H68" s="8">
        <f t="shared" si="40"/>
        <v>-1.1968727201290299</v>
      </c>
      <c r="I68" s="8">
        <f t="shared" si="41"/>
        <v>271.95312727987096</v>
      </c>
      <c r="J68" s="8">
        <f t="shared" si="42"/>
        <v>1.4896175872871719E-2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15.633751188297328</v>
      </c>
      <c r="O68" s="8">
        <f t="shared" si="56"/>
        <v>3.8548840099103856</v>
      </c>
      <c r="P68" s="8">
        <f t="shared" si="45"/>
        <v>5.742303018114607E-2</v>
      </c>
      <c r="Q68" s="13">
        <f t="shared" si="46"/>
        <v>1.665267875253236E-2</v>
      </c>
      <c r="R68" s="8">
        <f t="shared" si="47"/>
        <v>0.87929594999999994</v>
      </c>
      <c r="S68" s="14">
        <f t="shared" si="48"/>
        <v>1.8938650578945986E-2</v>
      </c>
      <c r="T68" s="2">
        <v>0.27</v>
      </c>
      <c r="U68" s="15">
        <f t="shared" si="49"/>
        <v>5.1134356563154165E-3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0.22739354054802211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3.8349315068493168</v>
      </c>
      <c r="AF68" s="1">
        <f t="shared" si="54"/>
        <v>97928.487345557616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-6.6852175733333299</v>
      </c>
      <c r="E69" s="10">
        <f t="shared" si="55"/>
        <v>-1.1968727201290299</v>
      </c>
      <c r="F69" s="7" t="s">
        <v>75</v>
      </c>
      <c r="G69" s="1">
        <v>12</v>
      </c>
      <c r="H69" s="8">
        <f t="shared" si="40"/>
        <v>-6.6852175733333299</v>
      </c>
      <c r="I69" s="8">
        <f t="shared" si="41"/>
        <v>266.46478242666666</v>
      </c>
      <c r="J69" s="8">
        <f t="shared" si="42"/>
        <v>7.1254317235345307E-3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6.8295159797292389</v>
      </c>
      <c r="P69" s="8">
        <f t="shared" si="45"/>
        <v>4.8663249818348728E-2</v>
      </c>
      <c r="Q69" s="13">
        <f t="shared" si="46"/>
        <v>1.411234244732113E-2</v>
      </c>
      <c r="R69" s="8">
        <f t="shared" si="47"/>
        <v>0.87929594999999994</v>
      </c>
      <c r="S69" s="14">
        <f t="shared" si="48"/>
        <v>1.6049593367649575E-2</v>
      </c>
      <c r="T69" s="2">
        <v>0.27</v>
      </c>
      <c r="U69" s="15">
        <f t="shared" si="49"/>
        <v>4.3333902092653857E-3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0.22724197771766028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3.8349315068493168</v>
      </c>
      <c r="AF69" s="1">
        <f t="shared" si="54"/>
        <v>97863.215840134129</v>
      </c>
      <c r="AG69" s="1">
        <f>SUM(AF58:AF69)</f>
        <v>1210097.5640072308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-12.0548507053226</v>
      </c>
      <c r="E70" s="10">
        <f t="shared" si="55"/>
        <v>-6.6852175733333299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-14</v>
      </c>
      <c r="E74" s="7"/>
      <c r="F74" s="7"/>
      <c r="G74" s="1">
        <v>1</v>
      </c>
      <c r="H74" s="8">
        <f t="shared" ref="H74:H85" si="57">E75</f>
        <v>-14</v>
      </c>
      <c r="I74" s="8">
        <f t="shared" ref="I74:I85" si="58">H74+273.15</f>
        <v>259.14999999999998</v>
      </c>
      <c r="J74" s="8">
        <f t="shared" ref="J74:J85" si="59">EXP(($C$16*(I74-$C$14))/($C$17*I74*$C$14))</f>
        <v>2.5402757724984461E-3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1.3240425381416401E-3</v>
      </c>
      <c r="Q74" s="13">
        <f t="shared" ref="Q74:Q85" si="63">P74*$B$76</f>
        <v>3.4425105991682645E-4</v>
      </c>
      <c r="R74" s="8">
        <f t="shared" ref="R74:R85" si="64">L74*$B$76</f>
        <v>0.1355172</v>
      </c>
      <c r="S74" s="14">
        <f t="shared" ref="S74:S85" si="65">Q74/R74</f>
        <v>2.5402757724984461E-3</v>
      </c>
      <c r="T74" s="2">
        <v>0.01</v>
      </c>
      <c r="U74" s="15">
        <f t="shared" ref="U74:U85" si="66">S74*T74</f>
        <v>2.540275772498446E-5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9.9754027577249847E-3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2.3561640764508334</v>
      </c>
      <c r="AX74" s="1">
        <f t="shared" ref="AX74:AX85" si="72">AW74*10000*AV74*0.67*AU74*AT74</f>
        <v>2134.0529560186856</v>
      </c>
    </row>
    <row r="75" spans="1:78" x14ac:dyDescent="0.15">
      <c r="A75" s="1" t="s">
        <v>74</v>
      </c>
      <c r="B75" s="1">
        <v>1</v>
      </c>
      <c r="C75" s="7">
        <v>1</v>
      </c>
      <c r="D75" s="9">
        <v>-15.7779952980645</v>
      </c>
      <c r="E75" s="10">
        <f t="shared" ref="E75:E86" si="73">D74</f>
        <v>-14</v>
      </c>
      <c r="F75" s="7" t="s">
        <v>73</v>
      </c>
      <c r="G75" s="1">
        <v>2</v>
      </c>
      <c r="H75" s="8">
        <f t="shared" si="57"/>
        <v>-15.7779952980645</v>
      </c>
      <c r="I75" s="8">
        <f t="shared" si="58"/>
        <v>257.37200470193545</v>
      </c>
      <c r="J75" s="8">
        <f t="shared" si="59"/>
        <v>1.9595502538793655E-3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1.0411159574618585</v>
      </c>
      <c r="P75" s="8">
        <f t="shared" si="62"/>
        <v>2.0401190387622434E-3</v>
      </c>
      <c r="Q75" s="13">
        <f t="shared" si="63"/>
        <v>5.3043095007818326E-4</v>
      </c>
      <c r="R75" s="8">
        <f t="shared" si="64"/>
        <v>0.1355172</v>
      </c>
      <c r="S75" s="14">
        <f t="shared" si="65"/>
        <v>3.9141227097238083E-3</v>
      </c>
      <c r="T75" s="2">
        <v>0.01</v>
      </c>
      <c r="U75" s="15">
        <f t="shared" si="66"/>
        <v>3.9141227097238086E-5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5.5291412270972382E-3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2.3561640764508334</v>
      </c>
      <c r="AX75" s="1">
        <f t="shared" si="72"/>
        <v>1182.8575212959786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-12.3161434005</v>
      </c>
      <c r="E76" s="10">
        <f t="shared" si="73"/>
        <v>-15.7779952980645</v>
      </c>
      <c r="F76" s="7" t="s">
        <v>73</v>
      </c>
      <c r="G76" s="1">
        <v>3</v>
      </c>
      <c r="H76" s="8">
        <f t="shared" si="57"/>
        <v>-12.3161434005</v>
      </c>
      <c r="I76" s="8">
        <f t="shared" si="58"/>
        <v>260.8338565995</v>
      </c>
      <c r="J76" s="8">
        <f t="shared" si="59"/>
        <v>3.2375766798617149E-3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1.5602958384230963</v>
      </c>
      <c r="P76" s="8">
        <f t="shared" si="62"/>
        <v>5.0515774201638991E-3</v>
      </c>
      <c r="Q76" s="13">
        <f t="shared" si="63"/>
        <v>1.3134101292426139E-3</v>
      </c>
      <c r="R76" s="8">
        <f t="shared" si="64"/>
        <v>0.1355172</v>
      </c>
      <c r="S76" s="14">
        <f t="shared" si="65"/>
        <v>9.6918334295765692E-3</v>
      </c>
      <c r="T76" s="2">
        <v>0.01</v>
      </c>
      <c r="U76" s="15">
        <f t="shared" si="66"/>
        <v>9.6918334295765694E-5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5.5869183342957662E-3</v>
      </c>
      <c r="AU76" s="8">
        <f t="shared" si="70"/>
        <v>52.122000000000007</v>
      </c>
      <c r="AV76" s="1">
        <f t="shared" si="71"/>
        <v>0.26</v>
      </c>
      <c r="AW76" s="1">
        <f t="shared" si="75"/>
        <v>2.3561640764508334</v>
      </c>
      <c r="AX76" s="1">
        <f t="shared" si="72"/>
        <v>1195.2178649735051</v>
      </c>
    </row>
    <row r="77" spans="1:78" x14ac:dyDescent="0.15">
      <c r="C77" s="7">
        <v>3</v>
      </c>
      <c r="D77" s="9">
        <v>-8.3371601734193508</v>
      </c>
      <c r="E77" s="10">
        <f t="shared" si="73"/>
        <v>-12.3161434005</v>
      </c>
      <c r="F77" s="7" t="s">
        <v>73</v>
      </c>
      <c r="G77" s="1">
        <v>4</v>
      </c>
      <c r="H77" s="8">
        <f t="shared" si="57"/>
        <v>-8.3371601734193508</v>
      </c>
      <c r="I77" s="8">
        <f t="shared" si="58"/>
        <v>264.81283982658061</v>
      </c>
      <c r="J77" s="8">
        <f t="shared" si="59"/>
        <v>5.6730357351805838E-3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2.0764642610029322</v>
      </c>
      <c r="P77" s="8">
        <f t="shared" si="62"/>
        <v>1.1779855955494977E-2</v>
      </c>
      <c r="Q77" s="13">
        <f t="shared" si="63"/>
        <v>3.0627625484286941E-3</v>
      </c>
      <c r="R77" s="8">
        <f t="shared" si="64"/>
        <v>0.1355172</v>
      </c>
      <c r="S77" s="14">
        <f t="shared" si="65"/>
        <v>2.2600544790098185E-2</v>
      </c>
      <c r="T77" s="2">
        <v>0.01</v>
      </c>
      <c r="U77" s="15">
        <f t="shared" si="66"/>
        <v>2.2600544790098186E-4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5.7160054479009816E-3</v>
      </c>
      <c r="AU77" s="8">
        <f t="shared" si="70"/>
        <v>52.122000000000007</v>
      </c>
      <c r="AV77" s="1">
        <f t="shared" si="71"/>
        <v>0.26</v>
      </c>
      <c r="AW77" s="1">
        <f t="shared" si="75"/>
        <v>2.3561640764508334</v>
      </c>
      <c r="AX77" s="1">
        <f t="shared" si="72"/>
        <v>1222.8336658653336</v>
      </c>
    </row>
    <row r="78" spans="1:78" x14ac:dyDescent="0.15">
      <c r="C78" s="7">
        <v>4</v>
      </c>
      <c r="D78" s="9">
        <v>-4.4789896780999996</v>
      </c>
      <c r="E78" s="10">
        <f t="shared" si="73"/>
        <v>-8.3371601734193508</v>
      </c>
      <c r="F78" s="7" t="s">
        <v>73</v>
      </c>
      <c r="G78" s="1">
        <v>5</v>
      </c>
      <c r="H78" s="8">
        <f t="shared" si="57"/>
        <v>-4.4789896780999996</v>
      </c>
      <c r="I78" s="8">
        <f t="shared" si="58"/>
        <v>268.67101032189998</v>
      </c>
      <c r="J78" s="8">
        <f t="shared" si="59"/>
        <v>9.6188866367829719E-3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1.9614501847950652</v>
      </c>
      <c r="O78" s="8">
        <f t="shared" si="74"/>
        <v>0.62445422025237196</v>
      </c>
      <c r="P78" s="8">
        <f t="shared" si="62"/>
        <v>6.0065543544682715E-3</v>
      </c>
      <c r="Q78" s="13">
        <f t="shared" si="63"/>
        <v>1.5617041321617506E-3</v>
      </c>
      <c r="R78" s="8">
        <f t="shared" si="64"/>
        <v>0.1355172</v>
      </c>
      <c r="S78" s="14">
        <f t="shared" si="65"/>
        <v>1.1524028921507754E-2</v>
      </c>
      <c r="T78" s="2">
        <v>0.01</v>
      </c>
      <c r="U78" s="15">
        <f t="shared" si="66"/>
        <v>1.1524028921507755E-4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5.6052402892150773E-3</v>
      </c>
      <c r="AU78" s="8">
        <f t="shared" si="70"/>
        <v>52.122000000000007</v>
      </c>
      <c r="AV78" s="1">
        <f t="shared" si="71"/>
        <v>0.26</v>
      </c>
      <c r="AW78" s="1">
        <f t="shared" si="75"/>
        <v>2.3561640764508334</v>
      </c>
      <c r="AX78" s="1">
        <f t="shared" si="72"/>
        <v>1199.1375084210158</v>
      </c>
    </row>
    <row r="79" spans="1:78" x14ac:dyDescent="0.15">
      <c r="C79" s="7">
        <v>5</v>
      </c>
      <c r="D79" s="9">
        <v>0.71822164322580695</v>
      </c>
      <c r="E79" s="10">
        <f t="shared" si="73"/>
        <v>-4.4789896780999996</v>
      </c>
      <c r="F79" s="7" t="s">
        <v>75</v>
      </c>
      <c r="G79" s="1">
        <v>6</v>
      </c>
      <c r="H79" s="8">
        <f t="shared" si="57"/>
        <v>0.71822164322580695</v>
      </c>
      <c r="I79" s="8">
        <f t="shared" si="58"/>
        <v>273.86822164322581</v>
      </c>
      <c r="J79" s="8">
        <f t="shared" si="59"/>
        <v>1.9134013884858282E-2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1.1396676658979037</v>
      </c>
      <c r="P79" s="8">
        <f t="shared" si="62"/>
        <v>2.1806416943414519E-2</v>
      </c>
      <c r="Q79" s="13">
        <f t="shared" si="63"/>
        <v>5.6696684052877748E-3</v>
      </c>
      <c r="R79" s="8">
        <f t="shared" si="64"/>
        <v>0.1355172</v>
      </c>
      <c r="S79" s="14">
        <f t="shared" si="65"/>
        <v>4.1837260549124206E-2</v>
      </c>
      <c r="T79" s="2">
        <v>0.01</v>
      </c>
      <c r="U79" s="15">
        <f t="shared" si="66"/>
        <v>4.1837260549124208E-4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5.9083726054912425E-3</v>
      </c>
      <c r="AU79" s="8">
        <f t="shared" si="70"/>
        <v>52.122000000000007</v>
      </c>
      <c r="AV79" s="1">
        <f t="shared" si="71"/>
        <v>0.26</v>
      </c>
      <c r="AW79" s="1">
        <f t="shared" si="75"/>
        <v>2.3561640764508334</v>
      </c>
      <c r="AX79" s="1">
        <f t="shared" si="72"/>
        <v>1263.9870620004922</v>
      </c>
    </row>
    <row r="80" spans="1:78" x14ac:dyDescent="0.15">
      <c r="C80" s="7">
        <v>6</v>
      </c>
      <c r="D80" s="9">
        <v>5.13704299406667</v>
      </c>
      <c r="E80" s="10">
        <f t="shared" si="73"/>
        <v>0.71822164322580695</v>
      </c>
      <c r="F80" s="7" t="s">
        <v>73</v>
      </c>
      <c r="G80" s="1">
        <v>7</v>
      </c>
      <c r="H80" s="8">
        <f t="shared" si="57"/>
        <v>5.13704299406667</v>
      </c>
      <c r="I80" s="8">
        <f t="shared" si="58"/>
        <v>278.28704299406667</v>
      </c>
      <c r="J80" s="8">
        <f t="shared" si="59"/>
        <v>3.364950358642526E-2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1.6390812489544893</v>
      </c>
      <c r="P80" s="8">
        <f t="shared" si="62"/>
        <v>5.5154270365136482E-2</v>
      </c>
      <c r="Q80" s="13">
        <f t="shared" si="63"/>
        <v>1.4340110294935485E-2</v>
      </c>
      <c r="R80" s="8">
        <f t="shared" si="64"/>
        <v>0.1355172</v>
      </c>
      <c r="S80" s="14">
        <f t="shared" si="65"/>
        <v>0.10581764008506289</v>
      </c>
      <c r="T80" s="2">
        <v>0.01</v>
      </c>
      <c r="U80" s="15">
        <f t="shared" si="66"/>
        <v>1.058176400850629E-3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1E-3</v>
      </c>
      <c r="AF80" s="2">
        <v>0.49</v>
      </c>
      <c r="AG80" s="15">
        <f t="shared" si="67"/>
        <v>4.8999999999999998E-4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0.01</v>
      </c>
      <c r="AR80" s="2">
        <v>0.5</v>
      </c>
      <c r="AS80" s="2">
        <f t="shared" si="68"/>
        <v>5.0000000000000001E-3</v>
      </c>
      <c r="AT80" s="1">
        <f t="shared" si="69"/>
        <v>6.5481764008506289E-3</v>
      </c>
      <c r="AU80" s="8">
        <f t="shared" si="70"/>
        <v>52.122000000000007</v>
      </c>
      <c r="AV80" s="1">
        <f t="shared" si="71"/>
        <v>0.26</v>
      </c>
      <c r="AW80" s="1">
        <f t="shared" si="75"/>
        <v>2.3561640764508334</v>
      </c>
      <c r="AX80" s="1">
        <f t="shared" si="72"/>
        <v>1400.8612528396861</v>
      </c>
    </row>
    <row r="81" spans="1:53" x14ac:dyDescent="0.15">
      <c r="C81" s="7">
        <v>7</v>
      </c>
      <c r="D81" s="9">
        <v>7.8498787946451598</v>
      </c>
      <c r="E81" s="10">
        <f t="shared" si="73"/>
        <v>5.13704299406667</v>
      </c>
      <c r="F81" s="7" t="s">
        <v>73</v>
      </c>
      <c r="G81" s="1">
        <v>8</v>
      </c>
      <c r="H81" s="8">
        <f t="shared" si="57"/>
        <v>7.8498787946451598</v>
      </c>
      <c r="I81" s="8">
        <f t="shared" si="58"/>
        <v>280.99987879464516</v>
      </c>
      <c r="J81" s="8">
        <f t="shared" si="59"/>
        <v>4.7171181442717411E-2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2.1051469785893531</v>
      </c>
      <c r="P81" s="8">
        <f t="shared" si="62"/>
        <v>9.9302270090626713E-2</v>
      </c>
      <c r="Q81" s="13">
        <f t="shared" si="63"/>
        <v>2.5818590223562945E-2</v>
      </c>
      <c r="R81" s="8">
        <f t="shared" si="64"/>
        <v>0.1355172</v>
      </c>
      <c r="S81" s="14">
        <f t="shared" si="65"/>
        <v>0.19051891732977766</v>
      </c>
      <c r="T81" s="2">
        <v>0.01</v>
      </c>
      <c r="U81" s="15">
        <f t="shared" si="66"/>
        <v>1.9051891732977766E-3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1E-3</v>
      </c>
      <c r="AF81" s="2">
        <v>0.49</v>
      </c>
      <c r="AG81" s="15">
        <f t="shared" si="67"/>
        <v>4.8999999999999998E-4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0.01</v>
      </c>
      <c r="AR81" s="2">
        <v>0.5</v>
      </c>
      <c r="AS81" s="2">
        <f t="shared" si="68"/>
        <v>5.0000000000000001E-3</v>
      </c>
      <c r="AT81" s="1">
        <f t="shared" si="69"/>
        <v>7.3951891732977762E-3</v>
      </c>
      <c r="AU81" s="8">
        <f t="shared" si="70"/>
        <v>52.122000000000007</v>
      </c>
      <c r="AV81" s="1">
        <f t="shared" si="71"/>
        <v>0.26</v>
      </c>
      <c r="AW81" s="1">
        <f t="shared" si="75"/>
        <v>2.3561640764508334</v>
      </c>
      <c r="AX81" s="1">
        <f t="shared" si="72"/>
        <v>1582.0639726423155</v>
      </c>
    </row>
    <row r="82" spans="1:53" x14ac:dyDescent="0.15">
      <c r="C82" s="7">
        <v>8</v>
      </c>
      <c r="D82" s="9">
        <v>7.2278397369677396</v>
      </c>
      <c r="E82" s="10">
        <f t="shared" si="73"/>
        <v>7.8498787946451598</v>
      </c>
      <c r="F82" s="7" t="s">
        <v>73</v>
      </c>
      <c r="G82" s="1">
        <v>9</v>
      </c>
      <c r="H82" s="8">
        <f t="shared" si="57"/>
        <v>7.2278397369677396</v>
      </c>
      <c r="I82" s="8">
        <f t="shared" si="58"/>
        <v>280.3778397369677</v>
      </c>
      <c r="J82" s="8">
        <f t="shared" si="59"/>
        <v>4.3680789845361806E-2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2.5270647084987266</v>
      </c>
      <c r="P82" s="8">
        <f t="shared" si="62"/>
        <v>0.11038418245756337</v>
      </c>
      <c r="Q82" s="13">
        <f t="shared" si="63"/>
        <v>2.8699887438966478E-2</v>
      </c>
      <c r="R82" s="8">
        <f t="shared" si="64"/>
        <v>0.1355172</v>
      </c>
      <c r="S82" s="14">
        <f t="shared" si="65"/>
        <v>0.2117804045461866</v>
      </c>
      <c r="T82" s="2">
        <v>0.01</v>
      </c>
      <c r="U82" s="15">
        <f t="shared" si="66"/>
        <v>2.1178040454618661E-3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7.6078040454618662E-3</v>
      </c>
      <c r="AU82" s="8">
        <f t="shared" si="70"/>
        <v>52.122000000000007</v>
      </c>
      <c r="AV82" s="1">
        <f t="shared" si="71"/>
        <v>0.26</v>
      </c>
      <c r="AW82" s="1">
        <f t="shared" si="75"/>
        <v>2.3561640764508334</v>
      </c>
      <c r="AX82" s="1">
        <f t="shared" si="72"/>
        <v>1627.5489928921436</v>
      </c>
    </row>
    <row r="83" spans="1:53" x14ac:dyDescent="0.15">
      <c r="C83" s="7">
        <v>9</v>
      </c>
      <c r="D83" s="9">
        <v>5.9131063284999996</v>
      </c>
      <c r="E83" s="10">
        <f t="shared" si="73"/>
        <v>7.2278397369677396</v>
      </c>
      <c r="F83" s="7" t="s">
        <v>73</v>
      </c>
      <c r="G83" s="1">
        <v>10</v>
      </c>
      <c r="H83" s="8">
        <f t="shared" si="57"/>
        <v>5.9131063284999996</v>
      </c>
      <c r="I83" s="8">
        <f t="shared" si="58"/>
        <v>279.0631063285</v>
      </c>
      <c r="J83" s="8">
        <f t="shared" si="59"/>
        <v>3.7088218261766212E-2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2.937900526041163</v>
      </c>
      <c r="P83" s="8">
        <f t="shared" si="62"/>
        <v>0.10896149594117242</v>
      </c>
      <c r="Q83" s="13">
        <f t="shared" si="63"/>
        <v>2.8329988944704832E-2</v>
      </c>
      <c r="R83" s="8">
        <f t="shared" si="64"/>
        <v>0.1355172</v>
      </c>
      <c r="S83" s="14">
        <f t="shared" si="65"/>
        <v>0.20905087283905535</v>
      </c>
      <c r="T83" s="2">
        <v>0.01</v>
      </c>
      <c r="U83" s="15">
        <f t="shared" si="66"/>
        <v>2.0905087283905536E-3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7.5805087283905533E-3</v>
      </c>
      <c r="AU83" s="8">
        <f t="shared" si="70"/>
        <v>52.122000000000007</v>
      </c>
      <c r="AV83" s="1">
        <f t="shared" si="71"/>
        <v>0.26</v>
      </c>
      <c r="AW83" s="1">
        <f t="shared" si="75"/>
        <v>2.3561640764508334</v>
      </c>
      <c r="AX83" s="1">
        <f t="shared" si="72"/>
        <v>1621.7096645465895</v>
      </c>
    </row>
    <row r="84" spans="1:53" x14ac:dyDescent="0.15">
      <c r="C84" s="7">
        <v>10</v>
      </c>
      <c r="D84" s="9">
        <v>-1.1968727201290299</v>
      </c>
      <c r="E84" s="10">
        <f t="shared" si="73"/>
        <v>5.9131063284999996</v>
      </c>
      <c r="F84" s="7" t="s">
        <v>73</v>
      </c>
      <c r="G84" s="1">
        <v>11</v>
      </c>
      <c r="H84" s="8">
        <f t="shared" si="57"/>
        <v>-1.1968727201290299</v>
      </c>
      <c r="I84" s="8">
        <f t="shared" si="58"/>
        <v>271.95312727987096</v>
      </c>
      <c r="J84" s="8">
        <f t="shared" si="59"/>
        <v>1.4896175872871719E-2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2.6874920785949912</v>
      </c>
      <c r="O84" s="8">
        <f t="shared" si="74"/>
        <v>0.66266695150499944</v>
      </c>
      <c r="P84" s="8">
        <f t="shared" si="62"/>
        <v>9.8712034547582261E-3</v>
      </c>
      <c r="Q84" s="13">
        <f t="shared" si="63"/>
        <v>2.5665128982371387E-3</v>
      </c>
      <c r="R84" s="8">
        <f t="shared" si="64"/>
        <v>0.1355172</v>
      </c>
      <c r="S84" s="14">
        <f t="shared" si="65"/>
        <v>1.8938650578945983E-2</v>
      </c>
      <c r="T84" s="2">
        <v>0.01</v>
      </c>
      <c r="U84" s="15">
        <f t="shared" si="66"/>
        <v>1.8938650578945984E-4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5.6793865057894596E-3</v>
      </c>
      <c r="AU84" s="8">
        <f t="shared" si="70"/>
        <v>52.122000000000007</v>
      </c>
      <c r="AV84" s="1">
        <f t="shared" si="71"/>
        <v>0.26</v>
      </c>
      <c r="AW84" s="1">
        <f t="shared" si="75"/>
        <v>2.3561640764508334</v>
      </c>
      <c r="AX84" s="1">
        <f t="shared" si="72"/>
        <v>1214.9997203538248</v>
      </c>
    </row>
    <row r="85" spans="1:53" x14ac:dyDescent="0.15">
      <c r="C85" s="7">
        <v>11</v>
      </c>
      <c r="D85" s="9">
        <v>-6.6852175733333299</v>
      </c>
      <c r="E85" s="10">
        <f t="shared" si="73"/>
        <v>-1.1968727201290299</v>
      </c>
      <c r="F85" s="7" t="s">
        <v>75</v>
      </c>
      <c r="G85" s="1">
        <v>12</v>
      </c>
      <c r="H85" s="8">
        <f t="shared" si="57"/>
        <v>-6.6852175733333299</v>
      </c>
      <c r="I85" s="8">
        <f t="shared" si="58"/>
        <v>266.46478242666666</v>
      </c>
      <c r="J85" s="8">
        <f t="shared" si="59"/>
        <v>7.1254317235345307E-3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1.1740157480502411</v>
      </c>
      <c r="P85" s="8">
        <f t="shared" si="62"/>
        <v>8.3653690550863115E-3</v>
      </c>
      <c r="Q85" s="13">
        <f t="shared" si="63"/>
        <v>2.1749959543224413E-3</v>
      </c>
      <c r="R85" s="8">
        <f t="shared" si="64"/>
        <v>0.1355172</v>
      </c>
      <c r="S85" s="14">
        <f t="shared" si="65"/>
        <v>1.6049593367649575E-2</v>
      </c>
      <c r="T85" s="2">
        <v>0.01</v>
      </c>
      <c r="U85" s="15">
        <f t="shared" si="66"/>
        <v>1.6049593367649576E-4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5.6504959336764957E-3</v>
      </c>
      <c r="AU85" s="8">
        <f t="shared" si="70"/>
        <v>52.122000000000007</v>
      </c>
      <c r="AV85" s="1">
        <f t="shared" si="71"/>
        <v>0.26</v>
      </c>
      <c r="AW85" s="1">
        <f t="shared" si="75"/>
        <v>2.3561640764508334</v>
      </c>
      <c r="AX85" s="1">
        <f t="shared" si="72"/>
        <v>1208.8191166913816</v>
      </c>
      <c r="AY85" s="1">
        <f>SUM(AX74:AX85)</f>
        <v>16854.089298540952</v>
      </c>
    </row>
    <row r="86" spans="1:53" x14ac:dyDescent="0.15">
      <c r="C86" s="7">
        <v>12</v>
      </c>
      <c r="D86" s="9">
        <v>-12.0548507053226</v>
      </c>
      <c r="E86" s="10">
        <f t="shared" si="73"/>
        <v>-6.6852175733333299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-14</v>
      </c>
      <c r="E90" s="7"/>
      <c r="F90" s="7"/>
      <c r="G90" s="1">
        <v>1</v>
      </c>
      <c r="H90" s="8">
        <f t="shared" ref="H90:H101" si="76">E91</f>
        <v>-14</v>
      </c>
      <c r="I90" s="8">
        <f t="shared" ref="I90:I101" si="77">H90+273.15</f>
        <v>259.14999999999998</v>
      </c>
      <c r="J90" s="8">
        <f t="shared" ref="J90:J101" si="78">EXP(($C$16*(I90-$C$14))/($C$17*I90*$C$14))</f>
        <v>2.5402757724984461E-3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7.2321651243030765E-4</v>
      </c>
      <c r="Q90" s="13">
        <f t="shared" ref="Q90:Q101" si="82">P90*$B$76</f>
        <v>1.8803629323188001E-4</v>
      </c>
      <c r="R90" s="8">
        <f t="shared" ref="R90:R101" si="83">L90*$B$76</f>
        <v>7.4022000000000004E-2</v>
      </c>
      <c r="S90" s="14">
        <f t="shared" ref="S90:S101" si="84">Q90/R90</f>
        <v>2.5402757724984465E-3</v>
      </c>
      <c r="T90" s="2">
        <v>0.01</v>
      </c>
      <c r="U90" s="15">
        <f t="shared" ref="U90:U101" si="85">S90*T90</f>
        <v>2.5402757724984467E-5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9.9754027577249847E-3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0.54</v>
      </c>
      <c r="AX90" s="1">
        <f t="shared" ref="AX90:AX101" si="91">AW90*10000*AV90*0.67*AU90*AT90</f>
        <v>267.15285332891295</v>
      </c>
      <c r="AZ90" s="1">
        <f>$E$10/12</f>
        <v>0.11499999999999999</v>
      </c>
      <c r="BA90" s="1">
        <f t="shared" ref="BA90:BA101" si="92">AZ90*10000*AV90*0.67*AU90*AT90</f>
        <v>56.893663208935159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-15.7779952980645</v>
      </c>
      <c r="E91" s="10">
        <f t="shared" ref="E91:E102" si="93">D90</f>
        <v>-14</v>
      </c>
      <c r="F91" s="7" t="s">
        <v>73</v>
      </c>
      <c r="G91" s="1">
        <v>2</v>
      </c>
      <c r="H91" s="8">
        <f t="shared" si="76"/>
        <v>-15.7779952980645</v>
      </c>
      <c r="I91" s="8">
        <f t="shared" si="77"/>
        <v>257.37200470193545</v>
      </c>
      <c r="J91" s="8">
        <f t="shared" si="78"/>
        <v>1.9595502538793655E-3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0.56867678348756967</v>
      </c>
      <c r="P91" s="8">
        <f t="shared" si="81"/>
        <v>1.1143507354583681E-3</v>
      </c>
      <c r="Q91" s="13">
        <f t="shared" si="82"/>
        <v>2.8973119121917574E-4</v>
      </c>
      <c r="R91" s="8">
        <f t="shared" si="83"/>
        <v>7.4022000000000004E-2</v>
      </c>
      <c r="S91" s="14">
        <f t="shared" si="84"/>
        <v>3.9141227097238083E-3</v>
      </c>
      <c r="T91" s="2">
        <v>0.01</v>
      </c>
      <c r="U91" s="15">
        <f t="shared" si="85"/>
        <v>3.9141227097238086E-5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5.5291412270972382E-3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0.54</v>
      </c>
      <c r="AX91" s="1">
        <f t="shared" si="91"/>
        <v>148.07681365383098</v>
      </c>
      <c r="AZ91" s="1">
        <f t="shared" ref="AZ91:AZ101" si="96">$E$10/12</f>
        <v>0.11499999999999999</v>
      </c>
      <c r="BA91" s="1">
        <f t="shared" si="92"/>
        <v>31.534876981834373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-12.3161434005</v>
      </c>
      <c r="E92" s="10">
        <f t="shared" si="93"/>
        <v>-15.7779952980645</v>
      </c>
      <c r="F92" s="7" t="s">
        <v>73</v>
      </c>
      <c r="G92" s="1">
        <v>3</v>
      </c>
      <c r="H92" s="8">
        <f t="shared" si="76"/>
        <v>-12.3161434005</v>
      </c>
      <c r="I92" s="8">
        <f t="shared" si="77"/>
        <v>260.8338565995</v>
      </c>
      <c r="J92" s="8">
        <f t="shared" si="78"/>
        <v>3.2375766798617149E-3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0.85226243275211122</v>
      </c>
      <c r="P92" s="8">
        <f t="shared" si="81"/>
        <v>2.7592649774004483E-3</v>
      </c>
      <c r="Q92" s="13">
        <f t="shared" si="82"/>
        <v>7.1740889412411654E-4</v>
      </c>
      <c r="R92" s="8">
        <f t="shared" si="83"/>
        <v>7.4022000000000004E-2</v>
      </c>
      <c r="S92" s="14">
        <f t="shared" si="84"/>
        <v>9.6918334295765657E-3</v>
      </c>
      <c r="T92" s="2">
        <v>0.01</v>
      </c>
      <c r="U92" s="15">
        <f t="shared" si="85"/>
        <v>9.6918334295765653E-5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5.5869183342957662E-3</v>
      </c>
      <c r="AU92" s="8">
        <f t="shared" si="89"/>
        <v>28.47</v>
      </c>
      <c r="AV92" s="1">
        <f t="shared" si="90"/>
        <v>0.26</v>
      </c>
      <c r="AW92" s="1">
        <f t="shared" si="95"/>
        <v>0.54</v>
      </c>
      <c r="AX92" s="1">
        <f t="shared" si="91"/>
        <v>149.62415158294107</v>
      </c>
      <c r="AZ92" s="1">
        <f t="shared" si="96"/>
        <v>0.11499999999999999</v>
      </c>
      <c r="BA92" s="1">
        <f t="shared" si="92"/>
        <v>31.864402651922632</v>
      </c>
    </row>
    <row r="93" spans="1:53" x14ac:dyDescent="0.15">
      <c r="C93" s="7">
        <v>3</v>
      </c>
      <c r="D93" s="9">
        <v>-8.3371601734193508</v>
      </c>
      <c r="E93" s="10">
        <f t="shared" si="93"/>
        <v>-12.3161434005</v>
      </c>
      <c r="F93" s="7" t="s">
        <v>73</v>
      </c>
      <c r="G93" s="1">
        <v>4</v>
      </c>
      <c r="H93" s="8">
        <f t="shared" si="76"/>
        <v>-8.3371601734193508</v>
      </c>
      <c r="I93" s="8">
        <f t="shared" si="77"/>
        <v>264.81283982658061</v>
      </c>
      <c r="J93" s="8">
        <f t="shared" si="78"/>
        <v>5.6730357351805838E-3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1.1342031677747109</v>
      </c>
      <c r="P93" s="8">
        <f t="shared" si="81"/>
        <v>6.4343751017409542E-3</v>
      </c>
      <c r="Q93" s="13">
        <f t="shared" si="82"/>
        <v>1.6729375264526482E-3</v>
      </c>
      <c r="R93" s="8">
        <f t="shared" si="83"/>
        <v>7.4022000000000004E-2</v>
      </c>
      <c r="S93" s="14">
        <f t="shared" si="84"/>
        <v>2.2600544790098188E-2</v>
      </c>
      <c r="T93" s="2">
        <v>0.01</v>
      </c>
      <c r="U93" s="15">
        <f t="shared" si="85"/>
        <v>2.2600544790098189E-4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5.7160054479009816E-3</v>
      </c>
      <c r="AU93" s="8">
        <f t="shared" si="89"/>
        <v>28.47</v>
      </c>
      <c r="AV93" s="1">
        <f t="shared" si="90"/>
        <v>0.26</v>
      </c>
      <c r="AW93" s="1">
        <f t="shared" si="95"/>
        <v>0.54</v>
      </c>
      <c r="AX93" s="1">
        <f t="shared" si="91"/>
        <v>153.08125417470566</v>
      </c>
      <c r="AZ93" s="1">
        <f t="shared" si="96"/>
        <v>0.11499999999999999</v>
      </c>
      <c r="BA93" s="1">
        <f t="shared" si="92"/>
        <v>32.600637463131761</v>
      </c>
    </row>
    <row r="94" spans="1:53" x14ac:dyDescent="0.15">
      <c r="C94" s="7">
        <v>4</v>
      </c>
      <c r="D94" s="9">
        <v>-4.4789896780999996</v>
      </c>
      <c r="E94" s="10">
        <f t="shared" si="93"/>
        <v>-8.3371601734193508</v>
      </c>
      <c r="F94" s="7" t="s">
        <v>73</v>
      </c>
      <c r="G94" s="1">
        <v>5</v>
      </c>
      <c r="H94" s="8">
        <f t="shared" si="76"/>
        <v>-4.4789896780999996</v>
      </c>
      <c r="I94" s="8">
        <f t="shared" si="77"/>
        <v>268.67101032189998</v>
      </c>
      <c r="J94" s="8">
        <f t="shared" si="78"/>
        <v>9.6188866367829719E-3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1.0713803530393213</v>
      </c>
      <c r="O94" s="8">
        <f t="shared" si="94"/>
        <v>0.34108843963364843</v>
      </c>
      <c r="P94" s="8">
        <f t="shared" si="81"/>
        <v>3.2808910339532562E-3</v>
      </c>
      <c r="Q94" s="13">
        <f t="shared" si="82"/>
        <v>8.5303166882784659E-4</v>
      </c>
      <c r="R94" s="8">
        <f t="shared" si="83"/>
        <v>7.4022000000000004E-2</v>
      </c>
      <c r="S94" s="14">
        <f t="shared" si="84"/>
        <v>1.1524028921507749E-2</v>
      </c>
      <c r="T94" s="2">
        <v>0.01</v>
      </c>
      <c r="U94" s="15">
        <f t="shared" si="85"/>
        <v>1.1524028921507749E-4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5.6052402892150773E-3</v>
      </c>
      <c r="AU94" s="8">
        <f t="shared" si="89"/>
        <v>28.47</v>
      </c>
      <c r="AV94" s="1">
        <f t="shared" si="90"/>
        <v>0.26</v>
      </c>
      <c r="AW94" s="1">
        <f t="shared" si="95"/>
        <v>0.54</v>
      </c>
      <c r="AX94" s="1">
        <f t="shared" si="91"/>
        <v>150.11483478181913</v>
      </c>
      <c r="AZ94" s="1">
        <f t="shared" si="96"/>
        <v>0.11499999999999999</v>
      </c>
      <c r="BA94" s="1">
        <f t="shared" si="92"/>
        <v>31.968899999831851</v>
      </c>
    </row>
    <row r="95" spans="1:53" x14ac:dyDescent="0.15">
      <c r="C95" s="7">
        <v>5</v>
      </c>
      <c r="D95" s="9">
        <v>0.71822164322580695</v>
      </c>
      <c r="E95" s="10">
        <f t="shared" si="93"/>
        <v>-4.4789896780999996</v>
      </c>
      <c r="F95" s="7" t="s">
        <v>75</v>
      </c>
      <c r="G95" s="1">
        <v>6</v>
      </c>
      <c r="H95" s="8">
        <f t="shared" si="76"/>
        <v>0.71822164322580695</v>
      </c>
      <c r="I95" s="8">
        <f t="shared" si="77"/>
        <v>273.86822164322581</v>
      </c>
      <c r="J95" s="8">
        <f t="shared" si="78"/>
        <v>1.9134013884858282E-2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0.62250754859969515</v>
      </c>
      <c r="P95" s="8">
        <f t="shared" si="81"/>
        <v>1.1911068078335659E-2</v>
      </c>
      <c r="Q95" s="13">
        <f t="shared" si="82"/>
        <v>3.0968777003672716E-3</v>
      </c>
      <c r="R95" s="8">
        <f t="shared" si="83"/>
        <v>7.4022000000000004E-2</v>
      </c>
      <c r="S95" s="14">
        <f t="shared" si="84"/>
        <v>4.1837260549124199E-2</v>
      </c>
      <c r="T95" s="2">
        <v>0.01</v>
      </c>
      <c r="U95" s="15">
        <f t="shared" si="85"/>
        <v>4.1837260549124197E-4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5.9083726054912416E-3</v>
      </c>
      <c r="AU95" s="8">
        <f t="shared" si="89"/>
        <v>28.47</v>
      </c>
      <c r="AV95" s="1">
        <f t="shared" si="90"/>
        <v>0.26</v>
      </c>
      <c r="AW95" s="1">
        <f t="shared" si="95"/>
        <v>0.54</v>
      </c>
      <c r="AX95" s="1">
        <f t="shared" si="91"/>
        <v>158.23306972392876</v>
      </c>
      <c r="AZ95" s="1">
        <f t="shared" si="96"/>
        <v>0.11499999999999999</v>
      </c>
      <c r="BA95" s="1">
        <f t="shared" si="92"/>
        <v>33.697783367132978</v>
      </c>
    </row>
    <row r="96" spans="1:53" x14ac:dyDescent="0.15">
      <c r="C96" s="7">
        <v>6</v>
      </c>
      <c r="D96" s="9">
        <v>5.13704299406667</v>
      </c>
      <c r="E96" s="10">
        <f t="shared" si="93"/>
        <v>0.71822164322580695</v>
      </c>
      <c r="F96" s="7" t="s">
        <v>73</v>
      </c>
      <c r="G96" s="1">
        <v>7</v>
      </c>
      <c r="H96" s="8">
        <f t="shared" si="76"/>
        <v>5.13704299406667</v>
      </c>
      <c r="I96" s="8">
        <f t="shared" si="77"/>
        <v>278.28704299406667</v>
      </c>
      <c r="J96" s="8">
        <f t="shared" si="78"/>
        <v>3.364950358642526E-2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0.89529648052135946</v>
      </c>
      <c r="P96" s="8">
        <f t="shared" si="81"/>
        <v>3.0126282132217398E-2</v>
      </c>
      <c r="Q96" s="13">
        <f t="shared" si="82"/>
        <v>7.8328333543765238E-3</v>
      </c>
      <c r="R96" s="8">
        <f t="shared" si="83"/>
        <v>7.4022000000000004E-2</v>
      </c>
      <c r="S96" s="14">
        <f t="shared" si="84"/>
        <v>0.10581764008506286</v>
      </c>
      <c r="T96" s="2">
        <v>0.01</v>
      </c>
      <c r="U96" s="15">
        <f t="shared" si="85"/>
        <v>1.0581764008506286E-3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1E-3</v>
      </c>
      <c r="AF96" s="2">
        <v>0.49</v>
      </c>
      <c r="AG96" s="15">
        <f t="shared" si="86"/>
        <v>4.8999999999999998E-4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0.01</v>
      </c>
      <c r="AR96" s="2">
        <v>0.5</v>
      </c>
      <c r="AS96" s="2">
        <f t="shared" si="87"/>
        <v>5.0000000000000001E-3</v>
      </c>
      <c r="AT96" s="1">
        <f t="shared" si="88"/>
        <v>6.5481764008506289E-3</v>
      </c>
      <c r="AU96" s="8">
        <f t="shared" si="89"/>
        <v>28.47</v>
      </c>
      <c r="AV96" s="1">
        <f t="shared" si="90"/>
        <v>0.26</v>
      </c>
      <c r="AW96" s="1">
        <f t="shared" si="95"/>
        <v>0.54</v>
      </c>
      <c r="AX96" s="1">
        <f t="shared" si="91"/>
        <v>175.36775728013427</v>
      </c>
      <c r="AZ96" s="1">
        <f t="shared" si="96"/>
        <v>0.11499999999999999</v>
      </c>
      <c r="BA96" s="1">
        <f t="shared" si="92"/>
        <v>37.346837198547114</v>
      </c>
    </row>
    <row r="97" spans="3:54" x14ac:dyDescent="0.15">
      <c r="C97" s="7">
        <v>7</v>
      </c>
      <c r="D97" s="9">
        <v>7.8498787946451598</v>
      </c>
      <c r="E97" s="10">
        <f t="shared" si="93"/>
        <v>5.13704299406667</v>
      </c>
      <c r="F97" s="7" t="s">
        <v>73</v>
      </c>
      <c r="G97" s="1">
        <v>8</v>
      </c>
      <c r="H97" s="8">
        <f t="shared" si="76"/>
        <v>7.8498787946451598</v>
      </c>
      <c r="I97" s="8">
        <f t="shared" si="77"/>
        <v>280.99987879464516</v>
      </c>
      <c r="J97" s="8">
        <f t="shared" si="78"/>
        <v>4.7171181442717411E-2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1.149870198389142</v>
      </c>
      <c r="P97" s="8">
        <f t="shared" si="81"/>
        <v>5.4240735763787677E-2</v>
      </c>
      <c r="Q97" s="13">
        <f t="shared" si="82"/>
        <v>1.4102591298584797E-2</v>
      </c>
      <c r="R97" s="8">
        <f t="shared" si="83"/>
        <v>7.4022000000000004E-2</v>
      </c>
      <c r="S97" s="14">
        <f t="shared" si="84"/>
        <v>0.19051891732977758</v>
      </c>
      <c r="T97" s="2">
        <v>0.01</v>
      </c>
      <c r="U97" s="15">
        <f t="shared" si="85"/>
        <v>1.9051891732977757E-3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1E-3</v>
      </c>
      <c r="AF97" s="2">
        <v>0.49</v>
      </c>
      <c r="AG97" s="15">
        <f t="shared" si="86"/>
        <v>4.8999999999999998E-4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0.01</v>
      </c>
      <c r="AR97" s="2">
        <v>0.5</v>
      </c>
      <c r="AS97" s="2">
        <f t="shared" si="87"/>
        <v>5.0000000000000001E-3</v>
      </c>
      <c r="AT97" s="1">
        <f t="shared" si="88"/>
        <v>7.3951891732977762E-3</v>
      </c>
      <c r="AU97" s="8">
        <f t="shared" si="89"/>
        <v>28.47</v>
      </c>
      <c r="AV97" s="1">
        <f t="shared" si="90"/>
        <v>0.26</v>
      </c>
      <c r="AW97" s="1">
        <f t="shared" si="95"/>
        <v>0.54</v>
      </c>
      <c r="AX97" s="1">
        <f t="shared" si="91"/>
        <v>198.0517415222798</v>
      </c>
      <c r="AZ97" s="1">
        <f t="shared" si="96"/>
        <v>0.11499999999999999</v>
      </c>
      <c r="BA97" s="1">
        <f t="shared" si="92"/>
        <v>42.177685694559585</v>
      </c>
    </row>
    <row r="98" spans="3:54" x14ac:dyDescent="0.15">
      <c r="C98" s="7">
        <v>8</v>
      </c>
      <c r="D98" s="9">
        <v>7.2278397369677396</v>
      </c>
      <c r="E98" s="10">
        <f t="shared" si="93"/>
        <v>7.8498787946451598</v>
      </c>
      <c r="F98" s="7" t="s">
        <v>73</v>
      </c>
      <c r="G98" s="1">
        <v>9</v>
      </c>
      <c r="H98" s="8">
        <f t="shared" si="76"/>
        <v>7.2278397369677396</v>
      </c>
      <c r="I98" s="8">
        <f t="shared" si="77"/>
        <v>280.3778397369677</v>
      </c>
      <c r="J98" s="8">
        <f t="shared" si="78"/>
        <v>4.3680789845361806E-2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1.3803294626253542</v>
      </c>
      <c r="P98" s="8">
        <f t="shared" si="81"/>
        <v>6.0293881174299291E-2</v>
      </c>
      <c r="Q98" s="13">
        <f t="shared" si="82"/>
        <v>1.5676409105317816E-2</v>
      </c>
      <c r="R98" s="8">
        <f t="shared" si="83"/>
        <v>7.4022000000000004E-2</v>
      </c>
      <c r="S98" s="14">
        <f t="shared" si="84"/>
        <v>0.21178040454618646</v>
      </c>
      <c r="T98" s="2">
        <v>0.01</v>
      </c>
      <c r="U98" s="15">
        <f t="shared" si="85"/>
        <v>2.1178040454618648E-3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7.6078040454618653E-3</v>
      </c>
      <c r="AU98" s="8">
        <f t="shared" si="89"/>
        <v>28.47</v>
      </c>
      <c r="AV98" s="1">
        <f t="shared" si="90"/>
        <v>0.26</v>
      </c>
      <c r="AW98" s="1">
        <f t="shared" si="95"/>
        <v>0.54</v>
      </c>
      <c r="AX98" s="1">
        <f t="shared" si="91"/>
        <v>203.74581434703987</v>
      </c>
      <c r="AZ98" s="1">
        <f t="shared" si="96"/>
        <v>0.11499999999999999</v>
      </c>
      <c r="BA98" s="1">
        <f t="shared" si="92"/>
        <v>43.390312314647375</v>
      </c>
    </row>
    <row r="99" spans="3:54" x14ac:dyDescent="0.15">
      <c r="C99" s="7">
        <v>9</v>
      </c>
      <c r="D99" s="9">
        <v>5.9131063284999996</v>
      </c>
      <c r="E99" s="10">
        <f t="shared" si="93"/>
        <v>7.2278397369677396</v>
      </c>
      <c r="F99" s="7" t="s">
        <v>73</v>
      </c>
      <c r="G99" s="1">
        <v>10</v>
      </c>
      <c r="H99" s="8">
        <f t="shared" si="76"/>
        <v>5.9131063284999996</v>
      </c>
      <c r="I99" s="8">
        <f t="shared" si="77"/>
        <v>279.0631063285</v>
      </c>
      <c r="J99" s="8">
        <f t="shared" si="78"/>
        <v>3.7088218261766212E-2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1.6047355814510549</v>
      </c>
      <c r="P99" s="8">
        <f t="shared" si="81"/>
        <v>5.9516783497279034E-2</v>
      </c>
      <c r="Q99" s="13">
        <f t="shared" si="82"/>
        <v>1.547436370929255E-2</v>
      </c>
      <c r="R99" s="8">
        <f t="shared" si="83"/>
        <v>7.4022000000000004E-2</v>
      </c>
      <c r="S99" s="14">
        <f t="shared" si="84"/>
        <v>0.20905087283905527</v>
      </c>
      <c r="T99" s="2">
        <v>0.01</v>
      </c>
      <c r="U99" s="15">
        <f t="shared" si="85"/>
        <v>2.0905087283905528E-3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7.5805087283905533E-3</v>
      </c>
      <c r="AU99" s="8">
        <f t="shared" si="89"/>
        <v>28.47</v>
      </c>
      <c r="AV99" s="1">
        <f t="shared" si="90"/>
        <v>0.26</v>
      </c>
      <c r="AW99" s="1">
        <f t="shared" si="95"/>
        <v>0.54</v>
      </c>
      <c r="AX99" s="1">
        <f t="shared" si="91"/>
        <v>203.01481410422045</v>
      </c>
      <c r="AZ99" s="1">
        <f t="shared" si="96"/>
        <v>0.11499999999999999</v>
      </c>
      <c r="BA99" s="1">
        <f t="shared" si="92"/>
        <v>43.23463633700991</v>
      </c>
    </row>
    <row r="100" spans="3:54" x14ac:dyDescent="0.15">
      <c r="C100" s="7">
        <v>10</v>
      </c>
      <c r="D100" s="9">
        <v>-1.1968727201290299</v>
      </c>
      <c r="E100" s="10">
        <f t="shared" si="93"/>
        <v>5.9131063284999996</v>
      </c>
      <c r="F100" s="7" t="s">
        <v>73</v>
      </c>
      <c r="G100" s="1">
        <v>11</v>
      </c>
      <c r="H100" s="8">
        <f t="shared" si="76"/>
        <v>-1.1968727201290299</v>
      </c>
      <c r="I100" s="8">
        <f t="shared" si="77"/>
        <v>271.95312727987096</v>
      </c>
      <c r="J100" s="8">
        <f t="shared" si="78"/>
        <v>1.4896175872871719E-2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1.4679578580560873</v>
      </c>
      <c r="O100" s="8">
        <f t="shared" si="94"/>
        <v>0.36196093989768863</v>
      </c>
      <c r="P100" s="8">
        <f t="shared" si="81"/>
        <v>5.3918338198259193E-3</v>
      </c>
      <c r="Q100" s="13">
        <f t="shared" si="82"/>
        <v>1.4018767931547392E-3</v>
      </c>
      <c r="R100" s="8">
        <f t="shared" si="83"/>
        <v>7.4022000000000004E-2</v>
      </c>
      <c r="S100" s="14">
        <f t="shared" si="84"/>
        <v>1.8938650578945976E-2</v>
      </c>
      <c r="T100" s="2">
        <v>0.01</v>
      </c>
      <c r="U100" s="15">
        <f t="shared" si="85"/>
        <v>1.8938650578945976E-4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5.6793865057894596E-3</v>
      </c>
      <c r="AU100" s="8">
        <f t="shared" si="89"/>
        <v>28.47</v>
      </c>
      <c r="AV100" s="1">
        <f t="shared" si="90"/>
        <v>0.26</v>
      </c>
      <c r="AW100" s="1">
        <f t="shared" si="95"/>
        <v>0.54</v>
      </c>
      <c r="AX100" s="1">
        <f t="shared" si="91"/>
        <v>152.10055644163384</v>
      </c>
      <c r="AZ100" s="1">
        <f t="shared" si="96"/>
        <v>0.11499999999999999</v>
      </c>
      <c r="BA100" s="1">
        <f t="shared" si="92"/>
        <v>32.391785168125722</v>
      </c>
    </row>
    <row r="101" spans="3:54" x14ac:dyDescent="0.15">
      <c r="C101" s="7">
        <v>11</v>
      </c>
      <c r="D101" s="9">
        <v>-6.6852175733333299</v>
      </c>
      <c r="E101" s="10">
        <f t="shared" si="93"/>
        <v>-1.1968727201290299</v>
      </c>
      <c r="F101" s="7" t="s">
        <v>75</v>
      </c>
      <c r="G101" s="1">
        <v>12</v>
      </c>
      <c r="H101" s="8">
        <f t="shared" si="76"/>
        <v>-6.6852175733333299</v>
      </c>
      <c r="I101" s="8">
        <f t="shared" si="77"/>
        <v>266.46478242666666</v>
      </c>
      <c r="J101" s="8">
        <f t="shared" si="78"/>
        <v>7.1254317235345307E-3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0.64126910607786269</v>
      </c>
      <c r="P101" s="8">
        <f t="shared" si="81"/>
        <v>4.569319231769833E-3</v>
      </c>
      <c r="Q101" s="13">
        <f t="shared" si="82"/>
        <v>1.1880230002601566E-3</v>
      </c>
      <c r="R101" s="8">
        <f t="shared" si="83"/>
        <v>7.4022000000000004E-2</v>
      </c>
      <c r="S101" s="14">
        <f t="shared" si="84"/>
        <v>1.6049593367649571E-2</v>
      </c>
      <c r="T101" s="2">
        <v>0.01</v>
      </c>
      <c r="U101" s="15">
        <f t="shared" si="85"/>
        <v>1.6049593367649571E-4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5.6504959336764957E-3</v>
      </c>
      <c r="AU101" s="8">
        <f t="shared" si="89"/>
        <v>28.47</v>
      </c>
      <c r="AV101" s="1">
        <f t="shared" si="90"/>
        <v>0.26</v>
      </c>
      <c r="AW101" s="1">
        <f t="shared" si="95"/>
        <v>0.54</v>
      </c>
      <c r="AX101" s="1">
        <f t="shared" si="91"/>
        <v>151.32683341894125</v>
      </c>
      <c r="AY101" s="1">
        <f>SUM(AX90:AX101)</f>
        <v>2109.8904943603884</v>
      </c>
      <c r="AZ101" s="1">
        <f t="shared" si="96"/>
        <v>0.11499999999999999</v>
      </c>
      <c r="BA101" s="1">
        <f t="shared" si="92"/>
        <v>32.22701082070045</v>
      </c>
      <c r="BB101" s="1">
        <f>SUM(BA90:BA101)</f>
        <v>449.3285312063789</v>
      </c>
    </row>
    <row r="102" spans="3:54" x14ac:dyDescent="0.15">
      <c r="C102" s="7">
        <v>12</v>
      </c>
      <c r="D102" s="9">
        <v>-12.0548507053226</v>
      </c>
      <c r="E102" s="10">
        <f t="shared" si="93"/>
        <v>-6.6852175733333299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Z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201.35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1355.5216438356199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1668.0550442849101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1.7972999999999999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2.4359999999999999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0.38417400396088303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(AV38+AV53+AY85+AY101+BB101+AG69)</f>
        <v>45624326.872611761</v>
      </c>
      <c r="J14" s="6" t="s">
        <v>22</v>
      </c>
      <c r="K14" s="6">
        <f>I14/(10000*1000)</f>
        <v>4.5624326872611762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33600975.756241903</v>
      </c>
      <c r="J15" s="6" t="s">
        <v>22</v>
      </c>
      <c r="K15" s="6">
        <f>I15/(10000*1000)</f>
        <v>3.3600975756241902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4.5624326872611762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7">
        <v>0</v>
      </c>
      <c r="E27" s="7"/>
      <c r="F27" s="7"/>
      <c r="G27" s="1">
        <v>1</v>
      </c>
      <c r="H27" s="8">
        <f t="shared" ref="H27:H38" si="0">E28</f>
        <v>0</v>
      </c>
      <c r="I27" s="8">
        <f t="shared" ref="I27:I38" si="1">H27+273.15</f>
        <v>273.14999999999998</v>
      </c>
      <c r="J27" s="8">
        <f t="shared" ref="J27:J38" si="2">EXP(($C$16*(I27-$C$14))/($C$17*I27*$C$14))</f>
        <v>1.7426374748752829E-2</v>
      </c>
      <c r="K27" s="8">
        <f t="shared" ref="K27:K38" si="3">$B$27/12</f>
        <v>108.81258333333334</v>
      </c>
      <c r="L27" s="8">
        <f t="shared" ref="L27:L38" si="4">K27*$B$28/100</f>
        <v>1.0881258333333335</v>
      </c>
      <c r="M27" s="1" t="s">
        <v>73</v>
      </c>
      <c r="O27" s="8">
        <f>L27</f>
        <v>1.0881258333333335</v>
      </c>
      <c r="P27" s="8">
        <f t="shared" ref="P27:P38" si="5">O27*J27</f>
        <v>1.8962088545465629E-2</v>
      </c>
      <c r="Q27" s="13">
        <f t="shared" ref="Q27:Q38" si="6">P27*$B$29</f>
        <v>2.2754506254558755E-3</v>
      </c>
      <c r="R27" s="8">
        <f t="shared" ref="R27:R38" si="7">L27*$B$29</f>
        <v>0.1305751</v>
      </c>
      <c r="S27" s="14">
        <f t="shared" ref="S27:S38" si="8">Q27/R27</f>
        <v>1.7426374748752829E-2</v>
      </c>
      <c r="T27" s="2">
        <v>0.01</v>
      </c>
      <c r="U27" s="15">
        <f t="shared" ref="U27:U38" si="9">S27*T27</f>
        <v>1.7426374748752828E-4</v>
      </c>
      <c r="V27" s="14"/>
      <c r="W27" s="2"/>
      <c r="X27" s="15"/>
      <c r="Y27" s="2">
        <v>0.04</v>
      </c>
      <c r="Z27" s="2">
        <v>0.21</v>
      </c>
      <c r="AA27" s="2">
        <f t="shared" ref="AA27:AA38" si="10">Y27*Z27</f>
        <v>8.3999999999999995E-3</v>
      </c>
      <c r="AB27" s="2">
        <v>1.4999999999999999E-2</v>
      </c>
      <c r="AC27" s="2">
        <v>0.28999999999999998</v>
      </c>
      <c r="AD27" s="2">
        <f t="shared" ref="AD27:AD38" si="11">AB27*AC27</f>
        <v>4.3499999999999997E-3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1.4999999999999999E-2</v>
      </c>
      <c r="AO27" s="2">
        <v>0.38</v>
      </c>
      <c r="AP27" s="2">
        <f t="shared" ref="AP27:AP38" si="13">AO27*AN27</f>
        <v>5.7000000000000002E-3</v>
      </c>
      <c r="AQ27" s="1">
        <f t="shared" ref="AQ27:AQ38" si="14">(AP27+AM27+AD27+AA27+U27+X27+AG27+AJ27)</f>
        <v>2.9624263747487525E-2</v>
      </c>
      <c r="AR27" s="8">
        <f t="shared" ref="AR27:AR38" si="15">$B$27/12</f>
        <v>108.81258333333334</v>
      </c>
      <c r="AS27" s="1">
        <f t="shared" ref="AS27:AS38" si="16">$B$29</f>
        <v>0.12</v>
      </c>
      <c r="AT27" s="1">
        <f>$E$2/12</f>
        <v>16.779166666666665</v>
      </c>
      <c r="AU27" s="1">
        <f t="shared" ref="AU27:AU38" si="17">AT27*10000*AS27*0.67*AR27*AQ27</f>
        <v>43486.366659137129</v>
      </c>
    </row>
    <row r="28" spans="1:47" x14ac:dyDescent="0.15">
      <c r="A28" s="1" t="s">
        <v>74</v>
      </c>
      <c r="B28" s="1">
        <v>1</v>
      </c>
      <c r="C28" s="7">
        <v>1</v>
      </c>
      <c r="D28" s="9">
        <v>-0.92608400577419403</v>
      </c>
      <c r="E28" s="10">
        <f t="shared" ref="E28:E39" si="18">D27</f>
        <v>0</v>
      </c>
      <c r="F28" s="7" t="s">
        <v>73</v>
      </c>
      <c r="G28" s="1">
        <v>2</v>
      </c>
      <c r="H28" s="8">
        <f t="shared" si="0"/>
        <v>-0.92608400577419403</v>
      </c>
      <c r="I28" s="8">
        <f t="shared" si="1"/>
        <v>272.22391599422576</v>
      </c>
      <c r="J28" s="8">
        <f t="shared" si="2"/>
        <v>1.543625489514937E-2</v>
      </c>
      <c r="K28" s="8">
        <f t="shared" si="3"/>
        <v>108.81258333333334</v>
      </c>
      <c r="L28" s="8">
        <f t="shared" si="4"/>
        <v>1.0881258333333335</v>
      </c>
      <c r="M28" s="1" t="s">
        <v>73</v>
      </c>
      <c r="O28" s="8">
        <f t="shared" ref="O28:O38" si="19">L28+O27-P27-N28</f>
        <v>2.1572895781212011</v>
      </c>
      <c r="P28" s="8">
        <f t="shared" si="5"/>
        <v>3.3300471810528108E-2</v>
      </c>
      <c r="Q28" s="13">
        <f t="shared" si="6"/>
        <v>3.9960566172633728E-3</v>
      </c>
      <c r="R28" s="8">
        <f t="shared" si="7"/>
        <v>0.1305751</v>
      </c>
      <c r="S28" s="14">
        <f t="shared" si="8"/>
        <v>3.0603511827778596E-2</v>
      </c>
      <c r="T28" s="2">
        <v>0.01</v>
      </c>
      <c r="U28" s="15">
        <f t="shared" si="9"/>
        <v>3.0603511827778597E-4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2.2206035118277786E-2</v>
      </c>
      <c r="AR28" s="8">
        <f t="shared" si="15"/>
        <v>108.81258333333334</v>
      </c>
      <c r="AS28" s="1">
        <f t="shared" si="16"/>
        <v>0.12</v>
      </c>
      <c r="AT28" s="1">
        <f t="shared" ref="AT28:AT38" si="20">$E$2/12</f>
        <v>16.779166666666665</v>
      </c>
      <c r="AU28" s="1">
        <f t="shared" si="17"/>
        <v>32596.92100469509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1.4306263277857101</v>
      </c>
      <c r="E29" s="10">
        <f t="shared" si="18"/>
        <v>-0.92608400577419403</v>
      </c>
      <c r="F29" s="7" t="s">
        <v>73</v>
      </c>
      <c r="G29" s="1">
        <v>3</v>
      </c>
      <c r="H29" s="8">
        <f t="shared" si="0"/>
        <v>1.4306263277857101</v>
      </c>
      <c r="I29" s="8">
        <f t="shared" si="1"/>
        <v>274.58062632778569</v>
      </c>
      <c r="J29" s="8">
        <f t="shared" si="2"/>
        <v>2.0982947178629176E-2</v>
      </c>
      <c r="K29" s="8">
        <f t="shared" si="3"/>
        <v>108.81258333333334</v>
      </c>
      <c r="L29" s="8">
        <f t="shared" si="4"/>
        <v>1.0881258333333335</v>
      </c>
      <c r="M29" s="1" t="s">
        <v>73</v>
      </c>
      <c r="O29" s="8">
        <f t="shared" si="19"/>
        <v>3.2121149396440067</v>
      </c>
      <c r="P29" s="8">
        <f t="shared" si="5"/>
        <v>6.7399638110235832E-2</v>
      </c>
      <c r="Q29" s="13">
        <f t="shared" si="6"/>
        <v>8.0879565732283002E-3</v>
      </c>
      <c r="R29" s="8">
        <f t="shared" si="7"/>
        <v>0.1305751</v>
      </c>
      <c r="S29" s="14">
        <f t="shared" si="8"/>
        <v>6.1941032962856628E-2</v>
      </c>
      <c r="T29" s="2">
        <v>0.01</v>
      </c>
      <c r="U29" s="15">
        <f t="shared" si="9"/>
        <v>6.1941032962856634E-4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2.2519410329628564E-2</v>
      </c>
      <c r="AR29" s="8">
        <f t="shared" si="15"/>
        <v>108.81258333333334</v>
      </c>
      <c r="AS29" s="1">
        <f t="shared" si="16"/>
        <v>0.12</v>
      </c>
      <c r="AT29" s="1">
        <f t="shared" si="20"/>
        <v>16.779166666666665</v>
      </c>
      <c r="AU29" s="1">
        <f t="shared" si="17"/>
        <v>33056.93410270298</v>
      </c>
    </row>
    <row r="30" spans="1:47" x14ac:dyDescent="0.15">
      <c r="C30" s="7">
        <v>3</v>
      </c>
      <c r="D30" s="9">
        <v>7.4270876165161299</v>
      </c>
      <c r="E30" s="10">
        <f t="shared" si="18"/>
        <v>1.4306263277857101</v>
      </c>
      <c r="F30" s="7" t="s">
        <v>73</v>
      </c>
      <c r="G30" s="1">
        <v>4</v>
      </c>
      <c r="H30" s="8">
        <f t="shared" si="0"/>
        <v>7.4270876165161299</v>
      </c>
      <c r="I30" s="8">
        <f t="shared" si="1"/>
        <v>280.57708761651611</v>
      </c>
      <c r="J30" s="8">
        <f t="shared" si="2"/>
        <v>4.4771401605537955E-2</v>
      </c>
      <c r="K30" s="8">
        <f t="shared" si="3"/>
        <v>108.81258333333334</v>
      </c>
      <c r="L30" s="8">
        <f t="shared" si="4"/>
        <v>1.0881258333333335</v>
      </c>
      <c r="M30" s="1" t="s">
        <v>73</v>
      </c>
      <c r="O30" s="8">
        <f t="shared" si="19"/>
        <v>4.2328411348671047</v>
      </c>
      <c r="P30" s="8">
        <f t="shared" si="5"/>
        <v>0.18951023038157619</v>
      </c>
      <c r="Q30" s="13">
        <f t="shared" si="6"/>
        <v>2.274122764578914E-2</v>
      </c>
      <c r="R30" s="8">
        <f t="shared" si="7"/>
        <v>0.1305751</v>
      </c>
      <c r="S30" s="14">
        <f t="shared" si="8"/>
        <v>0.1741620542185236</v>
      </c>
      <c r="T30" s="2">
        <v>0.01</v>
      </c>
      <c r="U30" s="15">
        <f t="shared" si="9"/>
        <v>1.7416205421852361E-3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2.3641620542185236E-2</v>
      </c>
      <c r="AR30" s="8">
        <f t="shared" si="15"/>
        <v>108.81258333333334</v>
      </c>
      <c r="AS30" s="1">
        <f t="shared" si="16"/>
        <v>0.12</v>
      </c>
      <c r="AT30" s="1">
        <f t="shared" si="20"/>
        <v>16.779166666666665</v>
      </c>
      <c r="AU30" s="1">
        <f t="shared" si="17"/>
        <v>34704.260942209883</v>
      </c>
    </row>
    <row r="31" spans="1:47" x14ac:dyDescent="0.15">
      <c r="C31" s="7">
        <v>4</v>
      </c>
      <c r="D31" s="9">
        <v>12.660069555833299</v>
      </c>
      <c r="E31" s="10">
        <f t="shared" si="18"/>
        <v>7.4270876165161299</v>
      </c>
      <c r="F31" s="7" t="s">
        <v>73</v>
      </c>
      <c r="G31" s="1">
        <v>5</v>
      </c>
      <c r="H31" s="8">
        <f t="shared" si="0"/>
        <v>12.660069555833299</v>
      </c>
      <c r="I31" s="8">
        <f t="shared" si="1"/>
        <v>285.81006955583325</v>
      </c>
      <c r="J31" s="8">
        <f t="shared" si="2"/>
        <v>8.4516950492943194E-2</v>
      </c>
      <c r="K31" s="8">
        <f t="shared" si="3"/>
        <v>108.81258333333334</v>
      </c>
      <c r="L31" s="8">
        <f t="shared" si="4"/>
        <v>1.0881258333333335</v>
      </c>
      <c r="M31" s="1" t="s">
        <v>75</v>
      </c>
      <c r="N31" s="8">
        <f>(O30-P30)*C22/100</f>
        <v>3.8411643592612519</v>
      </c>
      <c r="O31" s="8">
        <f t="shared" si="19"/>
        <v>1.2902923785576101</v>
      </c>
      <c r="P31" s="8">
        <f t="shared" si="5"/>
        <v>0.10905157707997545</v>
      </c>
      <c r="Q31" s="13">
        <f t="shared" si="6"/>
        <v>1.3086189249597055E-2</v>
      </c>
      <c r="R31" s="8">
        <f t="shared" si="7"/>
        <v>0.1305751</v>
      </c>
      <c r="S31" s="14">
        <f t="shared" si="8"/>
        <v>0.10021963796770636</v>
      </c>
      <c r="T31" s="2">
        <v>0.01</v>
      </c>
      <c r="U31" s="15">
        <f t="shared" si="9"/>
        <v>1.0021963796770636E-3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2.2902196379677064E-2</v>
      </c>
      <c r="AR31" s="8">
        <f t="shared" si="15"/>
        <v>108.81258333333334</v>
      </c>
      <c r="AS31" s="1">
        <f t="shared" si="16"/>
        <v>0.12</v>
      </c>
      <c r="AT31" s="1">
        <f t="shared" si="20"/>
        <v>16.779166666666665</v>
      </c>
      <c r="AU31" s="1">
        <f t="shared" si="17"/>
        <v>33618.837502777307</v>
      </c>
    </row>
    <row r="32" spans="1:47" x14ac:dyDescent="0.15">
      <c r="C32" s="7">
        <v>5</v>
      </c>
      <c r="D32" s="9">
        <v>17.6022728216129</v>
      </c>
      <c r="E32" s="10">
        <f t="shared" si="18"/>
        <v>12.660069555833299</v>
      </c>
      <c r="F32" s="7" t="s">
        <v>75</v>
      </c>
      <c r="G32" s="1">
        <v>6</v>
      </c>
      <c r="H32" s="8">
        <f t="shared" si="0"/>
        <v>17.6022728216129</v>
      </c>
      <c r="I32" s="8">
        <f t="shared" si="1"/>
        <v>290.75227282161291</v>
      </c>
      <c r="J32" s="8">
        <f t="shared" si="2"/>
        <v>0.15081113956519723</v>
      </c>
      <c r="K32" s="8">
        <f t="shared" si="3"/>
        <v>108.81258333333334</v>
      </c>
      <c r="L32" s="8">
        <f t="shared" si="4"/>
        <v>1.0881258333333335</v>
      </c>
      <c r="M32" s="1" t="s">
        <v>73</v>
      </c>
      <c r="O32" s="8">
        <f t="shared" si="19"/>
        <v>2.2693666348109685</v>
      </c>
      <c r="P32" s="8">
        <f t="shared" si="5"/>
        <v>0.34224576828707892</v>
      </c>
      <c r="Q32" s="13">
        <f t="shared" si="6"/>
        <v>4.106949219444947E-2</v>
      </c>
      <c r="R32" s="8">
        <f t="shared" si="7"/>
        <v>0.1305751</v>
      </c>
      <c r="S32" s="14">
        <f t="shared" si="8"/>
        <v>0.31452774835668873</v>
      </c>
      <c r="T32" s="2">
        <v>0.01</v>
      </c>
      <c r="U32" s="15">
        <f t="shared" si="9"/>
        <v>3.1452774835668872E-3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3.2595277483566887E-2</v>
      </c>
      <c r="AR32" s="8">
        <f t="shared" si="15"/>
        <v>108.81258333333334</v>
      </c>
      <c r="AS32" s="1">
        <f t="shared" si="16"/>
        <v>0.12</v>
      </c>
      <c r="AT32" s="1">
        <f t="shared" si="20"/>
        <v>16.779166666666665</v>
      </c>
      <c r="AU32" s="1">
        <f t="shared" si="17"/>
        <v>47847.608976507378</v>
      </c>
    </row>
    <row r="33" spans="1:48" x14ac:dyDescent="0.15">
      <c r="C33" s="7">
        <v>6</v>
      </c>
      <c r="D33" s="9">
        <v>20.503431802333299</v>
      </c>
      <c r="E33" s="10">
        <f t="shared" si="18"/>
        <v>17.6022728216129</v>
      </c>
      <c r="F33" s="7" t="s">
        <v>73</v>
      </c>
      <c r="G33" s="1">
        <v>7</v>
      </c>
      <c r="H33" s="8">
        <f t="shared" si="0"/>
        <v>20.503431802333299</v>
      </c>
      <c r="I33" s="8">
        <f t="shared" si="1"/>
        <v>293.65343180233327</v>
      </c>
      <c r="J33" s="8">
        <f t="shared" si="2"/>
        <v>0.20995154473790403</v>
      </c>
      <c r="K33" s="8">
        <f t="shared" si="3"/>
        <v>108.81258333333334</v>
      </c>
      <c r="L33" s="8">
        <f t="shared" si="4"/>
        <v>1.0881258333333335</v>
      </c>
      <c r="M33" s="1" t="s">
        <v>73</v>
      </c>
      <c r="O33" s="8">
        <f t="shared" si="19"/>
        <v>3.0152466998572227</v>
      </c>
      <c r="P33" s="8">
        <f t="shared" si="5"/>
        <v>0.63305570240089115</v>
      </c>
      <c r="Q33" s="13">
        <f t="shared" si="6"/>
        <v>7.5966684288106934E-2</v>
      </c>
      <c r="R33" s="8">
        <f t="shared" si="7"/>
        <v>0.1305751</v>
      </c>
      <c r="S33" s="14">
        <f t="shared" si="8"/>
        <v>0.58178538088890552</v>
      </c>
      <c r="T33" s="2">
        <v>0.01</v>
      </c>
      <c r="U33" s="15">
        <f t="shared" si="9"/>
        <v>5.8178538088890551E-3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3.5267853808889055E-2</v>
      </c>
      <c r="AR33" s="8">
        <f t="shared" si="15"/>
        <v>108.81258333333334</v>
      </c>
      <c r="AS33" s="1">
        <f t="shared" si="16"/>
        <v>0.12</v>
      </c>
      <c r="AT33" s="1">
        <f t="shared" si="20"/>
        <v>16.779166666666665</v>
      </c>
      <c r="AU33" s="1">
        <f t="shared" si="17"/>
        <v>51770.765852173055</v>
      </c>
    </row>
    <row r="34" spans="1:48" x14ac:dyDescent="0.15">
      <c r="C34" s="7">
        <v>7</v>
      </c>
      <c r="D34" s="9">
        <v>23.536483441935498</v>
      </c>
      <c r="E34" s="10">
        <f t="shared" si="18"/>
        <v>20.503431802333299</v>
      </c>
      <c r="F34" s="7" t="s">
        <v>73</v>
      </c>
      <c r="G34" s="1">
        <v>8</v>
      </c>
      <c r="H34" s="8">
        <f t="shared" si="0"/>
        <v>23.536483441935498</v>
      </c>
      <c r="I34" s="8">
        <f t="shared" si="1"/>
        <v>296.68648344193548</v>
      </c>
      <c r="J34" s="8">
        <f t="shared" si="2"/>
        <v>0.29466759000363957</v>
      </c>
      <c r="K34" s="8">
        <f t="shared" si="3"/>
        <v>108.81258333333334</v>
      </c>
      <c r="L34" s="8">
        <f t="shared" si="4"/>
        <v>1.0881258333333335</v>
      </c>
      <c r="M34" s="1" t="s">
        <v>73</v>
      </c>
      <c r="O34" s="8">
        <f t="shared" si="19"/>
        <v>3.470316830789665</v>
      </c>
      <c r="P34" s="8">
        <f t="shared" si="5"/>
        <v>1.0225898970778589</v>
      </c>
      <c r="Q34" s="13">
        <f t="shared" si="6"/>
        <v>0.12271078764934305</v>
      </c>
      <c r="R34" s="8">
        <f t="shared" si="7"/>
        <v>0.1305751</v>
      </c>
      <c r="S34" s="14">
        <f t="shared" si="8"/>
        <v>0.93977173020999449</v>
      </c>
      <c r="T34" s="2">
        <v>0.01</v>
      </c>
      <c r="U34" s="15">
        <f t="shared" si="9"/>
        <v>9.3977173020999456E-3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3.8847717302099946E-2</v>
      </c>
      <c r="AR34" s="8">
        <f t="shared" si="15"/>
        <v>108.81258333333334</v>
      </c>
      <c r="AS34" s="1">
        <f t="shared" si="16"/>
        <v>0.12</v>
      </c>
      <c r="AT34" s="1">
        <f t="shared" si="20"/>
        <v>16.779166666666665</v>
      </c>
      <c r="AU34" s="1">
        <f t="shared" si="17"/>
        <v>57025.757428752957</v>
      </c>
    </row>
    <row r="35" spans="1:48" x14ac:dyDescent="0.15">
      <c r="C35" s="7">
        <v>8</v>
      </c>
      <c r="D35" s="9">
        <v>21.789410696451601</v>
      </c>
      <c r="E35" s="10">
        <f t="shared" si="18"/>
        <v>23.536483441935498</v>
      </c>
      <c r="F35" s="7" t="s">
        <v>73</v>
      </c>
      <c r="G35" s="1">
        <v>9</v>
      </c>
      <c r="H35" s="8">
        <f t="shared" si="0"/>
        <v>21.789410696451601</v>
      </c>
      <c r="I35" s="8">
        <f t="shared" si="1"/>
        <v>294.9394106964516</v>
      </c>
      <c r="J35" s="8">
        <f t="shared" si="2"/>
        <v>0.24260823524357272</v>
      </c>
      <c r="K35" s="8">
        <f t="shared" si="3"/>
        <v>108.81258333333334</v>
      </c>
      <c r="L35" s="8">
        <f t="shared" si="4"/>
        <v>1.0881258333333335</v>
      </c>
      <c r="M35" s="1" t="s">
        <v>73</v>
      </c>
      <c r="O35" s="8">
        <f t="shared" si="19"/>
        <v>3.5358527670451396</v>
      </c>
      <c r="P35" s="8">
        <f t="shared" si="5"/>
        <v>0.85782699989392475</v>
      </c>
      <c r="Q35" s="13">
        <f t="shared" si="6"/>
        <v>0.10293923998727096</v>
      </c>
      <c r="R35" s="8">
        <f t="shared" si="7"/>
        <v>0.1305751</v>
      </c>
      <c r="S35" s="14">
        <f t="shared" si="8"/>
        <v>0.78835275628562385</v>
      </c>
      <c r="T35" s="2">
        <v>0.01</v>
      </c>
      <c r="U35" s="15">
        <f t="shared" si="9"/>
        <v>7.8835275628562386E-3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3.7333527562856239E-2</v>
      </c>
      <c r="AR35" s="8">
        <f t="shared" si="15"/>
        <v>108.81258333333334</v>
      </c>
      <c r="AS35" s="1">
        <f t="shared" si="16"/>
        <v>0.12</v>
      </c>
      <c r="AT35" s="1">
        <f t="shared" si="20"/>
        <v>16.779166666666665</v>
      </c>
      <c r="AU35" s="1">
        <f t="shared" si="17"/>
        <v>54803.031802437952</v>
      </c>
    </row>
    <row r="36" spans="1:48" x14ac:dyDescent="0.15">
      <c r="C36" s="7">
        <v>9</v>
      </c>
      <c r="D36" s="9">
        <v>17.333646854333299</v>
      </c>
      <c r="E36" s="10">
        <f t="shared" si="18"/>
        <v>21.789410696451601</v>
      </c>
      <c r="F36" s="7" t="s">
        <v>73</v>
      </c>
      <c r="G36" s="1">
        <v>10</v>
      </c>
      <c r="H36" s="8">
        <f t="shared" si="0"/>
        <v>17.333646854333299</v>
      </c>
      <c r="I36" s="8">
        <f t="shared" si="1"/>
        <v>290.4836468543333</v>
      </c>
      <c r="J36" s="8">
        <f t="shared" si="2"/>
        <v>0.14621233429087052</v>
      </c>
      <c r="K36" s="8">
        <f t="shared" si="3"/>
        <v>108.81258333333334</v>
      </c>
      <c r="L36" s="8">
        <f t="shared" si="4"/>
        <v>1.0881258333333335</v>
      </c>
      <c r="M36" s="1" t="s">
        <v>73</v>
      </c>
      <c r="O36" s="8">
        <f t="shared" si="19"/>
        <v>3.7661516004845486</v>
      </c>
      <c r="P36" s="8">
        <f t="shared" si="5"/>
        <v>0.55065781680014381</v>
      </c>
      <c r="Q36" s="13">
        <f t="shared" si="6"/>
        <v>6.6078938016017261E-2</v>
      </c>
      <c r="R36" s="8">
        <f t="shared" si="7"/>
        <v>0.1305751</v>
      </c>
      <c r="S36" s="14">
        <f t="shared" si="8"/>
        <v>0.50606078812895616</v>
      </c>
      <c r="T36" s="2">
        <v>0.01</v>
      </c>
      <c r="U36" s="15">
        <f t="shared" si="9"/>
        <v>5.0606078812895621E-3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3.4510607881289561E-2</v>
      </c>
      <c r="AR36" s="8">
        <f t="shared" si="15"/>
        <v>108.81258333333334</v>
      </c>
      <c r="AS36" s="1">
        <f t="shared" si="16"/>
        <v>0.12</v>
      </c>
      <c r="AT36" s="1">
        <f t="shared" si="20"/>
        <v>16.779166666666665</v>
      </c>
      <c r="AU36" s="1">
        <f t="shared" si="17"/>
        <v>50659.181296370458</v>
      </c>
    </row>
    <row r="37" spans="1:48" x14ac:dyDescent="0.15">
      <c r="C37" s="7">
        <v>10</v>
      </c>
      <c r="D37" s="9">
        <v>11.6505218312903</v>
      </c>
      <c r="E37" s="10">
        <f t="shared" si="18"/>
        <v>17.333646854333299</v>
      </c>
      <c r="F37" s="7" t="s">
        <v>73</v>
      </c>
      <c r="G37" s="1">
        <v>11</v>
      </c>
      <c r="H37" s="8">
        <f t="shared" si="0"/>
        <v>11.6505218312903</v>
      </c>
      <c r="I37" s="8">
        <f t="shared" si="1"/>
        <v>284.80052183129027</v>
      </c>
      <c r="J37" s="8">
        <f t="shared" si="2"/>
        <v>7.49028376661134E-2</v>
      </c>
      <c r="K37" s="8">
        <f t="shared" si="3"/>
        <v>108.81258333333334</v>
      </c>
      <c r="L37" s="8">
        <f t="shared" si="4"/>
        <v>1.0881258333333335</v>
      </c>
      <c r="M37" s="1" t="s">
        <v>75</v>
      </c>
      <c r="N37" s="8">
        <f>(O36-P36)*C22/100</f>
        <v>3.0547190945001845</v>
      </c>
      <c r="O37" s="8">
        <f t="shared" si="19"/>
        <v>1.2489005225175531</v>
      </c>
      <c r="P37" s="8">
        <f t="shared" si="5"/>
        <v>9.3546193099256492E-2</v>
      </c>
      <c r="Q37" s="13">
        <f t="shared" si="6"/>
        <v>1.1225543171910778E-2</v>
      </c>
      <c r="R37" s="8">
        <f t="shared" si="7"/>
        <v>0.1305751</v>
      </c>
      <c r="S37" s="14">
        <f t="shared" si="8"/>
        <v>8.5970013975947779E-2</v>
      </c>
      <c r="T37" s="2">
        <v>0.01</v>
      </c>
      <c r="U37" s="15">
        <f t="shared" si="9"/>
        <v>8.5970013975947778E-4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2.2759700139759476E-2</v>
      </c>
      <c r="AR37" s="8">
        <f t="shared" si="15"/>
        <v>108.81258333333334</v>
      </c>
      <c r="AS37" s="1">
        <f t="shared" si="16"/>
        <v>0.12</v>
      </c>
      <c r="AT37" s="1">
        <f t="shared" si="20"/>
        <v>16.779166666666665</v>
      </c>
      <c r="AU37" s="1">
        <f t="shared" si="17"/>
        <v>33409.66289545461</v>
      </c>
    </row>
    <row r="38" spans="1:48" x14ac:dyDescent="0.15">
      <c r="C38" s="7">
        <v>11</v>
      </c>
      <c r="D38" s="9">
        <v>5.6862501684333298</v>
      </c>
      <c r="E38" s="10">
        <f t="shared" si="18"/>
        <v>11.6505218312903</v>
      </c>
      <c r="F38" s="7" t="s">
        <v>75</v>
      </c>
      <c r="G38" s="1">
        <v>12</v>
      </c>
      <c r="H38" s="8">
        <f t="shared" si="0"/>
        <v>5.6862501684333298</v>
      </c>
      <c r="I38" s="8">
        <f t="shared" si="1"/>
        <v>278.83625016843331</v>
      </c>
      <c r="J38" s="8">
        <f t="shared" si="2"/>
        <v>3.605020920107236E-2</v>
      </c>
      <c r="K38" s="8">
        <f t="shared" si="3"/>
        <v>108.81258333333334</v>
      </c>
      <c r="L38" s="8">
        <f t="shared" si="4"/>
        <v>1.0881258333333335</v>
      </c>
      <c r="M38" s="1" t="s">
        <v>73</v>
      </c>
      <c r="O38" s="8">
        <f t="shared" si="19"/>
        <v>2.2434801627516299</v>
      </c>
      <c r="P38" s="8">
        <f t="shared" si="5"/>
        <v>8.0877929205652122E-2</v>
      </c>
      <c r="Q38" s="13">
        <f t="shared" si="6"/>
        <v>9.705351504678255E-3</v>
      </c>
      <c r="R38" s="8">
        <f t="shared" si="7"/>
        <v>0.1305751</v>
      </c>
      <c r="S38" s="14">
        <f t="shared" si="8"/>
        <v>7.4327735568866155E-2</v>
      </c>
      <c r="T38" s="2">
        <v>0.01</v>
      </c>
      <c r="U38" s="15">
        <f t="shared" si="9"/>
        <v>7.4327735568866155E-4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2.2643277355688662E-2</v>
      </c>
      <c r="AR38" s="8">
        <f t="shared" si="15"/>
        <v>108.81258333333334</v>
      </c>
      <c r="AS38" s="1">
        <f t="shared" si="16"/>
        <v>0.12</v>
      </c>
      <c r="AT38" s="1">
        <f t="shared" si="20"/>
        <v>16.779166666666665</v>
      </c>
      <c r="AU38" s="1">
        <f t="shared" si="17"/>
        <v>33238.762314811138</v>
      </c>
      <c r="AV38" s="1">
        <f>SUM(AU27:AU38)</f>
        <v>506218.09077802993</v>
      </c>
    </row>
    <row r="39" spans="1:48" x14ac:dyDescent="0.15">
      <c r="C39" s="7">
        <v>12</v>
      </c>
      <c r="D39" s="9">
        <v>-0.36482597203225797</v>
      </c>
      <c r="E39" s="10">
        <f t="shared" si="18"/>
        <v>5.6862501684333298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0</v>
      </c>
      <c r="E42" s="7"/>
      <c r="F42" s="7"/>
      <c r="G42" s="1">
        <v>1</v>
      </c>
      <c r="H42" s="8">
        <f t="shared" ref="H42:H53" si="21">E43</f>
        <v>0</v>
      </c>
      <c r="I42" s="8">
        <f t="shared" ref="I42:I53" si="22">H42+273.15</f>
        <v>273.14999999999998</v>
      </c>
      <c r="J42" s="8">
        <f t="shared" ref="J42:J53" si="23">EXP(($C$16*(I42-$C$14))/($C$17*I42*$C$14))</f>
        <v>1.7426374748752829E-2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1.3434173818550521E-3</v>
      </c>
      <c r="Q42" s="13">
        <f t="shared" ref="Q42:Q53" si="27">P42*$B$44</f>
        <v>2.0822969418753307E-4</v>
      </c>
      <c r="R42" s="8">
        <f t="shared" ref="R42:R53" si="28">L42*$B$44</f>
        <v>1.1949111458333333E-2</v>
      </c>
      <c r="S42" s="14">
        <f t="shared" ref="S42:S53" si="29">Q42/R42</f>
        <v>1.7426374748752829E-2</v>
      </c>
      <c r="T42" s="2">
        <v>0.01</v>
      </c>
      <c r="U42" s="15">
        <f t="shared" ref="U42:U53" si="30">S42*T42</f>
        <v>1.7426374748752828E-4</v>
      </c>
      <c r="V42" s="14"/>
      <c r="W42" s="2"/>
      <c r="X42" s="15"/>
      <c r="Y42" s="2">
        <v>0.04</v>
      </c>
      <c r="Z42" s="2">
        <v>0.49</v>
      </c>
      <c r="AA42" s="2">
        <f t="shared" ref="AA42:AA53" si="31">Y42*Z42</f>
        <v>1.9599999999999999E-2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1.4999999999999999E-2</v>
      </c>
      <c r="AO42" s="2">
        <v>0.5</v>
      </c>
      <c r="AP42" s="2">
        <f t="shared" ref="AP42:AP53" si="32">AO42*AN42</f>
        <v>7.4999999999999997E-3</v>
      </c>
      <c r="AQ42" s="1">
        <f t="shared" ref="AQ42:AQ53" si="33">(AP42+AM42+AD42+AA42+U42+X42+AG42+AJ42)</f>
        <v>2.7274263747487527E-2</v>
      </c>
      <c r="AR42" s="8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112.96013698630166</v>
      </c>
      <c r="AU42" s="1">
        <f t="shared" ref="AU42:AU53" si="37">AT42*10000*AS42*0.67*AR42*AQ42</f>
        <v>24665.428299538897</v>
      </c>
    </row>
    <row r="43" spans="1:48" x14ac:dyDescent="0.15">
      <c r="A43" s="1" t="s">
        <v>74</v>
      </c>
      <c r="B43" s="1">
        <v>1</v>
      </c>
      <c r="C43" s="7">
        <v>1</v>
      </c>
      <c r="D43" s="9">
        <v>-0.92608400577419403</v>
      </c>
      <c r="E43" s="10">
        <f t="shared" ref="E43:E54" si="38">D42</f>
        <v>0</v>
      </c>
      <c r="F43" s="7" t="s">
        <v>73</v>
      </c>
      <c r="G43" s="1">
        <v>2</v>
      </c>
      <c r="H43" s="8">
        <f t="shared" si="21"/>
        <v>-0.92608400577419403</v>
      </c>
      <c r="I43" s="8">
        <f t="shared" si="22"/>
        <v>272.22391599422576</v>
      </c>
      <c r="J43" s="8">
        <f t="shared" si="23"/>
        <v>1.543625489514937E-2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0.15283866595147827</v>
      </c>
      <c r="P43" s="8">
        <f t="shared" si="26"/>
        <v>2.3592566054616059E-3</v>
      </c>
      <c r="Q43" s="13">
        <f t="shared" si="27"/>
        <v>3.6568477384654892E-4</v>
      </c>
      <c r="R43" s="8">
        <f t="shared" si="28"/>
        <v>1.1949111458333333E-2</v>
      </c>
      <c r="S43" s="14">
        <f t="shared" si="29"/>
        <v>3.0603511827778596E-2</v>
      </c>
      <c r="T43" s="2">
        <v>0.01</v>
      </c>
      <c r="U43" s="15">
        <f t="shared" si="30"/>
        <v>3.0603511827778597E-4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1.5106035118277787E-2</v>
      </c>
      <c r="AR43" s="8">
        <f t="shared" si="34"/>
        <v>7.7091041666666671</v>
      </c>
      <c r="AS43" s="1">
        <f t="shared" si="35"/>
        <v>0.155</v>
      </c>
      <c r="AT43" s="1">
        <f t="shared" si="36"/>
        <v>112.96013698630166</v>
      </c>
      <c r="AU43" s="1">
        <f t="shared" si="37"/>
        <v>13661.113991922899</v>
      </c>
    </row>
    <row r="44" spans="1:48" x14ac:dyDescent="0.15">
      <c r="A44" s="1" t="s">
        <v>38</v>
      </c>
      <c r="B44" s="1">
        <f>I5</f>
        <v>0.155</v>
      </c>
      <c r="C44" s="7">
        <v>2</v>
      </c>
      <c r="D44" s="9">
        <v>1.4306263277857101</v>
      </c>
      <c r="E44" s="10">
        <f t="shared" si="38"/>
        <v>-0.92608400577419403</v>
      </c>
      <c r="F44" s="7" t="s">
        <v>73</v>
      </c>
      <c r="G44" s="1">
        <v>3</v>
      </c>
      <c r="H44" s="8">
        <f t="shared" si="21"/>
        <v>1.4306263277857101</v>
      </c>
      <c r="I44" s="8">
        <f t="shared" si="22"/>
        <v>274.58062632778569</v>
      </c>
      <c r="J44" s="8">
        <f t="shared" si="23"/>
        <v>2.0982947178629176E-2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0.22757045101268333</v>
      </c>
      <c r="P44" s="8">
        <f t="shared" si="26"/>
        <v>4.7750987530159527E-3</v>
      </c>
      <c r="Q44" s="13">
        <f t="shared" si="27"/>
        <v>7.4014030671747263E-4</v>
      </c>
      <c r="R44" s="8">
        <f t="shared" si="28"/>
        <v>1.1949111458333333E-2</v>
      </c>
      <c r="S44" s="14">
        <f t="shared" si="29"/>
        <v>6.1941032962856614E-2</v>
      </c>
      <c r="T44" s="2">
        <v>0.01</v>
      </c>
      <c r="U44" s="15">
        <f t="shared" si="30"/>
        <v>6.1941032962856612E-4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1.5419410329628567E-2</v>
      </c>
      <c r="AR44" s="8">
        <f t="shared" si="34"/>
        <v>7.7091041666666671</v>
      </c>
      <c r="AS44" s="1">
        <f t="shared" si="35"/>
        <v>0.155</v>
      </c>
      <c r="AT44" s="1">
        <f t="shared" si="36"/>
        <v>112.96013698630166</v>
      </c>
      <c r="AU44" s="1">
        <f t="shared" si="37"/>
        <v>13944.514265455033</v>
      </c>
    </row>
    <row r="45" spans="1:48" x14ac:dyDescent="0.15">
      <c r="C45" s="7">
        <v>3</v>
      </c>
      <c r="D45" s="9">
        <v>7.4270876165161299</v>
      </c>
      <c r="E45" s="10">
        <f t="shared" si="38"/>
        <v>1.4306263277857101</v>
      </c>
      <c r="F45" s="7" t="s">
        <v>73</v>
      </c>
      <c r="G45" s="1">
        <v>4</v>
      </c>
      <c r="H45" s="8">
        <f t="shared" si="21"/>
        <v>7.4270876165161299</v>
      </c>
      <c r="I45" s="8">
        <f t="shared" si="22"/>
        <v>280.57708761651611</v>
      </c>
      <c r="J45" s="8">
        <f t="shared" si="23"/>
        <v>4.4771401605537955E-2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0.29988639392633404</v>
      </c>
      <c r="P45" s="8">
        <f t="shared" si="26"/>
        <v>1.342633417851246E-2</v>
      </c>
      <c r="Q45" s="13">
        <f t="shared" si="27"/>
        <v>2.0810817976694312E-3</v>
      </c>
      <c r="R45" s="8">
        <f t="shared" si="28"/>
        <v>1.1949111458333333E-2</v>
      </c>
      <c r="S45" s="14">
        <f t="shared" si="29"/>
        <v>0.17416205421852357</v>
      </c>
      <c r="T45" s="2">
        <v>0.01</v>
      </c>
      <c r="U45" s="15">
        <f t="shared" si="30"/>
        <v>1.7416205421852357E-3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1.6541620542185238E-2</v>
      </c>
      <c r="AR45" s="8">
        <f t="shared" si="34"/>
        <v>7.7091041666666671</v>
      </c>
      <c r="AS45" s="1">
        <f t="shared" si="35"/>
        <v>0.155</v>
      </c>
      <c r="AT45" s="1">
        <f t="shared" si="36"/>
        <v>112.96013698630166</v>
      </c>
      <c r="AU45" s="1">
        <f t="shared" si="37"/>
        <v>14959.382926662309</v>
      </c>
    </row>
    <row r="46" spans="1:48" x14ac:dyDescent="0.15">
      <c r="C46" s="7">
        <v>4</v>
      </c>
      <c r="D46" s="9">
        <v>12.660069555833299</v>
      </c>
      <c r="E46" s="10">
        <f t="shared" si="38"/>
        <v>7.4270876165161299</v>
      </c>
      <c r="F46" s="7" t="s">
        <v>73</v>
      </c>
      <c r="G46" s="1">
        <v>5</v>
      </c>
      <c r="H46" s="8">
        <f t="shared" si="21"/>
        <v>12.660069555833299</v>
      </c>
      <c r="I46" s="8">
        <f t="shared" si="22"/>
        <v>285.81006955583325</v>
      </c>
      <c r="J46" s="8">
        <f t="shared" si="23"/>
        <v>8.4516950492943194E-2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0.27213705676043048</v>
      </c>
      <c r="O46" s="8">
        <f t="shared" si="39"/>
        <v>9.1414044654057725E-2</v>
      </c>
      <c r="P46" s="8">
        <f t="shared" si="26"/>
        <v>7.7260362863866951E-3</v>
      </c>
      <c r="Q46" s="13">
        <f t="shared" si="27"/>
        <v>1.1975356243899378E-3</v>
      </c>
      <c r="R46" s="8">
        <f t="shared" si="28"/>
        <v>1.1949111458333333E-2</v>
      </c>
      <c r="S46" s="14">
        <f t="shared" si="29"/>
        <v>0.1002196379677063</v>
      </c>
      <c r="T46" s="2">
        <v>0.01</v>
      </c>
      <c r="U46" s="15">
        <f t="shared" si="30"/>
        <v>1.0021963796770631E-3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1.5802196379677065E-2</v>
      </c>
      <c r="AR46" s="8">
        <f t="shared" si="34"/>
        <v>7.7091041666666671</v>
      </c>
      <c r="AS46" s="1">
        <f t="shared" si="35"/>
        <v>0.155</v>
      </c>
      <c r="AT46" s="1">
        <f t="shared" si="36"/>
        <v>112.96013698630166</v>
      </c>
      <c r="AU46" s="1">
        <f t="shared" si="37"/>
        <v>14290.686098320903</v>
      </c>
    </row>
    <row r="47" spans="1:48" x14ac:dyDescent="0.15">
      <c r="C47" s="7">
        <v>5</v>
      </c>
      <c r="D47" s="9">
        <v>17.6022728216129</v>
      </c>
      <c r="E47" s="10">
        <f t="shared" si="38"/>
        <v>12.660069555833299</v>
      </c>
      <c r="F47" s="7" t="s">
        <v>75</v>
      </c>
      <c r="G47" s="1">
        <v>6</v>
      </c>
      <c r="H47" s="8">
        <f t="shared" si="21"/>
        <v>17.6022728216129</v>
      </c>
      <c r="I47" s="8">
        <f t="shared" si="22"/>
        <v>290.75227282161291</v>
      </c>
      <c r="J47" s="8">
        <f t="shared" si="23"/>
        <v>0.15081113956519723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0.16077905003433771</v>
      </c>
      <c r="P47" s="8">
        <f t="shared" si="26"/>
        <v>2.4247271753888335E-2</v>
      </c>
      <c r="Q47" s="13">
        <f t="shared" si="27"/>
        <v>3.7583271218526917E-3</v>
      </c>
      <c r="R47" s="8">
        <f t="shared" si="28"/>
        <v>1.1949111458333333E-2</v>
      </c>
      <c r="S47" s="14">
        <f t="shared" si="29"/>
        <v>0.31452774835668867</v>
      </c>
      <c r="T47" s="2">
        <v>0.01</v>
      </c>
      <c r="U47" s="15">
        <f t="shared" si="30"/>
        <v>3.1452774835668868E-3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3.0245277483566885E-2</v>
      </c>
      <c r="AR47" s="8">
        <f t="shared" si="34"/>
        <v>7.7091041666666671</v>
      </c>
      <c r="AS47" s="1">
        <f t="shared" si="35"/>
        <v>0.155</v>
      </c>
      <c r="AT47" s="1">
        <f t="shared" si="36"/>
        <v>112.96013698630166</v>
      </c>
      <c r="AU47" s="1">
        <f t="shared" si="37"/>
        <v>27352.258894222177</v>
      </c>
    </row>
    <row r="48" spans="1:48" x14ac:dyDescent="0.15">
      <c r="C48" s="7">
        <v>6</v>
      </c>
      <c r="D48" s="9">
        <v>20.503431802333299</v>
      </c>
      <c r="E48" s="10">
        <f t="shared" si="38"/>
        <v>17.6022728216129</v>
      </c>
      <c r="F48" s="7" t="s">
        <v>73</v>
      </c>
      <c r="G48" s="1">
        <v>7</v>
      </c>
      <c r="H48" s="8">
        <f t="shared" si="21"/>
        <v>20.503431802333299</v>
      </c>
      <c r="I48" s="8">
        <f t="shared" si="22"/>
        <v>293.65343180233327</v>
      </c>
      <c r="J48" s="8">
        <f t="shared" si="23"/>
        <v>0.20995154473790403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0.21362281994711604</v>
      </c>
      <c r="P48" s="8">
        <f t="shared" si="26"/>
        <v>4.4850441039164149E-2</v>
      </c>
      <c r="Q48" s="13">
        <f t="shared" si="27"/>
        <v>6.9518183610704429E-3</v>
      </c>
      <c r="R48" s="8">
        <f t="shared" si="28"/>
        <v>1.1949111458333333E-2</v>
      </c>
      <c r="S48" s="14">
        <f t="shared" si="29"/>
        <v>0.58178538088890541</v>
      </c>
      <c r="T48" s="2">
        <v>0.01</v>
      </c>
      <c r="U48" s="15">
        <f t="shared" si="30"/>
        <v>5.8178538088890543E-3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3.291785380888905E-2</v>
      </c>
      <c r="AR48" s="8">
        <f t="shared" si="34"/>
        <v>7.7091041666666671</v>
      </c>
      <c r="AS48" s="1">
        <f t="shared" si="35"/>
        <v>0.155</v>
      </c>
      <c r="AT48" s="1">
        <f t="shared" si="36"/>
        <v>112.96013698630166</v>
      </c>
      <c r="AU48" s="1">
        <f t="shared" si="37"/>
        <v>29769.198186794336</v>
      </c>
    </row>
    <row r="49" spans="1:78" x14ac:dyDescent="0.15">
      <c r="C49" s="7">
        <v>7</v>
      </c>
      <c r="D49" s="9">
        <v>23.536483441935498</v>
      </c>
      <c r="E49" s="10">
        <f t="shared" si="38"/>
        <v>20.503431802333299</v>
      </c>
      <c r="F49" s="7" t="s">
        <v>73</v>
      </c>
      <c r="G49" s="1">
        <v>8</v>
      </c>
      <c r="H49" s="8">
        <f t="shared" si="21"/>
        <v>23.536483441935498</v>
      </c>
      <c r="I49" s="8">
        <f t="shared" si="22"/>
        <v>296.68648344193548</v>
      </c>
      <c r="J49" s="8">
        <f t="shared" si="23"/>
        <v>0.29466759000363957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0.24586342057461857</v>
      </c>
      <c r="P49" s="8">
        <f t="shared" si="26"/>
        <v>7.2447981610774106E-2</v>
      </c>
      <c r="Q49" s="13">
        <f t="shared" si="27"/>
        <v>1.1229437149669987E-2</v>
      </c>
      <c r="R49" s="8">
        <f t="shared" si="28"/>
        <v>1.1949111458333333E-2</v>
      </c>
      <c r="S49" s="14">
        <f t="shared" si="29"/>
        <v>0.93977173020999449</v>
      </c>
      <c r="T49" s="2">
        <v>0.01</v>
      </c>
      <c r="U49" s="15">
        <f t="shared" si="30"/>
        <v>9.3977173020999456E-3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3.6497717302099941E-2</v>
      </c>
      <c r="AR49" s="8">
        <f t="shared" si="34"/>
        <v>7.7091041666666671</v>
      </c>
      <c r="AS49" s="1">
        <f t="shared" si="35"/>
        <v>0.155</v>
      </c>
      <c r="AT49" s="1">
        <f t="shared" si="36"/>
        <v>112.96013698630166</v>
      </c>
      <c r="AU49" s="1">
        <f t="shared" si="37"/>
        <v>33006.640895841396</v>
      </c>
    </row>
    <row r="50" spans="1:78" x14ac:dyDescent="0.15">
      <c r="C50" s="7">
        <v>8</v>
      </c>
      <c r="D50" s="9">
        <v>21.789410696451601</v>
      </c>
      <c r="E50" s="10">
        <f t="shared" si="38"/>
        <v>23.536483441935498</v>
      </c>
      <c r="F50" s="7" t="s">
        <v>73</v>
      </c>
      <c r="G50" s="1">
        <v>9</v>
      </c>
      <c r="H50" s="8">
        <f t="shared" si="21"/>
        <v>21.789410696451601</v>
      </c>
      <c r="I50" s="8">
        <f t="shared" si="22"/>
        <v>294.9394106964516</v>
      </c>
      <c r="J50" s="8">
        <f t="shared" si="23"/>
        <v>0.24260823524357272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0.25050648063051112</v>
      </c>
      <c r="P50" s="8">
        <f t="shared" si="26"/>
        <v>6.0774935182846539E-2</v>
      </c>
      <c r="Q50" s="13">
        <f t="shared" si="27"/>
        <v>9.4201149533412135E-3</v>
      </c>
      <c r="R50" s="8">
        <f t="shared" si="28"/>
        <v>1.1949111458333333E-2</v>
      </c>
      <c r="S50" s="14">
        <f t="shared" si="29"/>
        <v>0.78835275628562385</v>
      </c>
      <c r="T50" s="2">
        <v>0.01</v>
      </c>
      <c r="U50" s="15">
        <f t="shared" si="30"/>
        <v>7.8835275628562386E-3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3.4983527562856234E-2</v>
      </c>
      <c r="AR50" s="8">
        <f t="shared" si="34"/>
        <v>7.7091041666666671</v>
      </c>
      <c r="AS50" s="1">
        <f t="shared" si="35"/>
        <v>0.155</v>
      </c>
      <c r="AT50" s="1">
        <f t="shared" si="36"/>
        <v>112.96013698630166</v>
      </c>
      <c r="AU50" s="1">
        <f t="shared" si="37"/>
        <v>31637.286298738713</v>
      </c>
    </row>
    <row r="51" spans="1:78" x14ac:dyDescent="0.15">
      <c r="C51" s="7">
        <v>9</v>
      </c>
      <c r="D51" s="9">
        <v>17.333646854333299</v>
      </c>
      <c r="E51" s="10">
        <f t="shared" si="38"/>
        <v>21.789410696451601</v>
      </c>
      <c r="F51" s="7" t="s">
        <v>73</v>
      </c>
      <c r="G51" s="1">
        <v>10</v>
      </c>
      <c r="H51" s="8">
        <f t="shared" si="21"/>
        <v>17.333646854333299</v>
      </c>
      <c r="I51" s="8">
        <f t="shared" si="22"/>
        <v>290.4836468543333</v>
      </c>
      <c r="J51" s="8">
        <f t="shared" si="23"/>
        <v>0.14621233429087052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0.26682258711433121</v>
      </c>
      <c r="P51" s="8">
        <f t="shared" si="26"/>
        <v>3.9012753303515516E-2</v>
      </c>
      <c r="Q51" s="13">
        <f t="shared" si="27"/>
        <v>6.0469767620449045E-3</v>
      </c>
      <c r="R51" s="8">
        <f t="shared" si="28"/>
        <v>1.1949111458333333E-2</v>
      </c>
      <c r="S51" s="14">
        <f t="shared" si="29"/>
        <v>0.50606078812895594</v>
      </c>
      <c r="T51" s="2">
        <v>0.01</v>
      </c>
      <c r="U51" s="15">
        <f t="shared" si="30"/>
        <v>5.0606078812895595E-3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3.2160607881289556E-2</v>
      </c>
      <c r="AR51" s="8">
        <f t="shared" si="34"/>
        <v>7.7091041666666671</v>
      </c>
      <c r="AS51" s="1">
        <f t="shared" si="35"/>
        <v>0.155</v>
      </c>
      <c r="AT51" s="1">
        <f t="shared" si="36"/>
        <v>112.96013698630166</v>
      </c>
      <c r="AU51" s="1">
        <f t="shared" si="37"/>
        <v>29084.384279249585</v>
      </c>
    </row>
    <row r="52" spans="1:78" x14ac:dyDescent="0.15">
      <c r="C52" s="7">
        <v>10</v>
      </c>
      <c r="D52" s="9">
        <v>11.6505218312903</v>
      </c>
      <c r="E52" s="10">
        <f t="shared" si="38"/>
        <v>17.333646854333299</v>
      </c>
      <c r="F52" s="7" t="s">
        <v>73</v>
      </c>
      <c r="G52" s="1">
        <v>11</v>
      </c>
      <c r="H52" s="8">
        <f t="shared" si="21"/>
        <v>11.6505218312903</v>
      </c>
      <c r="I52" s="8">
        <f t="shared" si="22"/>
        <v>284.80052183129027</v>
      </c>
      <c r="J52" s="8">
        <f t="shared" si="23"/>
        <v>7.49028376661134E-2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0.21641934212027494</v>
      </c>
      <c r="O52" s="8">
        <f t="shared" si="39"/>
        <v>8.8481533357207404E-2</v>
      </c>
      <c r="P52" s="8">
        <f t="shared" si="26"/>
        <v>6.6275179295037043E-3</v>
      </c>
      <c r="Q52" s="13">
        <f t="shared" si="27"/>
        <v>1.0272652790730742E-3</v>
      </c>
      <c r="R52" s="8">
        <f t="shared" si="28"/>
        <v>1.1949111458333333E-2</v>
      </c>
      <c r="S52" s="14">
        <f t="shared" si="29"/>
        <v>8.5970013975947765E-2</v>
      </c>
      <c r="T52" s="2">
        <v>0.01</v>
      </c>
      <c r="U52" s="15">
        <f t="shared" si="30"/>
        <v>8.5970013975947767E-4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1.5659700139759477E-2</v>
      </c>
      <c r="AR52" s="8">
        <f t="shared" si="34"/>
        <v>7.7091041666666671</v>
      </c>
      <c r="AS52" s="1">
        <f t="shared" si="35"/>
        <v>0.155</v>
      </c>
      <c r="AT52" s="1">
        <f t="shared" si="36"/>
        <v>112.96013698630166</v>
      </c>
      <c r="AU52" s="1">
        <f t="shared" si="37"/>
        <v>14161.819896058525</v>
      </c>
    </row>
    <row r="53" spans="1:78" x14ac:dyDescent="0.15">
      <c r="C53" s="7">
        <v>11</v>
      </c>
      <c r="D53" s="9">
        <v>5.6862501684333298</v>
      </c>
      <c r="E53" s="10">
        <f t="shared" si="38"/>
        <v>11.6505218312903</v>
      </c>
      <c r="F53" s="7" t="s">
        <v>75</v>
      </c>
      <c r="G53" s="1">
        <v>12</v>
      </c>
      <c r="H53" s="8">
        <f t="shared" si="21"/>
        <v>5.6862501684333298</v>
      </c>
      <c r="I53" s="8">
        <f t="shared" si="22"/>
        <v>278.83625016843331</v>
      </c>
      <c r="J53" s="8">
        <f t="shared" si="23"/>
        <v>3.605020920107236E-2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0.15894505709437037</v>
      </c>
      <c r="P53" s="8">
        <f t="shared" si="26"/>
        <v>5.7300025597284421E-3</v>
      </c>
      <c r="Q53" s="13">
        <f t="shared" si="27"/>
        <v>8.8815039675790852E-4</v>
      </c>
      <c r="R53" s="8">
        <f t="shared" si="28"/>
        <v>1.1949111458333333E-2</v>
      </c>
      <c r="S53" s="14">
        <f t="shared" si="29"/>
        <v>7.4327735568866141E-2</v>
      </c>
      <c r="T53" s="2">
        <v>0.01</v>
      </c>
      <c r="U53" s="15">
        <f t="shared" si="30"/>
        <v>7.4327735568866145E-4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1.5543277355688662E-2</v>
      </c>
      <c r="AR53" s="8">
        <f t="shared" si="34"/>
        <v>7.7091041666666671</v>
      </c>
      <c r="AS53" s="1">
        <f t="shared" si="35"/>
        <v>0.155</v>
      </c>
      <c r="AT53" s="1">
        <f t="shared" si="36"/>
        <v>112.96013698630166</v>
      </c>
      <c r="AU53" s="1">
        <f t="shared" si="37"/>
        <v>14056.533173765392</v>
      </c>
      <c r="AV53" s="1">
        <f>SUM(AU42:AU53)</f>
        <v>260589.24720657014</v>
      </c>
    </row>
    <row r="54" spans="1:78" x14ac:dyDescent="0.15">
      <c r="C54" s="7">
        <v>12</v>
      </c>
      <c r="D54" s="9">
        <v>-0.36482597203225797</v>
      </c>
      <c r="E54" s="10">
        <f t="shared" si="38"/>
        <v>5.6862501684333298</v>
      </c>
      <c r="F54" s="7" t="s">
        <v>73</v>
      </c>
    </row>
    <row r="55" spans="1:78" x14ac:dyDescent="0.15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16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0</v>
      </c>
      <c r="E58" s="7"/>
      <c r="F58" s="7"/>
      <c r="G58" s="1">
        <v>1</v>
      </c>
      <c r="H58" s="8">
        <f t="shared" ref="H58:H69" si="40">E59</f>
        <v>0</v>
      </c>
      <c r="I58" s="8">
        <f t="shared" ref="I58:I69" si="41">H58+273.15</f>
        <v>273.14999999999998</v>
      </c>
      <c r="J58" s="8">
        <f t="shared" ref="J58:J69" si="42">EXP(($C$16*(I58-$C$14))/($C$17*I58*$C$14))</f>
        <v>1.7426374748752829E-2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4.8143584122758196E-2</v>
      </c>
      <c r="Q58" s="13">
        <f t="shared" ref="Q58:Q69" si="46">P58*$B$60</f>
        <v>1.3961639395599875E-2</v>
      </c>
      <c r="R58" s="8">
        <f t="shared" ref="R58:R69" si="47">L58*$B$60</f>
        <v>0.80117864999999977</v>
      </c>
      <c r="S58" s="14">
        <f t="shared" ref="S58:S69" si="48">Q58/R58</f>
        <v>1.7426374748752829E-2</v>
      </c>
      <c r="T58" s="2">
        <v>0.27</v>
      </c>
      <c r="U58" s="15">
        <f t="shared" ref="U58:U69" si="49">S58*T58</f>
        <v>4.7051211821632641E-3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0.22731420504569433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139.00458702374252</v>
      </c>
      <c r="AF58" s="1">
        <f t="shared" ref="AF58:AF69" si="54">AE58*10000*AC58*AB58</f>
        <v>3233131.0864597582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6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-0.92608400577419403</v>
      </c>
      <c r="E59" s="10">
        <f t="shared" ref="E59:E70" si="55">D58</f>
        <v>0</v>
      </c>
      <c r="F59" s="7" t="s">
        <v>73</v>
      </c>
      <c r="G59" s="1">
        <v>2</v>
      </c>
      <c r="H59" s="8">
        <f t="shared" si="40"/>
        <v>-0.92608400577419403</v>
      </c>
      <c r="I59" s="8">
        <f t="shared" si="41"/>
        <v>272.22391599422576</v>
      </c>
      <c r="J59" s="8">
        <f t="shared" si="42"/>
        <v>1.543625489514937E-2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5.477226415877241</v>
      </c>
      <c r="P59" s="8">
        <f t="shared" si="45"/>
        <v>8.4547863073926505E-2</v>
      </c>
      <c r="Q59" s="13">
        <f t="shared" si="46"/>
        <v>2.4518880291438686E-2</v>
      </c>
      <c r="R59" s="8">
        <f t="shared" si="47"/>
        <v>0.80117864999999977</v>
      </c>
      <c r="S59" s="14">
        <f t="shared" si="48"/>
        <v>3.0603511827778603E-2</v>
      </c>
      <c r="T59" s="2">
        <v>0.27</v>
      </c>
      <c r="U59" s="15">
        <f t="shared" si="49"/>
        <v>8.2629481935002237E-3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0.2280054908339971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139.00458702374252</v>
      </c>
      <c r="AF59" s="1">
        <f t="shared" si="54"/>
        <v>3242963.3693623608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6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1.4306263277857101</v>
      </c>
      <c r="E60" s="10">
        <f t="shared" si="55"/>
        <v>-0.92608400577419403</v>
      </c>
      <c r="F60" s="7" t="s">
        <v>73</v>
      </c>
      <c r="G60" s="1">
        <v>3</v>
      </c>
      <c r="H60" s="8">
        <f t="shared" si="40"/>
        <v>1.4306263277857101</v>
      </c>
      <c r="I60" s="8">
        <f t="shared" si="41"/>
        <v>274.58062632778569</v>
      </c>
      <c r="J60" s="8">
        <f t="shared" si="42"/>
        <v>2.0982947178629176E-2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8.1553635528033155</v>
      </c>
      <c r="P60" s="8">
        <f t="shared" si="45"/>
        <v>0.17112356265098955</v>
      </c>
      <c r="Q60" s="13">
        <f t="shared" si="46"/>
        <v>4.9625833168786965E-2</v>
      </c>
      <c r="R60" s="8">
        <f t="shared" si="47"/>
        <v>0.80117864999999977</v>
      </c>
      <c r="S60" s="14">
        <f t="shared" si="48"/>
        <v>6.1941032962856635E-2</v>
      </c>
      <c r="T60" s="2">
        <v>0.27</v>
      </c>
      <c r="U60" s="15">
        <f t="shared" si="49"/>
        <v>1.6724078899971292E-2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0.22964948853026443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139.00458702374252</v>
      </c>
      <c r="AF60" s="1">
        <f t="shared" si="54"/>
        <v>3266346.2461905014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6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7.4270876165161299</v>
      </c>
      <c r="E61" s="10">
        <f t="shared" si="55"/>
        <v>1.4306263277857101</v>
      </c>
      <c r="F61" s="7" t="s">
        <v>73</v>
      </c>
      <c r="G61" s="1">
        <v>4</v>
      </c>
      <c r="H61" s="8">
        <f t="shared" si="40"/>
        <v>7.4270876165161299</v>
      </c>
      <c r="I61" s="8">
        <f t="shared" si="41"/>
        <v>280.57708761651611</v>
      </c>
      <c r="J61" s="8">
        <f t="shared" si="42"/>
        <v>4.4771401605537955E-2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10.746924990152324</v>
      </c>
      <c r="P61" s="8">
        <f t="shared" si="45"/>
        <v>0.48115489475870177</v>
      </c>
      <c r="Q61" s="13">
        <f t="shared" si="46"/>
        <v>0.1395349194800235</v>
      </c>
      <c r="R61" s="8">
        <f t="shared" si="47"/>
        <v>0.80117864999999977</v>
      </c>
      <c r="S61" s="14">
        <f t="shared" si="48"/>
        <v>0.1741620542185236</v>
      </c>
      <c r="T61" s="2">
        <v>0.27</v>
      </c>
      <c r="U61" s="15">
        <f t="shared" si="49"/>
        <v>4.7023754639001374E-2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0.23553671552635799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139.00458702374252</v>
      </c>
      <c r="AF61" s="1">
        <f t="shared" si="54"/>
        <v>3350081.3414534172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16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12.660069555833299</v>
      </c>
      <c r="E62" s="10">
        <f t="shared" si="55"/>
        <v>7.4270876165161299</v>
      </c>
      <c r="F62" s="7" t="s">
        <v>73</v>
      </c>
      <c r="G62" s="1">
        <v>5</v>
      </c>
      <c r="H62" s="8">
        <f t="shared" si="40"/>
        <v>12.660069555833299</v>
      </c>
      <c r="I62" s="8">
        <f t="shared" si="41"/>
        <v>285.81006955583325</v>
      </c>
      <c r="J62" s="8">
        <f t="shared" si="42"/>
        <v>8.4516950492943194E-2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9.7524815906239422</v>
      </c>
      <c r="O62" s="8">
        <f t="shared" si="56"/>
        <v>3.2759735047696807</v>
      </c>
      <c r="P62" s="8">
        <f t="shared" si="45"/>
        <v>0.27687529051881271</v>
      </c>
      <c r="Q62" s="13">
        <f t="shared" si="46"/>
        <v>8.0293834250455678E-2</v>
      </c>
      <c r="R62" s="8">
        <f t="shared" si="47"/>
        <v>0.80117864999999977</v>
      </c>
      <c r="S62" s="14">
        <f t="shared" si="48"/>
        <v>0.10021963796770633</v>
      </c>
      <c r="T62" s="2">
        <v>0.27</v>
      </c>
      <c r="U62" s="15">
        <f t="shared" si="49"/>
        <v>2.7059302251280712E-2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0.23165762242742385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139.00458702374252</v>
      </c>
      <c r="AF62" s="1">
        <f t="shared" si="54"/>
        <v>3294908.2981193485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16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17.6022728216129</v>
      </c>
      <c r="E63" s="10">
        <f t="shared" si="55"/>
        <v>12.660069555833299</v>
      </c>
      <c r="F63" s="7" t="s">
        <v>75</v>
      </c>
      <c r="G63" s="1">
        <v>6</v>
      </c>
      <c r="H63" s="8">
        <f t="shared" si="40"/>
        <v>17.6022728216129</v>
      </c>
      <c r="I63" s="8">
        <f t="shared" si="41"/>
        <v>290.75227282161291</v>
      </c>
      <c r="J63" s="8">
        <f t="shared" si="42"/>
        <v>0.15081113956519723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5.7617832142508671</v>
      </c>
      <c r="P63" s="8">
        <f t="shared" si="45"/>
        <v>0.86894109246879825</v>
      </c>
      <c r="Q63" s="13">
        <f t="shared" si="46"/>
        <v>0.25199291681595148</v>
      </c>
      <c r="R63" s="8">
        <f t="shared" si="47"/>
        <v>0.80117864999999977</v>
      </c>
      <c r="S63" s="14">
        <f t="shared" si="48"/>
        <v>0.31452774835668867</v>
      </c>
      <c r="T63" s="2">
        <v>0.27</v>
      </c>
      <c r="U63" s="15">
        <f t="shared" si="49"/>
        <v>8.4922492056305948E-2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0.29170044020654023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139.00458702374252</v>
      </c>
      <c r="AF63" s="1">
        <f t="shared" si="54"/>
        <v>4148908.1642573969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16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20.503431802333299</v>
      </c>
      <c r="E64" s="10">
        <f t="shared" si="55"/>
        <v>17.6022728216129</v>
      </c>
      <c r="F64" s="7" t="s">
        <v>73</v>
      </c>
      <c r="G64" s="1">
        <v>7</v>
      </c>
      <c r="H64" s="8">
        <f t="shared" si="40"/>
        <v>20.503431802333299</v>
      </c>
      <c r="I64" s="8">
        <f t="shared" si="41"/>
        <v>293.65343180233327</v>
      </c>
      <c r="J64" s="8">
        <f t="shared" si="42"/>
        <v>0.20995154473790403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7.6555271217820682</v>
      </c>
      <c r="P64" s="8">
        <f t="shared" si="45"/>
        <v>1.6072897450010657</v>
      </c>
      <c r="Q64" s="13">
        <f t="shared" si="46"/>
        <v>0.46611402605030899</v>
      </c>
      <c r="R64" s="8">
        <f t="shared" si="47"/>
        <v>0.80117864999999977</v>
      </c>
      <c r="S64" s="14">
        <f t="shared" si="48"/>
        <v>0.58178538088890552</v>
      </c>
      <c r="T64" s="2">
        <v>0.27</v>
      </c>
      <c r="U64" s="15">
        <f t="shared" si="49"/>
        <v>0.15708205284000451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0.3057210428668129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139.00458702374252</v>
      </c>
      <c r="AF64" s="1">
        <f t="shared" si="54"/>
        <v>4348325.7338840533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16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23.536483441935498</v>
      </c>
      <c r="E65" s="10">
        <f t="shared" si="55"/>
        <v>20.503431802333299</v>
      </c>
      <c r="F65" s="7" t="s">
        <v>73</v>
      </c>
      <c r="G65" s="1">
        <v>8</v>
      </c>
      <c r="H65" s="8">
        <f t="shared" si="40"/>
        <v>23.536483441935498</v>
      </c>
      <c r="I65" s="8">
        <f t="shared" si="41"/>
        <v>296.68648344193548</v>
      </c>
      <c r="J65" s="8">
        <f t="shared" si="42"/>
        <v>0.29466759000363957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8.8109223767810025</v>
      </c>
      <c r="P65" s="8">
        <f t="shared" si="45"/>
        <v>2.5962932624751978</v>
      </c>
      <c r="Q65" s="13">
        <f t="shared" si="46"/>
        <v>0.75292504611780731</v>
      </c>
      <c r="R65" s="8">
        <f t="shared" si="47"/>
        <v>0.80117864999999977</v>
      </c>
      <c r="S65" s="14">
        <f t="shared" si="48"/>
        <v>0.93977173020999438</v>
      </c>
      <c r="T65" s="2">
        <v>0.27</v>
      </c>
      <c r="U65" s="15">
        <f t="shared" si="49"/>
        <v>0.25373836715669851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0.32450136473854652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139.00458702374252</v>
      </c>
      <c r="AF65" s="1">
        <f t="shared" si="54"/>
        <v>4615441.6514529381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16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21.789410696451601</v>
      </c>
      <c r="E66" s="10">
        <f t="shared" si="55"/>
        <v>23.536483441935498</v>
      </c>
      <c r="F66" s="7" t="s">
        <v>73</v>
      </c>
      <c r="G66" s="1">
        <v>9</v>
      </c>
      <c r="H66" s="8">
        <f t="shared" si="40"/>
        <v>21.789410696451601</v>
      </c>
      <c r="I66" s="8">
        <f t="shared" si="41"/>
        <v>294.9394106964516</v>
      </c>
      <c r="J66" s="8">
        <f t="shared" si="42"/>
        <v>0.24260823524357272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8.9773141143058037</v>
      </c>
      <c r="P66" s="8">
        <f t="shared" si="45"/>
        <v>2.1779703344989483</v>
      </c>
      <c r="Q66" s="13">
        <f t="shared" si="46"/>
        <v>0.63161139700469493</v>
      </c>
      <c r="R66" s="8">
        <f t="shared" si="47"/>
        <v>0.80117864999999977</v>
      </c>
      <c r="S66" s="14">
        <f t="shared" si="48"/>
        <v>0.78835275628562385</v>
      </c>
      <c r="T66" s="2">
        <v>0.27</v>
      </c>
      <c r="U66" s="15">
        <f t="shared" si="49"/>
        <v>0.21285524419711846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0.31655777394750012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139.00458702374252</v>
      </c>
      <c r="AF66" s="1">
        <f t="shared" si="54"/>
        <v>4502458.521694351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1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17.333646854333299</v>
      </c>
      <c r="E67" s="10">
        <f t="shared" si="55"/>
        <v>21.789410696451601</v>
      </c>
      <c r="F67" s="7" t="s">
        <v>73</v>
      </c>
      <c r="G67" s="1">
        <v>10</v>
      </c>
      <c r="H67" s="8">
        <f t="shared" si="40"/>
        <v>17.333646854333299</v>
      </c>
      <c r="I67" s="8">
        <f t="shared" si="41"/>
        <v>290.4836468543333</v>
      </c>
      <c r="J67" s="8">
        <f t="shared" si="42"/>
        <v>0.14621233429087052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9.5620287798068553</v>
      </c>
      <c r="P67" s="8">
        <f t="shared" si="45"/>
        <v>1.3980865484520446</v>
      </c>
      <c r="Q67" s="13">
        <f t="shared" si="46"/>
        <v>0.40544509905109288</v>
      </c>
      <c r="R67" s="8">
        <f t="shared" si="47"/>
        <v>0.80117864999999977</v>
      </c>
      <c r="S67" s="14">
        <f t="shared" si="48"/>
        <v>0.50606078812895605</v>
      </c>
      <c r="T67" s="2">
        <v>0.27</v>
      </c>
      <c r="U67" s="15">
        <f t="shared" si="49"/>
        <v>0.13663641279481814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0.30174845500603314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139.00458702374252</v>
      </c>
      <c r="AF67" s="1">
        <f t="shared" si="54"/>
        <v>4291822.8976279655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16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11.6505218312903</v>
      </c>
      <c r="E68" s="10">
        <f t="shared" si="55"/>
        <v>17.333646854333299</v>
      </c>
      <c r="F68" s="7" t="s">
        <v>73</v>
      </c>
      <c r="G68" s="1">
        <v>11</v>
      </c>
      <c r="H68" s="8">
        <f t="shared" si="40"/>
        <v>11.6505218312903</v>
      </c>
      <c r="I68" s="8">
        <f t="shared" si="41"/>
        <v>284.80052183129027</v>
      </c>
      <c r="J68" s="8">
        <f t="shared" si="42"/>
        <v>7.49028376661134E-2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7.7557451197870702</v>
      </c>
      <c r="O68" s="8">
        <f t="shared" si="56"/>
        <v>3.1708821115677406</v>
      </c>
      <c r="P68" s="8">
        <f t="shared" si="45"/>
        <v>0.23750806806114136</v>
      </c>
      <c r="Q68" s="13">
        <f t="shared" si="46"/>
        <v>6.8877339737730983E-2</v>
      </c>
      <c r="R68" s="8">
        <f t="shared" si="47"/>
        <v>0.80117864999999977</v>
      </c>
      <c r="S68" s="14">
        <f t="shared" si="48"/>
        <v>8.597001397594782E-2</v>
      </c>
      <c r="T68" s="2">
        <v>0.27</v>
      </c>
      <c r="U68" s="15">
        <f t="shared" si="49"/>
        <v>2.3211903773505915E-2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0.23091007290319221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139.00458702374252</v>
      </c>
      <c r="AF68" s="1">
        <f t="shared" si="54"/>
        <v>3284275.7659158478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16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5.6862501684333298</v>
      </c>
      <c r="E69" s="10">
        <f t="shared" si="55"/>
        <v>11.6505218312903</v>
      </c>
      <c r="F69" s="7" t="s">
        <v>75</v>
      </c>
      <c r="G69" s="1">
        <v>12</v>
      </c>
      <c r="H69" s="8">
        <f t="shared" si="40"/>
        <v>5.6862501684333298</v>
      </c>
      <c r="I69" s="8">
        <f t="shared" si="41"/>
        <v>278.83625016843331</v>
      </c>
      <c r="J69" s="8">
        <f t="shared" si="42"/>
        <v>3.605020920107236E-2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5.6960590435065983</v>
      </c>
      <c r="P69" s="8">
        <f t="shared" si="45"/>
        <v>0.205344120140073</v>
      </c>
      <c r="Q69" s="13">
        <f t="shared" si="46"/>
        <v>5.9549794840621166E-2</v>
      </c>
      <c r="R69" s="8">
        <f t="shared" si="47"/>
        <v>0.80117864999999977</v>
      </c>
      <c r="S69" s="14">
        <f t="shared" si="48"/>
        <v>7.4327735568866168E-2</v>
      </c>
      <c r="T69" s="2">
        <v>0.27</v>
      </c>
      <c r="U69" s="15">
        <f t="shared" si="49"/>
        <v>2.0068488603593868E-2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0.2302993073356783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139.00458702374252</v>
      </c>
      <c r="AF69" s="1">
        <f t="shared" si="54"/>
        <v>3275588.7366891811</v>
      </c>
      <c r="AG69" s="1">
        <f>SUM(AF58:AF69)</f>
        <v>44854251.813107111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-0.36482597203225797</v>
      </c>
      <c r="E70" s="10">
        <f t="shared" si="55"/>
        <v>5.6862501684333298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0</v>
      </c>
      <c r="E74" s="7"/>
      <c r="F74" s="7"/>
      <c r="G74" s="1">
        <v>1</v>
      </c>
      <c r="H74" s="8">
        <f t="shared" ref="H74:H85" si="57">E75</f>
        <v>0</v>
      </c>
      <c r="I74" s="8">
        <f t="shared" ref="I74:I85" si="58">H74+273.15</f>
        <v>273.14999999999998</v>
      </c>
      <c r="J74" s="8">
        <f t="shared" ref="J74:J85" si="59">EXP(($C$16*(I74-$C$14))/($C$17*I74*$C$14))</f>
        <v>1.7426374748752829E-2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9.0829750465449503E-3</v>
      </c>
      <c r="Q74" s="13">
        <f t="shared" ref="Q74:Q85" si="63">P74*$B$76</f>
        <v>2.3615735121016871E-3</v>
      </c>
      <c r="R74" s="8">
        <f t="shared" ref="R74:R85" si="64">L74*$B$76</f>
        <v>0.1355172</v>
      </c>
      <c r="S74" s="14">
        <f t="shared" ref="S74:S85" si="65">Q74/R74</f>
        <v>1.7426374748752829E-2</v>
      </c>
      <c r="T74" s="2">
        <v>0.01</v>
      </c>
      <c r="U74" s="15">
        <f t="shared" ref="U74:U85" si="66">S74*T74</f>
        <v>1.7426374748752828E-4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1.4999999999999999E-2</v>
      </c>
      <c r="AR74" s="2">
        <v>0.5</v>
      </c>
      <c r="AS74" s="2">
        <f t="shared" ref="AS74:AS85" si="68">AR74*AQ74</f>
        <v>7.4999999999999997E-3</v>
      </c>
      <c r="AT74" s="1">
        <f t="shared" ref="AT74:AT85" si="69">(AS74+AM74+AD74+AA74+U74+X74+AG74+AJ74+AP74)</f>
        <v>1.0124263747487528E-2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$E$8/12</f>
        <v>0.14977499999999999</v>
      </c>
      <c r="AX74" s="1">
        <f t="shared" ref="AX74:AX85" si="73">AW74*10000*AV74*0.67*AU74*AT74</f>
        <v>137.68036265948771</v>
      </c>
    </row>
    <row r="75" spans="1:78" x14ac:dyDescent="0.15">
      <c r="A75" s="1" t="s">
        <v>74</v>
      </c>
      <c r="B75" s="1">
        <v>1</v>
      </c>
      <c r="C75" s="7">
        <v>1</v>
      </c>
      <c r="D75" s="9">
        <v>-0.92608400577419403</v>
      </c>
      <c r="E75" s="10">
        <f t="shared" ref="E75:E86" si="74">D74</f>
        <v>0</v>
      </c>
      <c r="F75" s="7" t="s">
        <v>73</v>
      </c>
      <c r="G75" s="1">
        <v>2</v>
      </c>
      <c r="H75" s="8">
        <f t="shared" si="57"/>
        <v>-0.92608400577419403</v>
      </c>
      <c r="I75" s="8">
        <f t="shared" si="58"/>
        <v>272.22391599422576</v>
      </c>
      <c r="J75" s="8">
        <f t="shared" si="59"/>
        <v>1.543625489514937E-2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1.0333570249534552</v>
      </c>
      <c r="P75" s="8">
        <f t="shared" si="62"/>
        <v>1.5951162434874763E-2</v>
      </c>
      <c r="Q75" s="13">
        <f t="shared" si="63"/>
        <v>4.147302233067438E-3</v>
      </c>
      <c r="R75" s="8">
        <f t="shared" si="64"/>
        <v>0.1355172</v>
      </c>
      <c r="S75" s="14">
        <f t="shared" si="65"/>
        <v>3.0603511827778599E-2</v>
      </c>
      <c r="T75" s="2">
        <v>0.01</v>
      </c>
      <c r="U75" s="15">
        <f t="shared" si="66"/>
        <v>3.0603511827778602E-4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5.7960351182777857E-3</v>
      </c>
      <c r="AU75" s="8">
        <f t="shared" si="70"/>
        <v>52.122000000000007</v>
      </c>
      <c r="AV75" s="1">
        <f t="shared" si="71"/>
        <v>0.26</v>
      </c>
      <c r="AW75" s="1">
        <f t="shared" si="72"/>
        <v>0.14977499999999999</v>
      </c>
      <c r="AX75" s="1">
        <f t="shared" si="73"/>
        <v>78.820567793845427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1.4306263277857101</v>
      </c>
      <c r="E76" s="10">
        <f t="shared" si="74"/>
        <v>-0.92608400577419403</v>
      </c>
      <c r="F76" s="7" t="s">
        <v>73</v>
      </c>
      <c r="G76" s="1">
        <v>3</v>
      </c>
      <c r="H76" s="8">
        <f t="shared" si="57"/>
        <v>1.4306263277857101</v>
      </c>
      <c r="I76" s="8">
        <f t="shared" si="58"/>
        <v>274.58062632778569</v>
      </c>
      <c r="J76" s="8">
        <f t="shared" si="59"/>
        <v>2.0982947178629176E-2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1.5386258625185805</v>
      </c>
      <c r="P76" s="8">
        <f t="shared" si="62"/>
        <v>3.2284905200900132E-2</v>
      </c>
      <c r="Q76" s="13">
        <f t="shared" si="63"/>
        <v>8.3940753522340344E-3</v>
      </c>
      <c r="R76" s="8">
        <f t="shared" si="64"/>
        <v>0.1355172</v>
      </c>
      <c r="S76" s="14">
        <f t="shared" si="65"/>
        <v>6.1941032962856628E-2</v>
      </c>
      <c r="T76" s="2">
        <v>0.01</v>
      </c>
      <c r="U76" s="15">
        <f t="shared" si="66"/>
        <v>6.1941032962856634E-4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6.1094103296285666E-3</v>
      </c>
      <c r="AU76" s="8">
        <f t="shared" si="70"/>
        <v>52.122000000000007</v>
      </c>
      <c r="AV76" s="1">
        <f t="shared" si="71"/>
        <v>0.26</v>
      </c>
      <c r="AW76" s="1">
        <f t="shared" si="72"/>
        <v>0.14977499999999999</v>
      </c>
      <c r="AX76" s="1">
        <f t="shared" si="73"/>
        <v>83.082172768130732</v>
      </c>
    </row>
    <row r="77" spans="1:78" x14ac:dyDescent="0.15">
      <c r="C77" s="7">
        <v>3</v>
      </c>
      <c r="D77" s="9">
        <v>7.4270876165161299</v>
      </c>
      <c r="E77" s="10">
        <f t="shared" si="74"/>
        <v>1.4306263277857101</v>
      </c>
      <c r="F77" s="7" t="s">
        <v>73</v>
      </c>
      <c r="G77" s="1">
        <v>4</v>
      </c>
      <c r="H77" s="8">
        <f t="shared" si="57"/>
        <v>7.4270876165161299</v>
      </c>
      <c r="I77" s="8">
        <f t="shared" si="58"/>
        <v>280.57708761651611</v>
      </c>
      <c r="J77" s="8">
        <f t="shared" si="59"/>
        <v>4.4771401605537955E-2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2.02756095731768</v>
      </c>
      <c r="P77" s="8">
        <f t="shared" si="62"/>
        <v>9.0776745899778855E-2</v>
      </c>
      <c r="Q77" s="13">
        <f t="shared" si="63"/>
        <v>2.3601953933942502E-2</v>
      </c>
      <c r="R77" s="8">
        <f t="shared" si="64"/>
        <v>0.1355172</v>
      </c>
      <c r="S77" s="14">
        <f t="shared" si="65"/>
        <v>0.17416205421852357</v>
      </c>
      <c r="T77" s="2">
        <v>0.01</v>
      </c>
      <c r="U77" s="15">
        <f t="shared" si="66"/>
        <v>1.7416205421852357E-3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7.2316205421852362E-3</v>
      </c>
      <c r="AU77" s="8">
        <f t="shared" si="70"/>
        <v>52.122000000000007</v>
      </c>
      <c r="AV77" s="1">
        <f t="shared" si="71"/>
        <v>0.26</v>
      </c>
      <c r="AW77" s="1">
        <f t="shared" si="72"/>
        <v>0.14977499999999999</v>
      </c>
      <c r="AX77" s="1">
        <f t="shared" si="73"/>
        <v>98.343164865785823</v>
      </c>
    </row>
    <row r="78" spans="1:78" x14ac:dyDescent="0.15">
      <c r="C78" s="7">
        <v>4</v>
      </c>
      <c r="D78" s="9">
        <v>12.660069555833299</v>
      </c>
      <c r="E78" s="10">
        <f t="shared" si="74"/>
        <v>7.4270876165161299</v>
      </c>
      <c r="F78" s="7" t="s">
        <v>73</v>
      </c>
      <c r="G78" s="1">
        <v>5</v>
      </c>
      <c r="H78" s="8">
        <f t="shared" si="57"/>
        <v>12.660069555833299</v>
      </c>
      <c r="I78" s="8">
        <f t="shared" si="58"/>
        <v>285.81006955583325</v>
      </c>
      <c r="J78" s="8">
        <f t="shared" si="59"/>
        <v>8.4516950492943194E-2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1.8399450008470064</v>
      </c>
      <c r="O78" s="8">
        <f t="shared" si="75"/>
        <v>0.61805921057089486</v>
      </c>
      <c r="P78" s="8">
        <f t="shared" si="62"/>
        <v>5.2236479701527873E-2</v>
      </c>
      <c r="Q78" s="13">
        <f t="shared" si="63"/>
        <v>1.3581484722397247E-2</v>
      </c>
      <c r="R78" s="8">
        <f t="shared" si="64"/>
        <v>0.1355172</v>
      </c>
      <c r="S78" s="14">
        <f t="shared" si="65"/>
        <v>0.10021963796770629</v>
      </c>
      <c r="T78" s="2">
        <v>0.01</v>
      </c>
      <c r="U78" s="15">
        <f t="shared" si="66"/>
        <v>1.0021963796770629E-3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6.4921963796770628E-3</v>
      </c>
      <c r="AU78" s="8">
        <f t="shared" si="70"/>
        <v>52.122000000000007</v>
      </c>
      <c r="AV78" s="1">
        <f t="shared" si="71"/>
        <v>0.26</v>
      </c>
      <c r="AW78" s="1">
        <f t="shared" si="72"/>
        <v>0.14977499999999999</v>
      </c>
      <c r="AX78" s="1">
        <f t="shared" si="73"/>
        <v>88.287699165519228</v>
      </c>
    </row>
    <row r="79" spans="1:78" x14ac:dyDescent="0.15">
      <c r="C79" s="7">
        <v>5</v>
      </c>
      <c r="D79" s="9">
        <v>17.6022728216129</v>
      </c>
      <c r="E79" s="10">
        <f t="shared" si="74"/>
        <v>12.660069555833299</v>
      </c>
      <c r="F79" s="7" t="s">
        <v>75</v>
      </c>
      <c r="G79" s="1">
        <v>6</v>
      </c>
      <c r="H79" s="8">
        <f t="shared" si="57"/>
        <v>17.6022728216129</v>
      </c>
      <c r="I79" s="8">
        <f t="shared" si="58"/>
        <v>290.75227282161291</v>
      </c>
      <c r="J79" s="8">
        <f t="shared" si="59"/>
        <v>0.15081113956519723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1.0870427308693671</v>
      </c>
      <c r="P79" s="8">
        <f t="shared" si="62"/>
        <v>0.16393815299847325</v>
      </c>
      <c r="Q79" s="13">
        <f t="shared" si="63"/>
        <v>4.2623919779603045E-2</v>
      </c>
      <c r="R79" s="8">
        <f t="shared" si="64"/>
        <v>0.1355172</v>
      </c>
      <c r="S79" s="14">
        <f t="shared" si="65"/>
        <v>0.31452774835668862</v>
      </c>
      <c r="T79" s="2">
        <v>0.01</v>
      </c>
      <c r="U79" s="15">
        <f t="shared" si="66"/>
        <v>3.1452774835668863E-3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1.3095277483566887E-2</v>
      </c>
      <c r="AU79" s="8">
        <f t="shared" si="70"/>
        <v>52.122000000000007</v>
      </c>
      <c r="AV79" s="1">
        <f t="shared" si="71"/>
        <v>0.26</v>
      </c>
      <c r="AW79" s="1">
        <f t="shared" si="72"/>
        <v>0.14977499999999999</v>
      </c>
      <c r="AX79" s="1">
        <f t="shared" si="73"/>
        <v>178.08332517132834</v>
      </c>
    </row>
    <row r="80" spans="1:78" x14ac:dyDescent="0.15">
      <c r="C80" s="7">
        <v>6</v>
      </c>
      <c r="D80" s="9">
        <v>20.503431802333299</v>
      </c>
      <c r="E80" s="10">
        <f t="shared" si="74"/>
        <v>17.6022728216129</v>
      </c>
      <c r="F80" s="7" t="s">
        <v>73</v>
      </c>
      <c r="G80" s="1">
        <v>7</v>
      </c>
      <c r="H80" s="8">
        <f t="shared" si="57"/>
        <v>20.503431802333299</v>
      </c>
      <c r="I80" s="8">
        <f t="shared" si="58"/>
        <v>293.65343180233327</v>
      </c>
      <c r="J80" s="8">
        <f t="shared" si="59"/>
        <v>0.20995154473790403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1.4443245778708937</v>
      </c>
      <c r="P80" s="8">
        <f t="shared" si="62"/>
        <v>0.30323817622691529</v>
      </c>
      <c r="Q80" s="13">
        <f t="shared" si="63"/>
        <v>7.8841925818997974E-2</v>
      </c>
      <c r="R80" s="8">
        <f t="shared" si="64"/>
        <v>0.1355172</v>
      </c>
      <c r="S80" s="14">
        <f t="shared" si="65"/>
        <v>0.58178538088890541</v>
      </c>
      <c r="T80" s="2">
        <v>0.01</v>
      </c>
      <c r="U80" s="15">
        <f t="shared" si="66"/>
        <v>5.8178538088890543E-3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1.5767853808889055E-2</v>
      </c>
      <c r="AU80" s="8">
        <f t="shared" si="70"/>
        <v>52.122000000000007</v>
      </c>
      <c r="AV80" s="1">
        <f t="shared" si="71"/>
        <v>0.26</v>
      </c>
      <c r="AW80" s="1">
        <f t="shared" si="72"/>
        <v>0.14977499999999999</v>
      </c>
      <c r="AX80" s="1">
        <f t="shared" si="73"/>
        <v>214.42782259681587</v>
      </c>
    </row>
    <row r="81" spans="1:53" x14ac:dyDescent="0.15">
      <c r="C81" s="7">
        <v>7</v>
      </c>
      <c r="D81" s="9">
        <v>23.536483441935498</v>
      </c>
      <c r="E81" s="10">
        <f t="shared" si="74"/>
        <v>20.503431802333299</v>
      </c>
      <c r="F81" s="7" t="s">
        <v>73</v>
      </c>
      <c r="G81" s="1">
        <v>8</v>
      </c>
      <c r="H81" s="8">
        <f t="shared" si="57"/>
        <v>23.536483441935498</v>
      </c>
      <c r="I81" s="8">
        <f t="shared" si="58"/>
        <v>296.68648344193548</v>
      </c>
      <c r="J81" s="8">
        <f t="shared" si="59"/>
        <v>0.29466759000363957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1.6623064016439786</v>
      </c>
      <c r="P81" s="8">
        <f t="shared" si="62"/>
        <v>0.48982782122005331</v>
      </c>
      <c r="Q81" s="13">
        <f t="shared" si="63"/>
        <v>0.12735523351721387</v>
      </c>
      <c r="R81" s="8">
        <f t="shared" si="64"/>
        <v>0.1355172</v>
      </c>
      <c r="S81" s="14">
        <f t="shared" si="65"/>
        <v>0.93977173020999449</v>
      </c>
      <c r="T81" s="2">
        <v>0.01</v>
      </c>
      <c r="U81" s="15">
        <f t="shared" si="66"/>
        <v>9.3977173020999456E-3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1.9347717302099946E-2</v>
      </c>
      <c r="AU81" s="8">
        <f t="shared" si="70"/>
        <v>52.122000000000007</v>
      </c>
      <c r="AV81" s="1">
        <f t="shared" si="71"/>
        <v>0.26</v>
      </c>
      <c r="AW81" s="1">
        <f t="shared" si="72"/>
        <v>0.14977499999999999</v>
      </c>
      <c r="AX81" s="1">
        <f t="shared" si="73"/>
        <v>263.11056302216781</v>
      </c>
    </row>
    <row r="82" spans="1:53" x14ac:dyDescent="0.15">
      <c r="C82" s="7">
        <v>8</v>
      </c>
      <c r="D82" s="9">
        <v>21.789410696451601</v>
      </c>
      <c r="E82" s="10">
        <f t="shared" si="74"/>
        <v>23.536483441935498</v>
      </c>
      <c r="F82" s="7" t="s">
        <v>73</v>
      </c>
      <c r="G82" s="1">
        <v>9</v>
      </c>
      <c r="H82" s="8">
        <f t="shared" si="57"/>
        <v>21.789410696451601</v>
      </c>
      <c r="I82" s="8">
        <f t="shared" si="58"/>
        <v>294.9394106964516</v>
      </c>
      <c r="J82" s="8">
        <f t="shared" si="59"/>
        <v>0.24260823524357272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1.6936985804239253</v>
      </c>
      <c r="P82" s="8">
        <f t="shared" si="62"/>
        <v>0.41090522363119286</v>
      </c>
      <c r="Q82" s="13">
        <f t="shared" si="63"/>
        <v>0.10683535814411015</v>
      </c>
      <c r="R82" s="8">
        <f t="shared" si="64"/>
        <v>0.1355172</v>
      </c>
      <c r="S82" s="14">
        <f t="shared" si="65"/>
        <v>0.78835275628562385</v>
      </c>
      <c r="T82" s="2">
        <v>0.01</v>
      </c>
      <c r="U82" s="15">
        <f t="shared" si="66"/>
        <v>7.8835275628562386E-3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1.7833527562856239E-2</v>
      </c>
      <c r="AU82" s="8">
        <f t="shared" si="70"/>
        <v>52.122000000000007</v>
      </c>
      <c r="AV82" s="1">
        <f t="shared" si="71"/>
        <v>0.26</v>
      </c>
      <c r="AW82" s="1">
        <f t="shared" si="72"/>
        <v>0.14977499999999999</v>
      </c>
      <c r="AX82" s="1">
        <f t="shared" si="73"/>
        <v>242.5190219843235</v>
      </c>
    </row>
    <row r="83" spans="1:53" x14ac:dyDescent="0.15">
      <c r="C83" s="7">
        <v>9</v>
      </c>
      <c r="D83" s="9">
        <v>17.333646854333299</v>
      </c>
      <c r="E83" s="10">
        <f t="shared" si="74"/>
        <v>21.789410696451601</v>
      </c>
      <c r="F83" s="7" t="s">
        <v>73</v>
      </c>
      <c r="G83" s="1">
        <v>10</v>
      </c>
      <c r="H83" s="8">
        <f t="shared" si="57"/>
        <v>17.333646854333299</v>
      </c>
      <c r="I83" s="8">
        <f t="shared" si="58"/>
        <v>290.4836468543333</v>
      </c>
      <c r="J83" s="8">
        <f t="shared" si="59"/>
        <v>0.14621233429087052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1.8040133567927326</v>
      </c>
      <c r="P83" s="8">
        <f t="shared" si="62"/>
        <v>0.2637690039885745</v>
      </c>
      <c r="Q83" s="13">
        <f t="shared" si="63"/>
        <v>6.8579941037029371E-2</v>
      </c>
      <c r="R83" s="8">
        <f t="shared" si="64"/>
        <v>0.1355172</v>
      </c>
      <c r="S83" s="14">
        <f t="shared" si="65"/>
        <v>0.50606078812895605</v>
      </c>
      <c r="T83" s="2">
        <v>0.01</v>
      </c>
      <c r="U83" s="15">
        <f t="shared" si="66"/>
        <v>5.0606078812895604E-3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1.5010607881289561E-2</v>
      </c>
      <c r="AU83" s="8">
        <f t="shared" si="70"/>
        <v>52.122000000000007</v>
      </c>
      <c r="AV83" s="1">
        <f t="shared" si="71"/>
        <v>0.26</v>
      </c>
      <c r="AW83" s="1">
        <f t="shared" si="72"/>
        <v>0.14977499999999999</v>
      </c>
      <c r="AX83" s="1">
        <f t="shared" si="73"/>
        <v>204.12999783299622</v>
      </c>
    </row>
    <row r="84" spans="1:53" x14ac:dyDescent="0.15">
      <c r="C84" s="7">
        <v>10</v>
      </c>
      <c r="D84" s="9">
        <v>11.6505218312903</v>
      </c>
      <c r="E84" s="10">
        <f t="shared" si="74"/>
        <v>17.333646854333299</v>
      </c>
      <c r="F84" s="7" t="s">
        <v>73</v>
      </c>
      <c r="G84" s="1">
        <v>11</v>
      </c>
      <c r="H84" s="8">
        <f t="shared" si="57"/>
        <v>11.6505218312903</v>
      </c>
      <c r="I84" s="8">
        <f t="shared" si="58"/>
        <v>284.80052183129027</v>
      </c>
      <c r="J84" s="8">
        <f t="shared" si="59"/>
        <v>7.49028376661134E-2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1.4632321351639501</v>
      </c>
      <c r="O84" s="8">
        <f t="shared" si="75"/>
        <v>0.59823221764020817</v>
      </c>
      <c r="P84" s="8">
        <f t="shared" si="62"/>
        <v>4.4809290684543535E-2</v>
      </c>
      <c r="Q84" s="13">
        <f t="shared" si="63"/>
        <v>1.165041557798132E-2</v>
      </c>
      <c r="R84" s="8">
        <f t="shared" si="64"/>
        <v>0.1355172</v>
      </c>
      <c r="S84" s="14">
        <f t="shared" si="65"/>
        <v>8.5970013975947848E-2</v>
      </c>
      <c r="T84" s="2">
        <v>0.01</v>
      </c>
      <c r="U84" s="15">
        <f t="shared" si="66"/>
        <v>8.5970013975947854E-4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6.349700139759479E-3</v>
      </c>
      <c r="AU84" s="8">
        <f t="shared" si="70"/>
        <v>52.122000000000007</v>
      </c>
      <c r="AV84" s="1">
        <f t="shared" si="71"/>
        <v>0.26</v>
      </c>
      <c r="AW84" s="1">
        <f t="shared" si="72"/>
        <v>0.14977499999999999</v>
      </c>
      <c r="AX84" s="1">
        <f t="shared" si="73"/>
        <v>86.349885762116443</v>
      </c>
    </row>
    <row r="85" spans="1:53" x14ac:dyDescent="0.15">
      <c r="C85" s="7">
        <v>11</v>
      </c>
      <c r="D85" s="9">
        <v>5.6862501684333298</v>
      </c>
      <c r="E85" s="10">
        <f t="shared" si="74"/>
        <v>11.6505218312903</v>
      </c>
      <c r="F85" s="7" t="s">
        <v>75</v>
      </c>
      <c r="G85" s="1">
        <v>12</v>
      </c>
      <c r="H85" s="8">
        <f t="shared" si="57"/>
        <v>5.6862501684333298</v>
      </c>
      <c r="I85" s="8">
        <f t="shared" si="58"/>
        <v>278.83625016843331</v>
      </c>
      <c r="J85" s="8">
        <f t="shared" si="59"/>
        <v>3.605020920107236E-2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1.0746429269556645</v>
      </c>
      <c r="P85" s="8">
        <f t="shared" si="62"/>
        <v>3.8741102333204429E-2</v>
      </c>
      <c r="Q85" s="13">
        <f t="shared" si="63"/>
        <v>1.0072686606633153E-2</v>
      </c>
      <c r="R85" s="8">
        <f t="shared" si="64"/>
        <v>0.1355172</v>
      </c>
      <c r="S85" s="14">
        <f t="shared" si="65"/>
        <v>7.4327735568866182E-2</v>
      </c>
      <c r="T85" s="2">
        <v>0.01</v>
      </c>
      <c r="U85" s="15">
        <f t="shared" si="66"/>
        <v>7.4327735568866188E-4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6.2332773556886623E-3</v>
      </c>
      <c r="AU85" s="8">
        <f t="shared" si="70"/>
        <v>52.122000000000007</v>
      </c>
      <c r="AV85" s="1">
        <f t="shared" si="71"/>
        <v>0.26</v>
      </c>
      <c r="AW85" s="1">
        <f t="shared" si="72"/>
        <v>0.14977499999999999</v>
      </c>
      <c r="AX85" s="1">
        <f t="shared" si="73"/>
        <v>84.76664657233583</v>
      </c>
      <c r="AY85" s="1">
        <f>SUM(AX74:AX85)</f>
        <v>1759.6012301948526</v>
      </c>
    </row>
    <row r="86" spans="1:53" x14ac:dyDescent="0.15">
      <c r="C86" s="7">
        <v>12</v>
      </c>
      <c r="D86" s="9">
        <v>-0.36482597203225797</v>
      </c>
      <c r="E86" s="10">
        <f t="shared" si="74"/>
        <v>5.6862501684333298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0</v>
      </c>
      <c r="E90" s="7"/>
      <c r="F90" s="7"/>
      <c r="G90" s="1">
        <v>1</v>
      </c>
      <c r="H90" s="8">
        <f t="shared" ref="H90:H101" si="76">E91</f>
        <v>0</v>
      </c>
      <c r="I90" s="8">
        <f t="shared" ref="I90:I101" si="77">H90+273.15</f>
        <v>273.14999999999998</v>
      </c>
      <c r="J90" s="8">
        <f t="shared" ref="J90:J101" si="78">EXP(($C$16*(I90-$C$14))/($C$17*I90*$C$14))</f>
        <v>1.7426374748752829E-2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4.9612888909699301E-3</v>
      </c>
      <c r="Q90" s="13">
        <f t="shared" ref="Q90:Q101" si="82">P90*$B$76</f>
        <v>1.2899351116521819E-3</v>
      </c>
      <c r="R90" s="8">
        <f t="shared" ref="R90:R101" si="83">L90*$B$76</f>
        <v>7.4022000000000004E-2</v>
      </c>
      <c r="S90" s="14">
        <f t="shared" ref="S90:S101" si="84">Q90/R90</f>
        <v>1.7426374748752829E-2</v>
      </c>
      <c r="T90" s="2">
        <v>0.01</v>
      </c>
      <c r="U90" s="15">
        <f t="shared" ref="U90:U101" si="85">S90*T90</f>
        <v>1.7426374748752828E-4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1.4999999999999999E-2</v>
      </c>
      <c r="AR90" s="2">
        <v>0.5</v>
      </c>
      <c r="AS90" s="2">
        <f t="shared" ref="AS90:AS101" si="87">AR90*AQ90</f>
        <v>7.4999999999999997E-3</v>
      </c>
      <c r="AT90" s="1">
        <f t="shared" ref="AT90:AT101" si="88">(AS90+AM90+AD90+AA90+U90+X90+AG90+AJ90+AP90)</f>
        <v>1.0124263747487528E-2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$E$9/12</f>
        <v>0.20299999999999999</v>
      </c>
      <c r="AX90" s="1">
        <f t="shared" ref="AX90:AX101" si="92">AW90*10000*AV90*0.67*AU90*AT90</f>
        <v>101.92837633435811</v>
      </c>
      <c r="AZ90" s="1">
        <f t="shared" ref="AZ90:AZ101" si="93">$E$10/12</f>
        <v>3.2014500330073588E-2</v>
      </c>
      <c r="BA90" s="1">
        <f t="shared" ref="BA90:BA101" si="94">AZ90*10000*AV90*0.67*AU90*AT90</f>
        <v>16.074808067981149</v>
      </c>
    </row>
    <row r="91" spans="1:53" x14ac:dyDescent="0.15">
      <c r="A91" s="1" t="s">
        <v>74</v>
      </c>
      <c r="B91" s="1">
        <v>1</v>
      </c>
      <c r="C91" s="7">
        <v>1</v>
      </c>
      <c r="D91" s="9">
        <v>-0.92608400577419403</v>
      </c>
      <c r="E91" s="10">
        <f t="shared" ref="E91:E102" si="95">D90</f>
        <v>0</v>
      </c>
      <c r="F91" s="7" t="s">
        <v>73</v>
      </c>
      <c r="G91" s="1">
        <v>2</v>
      </c>
      <c r="H91" s="8">
        <f t="shared" si="76"/>
        <v>-0.92608400577419403</v>
      </c>
      <c r="I91" s="8">
        <f t="shared" si="77"/>
        <v>272.22391599422576</v>
      </c>
      <c r="J91" s="8">
        <f t="shared" si="78"/>
        <v>1.543625489514937E-2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0.5644387111090301</v>
      </c>
      <c r="P91" s="8">
        <f t="shared" si="81"/>
        <v>8.712819817368567E-3</v>
      </c>
      <c r="Q91" s="13">
        <f t="shared" si="82"/>
        <v>2.2653331525158277E-3</v>
      </c>
      <c r="R91" s="8">
        <f t="shared" si="83"/>
        <v>7.4022000000000004E-2</v>
      </c>
      <c r="S91" s="14">
        <f t="shared" si="84"/>
        <v>3.0603511827778599E-2</v>
      </c>
      <c r="T91" s="2">
        <v>0.01</v>
      </c>
      <c r="U91" s="15">
        <f t="shared" si="85"/>
        <v>3.0603511827778602E-4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5.7960351182777857E-3</v>
      </c>
      <c r="AU91" s="8">
        <f t="shared" si="89"/>
        <v>28.47</v>
      </c>
      <c r="AV91" s="1">
        <f t="shared" si="90"/>
        <v>0.26</v>
      </c>
      <c r="AW91" s="1">
        <f t="shared" si="91"/>
        <v>0.20299999999999999</v>
      </c>
      <c r="AX91" s="1">
        <f t="shared" si="92"/>
        <v>58.352929508536761</v>
      </c>
      <c r="AZ91" s="1">
        <f t="shared" si="93"/>
        <v>3.2014500330073588E-2</v>
      </c>
      <c r="BA91" s="1">
        <f t="shared" si="94"/>
        <v>9.2026595123734563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1.4306263277857101</v>
      </c>
      <c r="E92" s="10">
        <f t="shared" si="95"/>
        <v>-0.92608400577419403</v>
      </c>
      <c r="F92" s="7" t="s">
        <v>73</v>
      </c>
      <c r="G92" s="1">
        <v>3</v>
      </c>
      <c r="H92" s="8">
        <f t="shared" si="76"/>
        <v>1.4306263277857101</v>
      </c>
      <c r="I92" s="8">
        <f t="shared" si="77"/>
        <v>274.58062632778569</v>
      </c>
      <c r="J92" s="8">
        <f t="shared" si="78"/>
        <v>2.0982947178629176E-2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0.84042589129166145</v>
      </c>
      <c r="P92" s="8">
        <f t="shared" si="81"/>
        <v>1.7634612084525277E-2</v>
      </c>
      <c r="Q92" s="13">
        <f t="shared" si="82"/>
        <v>4.5849991419765722E-3</v>
      </c>
      <c r="R92" s="8">
        <f t="shared" si="83"/>
        <v>7.4022000000000004E-2</v>
      </c>
      <c r="S92" s="14">
        <f t="shared" si="84"/>
        <v>6.1941032962856607E-2</v>
      </c>
      <c r="T92" s="2">
        <v>0.01</v>
      </c>
      <c r="U92" s="15">
        <f t="shared" si="85"/>
        <v>6.1941032962856612E-4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6.1094103296285658E-3</v>
      </c>
      <c r="AU92" s="8">
        <f t="shared" si="89"/>
        <v>28.47</v>
      </c>
      <c r="AV92" s="1">
        <f t="shared" si="90"/>
        <v>0.26</v>
      </c>
      <c r="AW92" s="1">
        <f t="shared" si="91"/>
        <v>0.20299999999999999</v>
      </c>
      <c r="AX92" s="1">
        <f t="shared" si="92"/>
        <v>61.507907220802323</v>
      </c>
      <c r="AZ92" s="1">
        <f t="shared" si="93"/>
        <v>3.2014500330073588E-2</v>
      </c>
      <c r="BA92" s="1">
        <f t="shared" si="94"/>
        <v>9.7002212611946401</v>
      </c>
    </row>
    <row r="93" spans="1:53" x14ac:dyDescent="0.15">
      <c r="C93" s="7">
        <v>3</v>
      </c>
      <c r="D93" s="9">
        <v>7.4270876165161299</v>
      </c>
      <c r="E93" s="10">
        <f t="shared" si="95"/>
        <v>1.4306263277857101</v>
      </c>
      <c r="F93" s="7" t="s">
        <v>73</v>
      </c>
      <c r="G93" s="1">
        <v>4</v>
      </c>
      <c r="H93" s="8">
        <f t="shared" si="76"/>
        <v>7.4270876165161299</v>
      </c>
      <c r="I93" s="8">
        <f t="shared" si="77"/>
        <v>280.57708761651611</v>
      </c>
      <c r="J93" s="8">
        <f t="shared" si="78"/>
        <v>4.4771401605537955E-2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1.1074912792071363</v>
      </c>
      <c r="P93" s="8">
        <f t="shared" si="81"/>
        <v>4.9583936836013663E-2</v>
      </c>
      <c r="Q93" s="13">
        <f t="shared" si="82"/>
        <v>1.2891823577363553E-2</v>
      </c>
      <c r="R93" s="8">
        <f t="shared" si="83"/>
        <v>7.4022000000000004E-2</v>
      </c>
      <c r="S93" s="14">
        <f t="shared" si="84"/>
        <v>0.17416205421852357</v>
      </c>
      <c r="T93" s="2">
        <v>0.01</v>
      </c>
      <c r="U93" s="15">
        <f t="shared" si="85"/>
        <v>1.7416205421852357E-3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7.2316205421852362E-3</v>
      </c>
      <c r="AU93" s="8">
        <f t="shared" si="89"/>
        <v>28.47</v>
      </c>
      <c r="AV93" s="1">
        <f t="shared" si="90"/>
        <v>0.26</v>
      </c>
      <c r="AW93" s="1">
        <f t="shared" si="91"/>
        <v>0.20299999999999999</v>
      </c>
      <c r="AX93" s="1">
        <f t="shared" si="92"/>
        <v>72.806019135372154</v>
      </c>
      <c r="AZ93" s="1">
        <f t="shared" si="93"/>
        <v>3.2014500330073588E-2</v>
      </c>
      <c r="BA93" s="1">
        <f t="shared" si="94"/>
        <v>11.482011446505993</v>
      </c>
    </row>
    <row r="94" spans="1:53" x14ac:dyDescent="0.15">
      <c r="C94" s="7">
        <v>4</v>
      </c>
      <c r="D94" s="9">
        <v>12.660069555833299</v>
      </c>
      <c r="E94" s="10">
        <f t="shared" si="95"/>
        <v>7.4270876165161299</v>
      </c>
      <c r="F94" s="7" t="s">
        <v>73</v>
      </c>
      <c r="G94" s="1">
        <v>5</v>
      </c>
      <c r="H94" s="8">
        <f t="shared" si="76"/>
        <v>12.660069555833299</v>
      </c>
      <c r="I94" s="8">
        <f t="shared" si="77"/>
        <v>285.81006955583325</v>
      </c>
      <c r="J94" s="8">
        <f t="shared" si="78"/>
        <v>8.4516950492943194E-2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1.0050119752525666</v>
      </c>
      <c r="O94" s="8">
        <f t="shared" si="96"/>
        <v>0.33759536711855609</v>
      </c>
      <c r="P94" s="8">
        <f t="shared" si="81"/>
        <v>2.8532530929405987E-2</v>
      </c>
      <c r="Q94" s="13">
        <f t="shared" si="82"/>
        <v>7.418458041645557E-3</v>
      </c>
      <c r="R94" s="8">
        <f t="shared" si="83"/>
        <v>7.4022000000000004E-2</v>
      </c>
      <c r="S94" s="14">
        <f t="shared" si="84"/>
        <v>0.1002196379677063</v>
      </c>
      <c r="T94" s="2">
        <v>0.01</v>
      </c>
      <c r="U94" s="15">
        <f t="shared" si="85"/>
        <v>1.0021963796770631E-3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6.4921963796770637E-3</v>
      </c>
      <c r="AU94" s="8">
        <f t="shared" si="89"/>
        <v>28.47</v>
      </c>
      <c r="AV94" s="1">
        <f t="shared" si="90"/>
        <v>0.26</v>
      </c>
      <c r="AW94" s="1">
        <f t="shared" si="91"/>
        <v>0.20299999999999999</v>
      </c>
      <c r="AX94" s="1">
        <f t="shared" si="92"/>
        <v>65.361694670242116</v>
      </c>
      <c r="AZ94" s="1">
        <f t="shared" si="93"/>
        <v>3.2014500330073588E-2</v>
      </c>
      <c r="BA94" s="1">
        <f t="shared" si="94"/>
        <v>10.30799012608195</v>
      </c>
    </row>
    <row r="95" spans="1:53" x14ac:dyDescent="0.15">
      <c r="C95" s="7">
        <v>5</v>
      </c>
      <c r="D95" s="9">
        <v>17.6022728216129</v>
      </c>
      <c r="E95" s="10">
        <f t="shared" si="95"/>
        <v>12.660069555833299</v>
      </c>
      <c r="F95" s="7" t="s">
        <v>75</v>
      </c>
      <c r="G95" s="1">
        <v>6</v>
      </c>
      <c r="H95" s="8">
        <f t="shared" si="76"/>
        <v>17.6022728216129</v>
      </c>
      <c r="I95" s="8">
        <f t="shared" si="77"/>
        <v>290.75227282161291</v>
      </c>
      <c r="J95" s="8">
        <f t="shared" si="78"/>
        <v>0.15081113956519723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0.59376283618915005</v>
      </c>
      <c r="P95" s="8">
        <f t="shared" si="81"/>
        <v>8.9546049957149251E-2</v>
      </c>
      <c r="Q95" s="13">
        <f t="shared" si="82"/>
        <v>2.3281972988858805E-2</v>
      </c>
      <c r="R95" s="8">
        <f t="shared" si="83"/>
        <v>7.4022000000000004E-2</v>
      </c>
      <c r="S95" s="14">
        <f t="shared" si="84"/>
        <v>0.31452774835668862</v>
      </c>
      <c r="T95" s="2">
        <v>0.01</v>
      </c>
      <c r="U95" s="15">
        <f t="shared" si="85"/>
        <v>3.1452774835668863E-3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1.3095277483566887E-2</v>
      </c>
      <c r="AU95" s="8">
        <f t="shared" si="89"/>
        <v>28.47</v>
      </c>
      <c r="AV95" s="1">
        <f t="shared" si="90"/>
        <v>0.26</v>
      </c>
      <c r="AW95" s="1">
        <f t="shared" si="91"/>
        <v>0.20299999999999999</v>
      </c>
      <c r="AX95" s="1">
        <f t="shared" si="92"/>
        <v>131.83974705114684</v>
      </c>
      <c r="AZ95" s="1">
        <f t="shared" si="93"/>
        <v>3.2014500330073588E-2</v>
      </c>
      <c r="BA95" s="1">
        <f t="shared" si="94"/>
        <v>20.792037563969259</v>
      </c>
    </row>
    <row r="96" spans="1:53" x14ac:dyDescent="0.15">
      <c r="C96" s="7">
        <v>6</v>
      </c>
      <c r="D96" s="9">
        <v>20.503431802333299</v>
      </c>
      <c r="E96" s="10">
        <f t="shared" si="95"/>
        <v>17.6022728216129</v>
      </c>
      <c r="F96" s="7" t="s">
        <v>73</v>
      </c>
      <c r="G96" s="1">
        <v>7</v>
      </c>
      <c r="H96" s="8">
        <f t="shared" si="76"/>
        <v>20.503431802333299</v>
      </c>
      <c r="I96" s="8">
        <f t="shared" si="77"/>
        <v>293.65343180233327</v>
      </c>
      <c r="J96" s="8">
        <f t="shared" si="78"/>
        <v>0.20995154473790403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0.78891678623200079</v>
      </c>
      <c r="P96" s="8">
        <f t="shared" si="81"/>
        <v>0.16563429793907139</v>
      </c>
      <c r="Q96" s="13">
        <f t="shared" si="82"/>
        <v>4.306491746415856E-2</v>
      </c>
      <c r="R96" s="8">
        <f t="shared" si="83"/>
        <v>7.4022000000000004E-2</v>
      </c>
      <c r="S96" s="14">
        <f t="shared" si="84"/>
        <v>0.58178538088890541</v>
      </c>
      <c r="T96" s="2">
        <v>0.01</v>
      </c>
      <c r="U96" s="15">
        <f t="shared" si="85"/>
        <v>5.8178538088890543E-3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1.5767853808889055E-2</v>
      </c>
      <c r="AU96" s="8">
        <f t="shared" si="89"/>
        <v>28.47</v>
      </c>
      <c r="AV96" s="1">
        <f t="shared" si="90"/>
        <v>0.26</v>
      </c>
      <c r="AW96" s="1">
        <f t="shared" si="91"/>
        <v>0.20299999999999999</v>
      </c>
      <c r="AX96" s="1">
        <f t="shared" si="92"/>
        <v>158.74652983200204</v>
      </c>
      <c r="AZ96" s="1">
        <f t="shared" si="93"/>
        <v>3.2014500330073588E-2</v>
      </c>
      <c r="BA96" s="1">
        <f t="shared" si="94"/>
        <v>25.035422816279148</v>
      </c>
    </row>
    <row r="97" spans="3:54" x14ac:dyDescent="0.15">
      <c r="C97" s="7">
        <v>7</v>
      </c>
      <c r="D97" s="9">
        <v>23.536483441935498</v>
      </c>
      <c r="E97" s="10">
        <f t="shared" si="95"/>
        <v>20.503431802333299</v>
      </c>
      <c r="F97" s="7" t="s">
        <v>73</v>
      </c>
      <c r="G97" s="1">
        <v>8</v>
      </c>
      <c r="H97" s="8">
        <f t="shared" si="76"/>
        <v>23.536483441935498</v>
      </c>
      <c r="I97" s="8">
        <f t="shared" si="77"/>
        <v>296.68648344193548</v>
      </c>
      <c r="J97" s="8">
        <f t="shared" si="78"/>
        <v>0.29466759000363957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0.90798248829292938</v>
      </c>
      <c r="P97" s="8">
        <f t="shared" si="81"/>
        <v>0.26755301159078537</v>
      </c>
      <c r="Q97" s="13">
        <f t="shared" si="82"/>
        <v>6.9563783013604205E-2</v>
      </c>
      <c r="R97" s="8">
        <f t="shared" si="83"/>
        <v>7.4022000000000004E-2</v>
      </c>
      <c r="S97" s="14">
        <f t="shared" si="84"/>
        <v>0.93977173020999438</v>
      </c>
      <c r="T97" s="2">
        <v>0.01</v>
      </c>
      <c r="U97" s="15">
        <f t="shared" si="85"/>
        <v>9.3977173020999439E-3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1.9347717302099943E-2</v>
      </c>
      <c r="AU97" s="8">
        <f t="shared" si="89"/>
        <v>28.47</v>
      </c>
      <c r="AV97" s="1">
        <f t="shared" si="90"/>
        <v>0.26</v>
      </c>
      <c r="AW97" s="1">
        <f t="shared" si="91"/>
        <v>0.20299999999999999</v>
      </c>
      <c r="AX97" s="1">
        <f t="shared" si="92"/>
        <v>194.78763686580302</v>
      </c>
      <c r="AZ97" s="1">
        <f t="shared" si="93"/>
        <v>3.2014500330073588E-2</v>
      </c>
      <c r="BA97" s="1">
        <f t="shared" si="94"/>
        <v>30.719354013470475</v>
      </c>
    </row>
    <row r="98" spans="3:54" x14ac:dyDescent="0.15">
      <c r="C98" s="7">
        <v>8</v>
      </c>
      <c r="D98" s="9">
        <v>21.789410696451601</v>
      </c>
      <c r="E98" s="10">
        <f t="shared" si="95"/>
        <v>23.536483441935498</v>
      </c>
      <c r="F98" s="7" t="s">
        <v>73</v>
      </c>
      <c r="G98" s="1">
        <v>9</v>
      </c>
      <c r="H98" s="8">
        <f t="shared" si="76"/>
        <v>21.789410696451601</v>
      </c>
      <c r="I98" s="8">
        <f t="shared" si="77"/>
        <v>294.9394106964516</v>
      </c>
      <c r="J98" s="8">
        <f t="shared" si="78"/>
        <v>0.24260823524357272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0.92512947670214407</v>
      </c>
      <c r="P98" s="8">
        <f t="shared" si="81"/>
        <v>0.2244440297145171</v>
      </c>
      <c r="Q98" s="13">
        <f t="shared" si="82"/>
        <v>5.8355447725774445E-2</v>
      </c>
      <c r="R98" s="8">
        <f t="shared" si="83"/>
        <v>7.4022000000000004E-2</v>
      </c>
      <c r="S98" s="14">
        <f t="shared" si="84"/>
        <v>0.78835275628562373</v>
      </c>
      <c r="T98" s="2">
        <v>0.01</v>
      </c>
      <c r="U98" s="15">
        <f t="shared" si="85"/>
        <v>7.8835275628562369E-3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1.7833527562856236E-2</v>
      </c>
      <c r="AU98" s="8">
        <f t="shared" si="89"/>
        <v>28.47</v>
      </c>
      <c r="AV98" s="1">
        <f t="shared" si="90"/>
        <v>0.26</v>
      </c>
      <c r="AW98" s="1">
        <f t="shared" si="91"/>
        <v>0.20299999999999999</v>
      </c>
      <c r="AX98" s="1">
        <f t="shared" si="92"/>
        <v>179.54318004082577</v>
      </c>
      <c r="AZ98" s="1">
        <f t="shared" si="93"/>
        <v>3.2014500330073588E-2</v>
      </c>
      <c r="BA98" s="1">
        <f t="shared" si="94"/>
        <v>28.315198013199407</v>
      </c>
    </row>
    <row r="99" spans="3:54" x14ac:dyDescent="0.15">
      <c r="C99" s="7">
        <v>9</v>
      </c>
      <c r="D99" s="9">
        <v>17.333646854333299</v>
      </c>
      <c r="E99" s="10">
        <f t="shared" si="95"/>
        <v>21.789410696451601</v>
      </c>
      <c r="F99" s="7" t="s">
        <v>73</v>
      </c>
      <c r="G99" s="1">
        <v>10</v>
      </c>
      <c r="H99" s="8">
        <f t="shared" si="76"/>
        <v>17.333646854333299</v>
      </c>
      <c r="I99" s="8">
        <f t="shared" si="77"/>
        <v>290.4836468543333</v>
      </c>
      <c r="J99" s="8">
        <f t="shared" si="78"/>
        <v>0.14621233429087052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0.98538544698762687</v>
      </c>
      <c r="P99" s="8">
        <f t="shared" si="81"/>
        <v>0.14407550638031377</v>
      </c>
      <c r="Q99" s="13">
        <f t="shared" si="82"/>
        <v>3.7459631658881581E-2</v>
      </c>
      <c r="R99" s="8">
        <f t="shared" si="83"/>
        <v>7.4022000000000004E-2</v>
      </c>
      <c r="S99" s="14">
        <f t="shared" si="84"/>
        <v>0.50606078812895594</v>
      </c>
      <c r="T99" s="2">
        <v>0.01</v>
      </c>
      <c r="U99" s="15">
        <f t="shared" si="85"/>
        <v>5.0606078812895595E-3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1.5010607881289561E-2</v>
      </c>
      <c r="AU99" s="8">
        <f t="shared" si="89"/>
        <v>28.47</v>
      </c>
      <c r="AV99" s="1">
        <f t="shared" si="90"/>
        <v>0.26</v>
      </c>
      <c r="AW99" s="1">
        <f t="shared" si="91"/>
        <v>0.20299999999999999</v>
      </c>
      <c r="AX99" s="1">
        <f t="shared" si="92"/>
        <v>151.12278060824482</v>
      </c>
      <c r="AZ99" s="1">
        <f t="shared" si="93"/>
        <v>3.2014500330073588E-2</v>
      </c>
      <c r="BA99" s="1">
        <f t="shared" si="94"/>
        <v>23.833104973715731</v>
      </c>
    </row>
    <row r="100" spans="3:54" x14ac:dyDescent="0.15">
      <c r="C100" s="7">
        <v>10</v>
      </c>
      <c r="D100" s="9">
        <v>11.6505218312903</v>
      </c>
      <c r="E100" s="10">
        <f t="shared" si="95"/>
        <v>17.333646854333299</v>
      </c>
      <c r="F100" s="7" t="s">
        <v>73</v>
      </c>
      <c r="G100" s="1">
        <v>11</v>
      </c>
      <c r="H100" s="8">
        <f t="shared" si="76"/>
        <v>11.6505218312903</v>
      </c>
      <c r="I100" s="8">
        <f t="shared" si="77"/>
        <v>284.80052183129027</v>
      </c>
      <c r="J100" s="8">
        <f t="shared" si="78"/>
        <v>7.49028376661134E-2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0.79924444357694757</v>
      </c>
      <c r="O100" s="8">
        <f t="shared" si="96"/>
        <v>0.32676549703036539</v>
      </c>
      <c r="P100" s="8">
        <f t="shared" si="81"/>
        <v>2.4475662978952321E-2</v>
      </c>
      <c r="Q100" s="13">
        <f t="shared" si="82"/>
        <v>6.3636723745276033E-3</v>
      </c>
      <c r="R100" s="8">
        <f t="shared" si="83"/>
        <v>7.4022000000000004E-2</v>
      </c>
      <c r="S100" s="14">
        <f t="shared" si="84"/>
        <v>8.5970013975947737E-2</v>
      </c>
      <c r="T100" s="2">
        <v>0.01</v>
      </c>
      <c r="U100" s="15">
        <f t="shared" si="85"/>
        <v>8.5970013975947735E-4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6.3497001397594772E-3</v>
      </c>
      <c r="AU100" s="8">
        <f t="shared" si="89"/>
        <v>28.47</v>
      </c>
      <c r="AV100" s="1">
        <f t="shared" si="90"/>
        <v>0.26</v>
      </c>
      <c r="AW100" s="1">
        <f t="shared" si="91"/>
        <v>0.20299999999999999</v>
      </c>
      <c r="AX100" s="1">
        <f t="shared" si="92"/>
        <v>63.92708068439498</v>
      </c>
      <c r="AZ100" s="1">
        <f t="shared" si="93"/>
        <v>3.2014500330073588E-2</v>
      </c>
      <c r="BA100" s="1">
        <f t="shared" si="94"/>
        <v>10.081741604291647</v>
      </c>
    </row>
    <row r="101" spans="3:54" x14ac:dyDescent="0.15">
      <c r="C101" s="7">
        <v>11</v>
      </c>
      <c r="D101" s="9">
        <v>5.6862501684333298</v>
      </c>
      <c r="E101" s="10">
        <f t="shared" si="95"/>
        <v>11.6505218312903</v>
      </c>
      <c r="F101" s="7" t="s">
        <v>75</v>
      </c>
      <c r="G101" s="1">
        <v>12</v>
      </c>
      <c r="H101" s="8">
        <f t="shared" si="76"/>
        <v>5.6862501684333298</v>
      </c>
      <c r="I101" s="8">
        <f t="shared" si="77"/>
        <v>278.83625016843331</v>
      </c>
      <c r="J101" s="8">
        <f t="shared" si="78"/>
        <v>3.605020920107236E-2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0.58698983405141314</v>
      </c>
      <c r="P101" s="8">
        <f t="shared" si="81"/>
        <v>2.116110631645619E-2</v>
      </c>
      <c r="Q101" s="13">
        <f t="shared" si="82"/>
        <v>5.5018876422786092E-3</v>
      </c>
      <c r="R101" s="8">
        <f t="shared" si="83"/>
        <v>7.4022000000000004E-2</v>
      </c>
      <c r="S101" s="14">
        <f t="shared" si="84"/>
        <v>7.4327735568866127E-2</v>
      </c>
      <c r="T101" s="2">
        <v>0.01</v>
      </c>
      <c r="U101" s="15">
        <f t="shared" si="85"/>
        <v>7.4327735568866134E-4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6.2332773556886614E-3</v>
      </c>
      <c r="AU101" s="8">
        <f t="shared" si="89"/>
        <v>28.47</v>
      </c>
      <c r="AV101" s="1">
        <f t="shared" si="90"/>
        <v>0.26</v>
      </c>
      <c r="AW101" s="1">
        <f t="shared" si="91"/>
        <v>0.20299999999999999</v>
      </c>
      <c r="AX101" s="1">
        <f t="shared" si="92"/>
        <v>62.754967270063126</v>
      </c>
      <c r="AY101" s="1">
        <f>SUM(AX90:AX101)</f>
        <v>1302.678849221792</v>
      </c>
      <c r="AZ101" s="1">
        <f t="shared" si="93"/>
        <v>3.2014500330073588E-2</v>
      </c>
      <c r="BA101" s="1">
        <f t="shared" si="94"/>
        <v>9.8968912334048955</v>
      </c>
      <c r="BB101" s="1">
        <f>SUM(BA90:BA101)</f>
        <v>205.44144063246776</v>
      </c>
    </row>
    <row r="102" spans="3:54" x14ac:dyDescent="0.15">
      <c r="C102" s="7">
        <v>12</v>
      </c>
      <c r="D102" s="9">
        <v>-0.36482597203225797</v>
      </c>
      <c r="E102" s="10">
        <f t="shared" si="95"/>
        <v>5.6862501684333298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Z117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10</v>
      </c>
      <c r="B2" s="3" t="s">
        <v>11</v>
      </c>
      <c r="C2" s="2"/>
      <c r="D2" s="2"/>
      <c r="E2" s="34">
        <v>578.29399999999998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16</v>
      </c>
      <c r="C5" s="2"/>
      <c r="D5" s="2"/>
      <c r="E5" s="34">
        <v>2648.9057275793198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965.29174481575501</v>
      </c>
      <c r="F7" s="2">
        <v>122.786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12.016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39.984000000000002</v>
      </c>
      <c r="F9" s="2">
        <v>341.64</v>
      </c>
      <c r="G9" s="2"/>
      <c r="H9" s="2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16.912832606505098</v>
      </c>
      <c r="F10" s="2">
        <v>341.64</v>
      </c>
      <c r="G10" s="2"/>
      <c r="H10" s="2">
        <v>0.33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2.5295999999999998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AV38+AV53+BB69+AY85+AY101+BB101+AY116+AG69</f>
        <v>26591295.692732409</v>
      </c>
      <c r="J14" s="6" t="s">
        <v>22</v>
      </c>
      <c r="K14" s="6">
        <f>I14/(10000*1000)</f>
        <v>2.6591295692732411</v>
      </c>
      <c r="L14" s="6" t="s">
        <v>23</v>
      </c>
    </row>
    <row r="15" spans="1:44" x14ac:dyDescent="0.15">
      <c r="A15" s="1" t="s">
        <v>24</v>
      </c>
      <c r="B15" s="1" t="s">
        <v>19</v>
      </c>
      <c r="G15" s="37"/>
      <c r="H15" s="6" t="s">
        <v>25</v>
      </c>
      <c r="I15" s="6">
        <v>29068572.407584</v>
      </c>
      <c r="J15" s="6" t="s">
        <v>22</v>
      </c>
      <c r="K15" s="6">
        <f>I15/(10000*1000)</f>
        <v>2.9068572407583999</v>
      </c>
      <c r="L15" s="6" t="s">
        <v>23</v>
      </c>
    </row>
    <row r="16" spans="1:44" x14ac:dyDescent="0.15">
      <c r="A16" s="1" t="s">
        <v>26</v>
      </c>
      <c r="B16" s="1" t="s">
        <v>27</v>
      </c>
      <c r="C16" s="1">
        <v>19347</v>
      </c>
      <c r="K16" s="1">
        <v>2.6700807236110613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7">
        <v>-7</v>
      </c>
      <c r="E27" s="7"/>
      <c r="F27" s="7"/>
      <c r="G27" s="1">
        <v>1</v>
      </c>
      <c r="H27" s="8">
        <f t="shared" ref="H27:H38" si="0">E28</f>
        <v>-7</v>
      </c>
      <c r="I27" s="8">
        <f t="shared" ref="I27:I38" si="1">H27+273.15</f>
        <v>266.14999999999998</v>
      </c>
      <c r="J27" s="8">
        <f t="shared" ref="J27:J38" si="2">EXP(($C$16*(I27-$C$14))/($C$17*I27*$C$14))</f>
        <v>6.824047601930683E-3</v>
      </c>
      <c r="K27" s="8">
        <f t="shared" ref="K27:K38" si="3">$B$27/12</f>
        <v>99.511166666666668</v>
      </c>
      <c r="L27" s="8">
        <f t="shared" ref="L27:L38" si="4">K27*$B$28/100</f>
        <v>0.99511166666666673</v>
      </c>
      <c r="M27" s="1" t="s">
        <v>73</v>
      </c>
      <c r="O27" s="8">
        <f>L27</f>
        <v>0.99511166666666673</v>
      </c>
      <c r="P27" s="8">
        <f t="shared" ref="P27:P38" si="5">O27*J27</f>
        <v>6.7906893825699123E-3</v>
      </c>
      <c r="Q27" s="13">
        <f t="shared" ref="Q27:Q38" si="6">P27*$B$29</f>
        <v>9.2806088228455485E-4</v>
      </c>
      <c r="R27" s="8">
        <f t="shared" ref="R27:R38" si="7">L27*$B$29</f>
        <v>0.13599859444444448</v>
      </c>
      <c r="S27" s="14">
        <f t="shared" ref="S27:S38" si="8">Q27/R27</f>
        <v>6.824047601930683E-3</v>
      </c>
      <c r="T27" s="2">
        <v>0.01</v>
      </c>
      <c r="U27" s="15">
        <f t="shared" ref="U27:U38" si="9">S27*T27</f>
        <v>6.8240476019306828E-5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2.1968240476019307E-2</v>
      </c>
      <c r="AR27" s="8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48.191166666666668</v>
      </c>
      <c r="AU27" s="1">
        <f t="shared" ref="AU27:AU38" si="17">AT27*10000*AS27*0.67*AR27*AQ27</f>
        <v>96465.481610621282</v>
      </c>
    </row>
    <row r="28" spans="1:47" x14ac:dyDescent="0.15">
      <c r="A28" s="1" t="s">
        <v>74</v>
      </c>
      <c r="B28" s="1">
        <v>1</v>
      </c>
      <c r="C28" s="7">
        <v>1</v>
      </c>
      <c r="D28" s="9">
        <v>-7.1757892278387096</v>
      </c>
      <c r="E28" s="10">
        <f t="shared" ref="E28:E39" si="18">D27</f>
        <v>-7</v>
      </c>
      <c r="F28" s="7" t="s">
        <v>73</v>
      </c>
      <c r="G28" s="1">
        <v>2</v>
      </c>
      <c r="H28" s="8">
        <f t="shared" si="0"/>
        <v>-7.1757892278387096</v>
      </c>
      <c r="I28" s="8">
        <f t="shared" si="1"/>
        <v>265.97421077216126</v>
      </c>
      <c r="J28" s="8">
        <f t="shared" si="2"/>
        <v>6.6610263579541928E-3</v>
      </c>
      <c r="K28" s="8">
        <f t="shared" si="3"/>
        <v>99.511166666666668</v>
      </c>
      <c r="L28" s="8">
        <f t="shared" si="4"/>
        <v>0.99511166666666673</v>
      </c>
      <c r="M28" s="1" t="s">
        <v>73</v>
      </c>
      <c r="O28" s="8">
        <f t="shared" ref="O28:O38" si="19">L28+O27-P27-N28</f>
        <v>1.9834326439507635</v>
      </c>
      <c r="P28" s="8">
        <f t="shared" si="5"/>
        <v>1.3211697120582809E-2</v>
      </c>
      <c r="Q28" s="13">
        <f t="shared" si="6"/>
        <v>1.8055986064796508E-3</v>
      </c>
      <c r="R28" s="8">
        <f t="shared" si="7"/>
        <v>0.13599859444444448</v>
      </c>
      <c r="S28" s="14">
        <f t="shared" si="8"/>
        <v>1.3276597554963989E-2</v>
      </c>
      <c r="T28" s="2">
        <v>0.01</v>
      </c>
      <c r="U28" s="15">
        <f t="shared" si="9"/>
        <v>1.327659755496399E-4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2.203276597554964E-2</v>
      </c>
      <c r="AR28" s="8">
        <f t="shared" si="15"/>
        <v>99.511166666666668</v>
      </c>
      <c r="AS28" s="1">
        <f t="shared" si="16"/>
        <v>0.13666666666666669</v>
      </c>
      <c r="AT28" s="1">
        <f t="shared" ref="AT28:AT38" si="20">$E$2/12</f>
        <v>48.191166666666668</v>
      </c>
      <c r="AU28" s="1">
        <f t="shared" si="17"/>
        <v>96748.821707665207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-4.4515881803928599</v>
      </c>
      <c r="E29" s="10">
        <f t="shared" si="18"/>
        <v>-7.1757892278387096</v>
      </c>
      <c r="F29" s="7" t="s">
        <v>73</v>
      </c>
      <c r="G29" s="1">
        <v>3</v>
      </c>
      <c r="H29" s="8">
        <f t="shared" si="0"/>
        <v>-4.4515881803928599</v>
      </c>
      <c r="I29" s="8">
        <f t="shared" si="1"/>
        <v>268.69841181960714</v>
      </c>
      <c r="J29" s="8">
        <f t="shared" si="2"/>
        <v>9.6545015373398647E-3</v>
      </c>
      <c r="K29" s="8">
        <f t="shared" si="3"/>
        <v>99.511166666666668</v>
      </c>
      <c r="L29" s="8">
        <f t="shared" si="4"/>
        <v>0.99511166666666673</v>
      </c>
      <c r="M29" s="1" t="s">
        <v>73</v>
      </c>
      <c r="O29" s="8">
        <f t="shared" si="19"/>
        <v>2.9653326134968476</v>
      </c>
      <c r="P29" s="8">
        <f t="shared" si="5"/>
        <v>2.8628808275729355E-2</v>
      </c>
      <c r="Q29" s="13">
        <f t="shared" si="6"/>
        <v>3.9126037976830123E-3</v>
      </c>
      <c r="R29" s="8">
        <f t="shared" si="7"/>
        <v>0.13599859444444448</v>
      </c>
      <c r="S29" s="14">
        <f t="shared" si="8"/>
        <v>2.8769442902450832E-2</v>
      </c>
      <c r="T29" s="2">
        <v>0.01</v>
      </c>
      <c r="U29" s="15">
        <f t="shared" si="9"/>
        <v>2.8769442902450832E-4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2.2187694429024508E-2</v>
      </c>
      <c r="AR29" s="8">
        <f t="shared" si="15"/>
        <v>99.511166666666668</v>
      </c>
      <c r="AS29" s="1">
        <f t="shared" si="16"/>
        <v>0.13666666666666669</v>
      </c>
      <c r="AT29" s="1">
        <f t="shared" si="20"/>
        <v>48.191166666666668</v>
      </c>
      <c r="AU29" s="1">
        <f t="shared" si="17"/>
        <v>97429.13326452185</v>
      </c>
    </row>
    <row r="30" spans="1:47" x14ac:dyDescent="0.15">
      <c r="C30" s="7">
        <v>3</v>
      </c>
      <c r="D30" s="9">
        <v>2.483168901</v>
      </c>
      <c r="E30" s="10">
        <f t="shared" si="18"/>
        <v>-4.4515881803928599</v>
      </c>
      <c r="F30" s="7" t="s">
        <v>73</v>
      </c>
      <c r="G30" s="1">
        <v>4</v>
      </c>
      <c r="H30" s="8">
        <f t="shared" si="0"/>
        <v>2.483168901</v>
      </c>
      <c r="I30" s="8">
        <f t="shared" si="1"/>
        <v>275.63316890099998</v>
      </c>
      <c r="J30" s="8">
        <f t="shared" si="2"/>
        <v>2.4025628300036822E-2</v>
      </c>
      <c r="K30" s="8">
        <f t="shared" si="3"/>
        <v>99.511166666666668</v>
      </c>
      <c r="L30" s="8">
        <f t="shared" si="4"/>
        <v>0.99511166666666673</v>
      </c>
      <c r="M30" s="1" t="s">
        <v>73</v>
      </c>
      <c r="O30" s="8">
        <f t="shared" si="19"/>
        <v>3.9318154718877851</v>
      </c>
      <c r="P30" s="8">
        <f t="shared" si="5"/>
        <v>9.4464337071909807E-2</v>
      </c>
      <c r="Q30" s="13">
        <f t="shared" si="6"/>
        <v>1.2910126066494342E-2</v>
      </c>
      <c r="R30" s="8">
        <f t="shared" si="7"/>
        <v>0.13599859444444448</v>
      </c>
      <c r="S30" s="14">
        <f t="shared" si="8"/>
        <v>9.4928378629443394E-2</v>
      </c>
      <c r="T30" s="2">
        <v>0.01</v>
      </c>
      <c r="U30" s="15">
        <f t="shared" si="9"/>
        <v>9.4928378629443395E-4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2.2849283786294434E-2</v>
      </c>
      <c r="AR30" s="8">
        <f t="shared" si="15"/>
        <v>99.511166666666668</v>
      </c>
      <c r="AS30" s="1">
        <f t="shared" si="16"/>
        <v>0.13666666666666669</v>
      </c>
      <c r="AT30" s="1">
        <f t="shared" si="20"/>
        <v>48.191166666666668</v>
      </c>
      <c r="AU30" s="1">
        <f t="shared" si="17"/>
        <v>100334.26060265217</v>
      </c>
    </row>
    <row r="31" spans="1:47" x14ac:dyDescent="0.15">
      <c r="C31" s="7">
        <v>4</v>
      </c>
      <c r="D31" s="9">
        <v>8.56212506723333</v>
      </c>
      <c r="E31" s="10">
        <f t="shared" si="18"/>
        <v>2.483168901</v>
      </c>
      <c r="F31" s="7" t="s">
        <v>73</v>
      </c>
      <c r="G31" s="1">
        <v>5</v>
      </c>
      <c r="H31" s="8">
        <f t="shared" si="0"/>
        <v>8.56212506723333</v>
      </c>
      <c r="I31" s="8">
        <f t="shared" si="1"/>
        <v>281.71212506723333</v>
      </c>
      <c r="J31" s="8">
        <f t="shared" si="2"/>
        <v>5.1490083174503008E-2</v>
      </c>
      <c r="K31" s="8">
        <f t="shared" si="3"/>
        <v>99.511166666666668</v>
      </c>
      <c r="L31" s="8">
        <f t="shared" si="4"/>
        <v>0.99511166666666673</v>
      </c>
      <c r="M31" s="1" t="s">
        <v>75</v>
      </c>
      <c r="N31" s="8">
        <f>(O30-P30)*C22/100</f>
        <v>3.6454835780750816</v>
      </c>
      <c r="O31" s="8">
        <f t="shared" si="19"/>
        <v>1.1869792234074605</v>
      </c>
      <c r="P31" s="8">
        <f t="shared" si="5"/>
        <v>6.1117658939657128E-2</v>
      </c>
      <c r="Q31" s="13">
        <f t="shared" si="6"/>
        <v>8.3527467217531428E-3</v>
      </c>
      <c r="R31" s="8">
        <f t="shared" si="7"/>
        <v>0.13599859444444448</v>
      </c>
      <c r="S31" s="14">
        <f t="shared" si="8"/>
        <v>6.1417890058895024E-2</v>
      </c>
      <c r="T31" s="2">
        <v>0.01</v>
      </c>
      <c r="U31" s="15">
        <f t="shared" si="9"/>
        <v>6.1417890058895026E-4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2.251417890058895E-2</v>
      </c>
      <c r="AR31" s="8">
        <f t="shared" si="15"/>
        <v>99.511166666666668</v>
      </c>
      <c r="AS31" s="1">
        <f t="shared" si="16"/>
        <v>0.13666666666666669</v>
      </c>
      <c r="AT31" s="1">
        <f t="shared" si="20"/>
        <v>48.191166666666668</v>
      </c>
      <c r="AU31" s="1">
        <f t="shared" si="17"/>
        <v>98862.770237962337</v>
      </c>
    </row>
    <row r="32" spans="1:47" x14ac:dyDescent="0.15">
      <c r="C32" s="7">
        <v>5</v>
      </c>
      <c r="D32" s="9">
        <v>13.709465749806499</v>
      </c>
      <c r="E32" s="10">
        <f t="shared" si="18"/>
        <v>8.56212506723333</v>
      </c>
      <c r="F32" s="7" t="s">
        <v>75</v>
      </c>
      <c r="G32" s="1">
        <v>6</v>
      </c>
      <c r="H32" s="8">
        <f t="shared" si="0"/>
        <v>13.709465749806499</v>
      </c>
      <c r="I32" s="8">
        <f t="shared" si="1"/>
        <v>286.85946574980647</v>
      </c>
      <c r="J32" s="8">
        <f t="shared" si="2"/>
        <v>9.5734437098295863E-2</v>
      </c>
      <c r="K32" s="8">
        <f t="shared" si="3"/>
        <v>99.511166666666668</v>
      </c>
      <c r="L32" s="8">
        <f t="shared" si="4"/>
        <v>0.99511166666666673</v>
      </c>
      <c r="M32" s="1" t="s">
        <v>73</v>
      </c>
      <c r="O32" s="8">
        <f t="shared" si="19"/>
        <v>2.1209732311344704</v>
      </c>
      <c r="P32" s="8">
        <f t="shared" si="5"/>
        <v>0.20305017838321229</v>
      </c>
      <c r="Q32" s="13">
        <f t="shared" si="6"/>
        <v>2.7750191045705683E-2</v>
      </c>
      <c r="R32" s="8">
        <f t="shared" si="7"/>
        <v>0.13599859444444448</v>
      </c>
      <c r="S32" s="14">
        <f t="shared" si="8"/>
        <v>0.2040476312204951</v>
      </c>
      <c r="T32" s="2">
        <v>0.01</v>
      </c>
      <c r="U32" s="15">
        <f t="shared" si="9"/>
        <v>2.040476312204951E-3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2.3940476312204952E-2</v>
      </c>
      <c r="AR32" s="8">
        <f t="shared" si="15"/>
        <v>99.511166666666668</v>
      </c>
      <c r="AS32" s="1">
        <f t="shared" si="16"/>
        <v>0.13666666666666669</v>
      </c>
      <c r="AT32" s="1">
        <f t="shared" si="20"/>
        <v>48.191166666666668</v>
      </c>
      <c r="AU32" s="1">
        <f t="shared" si="17"/>
        <v>105125.83290252634</v>
      </c>
    </row>
    <row r="33" spans="1:48" x14ac:dyDescent="0.15">
      <c r="C33" s="7">
        <v>6</v>
      </c>
      <c r="D33" s="9">
        <v>16.947327551000001</v>
      </c>
      <c r="E33" s="10">
        <f t="shared" si="18"/>
        <v>13.709465749806499</v>
      </c>
      <c r="F33" s="7" t="s">
        <v>73</v>
      </c>
      <c r="G33" s="1">
        <v>7</v>
      </c>
      <c r="H33" s="8">
        <f t="shared" si="0"/>
        <v>16.947327551000001</v>
      </c>
      <c r="I33" s="8">
        <f t="shared" si="1"/>
        <v>290.09732755099998</v>
      </c>
      <c r="J33" s="8">
        <f t="shared" si="2"/>
        <v>0.13982934696546723</v>
      </c>
      <c r="K33" s="8">
        <f t="shared" si="3"/>
        <v>99.511166666666668</v>
      </c>
      <c r="L33" s="8">
        <f t="shared" si="4"/>
        <v>0.99511166666666673</v>
      </c>
      <c r="M33" s="1" t="s">
        <v>73</v>
      </c>
      <c r="O33" s="8">
        <f t="shared" si="19"/>
        <v>2.9130347194179249</v>
      </c>
      <c r="P33" s="8">
        <f t="shared" si="5"/>
        <v>0.40732774250394149</v>
      </c>
      <c r="Q33" s="13">
        <f t="shared" si="6"/>
        <v>5.566812480887201E-2</v>
      </c>
      <c r="R33" s="8">
        <f t="shared" si="7"/>
        <v>0.13599859444444448</v>
      </c>
      <c r="S33" s="14">
        <f t="shared" si="8"/>
        <v>0.40932867752256424</v>
      </c>
      <c r="T33" s="2">
        <v>0.01</v>
      </c>
      <c r="U33" s="15">
        <f t="shared" si="9"/>
        <v>4.0932867752256422E-3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3.3543286775225639E-2</v>
      </c>
      <c r="AR33" s="8">
        <f t="shared" si="15"/>
        <v>99.511166666666668</v>
      </c>
      <c r="AS33" s="1">
        <f t="shared" si="16"/>
        <v>0.13666666666666669</v>
      </c>
      <c r="AT33" s="1">
        <f t="shared" si="20"/>
        <v>48.191166666666668</v>
      </c>
      <c r="AU33" s="1">
        <f t="shared" si="17"/>
        <v>147293.05777162785</v>
      </c>
    </row>
    <row r="34" spans="1:48" x14ac:dyDescent="0.15">
      <c r="C34" s="7">
        <v>7</v>
      </c>
      <c r="D34" s="9">
        <v>19.667548723225799</v>
      </c>
      <c r="E34" s="10">
        <f t="shared" si="18"/>
        <v>16.947327551000001</v>
      </c>
      <c r="F34" s="7" t="s">
        <v>73</v>
      </c>
      <c r="G34" s="1">
        <v>8</v>
      </c>
      <c r="H34" s="8">
        <f t="shared" si="0"/>
        <v>19.667548723225799</v>
      </c>
      <c r="I34" s="8">
        <f t="shared" si="1"/>
        <v>292.8175487232258</v>
      </c>
      <c r="J34" s="8">
        <f t="shared" si="2"/>
        <v>0.19099073375731146</v>
      </c>
      <c r="K34" s="8">
        <f t="shared" si="3"/>
        <v>99.511166666666668</v>
      </c>
      <c r="L34" s="8">
        <f t="shared" si="4"/>
        <v>0.99511166666666673</v>
      </c>
      <c r="M34" s="1" t="s">
        <v>73</v>
      </c>
      <c r="O34" s="8">
        <f t="shared" si="19"/>
        <v>3.5008186435806503</v>
      </c>
      <c r="P34" s="8">
        <f t="shared" si="5"/>
        <v>0.66862392148874428</v>
      </c>
      <c r="Q34" s="13">
        <f t="shared" si="6"/>
        <v>9.1378602603461728E-2</v>
      </c>
      <c r="R34" s="8">
        <f t="shared" si="7"/>
        <v>0.13599859444444448</v>
      </c>
      <c r="S34" s="14">
        <f t="shared" si="8"/>
        <v>0.67190843388304244</v>
      </c>
      <c r="T34" s="2">
        <v>0.01</v>
      </c>
      <c r="U34" s="15">
        <f t="shared" si="9"/>
        <v>6.7190843388304248E-3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3.6169084338830419E-2</v>
      </c>
      <c r="AR34" s="8">
        <f t="shared" si="15"/>
        <v>99.511166666666668</v>
      </c>
      <c r="AS34" s="1">
        <f t="shared" si="16"/>
        <v>0.13666666666666669</v>
      </c>
      <c r="AT34" s="1">
        <f t="shared" si="20"/>
        <v>48.191166666666668</v>
      </c>
      <c r="AU34" s="1">
        <f t="shared" si="17"/>
        <v>158823.28600550184</v>
      </c>
    </row>
    <row r="35" spans="1:48" x14ac:dyDescent="0.15">
      <c r="C35" s="7">
        <v>8</v>
      </c>
      <c r="D35" s="9">
        <v>18.593186354516099</v>
      </c>
      <c r="E35" s="10">
        <f t="shared" si="18"/>
        <v>19.667548723225799</v>
      </c>
      <c r="F35" s="7" t="s">
        <v>73</v>
      </c>
      <c r="G35" s="1">
        <v>9</v>
      </c>
      <c r="H35" s="8">
        <f t="shared" si="0"/>
        <v>18.593186354516099</v>
      </c>
      <c r="I35" s="8">
        <f t="shared" si="1"/>
        <v>291.74318635451607</v>
      </c>
      <c r="J35" s="8">
        <f t="shared" si="2"/>
        <v>0.16897860507601475</v>
      </c>
      <c r="K35" s="8">
        <f t="shared" si="3"/>
        <v>99.511166666666668</v>
      </c>
      <c r="L35" s="8">
        <f t="shared" si="4"/>
        <v>0.99511166666666673</v>
      </c>
      <c r="M35" s="1" t="s">
        <v>73</v>
      </c>
      <c r="O35" s="8">
        <f t="shared" si="19"/>
        <v>3.827306388758573</v>
      </c>
      <c r="P35" s="8">
        <f t="shared" si="5"/>
        <v>0.64673289477094309</v>
      </c>
      <c r="Q35" s="13">
        <f t="shared" si="6"/>
        <v>8.8386828952028901E-2</v>
      </c>
      <c r="R35" s="8">
        <f t="shared" si="7"/>
        <v>0.13599859444444448</v>
      </c>
      <c r="S35" s="14">
        <f t="shared" si="8"/>
        <v>0.64990987085631224</v>
      </c>
      <c r="T35" s="2">
        <v>0.01</v>
      </c>
      <c r="U35" s="15">
        <f t="shared" si="9"/>
        <v>6.4990987085631223E-3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3.5949098708563117E-2</v>
      </c>
      <c r="AR35" s="8">
        <f t="shared" si="15"/>
        <v>99.511166666666668</v>
      </c>
      <c r="AS35" s="1">
        <f t="shared" si="16"/>
        <v>0.13666666666666669</v>
      </c>
      <c r="AT35" s="1">
        <f t="shared" si="20"/>
        <v>48.191166666666668</v>
      </c>
      <c r="AU35" s="1">
        <f t="shared" si="17"/>
        <v>157857.29968564538</v>
      </c>
    </row>
    <row r="36" spans="1:48" x14ac:dyDescent="0.15">
      <c r="C36" s="7">
        <v>9</v>
      </c>
      <c r="D36" s="9">
        <v>12.5187749243333</v>
      </c>
      <c r="E36" s="10">
        <f t="shared" si="18"/>
        <v>18.593186354516099</v>
      </c>
      <c r="F36" s="7" t="s">
        <v>73</v>
      </c>
      <c r="G36" s="1">
        <v>10</v>
      </c>
      <c r="H36" s="8">
        <f t="shared" si="0"/>
        <v>12.5187749243333</v>
      </c>
      <c r="I36" s="8">
        <f t="shared" si="1"/>
        <v>285.66877492433326</v>
      </c>
      <c r="J36" s="8">
        <f t="shared" si="2"/>
        <v>8.3104766960789667E-2</v>
      </c>
      <c r="K36" s="8">
        <f t="shared" si="3"/>
        <v>99.511166666666668</v>
      </c>
      <c r="L36" s="8">
        <f t="shared" si="4"/>
        <v>0.99511166666666673</v>
      </c>
      <c r="M36" s="1" t="s">
        <v>73</v>
      </c>
      <c r="O36" s="8">
        <f t="shared" si="19"/>
        <v>4.1756851606542966</v>
      </c>
      <c r="P36" s="8">
        <f t="shared" si="5"/>
        <v>0.34701934217780289</v>
      </c>
      <c r="Q36" s="13">
        <f t="shared" si="6"/>
        <v>4.7425976764299736E-2</v>
      </c>
      <c r="R36" s="8">
        <f t="shared" si="7"/>
        <v>0.13599859444444448</v>
      </c>
      <c r="S36" s="14">
        <f t="shared" si="8"/>
        <v>0.34872402143592213</v>
      </c>
      <c r="T36" s="2">
        <v>0.01</v>
      </c>
      <c r="U36" s="15">
        <f t="shared" si="9"/>
        <v>3.4872402143592213E-3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2.538724021435922E-2</v>
      </c>
      <c r="AR36" s="8">
        <f t="shared" si="15"/>
        <v>99.511166666666668</v>
      </c>
      <c r="AS36" s="1">
        <f t="shared" si="16"/>
        <v>0.13666666666666669</v>
      </c>
      <c r="AT36" s="1">
        <f t="shared" si="20"/>
        <v>48.191166666666668</v>
      </c>
      <c r="AU36" s="1">
        <f t="shared" si="17"/>
        <v>111478.7666639043</v>
      </c>
    </row>
    <row r="37" spans="1:48" x14ac:dyDescent="0.15">
      <c r="C37" s="7">
        <v>10</v>
      </c>
      <c r="D37" s="9">
        <v>7.0730016779032301</v>
      </c>
      <c r="E37" s="10">
        <f t="shared" si="18"/>
        <v>12.5187749243333</v>
      </c>
      <c r="F37" s="7" t="s">
        <v>73</v>
      </c>
      <c r="G37" s="1">
        <v>11</v>
      </c>
      <c r="H37" s="8">
        <f t="shared" si="0"/>
        <v>7.0730016779032301</v>
      </c>
      <c r="I37" s="8">
        <f t="shared" si="1"/>
        <v>280.2230016779032</v>
      </c>
      <c r="J37" s="8">
        <f t="shared" si="2"/>
        <v>4.2850601972337629E-2</v>
      </c>
      <c r="K37" s="8">
        <f t="shared" si="3"/>
        <v>99.511166666666668</v>
      </c>
      <c r="L37" s="8">
        <f t="shared" si="4"/>
        <v>0.99511166666666673</v>
      </c>
      <c r="M37" s="1" t="s">
        <v>75</v>
      </c>
      <c r="N37" s="8">
        <f>(O36-P36)*C22/100</f>
        <v>3.6372325275526691</v>
      </c>
      <c r="O37" s="8">
        <f t="shared" si="19"/>
        <v>1.1865449575904909</v>
      </c>
      <c r="P37" s="8">
        <f t="shared" si="5"/>
        <v>5.0844165699994358E-2</v>
      </c>
      <c r="Q37" s="13">
        <f t="shared" si="6"/>
        <v>6.9487026456658968E-3</v>
      </c>
      <c r="R37" s="8">
        <f t="shared" si="7"/>
        <v>0.13599859444444448</v>
      </c>
      <c r="S37" s="14">
        <f t="shared" si="8"/>
        <v>5.1093929860462246E-2</v>
      </c>
      <c r="T37" s="2">
        <v>0.01</v>
      </c>
      <c r="U37" s="15">
        <f t="shared" si="9"/>
        <v>5.1093929860462244E-4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2.2410939298604621E-2</v>
      </c>
      <c r="AR37" s="8">
        <f t="shared" si="15"/>
        <v>99.511166666666668</v>
      </c>
      <c r="AS37" s="1">
        <f t="shared" si="16"/>
        <v>0.13666666666666669</v>
      </c>
      <c r="AT37" s="1">
        <f t="shared" si="20"/>
        <v>48.191166666666668</v>
      </c>
      <c r="AU37" s="1">
        <f t="shared" si="17"/>
        <v>98409.431340039286</v>
      </c>
    </row>
    <row r="38" spans="1:48" x14ac:dyDescent="0.15">
      <c r="C38" s="7">
        <v>11</v>
      </c>
      <c r="D38" s="9">
        <v>0.66023531000000002</v>
      </c>
      <c r="E38" s="10">
        <f t="shared" si="18"/>
        <v>7.0730016779032301</v>
      </c>
      <c r="F38" s="7" t="s">
        <v>75</v>
      </c>
      <c r="G38" s="1">
        <v>12</v>
      </c>
      <c r="H38" s="8">
        <f t="shared" si="0"/>
        <v>0.66023531000000002</v>
      </c>
      <c r="I38" s="8">
        <f t="shared" si="1"/>
        <v>273.81023531</v>
      </c>
      <c r="J38" s="8">
        <f t="shared" si="2"/>
        <v>1.8990490637505211E-2</v>
      </c>
      <c r="K38" s="8">
        <f t="shared" si="3"/>
        <v>99.511166666666668</v>
      </c>
      <c r="L38" s="8">
        <f t="shared" si="4"/>
        <v>0.99511166666666673</v>
      </c>
      <c r="M38" s="1" t="s">
        <v>73</v>
      </c>
      <c r="O38" s="8">
        <f t="shared" si="19"/>
        <v>2.1308124585571635</v>
      </c>
      <c r="P38" s="8">
        <f t="shared" si="5"/>
        <v>4.0465174044509271E-2</v>
      </c>
      <c r="Q38" s="13">
        <f t="shared" si="6"/>
        <v>5.5302404527496013E-3</v>
      </c>
      <c r="R38" s="8">
        <f t="shared" si="7"/>
        <v>0.13599859444444448</v>
      </c>
      <c r="S38" s="14">
        <f t="shared" si="8"/>
        <v>4.0663953001431261E-2</v>
      </c>
      <c r="T38" s="2">
        <v>0.01</v>
      </c>
      <c r="U38" s="15">
        <f t="shared" si="9"/>
        <v>4.0663953001431264E-4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2.2306639530014313E-2</v>
      </c>
      <c r="AR38" s="8">
        <f t="shared" si="15"/>
        <v>99.511166666666668</v>
      </c>
      <c r="AS38" s="1">
        <f t="shared" si="16"/>
        <v>0.13666666666666669</v>
      </c>
      <c r="AT38" s="1">
        <f t="shared" si="20"/>
        <v>48.191166666666668</v>
      </c>
      <c r="AU38" s="1">
        <f t="shared" si="17"/>
        <v>97951.43710877969</v>
      </c>
      <c r="AV38" s="1">
        <f>SUM(AU27:AU38)</f>
        <v>1366779.5789014476</v>
      </c>
    </row>
    <row r="39" spans="1:48" x14ac:dyDescent="0.15">
      <c r="C39" s="7">
        <v>12</v>
      </c>
      <c r="D39" s="9">
        <v>-7.12510656535484</v>
      </c>
      <c r="E39" s="10">
        <f t="shared" si="18"/>
        <v>0.66023531000000002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-7</v>
      </c>
      <c r="E42" s="7"/>
      <c r="F42" s="7"/>
      <c r="G42" s="1">
        <v>1</v>
      </c>
      <c r="H42" s="8">
        <f t="shared" ref="H42:H53" si="21">E43</f>
        <v>-7</v>
      </c>
      <c r="I42" s="8">
        <f t="shared" ref="I42:I53" si="22">H42+273.15</f>
        <v>266.14999999999998</v>
      </c>
      <c r="J42" s="8">
        <f t="shared" ref="J42:J53" si="23">EXP(($C$16*(I42-$C$14))/($C$17*I42*$C$14))</f>
        <v>6.824047601930683E-3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5.2607293801575506E-4</v>
      </c>
      <c r="Q42" s="13">
        <f t="shared" ref="Q42:Q53" si="27">P42*$B$44</f>
        <v>9.732349353291468E-5</v>
      </c>
      <c r="R42" s="8">
        <f t="shared" ref="R42:R53" si="28">L42*$B$44</f>
        <v>1.4261842708333333E-2</v>
      </c>
      <c r="S42" s="14">
        <f t="shared" ref="S42:S53" si="29">Q42/R42</f>
        <v>6.824047601930683E-3</v>
      </c>
      <c r="T42" s="2">
        <v>0.01</v>
      </c>
      <c r="U42" s="15">
        <f t="shared" ref="U42:U53" si="30">S42*T42</f>
        <v>6.8240476019306828E-5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1.4868240476019307E-2</v>
      </c>
      <c r="AR42" s="8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220.74214396494332</v>
      </c>
      <c r="AU42" s="1">
        <f t="shared" ref="AU42:AU53" si="37">AT42*10000*AS42*0.67*AR42*AQ42</f>
        <v>31361.388182789477</v>
      </c>
    </row>
    <row r="43" spans="1:48" x14ac:dyDescent="0.15">
      <c r="A43" s="1" t="s">
        <v>74</v>
      </c>
      <c r="B43" s="1">
        <v>1</v>
      </c>
      <c r="C43" s="7">
        <v>1</v>
      </c>
      <c r="D43" s="9">
        <v>-7.1757892278387096</v>
      </c>
      <c r="E43" s="10">
        <f t="shared" ref="E43:E54" si="38">D42</f>
        <v>-7</v>
      </c>
      <c r="F43" s="7" t="s">
        <v>73</v>
      </c>
      <c r="G43" s="1">
        <v>2</v>
      </c>
      <c r="H43" s="8">
        <f t="shared" si="21"/>
        <v>-7.1757892278387096</v>
      </c>
      <c r="I43" s="8">
        <f t="shared" si="22"/>
        <v>265.97421077216126</v>
      </c>
      <c r="J43" s="8">
        <f t="shared" si="23"/>
        <v>6.6610263579541928E-3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0.15365601039531757</v>
      </c>
      <c r="P43" s="8">
        <f t="shared" si="26"/>
        <v>1.0235067353012938E-3</v>
      </c>
      <c r="Q43" s="13">
        <f t="shared" si="27"/>
        <v>1.8934874603073935E-4</v>
      </c>
      <c r="R43" s="8">
        <f t="shared" si="28"/>
        <v>1.4261842708333333E-2</v>
      </c>
      <c r="S43" s="14">
        <f t="shared" si="29"/>
        <v>1.3276597554963991E-2</v>
      </c>
      <c r="T43" s="2">
        <v>0.01</v>
      </c>
      <c r="U43" s="15">
        <f t="shared" si="30"/>
        <v>1.3276597554963992E-4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1.493276597554964E-2</v>
      </c>
      <c r="AR43" s="8">
        <f t="shared" si="34"/>
        <v>7.7091041666666671</v>
      </c>
      <c r="AS43" s="1">
        <f t="shared" si="35"/>
        <v>0.185</v>
      </c>
      <c r="AT43" s="1">
        <f t="shared" si="36"/>
        <v>220.74214396494332</v>
      </c>
      <c r="AU43" s="1">
        <f t="shared" si="37"/>
        <v>31497.49098807589</v>
      </c>
    </row>
    <row r="44" spans="1:48" x14ac:dyDescent="0.15">
      <c r="A44" s="1" t="s">
        <v>38</v>
      </c>
      <c r="B44" s="1">
        <f>I5</f>
        <v>0.185</v>
      </c>
      <c r="C44" s="7">
        <v>2</v>
      </c>
      <c r="D44" s="9">
        <v>-4.4515881803928599</v>
      </c>
      <c r="E44" s="10">
        <f t="shared" si="38"/>
        <v>-7.1757892278387096</v>
      </c>
      <c r="F44" s="7" t="s">
        <v>73</v>
      </c>
      <c r="G44" s="1">
        <v>3</v>
      </c>
      <c r="H44" s="8">
        <f t="shared" si="21"/>
        <v>-4.4515881803928599</v>
      </c>
      <c r="I44" s="8">
        <f t="shared" si="22"/>
        <v>268.69841181960714</v>
      </c>
      <c r="J44" s="8">
        <f t="shared" si="23"/>
        <v>9.6545015373398647E-3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0.22972354532668293</v>
      </c>
      <c r="P44" s="8">
        <f t="shared" si="26"/>
        <v>2.2178663215196245E-3</v>
      </c>
      <c r="Q44" s="13">
        <f t="shared" si="27"/>
        <v>4.1030526948113052E-4</v>
      </c>
      <c r="R44" s="8">
        <f t="shared" si="28"/>
        <v>1.4261842708333333E-2</v>
      </c>
      <c r="S44" s="14">
        <f t="shared" si="29"/>
        <v>2.8769442902450829E-2</v>
      </c>
      <c r="T44" s="2">
        <v>0.01</v>
      </c>
      <c r="U44" s="15">
        <f t="shared" si="30"/>
        <v>2.8769442902450832E-4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1.5087694429024509E-2</v>
      </c>
      <c r="AR44" s="8">
        <f t="shared" si="34"/>
        <v>7.7091041666666671</v>
      </c>
      <c r="AS44" s="1">
        <f t="shared" si="35"/>
        <v>0.185</v>
      </c>
      <c r="AT44" s="1">
        <f t="shared" si="36"/>
        <v>220.74214396494332</v>
      </c>
      <c r="AU44" s="1">
        <f t="shared" si="37"/>
        <v>31824.279580029404</v>
      </c>
    </row>
    <row r="45" spans="1:48" x14ac:dyDescent="0.15">
      <c r="C45" s="7">
        <v>3</v>
      </c>
      <c r="D45" s="9">
        <v>2.483168901</v>
      </c>
      <c r="E45" s="10">
        <f t="shared" si="38"/>
        <v>-4.4515881803928599</v>
      </c>
      <c r="F45" s="7" t="s">
        <v>73</v>
      </c>
      <c r="G45" s="1">
        <v>4</v>
      </c>
      <c r="H45" s="8">
        <f t="shared" si="21"/>
        <v>2.483168901</v>
      </c>
      <c r="I45" s="8">
        <f t="shared" si="22"/>
        <v>275.63316890099998</v>
      </c>
      <c r="J45" s="8">
        <f t="shared" si="23"/>
        <v>2.4025628300036822E-2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0.30459672067183002</v>
      </c>
      <c r="P45" s="8">
        <f t="shared" si="26"/>
        <v>7.3181275922715302E-3</v>
      </c>
      <c r="Q45" s="13">
        <f t="shared" si="27"/>
        <v>1.353853604570233E-3</v>
      </c>
      <c r="R45" s="8">
        <f t="shared" si="28"/>
        <v>1.4261842708333333E-2</v>
      </c>
      <c r="S45" s="14">
        <f t="shared" si="29"/>
        <v>9.492837862944338E-2</v>
      </c>
      <c r="T45" s="2">
        <v>0.01</v>
      </c>
      <c r="U45" s="15">
        <f t="shared" si="30"/>
        <v>9.4928378629443384E-4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1.5749283786294435E-2</v>
      </c>
      <c r="AR45" s="8">
        <f t="shared" si="34"/>
        <v>7.7091041666666671</v>
      </c>
      <c r="AS45" s="1">
        <f t="shared" si="35"/>
        <v>0.185</v>
      </c>
      <c r="AT45" s="1">
        <f t="shared" si="36"/>
        <v>220.74214396494332</v>
      </c>
      <c r="AU45" s="1">
        <f t="shared" si="37"/>
        <v>33219.761492257618</v>
      </c>
    </row>
    <row r="46" spans="1:48" x14ac:dyDescent="0.15">
      <c r="C46" s="7">
        <v>4</v>
      </c>
      <c r="D46" s="9">
        <v>8.56212506723333</v>
      </c>
      <c r="E46" s="10">
        <f t="shared" si="38"/>
        <v>2.483168901</v>
      </c>
      <c r="F46" s="7" t="s">
        <v>73</v>
      </c>
      <c r="G46" s="1">
        <v>5</v>
      </c>
      <c r="H46" s="8">
        <f t="shared" si="21"/>
        <v>8.56212506723333</v>
      </c>
      <c r="I46" s="8">
        <f t="shared" si="22"/>
        <v>281.71212506723333</v>
      </c>
      <c r="J46" s="8">
        <f t="shared" si="23"/>
        <v>5.1490083174503008E-2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0.28241466342558058</v>
      </c>
      <c r="O46" s="8">
        <f t="shared" si="39"/>
        <v>9.1954971320644563E-2</v>
      </c>
      <c r="P46" s="8">
        <f t="shared" si="26"/>
        <v>4.7347691216090273E-3</v>
      </c>
      <c r="Q46" s="13">
        <f t="shared" si="27"/>
        <v>8.7593228749767004E-4</v>
      </c>
      <c r="R46" s="8">
        <f t="shared" si="28"/>
        <v>1.4261842708333333E-2</v>
      </c>
      <c r="S46" s="14">
        <f t="shared" si="29"/>
        <v>6.1417890058895003E-2</v>
      </c>
      <c r="T46" s="2">
        <v>0.01</v>
      </c>
      <c r="U46" s="15">
        <f t="shared" si="30"/>
        <v>6.1417890058895004E-4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1.5414178900588951E-2</v>
      </c>
      <c r="AR46" s="8">
        <f t="shared" si="34"/>
        <v>7.7091041666666671</v>
      </c>
      <c r="AS46" s="1">
        <f t="shared" si="35"/>
        <v>0.185</v>
      </c>
      <c r="AT46" s="1">
        <f t="shared" si="36"/>
        <v>220.74214396494332</v>
      </c>
      <c r="AU46" s="1">
        <f t="shared" si="37"/>
        <v>32512.929071870731</v>
      </c>
    </row>
    <row r="47" spans="1:48" x14ac:dyDescent="0.15">
      <c r="C47" s="7">
        <v>5</v>
      </c>
      <c r="D47" s="9">
        <v>13.709465749806499</v>
      </c>
      <c r="E47" s="10">
        <f t="shared" si="38"/>
        <v>8.56212506723333</v>
      </c>
      <c r="F47" s="7" t="s">
        <v>75</v>
      </c>
      <c r="G47" s="1">
        <v>6</v>
      </c>
      <c r="H47" s="8">
        <f t="shared" si="21"/>
        <v>13.709465749806499</v>
      </c>
      <c r="I47" s="8">
        <f t="shared" si="22"/>
        <v>286.85946574980647</v>
      </c>
      <c r="J47" s="8">
        <f t="shared" si="23"/>
        <v>9.5734437098295863E-2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0.1643112438657022</v>
      </c>
      <c r="P47" s="8">
        <f t="shared" si="26"/>
        <v>1.5730244440403818E-2</v>
      </c>
      <c r="Q47" s="13">
        <f t="shared" si="27"/>
        <v>2.9100952214747063E-3</v>
      </c>
      <c r="R47" s="8">
        <f t="shared" si="28"/>
        <v>1.4261842708333333E-2</v>
      </c>
      <c r="S47" s="14">
        <f t="shared" si="29"/>
        <v>0.20404763122049505</v>
      </c>
      <c r="T47" s="2">
        <v>0.01</v>
      </c>
      <c r="U47" s="15">
        <f t="shared" si="30"/>
        <v>2.0404763122049505E-3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1.6840476312204949E-2</v>
      </c>
      <c r="AR47" s="8">
        <f t="shared" si="34"/>
        <v>7.7091041666666671</v>
      </c>
      <c r="AS47" s="1">
        <f t="shared" si="35"/>
        <v>0.185</v>
      </c>
      <c r="AT47" s="1">
        <f t="shared" si="36"/>
        <v>220.74214396494332</v>
      </c>
      <c r="AU47" s="1">
        <f t="shared" si="37"/>
        <v>35521.399836245466</v>
      </c>
    </row>
    <row r="48" spans="1:48" x14ac:dyDescent="0.15">
      <c r="C48" s="7">
        <v>6</v>
      </c>
      <c r="D48" s="9">
        <v>16.947327551000001</v>
      </c>
      <c r="E48" s="10">
        <f t="shared" si="38"/>
        <v>13.709465749806499</v>
      </c>
      <c r="F48" s="7" t="s">
        <v>73</v>
      </c>
      <c r="G48" s="1">
        <v>7</v>
      </c>
      <c r="H48" s="8">
        <f t="shared" si="21"/>
        <v>16.947327551000001</v>
      </c>
      <c r="I48" s="8">
        <f t="shared" si="22"/>
        <v>290.09732755099998</v>
      </c>
      <c r="J48" s="8">
        <f t="shared" si="23"/>
        <v>0.13982934696546723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0.22567204109196504</v>
      </c>
      <c r="P48" s="8">
        <f t="shared" si="26"/>
        <v>3.1555574134253556E-2</v>
      </c>
      <c r="Q48" s="13">
        <f t="shared" si="27"/>
        <v>5.837781214836908E-3</v>
      </c>
      <c r="R48" s="8">
        <f t="shared" si="28"/>
        <v>1.4261842708333333E-2</v>
      </c>
      <c r="S48" s="14">
        <f t="shared" si="29"/>
        <v>0.40932867752256419</v>
      </c>
      <c r="T48" s="2">
        <v>0.01</v>
      </c>
      <c r="U48" s="15">
        <f t="shared" si="30"/>
        <v>4.0932867752256422E-3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3.1193286775225641E-2</v>
      </c>
      <c r="AR48" s="8">
        <f t="shared" si="34"/>
        <v>7.7091041666666671</v>
      </c>
      <c r="AS48" s="1">
        <f t="shared" si="35"/>
        <v>0.185</v>
      </c>
      <c r="AT48" s="1">
        <f t="shared" si="36"/>
        <v>220.74214396494332</v>
      </c>
      <c r="AU48" s="1">
        <f t="shared" si="37"/>
        <v>65795.598129634018</v>
      </c>
    </row>
    <row r="49" spans="1:78" x14ac:dyDescent="0.15">
      <c r="C49" s="7">
        <v>7</v>
      </c>
      <c r="D49" s="9">
        <v>19.667548723225799</v>
      </c>
      <c r="E49" s="10">
        <f t="shared" si="38"/>
        <v>16.947327551000001</v>
      </c>
      <c r="F49" s="7" t="s">
        <v>73</v>
      </c>
      <c r="G49" s="1">
        <v>8</v>
      </c>
      <c r="H49" s="8">
        <f t="shared" si="21"/>
        <v>19.667548723225799</v>
      </c>
      <c r="I49" s="8">
        <f t="shared" si="22"/>
        <v>292.8175487232258</v>
      </c>
      <c r="J49" s="8">
        <f t="shared" si="23"/>
        <v>0.19099073375731146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0.27120750862437815</v>
      </c>
      <c r="P49" s="8">
        <f t="shared" si="26"/>
        <v>5.1798121072662358E-2</v>
      </c>
      <c r="Q49" s="13">
        <f t="shared" si="27"/>
        <v>9.5826523984425364E-3</v>
      </c>
      <c r="R49" s="8">
        <f t="shared" si="28"/>
        <v>1.4261842708333333E-2</v>
      </c>
      <c r="S49" s="14">
        <f t="shared" si="29"/>
        <v>0.67190843388304233</v>
      </c>
      <c r="T49" s="2">
        <v>0.01</v>
      </c>
      <c r="U49" s="15">
        <f t="shared" si="30"/>
        <v>6.7190843388304231E-3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3.3819084338830421E-2</v>
      </c>
      <c r="AR49" s="8">
        <f t="shared" si="34"/>
        <v>7.7091041666666671</v>
      </c>
      <c r="AS49" s="1">
        <f t="shared" si="35"/>
        <v>0.185</v>
      </c>
      <c r="AT49" s="1">
        <f t="shared" si="36"/>
        <v>220.74214396494332</v>
      </c>
      <c r="AU49" s="1">
        <f t="shared" si="37"/>
        <v>71334.159119043019</v>
      </c>
    </row>
    <row r="50" spans="1:78" x14ac:dyDescent="0.15">
      <c r="C50" s="7">
        <v>8</v>
      </c>
      <c r="D50" s="9">
        <v>18.593186354516099</v>
      </c>
      <c r="E50" s="10">
        <f t="shared" si="38"/>
        <v>19.667548723225799</v>
      </c>
      <c r="F50" s="7" t="s">
        <v>73</v>
      </c>
      <c r="G50" s="1">
        <v>9</v>
      </c>
      <c r="H50" s="8">
        <f t="shared" si="21"/>
        <v>18.593186354516099</v>
      </c>
      <c r="I50" s="8">
        <f t="shared" si="22"/>
        <v>291.74318635451607</v>
      </c>
      <c r="J50" s="8">
        <f t="shared" si="23"/>
        <v>0.16897860507601475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0.29650042921838249</v>
      </c>
      <c r="P50" s="8">
        <f t="shared" si="26"/>
        <v>5.0102228933761921E-2</v>
      </c>
      <c r="Q50" s="13">
        <f t="shared" si="27"/>
        <v>9.2689123527459547E-3</v>
      </c>
      <c r="R50" s="8">
        <f t="shared" si="28"/>
        <v>1.4261842708333333E-2</v>
      </c>
      <c r="S50" s="14">
        <f t="shared" si="29"/>
        <v>0.64990987085631224</v>
      </c>
      <c r="T50" s="2">
        <v>0.01</v>
      </c>
      <c r="U50" s="15">
        <f t="shared" si="30"/>
        <v>6.4990987085631223E-3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3.3599098708563119E-2</v>
      </c>
      <c r="AR50" s="8">
        <f t="shared" si="34"/>
        <v>7.7091041666666671</v>
      </c>
      <c r="AS50" s="1">
        <f t="shared" si="35"/>
        <v>0.185</v>
      </c>
      <c r="AT50" s="1">
        <f t="shared" si="36"/>
        <v>220.74214396494332</v>
      </c>
      <c r="AU50" s="1">
        <f t="shared" si="37"/>
        <v>70870.146261800372</v>
      </c>
    </row>
    <row r="51" spans="1:78" x14ac:dyDescent="0.15">
      <c r="C51" s="7">
        <v>9</v>
      </c>
      <c r="D51" s="9">
        <v>12.5187749243333</v>
      </c>
      <c r="E51" s="10">
        <f t="shared" si="38"/>
        <v>18.593186354516099</v>
      </c>
      <c r="F51" s="7" t="s">
        <v>73</v>
      </c>
      <c r="G51" s="1">
        <v>10</v>
      </c>
      <c r="H51" s="8">
        <f t="shared" si="21"/>
        <v>12.5187749243333</v>
      </c>
      <c r="I51" s="8">
        <f t="shared" si="22"/>
        <v>285.66877492433326</v>
      </c>
      <c r="J51" s="8">
        <f t="shared" si="23"/>
        <v>8.3104766960789667E-2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0.32348924195128725</v>
      </c>
      <c r="P51" s="8">
        <f t="shared" si="26"/>
        <v>2.6883498066684233E-2</v>
      </c>
      <c r="Q51" s="13">
        <f t="shared" si="27"/>
        <v>4.9734471423365833E-3</v>
      </c>
      <c r="R51" s="8">
        <f t="shared" si="28"/>
        <v>1.4261842708333333E-2</v>
      </c>
      <c r="S51" s="14">
        <f t="shared" si="29"/>
        <v>0.34872402143592213</v>
      </c>
      <c r="T51" s="2">
        <v>0.01</v>
      </c>
      <c r="U51" s="15">
        <f t="shared" si="30"/>
        <v>3.4872402143592213E-3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1.8287240214359221E-2</v>
      </c>
      <c r="AR51" s="8">
        <f t="shared" si="34"/>
        <v>7.7091041666666671</v>
      </c>
      <c r="AS51" s="1">
        <f t="shared" si="35"/>
        <v>0.185</v>
      </c>
      <c r="AT51" s="1">
        <f t="shared" si="36"/>
        <v>220.74214396494332</v>
      </c>
      <c r="AU51" s="1">
        <f t="shared" si="37"/>
        <v>38573.04030557254</v>
      </c>
    </row>
    <row r="52" spans="1:78" x14ac:dyDescent="0.15">
      <c r="C52" s="7">
        <v>10</v>
      </c>
      <c r="D52" s="9">
        <v>7.0730016779032301</v>
      </c>
      <c r="E52" s="10">
        <f t="shared" si="38"/>
        <v>12.5187749243333</v>
      </c>
      <c r="F52" s="7" t="s">
        <v>73</v>
      </c>
      <c r="G52" s="1">
        <v>11</v>
      </c>
      <c r="H52" s="8">
        <f t="shared" si="21"/>
        <v>7.0730016779032301</v>
      </c>
      <c r="I52" s="8">
        <f t="shared" si="22"/>
        <v>280.2230016779032</v>
      </c>
      <c r="J52" s="8">
        <f t="shared" si="23"/>
        <v>4.2850601972337629E-2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0.28177545669037291</v>
      </c>
      <c r="O52" s="8">
        <f t="shared" si="39"/>
        <v>9.1921328860896823E-2</v>
      </c>
      <c r="P52" s="8">
        <f t="shared" si="26"/>
        <v>3.9388842757866411E-3</v>
      </c>
      <c r="Q52" s="13">
        <f t="shared" si="27"/>
        <v>7.2869359102052862E-4</v>
      </c>
      <c r="R52" s="8">
        <f t="shared" si="28"/>
        <v>1.4261842708333333E-2</v>
      </c>
      <c r="S52" s="14">
        <f t="shared" si="29"/>
        <v>5.1093929860462274E-2</v>
      </c>
      <c r="T52" s="2">
        <v>0.01</v>
      </c>
      <c r="U52" s="15">
        <f t="shared" si="30"/>
        <v>5.1093929860462277E-4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1.5310939298604623E-2</v>
      </c>
      <c r="AR52" s="8">
        <f t="shared" si="34"/>
        <v>7.7091041666666671</v>
      </c>
      <c r="AS52" s="1">
        <f t="shared" si="35"/>
        <v>0.185</v>
      </c>
      <c r="AT52" s="1">
        <f t="shared" si="36"/>
        <v>220.74214396494332</v>
      </c>
      <c r="AU52" s="1">
        <f t="shared" si="37"/>
        <v>32295.167108786445</v>
      </c>
    </row>
    <row r="53" spans="1:78" x14ac:dyDescent="0.15">
      <c r="C53" s="7">
        <v>11</v>
      </c>
      <c r="D53" s="9">
        <v>0.66023531000000002</v>
      </c>
      <c r="E53" s="10">
        <f t="shared" si="38"/>
        <v>7.0730016779032301</v>
      </c>
      <c r="F53" s="7" t="s">
        <v>75</v>
      </c>
      <c r="G53" s="1">
        <v>12</v>
      </c>
      <c r="H53" s="8">
        <f t="shared" si="21"/>
        <v>0.66023531000000002</v>
      </c>
      <c r="I53" s="8">
        <f t="shared" si="22"/>
        <v>273.81023531</v>
      </c>
      <c r="J53" s="8">
        <f t="shared" si="23"/>
        <v>1.8990490637505211E-2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0.16507348625177684</v>
      </c>
      <c r="P53" s="8">
        <f t="shared" si="26"/>
        <v>3.1348264951647133E-3</v>
      </c>
      <c r="Q53" s="13">
        <f t="shared" si="27"/>
        <v>5.7994290160547199E-4</v>
      </c>
      <c r="R53" s="8">
        <f t="shared" si="28"/>
        <v>1.4261842708333333E-2</v>
      </c>
      <c r="S53" s="14">
        <f t="shared" si="29"/>
        <v>4.0663953001431274E-2</v>
      </c>
      <c r="T53" s="2">
        <v>0.01</v>
      </c>
      <c r="U53" s="15">
        <f t="shared" si="30"/>
        <v>4.0663953001431275E-4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1.5206639530014313E-2</v>
      </c>
      <c r="AR53" s="8">
        <f t="shared" si="34"/>
        <v>7.7091041666666671</v>
      </c>
      <c r="AS53" s="1">
        <f t="shared" si="35"/>
        <v>0.185</v>
      </c>
      <c r="AT53" s="1">
        <f t="shared" si="36"/>
        <v>220.74214396494332</v>
      </c>
      <c r="AU53" s="1">
        <f t="shared" si="37"/>
        <v>32075.168949931569</v>
      </c>
      <c r="AV53" s="1">
        <f>SUM(AU42:AU53)</f>
        <v>506880.52902603656</v>
      </c>
    </row>
    <row r="54" spans="1:78" x14ac:dyDescent="0.15">
      <c r="C54" s="7">
        <v>12</v>
      </c>
      <c r="D54" s="9">
        <v>-7.12510656535484</v>
      </c>
      <c r="E54" s="10">
        <f t="shared" si="38"/>
        <v>0.66023531000000002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-7</v>
      </c>
      <c r="E58" s="7"/>
      <c r="F58" s="7"/>
      <c r="G58" s="1">
        <v>1</v>
      </c>
      <c r="H58" s="8">
        <f t="shared" ref="H58:H69" si="40">E59</f>
        <v>-7</v>
      </c>
      <c r="I58" s="8">
        <f t="shared" ref="I58:I69" si="41">H58+273.15</f>
        <v>266.14999999999998</v>
      </c>
      <c r="J58" s="8">
        <f t="shared" ref="J58:J69" si="42">EXP(($C$16*(I58-$C$14))/($C$17*I58*$C$14))</f>
        <v>6.824047601930683E-3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1.8852693949139864E-2</v>
      </c>
      <c r="Q58" s="13">
        <f t="shared" ref="Q58:Q69" si="46">P58*$B$60</f>
        <v>5.4672812452505604E-3</v>
      </c>
      <c r="R58" s="8">
        <f t="shared" ref="R58:R69" si="47">L58*$B$60</f>
        <v>0.80117864999999977</v>
      </c>
      <c r="S58" s="14">
        <f t="shared" ref="S58:S69" si="48">Q58/R58</f>
        <v>6.824047601930683E-3</v>
      </c>
      <c r="T58" s="2">
        <v>0.27</v>
      </c>
      <c r="U58" s="15">
        <f t="shared" ref="U58:U69" si="49">S58*T58</f>
        <v>1.8424928525212845E-3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0.22675799636124491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80.440978734646251</v>
      </c>
      <c r="AF58" s="1">
        <f t="shared" ref="AF58:AF69" si="54">AE58*10000*AC58*AB58</f>
        <v>1866412.1909578324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-7.1757892278387096</v>
      </c>
      <c r="E59" s="10">
        <f t="shared" ref="E59:E70" si="55">D58</f>
        <v>-7</v>
      </c>
      <c r="F59" s="7" t="s">
        <v>73</v>
      </c>
      <c r="G59" s="1">
        <v>2</v>
      </c>
      <c r="H59" s="8">
        <f t="shared" si="40"/>
        <v>-7.1757892278387096</v>
      </c>
      <c r="I59" s="8">
        <f t="shared" si="41"/>
        <v>265.97421077216126</v>
      </c>
      <c r="J59" s="8">
        <f t="shared" si="42"/>
        <v>6.6610263579541928E-3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5.506517306050859</v>
      </c>
      <c r="P59" s="8">
        <f t="shared" si="45"/>
        <v>3.667905691613569E-2</v>
      </c>
      <c r="Q59" s="13">
        <f t="shared" si="46"/>
        <v>1.0636926505679349E-2</v>
      </c>
      <c r="R59" s="8">
        <f t="shared" si="47"/>
        <v>0.80117864999999977</v>
      </c>
      <c r="S59" s="14">
        <f t="shared" si="48"/>
        <v>1.3276597554963993E-2</v>
      </c>
      <c r="T59" s="2">
        <v>0.27</v>
      </c>
      <c r="U59" s="15">
        <f t="shared" si="49"/>
        <v>3.584681339840278E-3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0.22709650358433098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80.440978734646251</v>
      </c>
      <c r="AF59" s="1">
        <f t="shared" si="54"/>
        <v>1869198.3948317131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-4.4515881803928599</v>
      </c>
      <c r="E60" s="10">
        <f t="shared" si="55"/>
        <v>-7.1757892278387096</v>
      </c>
      <c r="F60" s="7" t="s">
        <v>73</v>
      </c>
      <c r="G60" s="1">
        <v>3</v>
      </c>
      <c r="H60" s="8">
        <f t="shared" si="40"/>
        <v>-4.4515881803928599</v>
      </c>
      <c r="I60" s="8">
        <f t="shared" si="41"/>
        <v>268.69841181960714</v>
      </c>
      <c r="J60" s="8">
        <f t="shared" si="42"/>
        <v>9.6545015373398647E-3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8.2325232491347222</v>
      </c>
      <c r="P60" s="8">
        <f t="shared" si="45"/>
        <v>7.9480908364957359E-2</v>
      </c>
      <c r="Q60" s="13">
        <f t="shared" si="46"/>
        <v>2.3049463425837632E-2</v>
      </c>
      <c r="R60" s="8">
        <f t="shared" si="47"/>
        <v>0.80117864999999977</v>
      </c>
      <c r="S60" s="14">
        <f t="shared" si="48"/>
        <v>2.8769442902450832E-2</v>
      </c>
      <c r="T60" s="2">
        <v>0.27</v>
      </c>
      <c r="U60" s="15">
        <f t="shared" si="49"/>
        <v>7.7677495836617249E-3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0.22790927374410549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80.440978734646251</v>
      </c>
      <c r="AF60" s="1">
        <f t="shared" si="54"/>
        <v>1875888.188175244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2.483168901</v>
      </c>
      <c r="E61" s="10">
        <f t="shared" si="55"/>
        <v>-4.4515881803928599</v>
      </c>
      <c r="F61" s="7" t="s">
        <v>73</v>
      </c>
      <c r="G61" s="1">
        <v>4</v>
      </c>
      <c r="H61" s="8">
        <f t="shared" si="40"/>
        <v>2.483168901</v>
      </c>
      <c r="I61" s="8">
        <f t="shared" si="41"/>
        <v>275.63316890099998</v>
      </c>
      <c r="J61" s="8">
        <f t="shared" si="42"/>
        <v>2.4025628300036822E-2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10.915727340769765</v>
      </c>
      <c r="P61" s="8">
        <f t="shared" si="45"/>
        <v>0.26225720771388372</v>
      </c>
      <c r="Q61" s="13">
        <f t="shared" si="46"/>
        <v>7.6054590237026279E-2</v>
      </c>
      <c r="R61" s="8">
        <f t="shared" si="47"/>
        <v>0.80117864999999977</v>
      </c>
      <c r="S61" s="14">
        <f t="shared" si="48"/>
        <v>9.492837862944338E-2</v>
      </c>
      <c r="T61" s="2">
        <v>0.27</v>
      </c>
      <c r="U61" s="15">
        <f t="shared" si="49"/>
        <v>2.5630662229949714E-2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0.23138003767127924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80.440978734646251</v>
      </c>
      <c r="AF61" s="1">
        <f t="shared" si="54"/>
        <v>1904455.5428421726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8.56212506723333</v>
      </c>
      <c r="E62" s="10">
        <f t="shared" si="55"/>
        <v>2.483168901</v>
      </c>
      <c r="F62" s="7" t="s">
        <v>73</v>
      </c>
      <c r="G62" s="1">
        <v>5</v>
      </c>
      <c r="H62" s="8">
        <f t="shared" si="40"/>
        <v>8.56212506723333</v>
      </c>
      <c r="I62" s="8">
        <f t="shared" si="41"/>
        <v>281.71212506723333</v>
      </c>
      <c r="J62" s="8">
        <f t="shared" si="42"/>
        <v>5.1490083174503008E-2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10.120796626403086</v>
      </c>
      <c r="O62" s="8">
        <f t="shared" si="56"/>
        <v>3.2953585066527946</v>
      </c>
      <c r="P62" s="8">
        <f t="shared" si="45"/>
        <v>0.16967828359735843</v>
      </c>
      <c r="Q62" s="13">
        <f t="shared" si="46"/>
        <v>4.9206702243233938E-2</v>
      </c>
      <c r="R62" s="8">
        <f t="shared" si="47"/>
        <v>0.80117864999999977</v>
      </c>
      <c r="S62" s="14">
        <f t="shared" si="48"/>
        <v>6.1417890058895044E-2</v>
      </c>
      <c r="T62" s="2">
        <v>0.27</v>
      </c>
      <c r="U62" s="15">
        <f t="shared" si="49"/>
        <v>1.6582830315901662E-2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0.22962204393037972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80.440978734646251</v>
      </c>
      <c r="AF62" s="1">
        <f t="shared" si="54"/>
        <v>1889985.7512480747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13.709465749806499</v>
      </c>
      <c r="E63" s="10">
        <f t="shared" si="55"/>
        <v>8.56212506723333</v>
      </c>
      <c r="F63" s="7" t="s">
        <v>75</v>
      </c>
      <c r="G63" s="1">
        <v>6</v>
      </c>
      <c r="H63" s="8">
        <f t="shared" si="40"/>
        <v>13.709465749806499</v>
      </c>
      <c r="I63" s="8">
        <f t="shared" si="41"/>
        <v>286.85946574980647</v>
      </c>
      <c r="J63" s="8">
        <f t="shared" si="42"/>
        <v>9.5734437098295863E-2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5.8883652230554357</v>
      </c>
      <c r="P63" s="8">
        <f t="shared" si="45"/>
        <v>0.56371933005839348</v>
      </c>
      <c r="Q63" s="13">
        <f t="shared" si="46"/>
        <v>0.16347860571693409</v>
      </c>
      <c r="R63" s="8">
        <f t="shared" si="47"/>
        <v>0.80117864999999977</v>
      </c>
      <c r="S63" s="14">
        <f t="shared" si="48"/>
        <v>0.20404763122049513</v>
      </c>
      <c r="T63" s="2">
        <v>0.27</v>
      </c>
      <c r="U63" s="15">
        <f t="shared" si="49"/>
        <v>5.5092860429533687E-2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0.23710454278145843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80.440978734646251</v>
      </c>
      <c r="AF63" s="1">
        <f t="shared" si="54"/>
        <v>1951573.1144219544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16.947327551000001</v>
      </c>
      <c r="E64" s="10">
        <f t="shared" si="55"/>
        <v>13.709465749806499</v>
      </c>
      <c r="F64" s="7" t="s">
        <v>73</v>
      </c>
      <c r="G64" s="1">
        <v>7</v>
      </c>
      <c r="H64" s="8">
        <f t="shared" si="40"/>
        <v>16.947327551000001</v>
      </c>
      <c r="I64" s="8">
        <f t="shared" si="41"/>
        <v>290.09732755099998</v>
      </c>
      <c r="J64" s="8">
        <f t="shared" si="42"/>
        <v>0.13982934696546723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8.0873308929970413</v>
      </c>
      <c r="P64" s="8">
        <f t="shared" si="45"/>
        <v>1.1308461974614252</v>
      </c>
      <c r="Q64" s="13">
        <f t="shared" si="46"/>
        <v>0.32794539726381328</v>
      </c>
      <c r="R64" s="8">
        <f t="shared" si="47"/>
        <v>0.80117864999999977</v>
      </c>
      <c r="S64" s="14">
        <f t="shared" si="48"/>
        <v>0.40932867752256424</v>
      </c>
      <c r="T64" s="2">
        <v>0.27</v>
      </c>
      <c r="U64" s="15">
        <f t="shared" si="49"/>
        <v>0.11051874293109236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0.29667379175151126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80.440978734646251</v>
      </c>
      <c r="AF64" s="1">
        <f t="shared" si="54"/>
        <v>2441878.9658936192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19.667548723225799</v>
      </c>
      <c r="E65" s="10">
        <f t="shared" si="55"/>
        <v>16.947327551000001</v>
      </c>
      <c r="F65" s="7" t="s">
        <v>73</v>
      </c>
      <c r="G65" s="1">
        <v>8</v>
      </c>
      <c r="H65" s="8">
        <f t="shared" si="40"/>
        <v>19.667548723225799</v>
      </c>
      <c r="I65" s="8">
        <f t="shared" si="41"/>
        <v>292.8175487232258</v>
      </c>
      <c r="J65" s="8">
        <f t="shared" si="42"/>
        <v>0.19099073375731146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9.7191696955356157</v>
      </c>
      <c r="P65" s="8">
        <f t="shared" si="45"/>
        <v>1.8562713516621727</v>
      </c>
      <c r="Q65" s="13">
        <f t="shared" si="46"/>
        <v>0.53831869198203008</v>
      </c>
      <c r="R65" s="8">
        <f t="shared" si="47"/>
        <v>0.80117864999999977</v>
      </c>
      <c r="S65" s="14">
        <f t="shared" si="48"/>
        <v>0.67190843388304244</v>
      </c>
      <c r="T65" s="2">
        <v>0.27</v>
      </c>
      <c r="U65" s="15">
        <f t="shared" si="49"/>
        <v>0.18141527714842148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0.31044898834993828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80.440978734646251</v>
      </c>
      <c r="AF65" s="1">
        <f t="shared" si="54"/>
        <v>2555260.6118629482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18.593186354516099</v>
      </c>
      <c r="E66" s="10">
        <f t="shared" si="55"/>
        <v>19.667548723225799</v>
      </c>
      <c r="F66" s="7" t="s">
        <v>73</v>
      </c>
      <c r="G66" s="1">
        <v>9</v>
      </c>
      <c r="H66" s="8">
        <f t="shared" si="40"/>
        <v>18.593186354516099</v>
      </c>
      <c r="I66" s="8">
        <f t="shared" si="41"/>
        <v>291.74318635451607</v>
      </c>
      <c r="J66" s="8">
        <f t="shared" si="42"/>
        <v>0.16897860507601475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10.625583343873442</v>
      </c>
      <c r="P66" s="8">
        <f t="shared" si="45"/>
        <v>1.7954962515666706</v>
      </c>
      <c r="Q66" s="13">
        <f t="shared" si="46"/>
        <v>0.52069391295433443</v>
      </c>
      <c r="R66" s="8">
        <f t="shared" si="47"/>
        <v>0.80117864999999977</v>
      </c>
      <c r="S66" s="14">
        <f t="shared" si="48"/>
        <v>0.64990987085631224</v>
      </c>
      <c r="T66" s="2">
        <v>0.27</v>
      </c>
      <c r="U66" s="15">
        <f t="shared" si="49"/>
        <v>0.17547566513120433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0.30929492173499301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80.440978734646251</v>
      </c>
      <c r="AF66" s="1">
        <f t="shared" si="54"/>
        <v>2545761.6568806516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12.5187749243333</v>
      </c>
      <c r="E67" s="10">
        <f t="shared" si="55"/>
        <v>18.593186354516099</v>
      </c>
      <c r="F67" s="7" t="s">
        <v>73</v>
      </c>
      <c r="G67" s="1">
        <v>10</v>
      </c>
      <c r="H67" s="8">
        <f t="shared" si="40"/>
        <v>12.5187749243333</v>
      </c>
      <c r="I67" s="8">
        <f t="shared" si="41"/>
        <v>285.66877492433326</v>
      </c>
      <c r="J67" s="8">
        <f t="shared" si="42"/>
        <v>8.3104766960789667E-2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11.59277209230677</v>
      </c>
      <c r="P67" s="8">
        <f t="shared" si="45"/>
        <v>0.96341462316070015</v>
      </c>
      <c r="Q67" s="13">
        <f t="shared" si="46"/>
        <v>0.27939024071660301</v>
      </c>
      <c r="R67" s="8">
        <f t="shared" si="47"/>
        <v>0.80117864999999977</v>
      </c>
      <c r="S67" s="14">
        <f t="shared" si="48"/>
        <v>0.34872402143592207</v>
      </c>
      <c r="T67" s="2">
        <v>0.27</v>
      </c>
      <c r="U67" s="15">
        <f t="shared" si="49"/>
        <v>9.4155485787698959E-2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0.24469441088854993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80.440978734646251</v>
      </c>
      <c r="AF67" s="1">
        <f t="shared" si="54"/>
        <v>2014044.2183748675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7.0730016779032301</v>
      </c>
      <c r="E68" s="10">
        <f t="shared" si="55"/>
        <v>12.5187749243333</v>
      </c>
      <c r="F68" s="7" t="s">
        <v>73</v>
      </c>
      <c r="G68" s="1">
        <v>11</v>
      </c>
      <c r="H68" s="8">
        <f t="shared" si="40"/>
        <v>7.0730016779032301</v>
      </c>
      <c r="I68" s="8">
        <f t="shared" si="41"/>
        <v>280.2230016779032</v>
      </c>
      <c r="J68" s="8">
        <f t="shared" si="42"/>
        <v>4.2850601972337629E-2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10.097889595688766</v>
      </c>
      <c r="O68" s="8">
        <f t="shared" si="56"/>
        <v>3.2941528734573033</v>
      </c>
      <c r="P68" s="8">
        <f t="shared" si="45"/>
        <v>0.1411564336165512</v>
      </c>
      <c r="Q68" s="13">
        <f t="shared" si="46"/>
        <v>4.0935365748799843E-2</v>
      </c>
      <c r="R68" s="8">
        <f t="shared" si="47"/>
        <v>0.80117864999999977</v>
      </c>
      <c r="S68" s="14">
        <f t="shared" si="48"/>
        <v>5.1093929860462274E-2</v>
      </c>
      <c r="T68" s="2">
        <v>0.27</v>
      </c>
      <c r="U68" s="15">
        <f t="shared" si="49"/>
        <v>1.3795361062324814E-2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0.22908043865440972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80.440978734646251</v>
      </c>
      <c r="AF68" s="1">
        <f t="shared" si="54"/>
        <v>1885527.8767476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0.66023531000000002</v>
      </c>
      <c r="E69" s="10">
        <f t="shared" si="55"/>
        <v>7.0730016779032301</v>
      </c>
      <c r="F69" s="7" t="s">
        <v>75</v>
      </c>
      <c r="G69" s="1">
        <v>12</v>
      </c>
      <c r="H69" s="8">
        <f t="shared" si="40"/>
        <v>0.66023531000000002</v>
      </c>
      <c r="I69" s="8">
        <f t="shared" si="41"/>
        <v>273.81023531</v>
      </c>
      <c r="J69" s="8">
        <f t="shared" si="42"/>
        <v>1.8990490637505211E-2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5.9156814398407516</v>
      </c>
      <c r="P69" s="8">
        <f t="shared" si="45"/>
        <v>0.11234169299775913</v>
      </c>
      <c r="Q69" s="13">
        <f t="shared" si="46"/>
        <v>3.2579090969350147E-2</v>
      </c>
      <c r="R69" s="8">
        <f t="shared" si="47"/>
        <v>0.80117864999999977</v>
      </c>
      <c r="S69" s="14">
        <f t="shared" si="48"/>
        <v>4.0663953001431274E-2</v>
      </c>
      <c r="T69" s="2">
        <v>0.27</v>
      </c>
      <c r="U69" s="15">
        <f t="shared" si="49"/>
        <v>1.0979267310386445E-2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0.22853327163840811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80.440978734646251</v>
      </c>
      <c r="AF69" s="1">
        <f t="shared" si="54"/>
        <v>1881024.2243713087</v>
      </c>
      <c r="AG69" s="1">
        <f>SUM(AF58:AF69)</f>
        <v>24681010.736607987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-7.12510656535484</v>
      </c>
      <c r="E70" s="10">
        <f t="shared" si="55"/>
        <v>0.66023531000000002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-7</v>
      </c>
      <c r="E74" s="7"/>
      <c r="F74" s="7"/>
      <c r="G74" s="1">
        <v>1</v>
      </c>
      <c r="H74" s="8">
        <f t="shared" ref="H74:H85" si="57">E75</f>
        <v>-7</v>
      </c>
      <c r="I74" s="8">
        <f t="shared" ref="I74:I85" si="58">H74+273.15</f>
        <v>266.14999999999998</v>
      </c>
      <c r="J74" s="8">
        <f t="shared" ref="J74:J85" si="59">EXP(($C$16*(I74-$C$14))/($C$17*I74*$C$14))</f>
        <v>6.824047601930683E-3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3.5568300910783107E-3</v>
      </c>
      <c r="Q74" s="13">
        <f t="shared" ref="Q74:Q85" si="63">P74*$B$76</f>
        <v>9.2477582368036076E-4</v>
      </c>
      <c r="R74" s="8">
        <f t="shared" ref="R74:R85" si="64">L74*$B$76</f>
        <v>0.1355172</v>
      </c>
      <c r="S74" s="14">
        <f t="shared" ref="S74:S85" si="65">Q74/R74</f>
        <v>6.824047601930683E-3</v>
      </c>
      <c r="T74" s="2">
        <v>0.01</v>
      </c>
      <c r="U74" s="15">
        <f t="shared" ref="U74:U85" si="66">S74*T74</f>
        <v>6.8240476019306828E-5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5.5582404760193072E-3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1.0013333333333334</v>
      </c>
      <c r="AX74" s="1">
        <f t="shared" ref="AX74:AX85" si="72">AW74*10000*AV74*0.67*AU74*AT74</f>
        <v>505.34180666503005</v>
      </c>
    </row>
    <row r="75" spans="1:78" x14ac:dyDescent="0.15">
      <c r="A75" s="1" t="s">
        <v>74</v>
      </c>
      <c r="B75" s="1">
        <v>1</v>
      </c>
      <c r="C75" s="7">
        <v>1</v>
      </c>
      <c r="D75" s="9">
        <v>-7.1757892278387096</v>
      </c>
      <c r="E75" s="10">
        <f t="shared" ref="E75:E86" si="73">D74</f>
        <v>-7</v>
      </c>
      <c r="F75" s="7" t="s">
        <v>73</v>
      </c>
      <c r="G75" s="1">
        <v>2</v>
      </c>
      <c r="H75" s="8">
        <f t="shared" si="57"/>
        <v>-7.1757892278387096</v>
      </c>
      <c r="I75" s="8">
        <f t="shared" si="58"/>
        <v>265.97421077216126</v>
      </c>
      <c r="J75" s="8">
        <f t="shared" si="59"/>
        <v>6.6610263579541928E-3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1.0388831699089218</v>
      </c>
      <c r="P75" s="8">
        <f t="shared" si="62"/>
        <v>6.9200281775983327E-3</v>
      </c>
      <c r="Q75" s="13">
        <f t="shared" si="63"/>
        <v>1.7992073261755665E-3</v>
      </c>
      <c r="R75" s="8">
        <f t="shared" si="64"/>
        <v>0.1355172</v>
      </c>
      <c r="S75" s="14">
        <f t="shared" si="65"/>
        <v>1.3276597554963993E-2</v>
      </c>
      <c r="T75" s="2">
        <v>0.01</v>
      </c>
      <c r="U75" s="15">
        <f t="shared" si="66"/>
        <v>1.3276597554963992E-4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5.6227659755496403E-3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1.0013333333333334</v>
      </c>
      <c r="AX75" s="1">
        <f t="shared" si="72"/>
        <v>511.20830931983687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-4.4515881803928599</v>
      </c>
      <c r="E76" s="10">
        <f t="shared" si="73"/>
        <v>-7.1757892278387096</v>
      </c>
      <c r="F76" s="7" t="s">
        <v>73</v>
      </c>
      <c r="G76" s="1">
        <v>3</v>
      </c>
      <c r="H76" s="8">
        <f t="shared" si="57"/>
        <v>-4.4515881803928599</v>
      </c>
      <c r="I76" s="8">
        <f t="shared" si="58"/>
        <v>268.69841181960714</v>
      </c>
      <c r="J76" s="8">
        <f t="shared" si="59"/>
        <v>9.6545015373398647E-3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1.5531831417313235</v>
      </c>
      <c r="P76" s="8">
        <f t="shared" si="62"/>
        <v>1.4995209029615424E-2</v>
      </c>
      <c r="Q76" s="13">
        <f t="shared" si="63"/>
        <v>3.8987543477000102E-3</v>
      </c>
      <c r="R76" s="8">
        <f t="shared" si="64"/>
        <v>0.1355172</v>
      </c>
      <c r="S76" s="14">
        <f t="shared" si="65"/>
        <v>2.8769442902450832E-2</v>
      </c>
      <c r="T76" s="2">
        <v>0.01</v>
      </c>
      <c r="U76" s="15">
        <f t="shared" si="66"/>
        <v>2.8769442902450832E-4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5.7776944290245085E-3</v>
      </c>
      <c r="AU76" s="8">
        <f t="shared" si="70"/>
        <v>52.122000000000007</v>
      </c>
      <c r="AV76" s="1">
        <f t="shared" si="71"/>
        <v>0.26</v>
      </c>
      <c r="AW76" s="1">
        <f t="shared" si="75"/>
        <v>1.0013333333333334</v>
      </c>
      <c r="AX76" s="1">
        <f t="shared" si="72"/>
        <v>525.29403031744289</v>
      </c>
    </row>
    <row r="77" spans="1:78" x14ac:dyDescent="0.15">
      <c r="C77" s="7">
        <v>3</v>
      </c>
      <c r="D77" s="9">
        <v>2.483168901</v>
      </c>
      <c r="E77" s="10">
        <f t="shared" si="73"/>
        <v>-4.4515881803928599</v>
      </c>
      <c r="F77" s="7" t="s">
        <v>73</v>
      </c>
      <c r="G77" s="1">
        <v>4</v>
      </c>
      <c r="H77" s="8">
        <f t="shared" si="57"/>
        <v>2.483168901</v>
      </c>
      <c r="I77" s="8">
        <f t="shared" si="58"/>
        <v>275.63316890099998</v>
      </c>
      <c r="J77" s="8">
        <f t="shared" si="59"/>
        <v>2.4025628300036822E-2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2.0594079327017085</v>
      </c>
      <c r="P77" s="8">
        <f t="shared" si="62"/>
        <v>4.9478569509238499E-2</v>
      </c>
      <c r="Q77" s="13">
        <f t="shared" si="63"/>
        <v>1.286442807240201E-2</v>
      </c>
      <c r="R77" s="8">
        <f t="shared" si="64"/>
        <v>0.1355172</v>
      </c>
      <c r="S77" s="14">
        <f t="shared" si="65"/>
        <v>9.4928378629443422E-2</v>
      </c>
      <c r="T77" s="2">
        <v>0.01</v>
      </c>
      <c r="U77" s="15">
        <f t="shared" si="66"/>
        <v>9.4928378629443428E-4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6.4392837862944346E-3</v>
      </c>
      <c r="AU77" s="8">
        <f t="shared" si="70"/>
        <v>52.122000000000007</v>
      </c>
      <c r="AV77" s="1">
        <f t="shared" si="71"/>
        <v>0.26</v>
      </c>
      <c r="AW77" s="1">
        <f t="shared" si="75"/>
        <v>1.0013333333333334</v>
      </c>
      <c r="AX77" s="1">
        <f t="shared" si="72"/>
        <v>585.44413762488705</v>
      </c>
    </row>
    <row r="78" spans="1:78" x14ac:dyDescent="0.15">
      <c r="C78" s="7">
        <v>4</v>
      </c>
      <c r="D78" s="9">
        <v>8.56212506723333</v>
      </c>
      <c r="E78" s="10">
        <f t="shared" si="73"/>
        <v>2.483168901</v>
      </c>
      <c r="F78" s="7" t="s">
        <v>73</v>
      </c>
      <c r="G78" s="1">
        <v>5</v>
      </c>
      <c r="H78" s="8">
        <f t="shared" si="57"/>
        <v>8.56212506723333</v>
      </c>
      <c r="I78" s="8">
        <f t="shared" si="58"/>
        <v>281.71212506723333</v>
      </c>
      <c r="J78" s="8">
        <f t="shared" si="59"/>
        <v>5.1490083174503008E-2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1.9094328950328463</v>
      </c>
      <c r="O78" s="8">
        <f t="shared" si="74"/>
        <v>0.62171646815962367</v>
      </c>
      <c r="P78" s="8">
        <f t="shared" si="62"/>
        <v>3.2012232656497275E-2</v>
      </c>
      <c r="Q78" s="13">
        <f t="shared" si="63"/>
        <v>8.3231804906892925E-3</v>
      </c>
      <c r="R78" s="8">
        <f t="shared" si="64"/>
        <v>0.1355172</v>
      </c>
      <c r="S78" s="14">
        <f t="shared" si="65"/>
        <v>6.1417890058895051E-2</v>
      </c>
      <c r="T78" s="2">
        <v>0.01</v>
      </c>
      <c r="U78" s="15">
        <f t="shared" si="66"/>
        <v>6.1417890058895047E-4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6.1041789005889507E-3</v>
      </c>
      <c r="AU78" s="8">
        <f t="shared" si="70"/>
        <v>52.122000000000007</v>
      </c>
      <c r="AV78" s="1">
        <f t="shared" si="71"/>
        <v>0.26</v>
      </c>
      <c r="AW78" s="1">
        <f t="shared" si="75"/>
        <v>1.0013333333333334</v>
      </c>
      <c r="AX78" s="1">
        <f t="shared" si="72"/>
        <v>554.97721034901508</v>
      </c>
    </row>
    <row r="79" spans="1:78" x14ac:dyDescent="0.15">
      <c r="C79" s="7">
        <v>5</v>
      </c>
      <c r="D79" s="9">
        <v>13.709465749806499</v>
      </c>
      <c r="E79" s="10">
        <f t="shared" si="73"/>
        <v>8.56212506723333</v>
      </c>
      <c r="F79" s="7" t="s">
        <v>75</v>
      </c>
      <c r="G79" s="1">
        <v>6</v>
      </c>
      <c r="H79" s="8">
        <f t="shared" si="57"/>
        <v>13.709465749806499</v>
      </c>
      <c r="I79" s="8">
        <f t="shared" si="58"/>
        <v>286.85946574980647</v>
      </c>
      <c r="J79" s="8">
        <f t="shared" si="59"/>
        <v>9.5734437098295863E-2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1.1109242355031264</v>
      </c>
      <c r="P79" s="8">
        <f t="shared" si="62"/>
        <v>0.10635370634474647</v>
      </c>
      <c r="Q79" s="13">
        <f t="shared" si="63"/>
        <v>2.7651963649634084E-2</v>
      </c>
      <c r="R79" s="8">
        <f t="shared" si="64"/>
        <v>0.1355172</v>
      </c>
      <c r="S79" s="14">
        <f t="shared" si="65"/>
        <v>0.20404763122049513</v>
      </c>
      <c r="T79" s="2">
        <v>0.01</v>
      </c>
      <c r="U79" s="15">
        <f t="shared" si="66"/>
        <v>2.0404763122049514E-3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7.5304763122049515E-3</v>
      </c>
      <c r="AU79" s="8">
        <f t="shared" si="70"/>
        <v>52.122000000000007</v>
      </c>
      <c r="AV79" s="1">
        <f t="shared" si="71"/>
        <v>0.26</v>
      </c>
      <c r="AW79" s="1">
        <f t="shared" si="75"/>
        <v>1.0013333333333334</v>
      </c>
      <c r="AX79" s="1">
        <f t="shared" si="72"/>
        <v>684.65272797683178</v>
      </c>
    </row>
    <row r="80" spans="1:78" x14ac:dyDescent="0.15">
      <c r="C80" s="7">
        <v>6</v>
      </c>
      <c r="D80" s="9">
        <v>16.947327551000001</v>
      </c>
      <c r="E80" s="10">
        <f t="shared" si="73"/>
        <v>13.709465749806499</v>
      </c>
      <c r="F80" s="7" t="s">
        <v>73</v>
      </c>
      <c r="G80" s="1">
        <v>7</v>
      </c>
      <c r="H80" s="8">
        <f t="shared" si="57"/>
        <v>16.947327551000001</v>
      </c>
      <c r="I80" s="8">
        <f t="shared" si="58"/>
        <v>290.09732755099998</v>
      </c>
      <c r="J80" s="8">
        <f t="shared" si="59"/>
        <v>0.13982934696546723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1.52579052915838</v>
      </c>
      <c r="P80" s="8">
        <f t="shared" si="62"/>
        <v>0.21335029329831096</v>
      </c>
      <c r="Q80" s="13">
        <f t="shared" si="63"/>
        <v>5.5471076257560849E-2</v>
      </c>
      <c r="R80" s="8">
        <f t="shared" si="64"/>
        <v>0.1355172</v>
      </c>
      <c r="S80" s="14">
        <f t="shared" si="65"/>
        <v>0.4093286775225643</v>
      </c>
      <c r="T80" s="2">
        <v>0.01</v>
      </c>
      <c r="U80" s="15">
        <f t="shared" si="66"/>
        <v>4.093286775225643E-3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1.4043286775225643E-2</v>
      </c>
      <c r="AU80" s="8">
        <f t="shared" si="70"/>
        <v>52.122000000000007</v>
      </c>
      <c r="AV80" s="1">
        <f t="shared" si="71"/>
        <v>0.26</v>
      </c>
      <c r="AW80" s="1">
        <f t="shared" si="75"/>
        <v>1.0013333333333334</v>
      </c>
      <c r="AX80" s="1">
        <f t="shared" si="72"/>
        <v>1276.7817335586253</v>
      </c>
    </row>
    <row r="81" spans="1:53" x14ac:dyDescent="0.15">
      <c r="C81" s="7">
        <v>7</v>
      </c>
      <c r="D81" s="9">
        <v>19.667548723225799</v>
      </c>
      <c r="E81" s="10">
        <f t="shared" si="73"/>
        <v>16.947327551000001</v>
      </c>
      <c r="F81" s="7" t="s">
        <v>73</v>
      </c>
      <c r="G81" s="1">
        <v>8</v>
      </c>
      <c r="H81" s="8">
        <f t="shared" si="57"/>
        <v>19.667548723225799</v>
      </c>
      <c r="I81" s="8">
        <f t="shared" si="58"/>
        <v>292.8175487232258</v>
      </c>
      <c r="J81" s="8">
        <f t="shared" si="59"/>
        <v>0.19099073375731146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1.8336602358600691</v>
      </c>
      <c r="P81" s="8">
        <f t="shared" si="62"/>
        <v>0.35021211390851942</v>
      </c>
      <c r="Q81" s="13">
        <f t="shared" si="63"/>
        <v>9.1055149616215053E-2</v>
      </c>
      <c r="R81" s="8">
        <f t="shared" si="64"/>
        <v>0.1355172</v>
      </c>
      <c r="S81" s="14">
        <f t="shared" si="65"/>
        <v>0.67190843388304256</v>
      </c>
      <c r="T81" s="2">
        <v>0.01</v>
      </c>
      <c r="U81" s="15">
        <f t="shared" si="66"/>
        <v>6.7190843388304257E-3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1.6669084338830426E-2</v>
      </c>
      <c r="AU81" s="8">
        <f t="shared" si="70"/>
        <v>52.122000000000007</v>
      </c>
      <c r="AV81" s="1">
        <f t="shared" si="71"/>
        <v>0.26</v>
      </c>
      <c r="AW81" s="1">
        <f t="shared" si="75"/>
        <v>1.0013333333333334</v>
      </c>
      <c r="AX81" s="1">
        <f t="shared" si="72"/>
        <v>1515.5129094502793</v>
      </c>
    </row>
    <row r="82" spans="1:53" x14ac:dyDescent="0.15">
      <c r="C82" s="7">
        <v>8</v>
      </c>
      <c r="D82" s="9">
        <v>18.593186354516099</v>
      </c>
      <c r="E82" s="10">
        <f t="shared" si="73"/>
        <v>19.667548723225799</v>
      </c>
      <c r="F82" s="7" t="s">
        <v>73</v>
      </c>
      <c r="G82" s="1">
        <v>9</v>
      </c>
      <c r="H82" s="8">
        <f t="shared" si="57"/>
        <v>18.593186354516099</v>
      </c>
      <c r="I82" s="8">
        <f t="shared" si="58"/>
        <v>291.74318635451607</v>
      </c>
      <c r="J82" s="8">
        <f t="shared" si="59"/>
        <v>0.16897860507601475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2.0046681219515494</v>
      </c>
      <c r="P82" s="8">
        <f t="shared" si="62"/>
        <v>0.33874602288772704</v>
      </c>
      <c r="Q82" s="13">
        <f t="shared" si="63"/>
        <v>8.8073965950809033E-2</v>
      </c>
      <c r="R82" s="8">
        <f t="shared" si="64"/>
        <v>0.1355172</v>
      </c>
      <c r="S82" s="14">
        <f t="shared" si="65"/>
        <v>0.64990987085631213</v>
      </c>
      <c r="T82" s="2">
        <v>0.01</v>
      </c>
      <c r="U82" s="15">
        <f t="shared" si="66"/>
        <v>6.4990987085631214E-3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1.644909870856312E-2</v>
      </c>
      <c r="AU82" s="8">
        <f t="shared" si="70"/>
        <v>52.122000000000007</v>
      </c>
      <c r="AV82" s="1">
        <f t="shared" si="71"/>
        <v>0.26</v>
      </c>
      <c r="AW82" s="1">
        <f t="shared" si="75"/>
        <v>1.0013333333333334</v>
      </c>
      <c r="AX82" s="1">
        <f t="shared" si="72"/>
        <v>1495.5123469846476</v>
      </c>
    </row>
    <row r="83" spans="1:53" x14ac:dyDescent="0.15">
      <c r="C83" s="7">
        <v>9</v>
      </c>
      <c r="D83" s="9">
        <v>12.5187749243333</v>
      </c>
      <c r="E83" s="10">
        <f t="shared" si="73"/>
        <v>18.593186354516099</v>
      </c>
      <c r="F83" s="7" t="s">
        <v>73</v>
      </c>
      <c r="G83" s="1">
        <v>10</v>
      </c>
      <c r="H83" s="8">
        <f t="shared" si="57"/>
        <v>12.5187749243333</v>
      </c>
      <c r="I83" s="8">
        <f t="shared" si="58"/>
        <v>285.66877492433326</v>
      </c>
      <c r="J83" s="8">
        <f t="shared" si="59"/>
        <v>8.3104766960789667E-2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2.1871420990638226</v>
      </c>
      <c r="P83" s="8">
        <f t="shared" si="62"/>
        <v>0.18176193445283131</v>
      </c>
      <c r="Q83" s="13">
        <f t="shared" si="63"/>
        <v>4.7258102957736144E-2</v>
      </c>
      <c r="R83" s="8">
        <f t="shared" si="64"/>
        <v>0.1355172</v>
      </c>
      <c r="S83" s="14">
        <f t="shared" si="65"/>
        <v>0.34872402143592207</v>
      </c>
      <c r="T83" s="2">
        <v>0.01</v>
      </c>
      <c r="U83" s="15">
        <f t="shared" si="66"/>
        <v>3.4872402143592209E-3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8.9772402143592223E-3</v>
      </c>
      <c r="AU83" s="8">
        <f t="shared" si="70"/>
        <v>52.122000000000007</v>
      </c>
      <c r="AV83" s="1">
        <f t="shared" si="71"/>
        <v>0.26</v>
      </c>
      <c r="AW83" s="1">
        <f t="shared" si="75"/>
        <v>1.0013333333333334</v>
      </c>
      <c r="AX83" s="1">
        <f t="shared" si="72"/>
        <v>816.18900951893477</v>
      </c>
    </row>
    <row r="84" spans="1:53" x14ac:dyDescent="0.15">
      <c r="C84" s="7">
        <v>10</v>
      </c>
      <c r="D84" s="9">
        <v>7.0730016779032301</v>
      </c>
      <c r="E84" s="10">
        <f t="shared" si="73"/>
        <v>12.5187749243333</v>
      </c>
      <c r="F84" s="7" t="s">
        <v>73</v>
      </c>
      <c r="G84" s="1">
        <v>11</v>
      </c>
      <c r="H84" s="8">
        <f t="shared" si="57"/>
        <v>7.0730016779032301</v>
      </c>
      <c r="I84" s="8">
        <f t="shared" si="58"/>
        <v>280.2230016779032</v>
      </c>
      <c r="J84" s="8">
        <f t="shared" si="59"/>
        <v>4.2850601972337629E-2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1.9051111563804417</v>
      </c>
      <c r="O84" s="8">
        <f t="shared" si="74"/>
        <v>0.62148900823054953</v>
      </c>
      <c r="P84" s="8">
        <f t="shared" si="62"/>
        <v>2.6631178121870144E-2</v>
      </c>
      <c r="Q84" s="13">
        <f t="shared" si="63"/>
        <v>6.9241063116862378E-3</v>
      </c>
      <c r="R84" s="8">
        <f t="shared" si="64"/>
        <v>0.1355172</v>
      </c>
      <c r="S84" s="14">
        <f t="shared" si="65"/>
        <v>5.1093929860462267E-2</v>
      </c>
      <c r="T84" s="2">
        <v>0.01</v>
      </c>
      <c r="U84" s="15">
        <f t="shared" si="66"/>
        <v>5.1093929860462266E-4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6.0009392986046231E-3</v>
      </c>
      <c r="AU84" s="8">
        <f t="shared" si="70"/>
        <v>52.122000000000007</v>
      </c>
      <c r="AV84" s="1">
        <f t="shared" si="71"/>
        <v>0.26</v>
      </c>
      <c r="AW84" s="1">
        <f t="shared" si="75"/>
        <v>1.0013333333333334</v>
      </c>
      <c r="AX84" s="1">
        <f t="shared" si="72"/>
        <v>545.59091495369557</v>
      </c>
    </row>
    <row r="85" spans="1:53" x14ac:dyDescent="0.15">
      <c r="C85" s="7">
        <v>11</v>
      </c>
      <c r="D85" s="9">
        <v>0.66023531000000002</v>
      </c>
      <c r="E85" s="10">
        <f t="shared" si="73"/>
        <v>7.0730016779032301</v>
      </c>
      <c r="F85" s="7" t="s">
        <v>75</v>
      </c>
      <c r="G85" s="1">
        <v>12</v>
      </c>
      <c r="H85" s="8">
        <f t="shared" si="57"/>
        <v>0.66023531000000002</v>
      </c>
      <c r="I85" s="8">
        <f t="shared" si="58"/>
        <v>273.81023531</v>
      </c>
      <c r="J85" s="8">
        <f t="shared" si="59"/>
        <v>1.8990490637505211E-2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1.1160778301086793</v>
      </c>
      <c r="P85" s="8">
        <f t="shared" si="62"/>
        <v>2.1194865583406004E-2</v>
      </c>
      <c r="Q85" s="13">
        <f t="shared" si="63"/>
        <v>5.5106650516855609E-3</v>
      </c>
      <c r="R85" s="8">
        <f t="shared" si="64"/>
        <v>0.1355172</v>
      </c>
      <c r="S85" s="14">
        <f t="shared" si="65"/>
        <v>4.0663953001431261E-2</v>
      </c>
      <c r="T85" s="2">
        <v>0.01</v>
      </c>
      <c r="U85" s="15">
        <f t="shared" si="66"/>
        <v>4.0663953001431264E-4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5.8966395300143123E-3</v>
      </c>
      <c r="AU85" s="8">
        <f t="shared" si="70"/>
        <v>52.122000000000007</v>
      </c>
      <c r="AV85" s="1">
        <f t="shared" si="71"/>
        <v>0.26</v>
      </c>
      <c r="AW85" s="1">
        <f t="shared" si="75"/>
        <v>1.0013333333333334</v>
      </c>
      <c r="AX85" s="1">
        <f t="shared" si="72"/>
        <v>536.10823176976828</v>
      </c>
      <c r="AY85" s="1">
        <f>SUM(AX74:AX85)</f>
        <v>9552.6133684889937</v>
      </c>
    </row>
    <row r="86" spans="1:53" x14ac:dyDescent="0.15">
      <c r="C86" s="7">
        <v>12</v>
      </c>
      <c r="D86" s="9">
        <v>-7.12510656535484</v>
      </c>
      <c r="E86" s="10">
        <f t="shared" si="73"/>
        <v>0.66023531000000002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-7</v>
      </c>
      <c r="E90" s="7"/>
      <c r="F90" s="7"/>
      <c r="G90" s="1">
        <v>1</v>
      </c>
      <c r="H90" s="8">
        <f t="shared" ref="H90:H101" si="76">E91</f>
        <v>-7</v>
      </c>
      <c r="I90" s="8">
        <f t="shared" ref="I90:I101" si="77">H90+273.15</f>
        <v>266.14999999999998</v>
      </c>
      <c r="J90" s="8">
        <f t="shared" ref="J90:J101" si="78">EXP(($C$16*(I90-$C$14))/($C$17*I90*$C$14))</f>
        <v>6.824047601930683E-3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1.9428063522696655E-3</v>
      </c>
      <c r="Q90" s="13">
        <f t="shared" ref="Q90:Q101" si="82">P90*$B$76</f>
        <v>5.0512965159011302E-4</v>
      </c>
      <c r="R90" s="8">
        <f t="shared" ref="R90:R101" si="83">L90*$B$76</f>
        <v>7.4022000000000004E-2</v>
      </c>
      <c r="S90" s="14">
        <f t="shared" ref="S90:S101" si="84">Q90/R90</f>
        <v>6.824047601930683E-3</v>
      </c>
      <c r="T90" s="2">
        <v>0.01</v>
      </c>
      <c r="U90" s="15">
        <f t="shared" ref="U90:U101" si="85">S90*T90</f>
        <v>6.8240476019306828E-5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5.5582404760193072E-3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3.3320000000000003</v>
      </c>
      <c r="AX90" s="1">
        <f t="shared" ref="AX90:AX101" si="91">AW90*10000*AV90*0.67*AU90*AT90</f>
        <v>918.49742489715845</v>
      </c>
      <c r="AZ90" s="1">
        <f>$E$10/12</f>
        <v>1.4094027172087582</v>
      </c>
      <c r="BA90" s="1">
        <f t="shared" ref="BA90:BA101" si="92">AZ90*10000*AV90*0.67*AU90*AT90</f>
        <v>388.51523601419643</v>
      </c>
    </row>
    <row r="91" spans="1:53" x14ac:dyDescent="0.15">
      <c r="A91" s="1" t="s">
        <v>74</v>
      </c>
      <c r="B91" s="1">
        <v>1</v>
      </c>
      <c r="C91" s="7">
        <v>1</v>
      </c>
      <c r="D91" s="9">
        <v>-7.1757892278387096</v>
      </c>
      <c r="E91" s="10">
        <f t="shared" ref="E91:E102" si="93">D90</f>
        <v>-7</v>
      </c>
      <c r="F91" s="7" t="s">
        <v>73</v>
      </c>
      <c r="G91" s="1">
        <v>2</v>
      </c>
      <c r="H91" s="8">
        <f t="shared" si="76"/>
        <v>-7.1757892278387096</v>
      </c>
      <c r="I91" s="8">
        <f t="shared" si="77"/>
        <v>265.97421077216126</v>
      </c>
      <c r="J91" s="8">
        <f t="shared" si="78"/>
        <v>6.6610263579541928E-3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0.5674571936477304</v>
      </c>
      <c r="P91" s="8">
        <f t="shared" si="81"/>
        <v>3.7798473238982487E-3</v>
      </c>
      <c r="Q91" s="13">
        <f t="shared" si="82"/>
        <v>9.827603042135446E-4</v>
      </c>
      <c r="R91" s="8">
        <f t="shared" si="83"/>
        <v>7.4022000000000004E-2</v>
      </c>
      <c r="S91" s="14">
        <f t="shared" si="84"/>
        <v>1.3276597554963991E-2</v>
      </c>
      <c r="T91" s="2">
        <v>0.01</v>
      </c>
      <c r="U91" s="15">
        <f t="shared" si="85"/>
        <v>1.3276597554963992E-4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5.6227659755496403E-3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3.3320000000000003</v>
      </c>
      <c r="AX91" s="1">
        <f t="shared" si="91"/>
        <v>929.16024263858492</v>
      </c>
      <c r="AZ91" s="1">
        <f t="shared" ref="AZ91:AZ101" si="96">$E$10/12</f>
        <v>1.4094027172087582</v>
      </c>
      <c r="BA91" s="1">
        <f t="shared" si="92"/>
        <v>393.02550140971516</v>
      </c>
    </row>
    <row r="92" spans="1:53" x14ac:dyDescent="0.15">
      <c r="A92" s="1" t="s">
        <v>38</v>
      </c>
      <c r="B92" s="1">
        <f>H9</f>
        <v>0.33</v>
      </c>
      <c r="C92" s="7">
        <v>2</v>
      </c>
      <c r="D92" s="9">
        <v>-4.4515881803928599</v>
      </c>
      <c r="E92" s="10">
        <f t="shared" si="93"/>
        <v>-7.1757892278387096</v>
      </c>
      <c r="F92" s="7" t="s">
        <v>73</v>
      </c>
      <c r="G92" s="1">
        <v>3</v>
      </c>
      <c r="H92" s="8">
        <f t="shared" si="76"/>
        <v>-4.4515881803928599</v>
      </c>
      <c r="I92" s="8">
        <f t="shared" si="77"/>
        <v>268.69841181960714</v>
      </c>
      <c r="J92" s="8">
        <f t="shared" si="78"/>
        <v>9.6545015373398647E-3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0.8483773463238321</v>
      </c>
      <c r="P92" s="8">
        <f t="shared" si="81"/>
        <v>8.1906603943277517E-3</v>
      </c>
      <c r="Q92" s="13">
        <f t="shared" si="82"/>
        <v>2.1295717025252153E-3</v>
      </c>
      <c r="R92" s="8">
        <f t="shared" si="83"/>
        <v>7.4022000000000004E-2</v>
      </c>
      <c r="S92" s="14">
        <f t="shared" si="84"/>
        <v>2.8769442902450829E-2</v>
      </c>
      <c r="T92" s="2">
        <v>0.01</v>
      </c>
      <c r="U92" s="15">
        <f t="shared" si="85"/>
        <v>2.8769442902450832E-4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5.7776944290245085E-3</v>
      </c>
      <c r="AU92" s="8">
        <f t="shared" si="89"/>
        <v>28.47</v>
      </c>
      <c r="AV92" s="1">
        <f t="shared" si="90"/>
        <v>0.26</v>
      </c>
      <c r="AW92" s="1">
        <f t="shared" si="95"/>
        <v>3.3320000000000003</v>
      </c>
      <c r="AX92" s="1">
        <f t="shared" si="91"/>
        <v>954.76211901905401</v>
      </c>
      <c r="AZ92" s="1">
        <f t="shared" si="96"/>
        <v>1.4094027172087582</v>
      </c>
      <c r="BA92" s="1">
        <f t="shared" si="92"/>
        <v>403.8548393857883</v>
      </c>
    </row>
    <row r="93" spans="1:53" x14ac:dyDescent="0.15">
      <c r="C93" s="7">
        <v>3</v>
      </c>
      <c r="D93" s="9">
        <v>2.483168901</v>
      </c>
      <c r="E93" s="10">
        <f t="shared" si="93"/>
        <v>-4.4515881803928599</v>
      </c>
      <c r="F93" s="7" t="s">
        <v>73</v>
      </c>
      <c r="G93" s="1">
        <v>4</v>
      </c>
      <c r="H93" s="8">
        <f t="shared" si="76"/>
        <v>2.483168901</v>
      </c>
      <c r="I93" s="8">
        <f t="shared" si="77"/>
        <v>275.63316890099998</v>
      </c>
      <c r="J93" s="8">
        <f t="shared" si="78"/>
        <v>2.4025628300036822E-2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1.1248866859295044</v>
      </c>
      <c r="P93" s="8">
        <f t="shared" si="81"/>
        <v>2.7026109395802533E-2</v>
      </c>
      <c r="Q93" s="13">
        <f t="shared" si="82"/>
        <v>7.0267884429086585E-3</v>
      </c>
      <c r="R93" s="8">
        <f t="shared" si="83"/>
        <v>7.4022000000000004E-2</v>
      </c>
      <c r="S93" s="14">
        <f t="shared" si="84"/>
        <v>9.492837862944338E-2</v>
      </c>
      <c r="T93" s="2">
        <v>0.01</v>
      </c>
      <c r="U93" s="15">
        <f t="shared" si="85"/>
        <v>9.4928378629443384E-4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6.4392837862944337E-3</v>
      </c>
      <c r="AU93" s="8">
        <f t="shared" si="89"/>
        <v>28.47</v>
      </c>
      <c r="AV93" s="1">
        <f t="shared" si="90"/>
        <v>0.26</v>
      </c>
      <c r="AW93" s="1">
        <f t="shared" si="95"/>
        <v>3.3320000000000003</v>
      </c>
      <c r="AX93" s="1">
        <f t="shared" si="91"/>
        <v>1064.0895444180701</v>
      </c>
      <c r="AZ93" s="1">
        <f t="shared" si="96"/>
        <v>1.4094027172087582</v>
      </c>
      <c r="BA93" s="1">
        <f t="shared" si="92"/>
        <v>450.09924827618778</v>
      </c>
    </row>
    <row r="94" spans="1:53" x14ac:dyDescent="0.15">
      <c r="C94" s="7">
        <v>4</v>
      </c>
      <c r="D94" s="9">
        <v>8.56212506723333</v>
      </c>
      <c r="E94" s="10">
        <f t="shared" si="93"/>
        <v>2.483168901</v>
      </c>
      <c r="F94" s="7" t="s">
        <v>73</v>
      </c>
      <c r="G94" s="1">
        <v>5</v>
      </c>
      <c r="H94" s="8">
        <f t="shared" si="76"/>
        <v>8.56212506723333</v>
      </c>
      <c r="I94" s="8">
        <f t="shared" si="77"/>
        <v>281.71212506723333</v>
      </c>
      <c r="J94" s="8">
        <f t="shared" si="78"/>
        <v>5.1490083174503008E-2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1.0429675477070166</v>
      </c>
      <c r="O94" s="8">
        <f t="shared" si="94"/>
        <v>0.33959302882668507</v>
      </c>
      <c r="P94" s="8">
        <f t="shared" si="81"/>
        <v>1.7485673299767412E-2</v>
      </c>
      <c r="Q94" s="13">
        <f t="shared" si="82"/>
        <v>4.5462750579395271E-3</v>
      </c>
      <c r="R94" s="8">
        <f t="shared" si="83"/>
        <v>7.4022000000000004E-2</v>
      </c>
      <c r="S94" s="14">
        <f t="shared" si="84"/>
        <v>6.1417890058895017E-2</v>
      </c>
      <c r="T94" s="2">
        <v>0.01</v>
      </c>
      <c r="U94" s="15">
        <f t="shared" si="85"/>
        <v>6.1417890058895015E-4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6.1041789005889498E-3</v>
      </c>
      <c r="AU94" s="8">
        <f t="shared" si="89"/>
        <v>28.47</v>
      </c>
      <c r="AV94" s="1">
        <f t="shared" si="90"/>
        <v>0.26</v>
      </c>
      <c r="AW94" s="1">
        <f t="shared" si="95"/>
        <v>3.3320000000000003</v>
      </c>
      <c r="AX94" s="1">
        <f t="shared" si="91"/>
        <v>1008.7135714066652</v>
      </c>
      <c r="AZ94" s="1">
        <f t="shared" si="96"/>
        <v>1.4094027172087582</v>
      </c>
      <c r="BA94" s="1">
        <f t="shared" si="92"/>
        <v>426.67576483370493</v>
      </c>
    </row>
    <row r="95" spans="1:53" x14ac:dyDescent="0.15">
      <c r="C95" s="7">
        <v>5</v>
      </c>
      <c r="D95" s="9">
        <v>13.709465749806499</v>
      </c>
      <c r="E95" s="10">
        <f t="shared" si="93"/>
        <v>8.56212506723333</v>
      </c>
      <c r="F95" s="7" t="s">
        <v>75</v>
      </c>
      <c r="G95" s="1">
        <v>6</v>
      </c>
      <c r="H95" s="8">
        <f t="shared" si="76"/>
        <v>13.709465749806499</v>
      </c>
      <c r="I95" s="8">
        <f t="shared" si="77"/>
        <v>286.85946574980647</v>
      </c>
      <c r="J95" s="8">
        <f t="shared" si="78"/>
        <v>9.5734437098295863E-2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0.60680735552691756</v>
      </c>
      <c r="P95" s="8">
        <f t="shared" si="81"/>
        <v>5.8092360608474947E-2</v>
      </c>
      <c r="Q95" s="13">
        <f t="shared" si="82"/>
        <v>1.5104013758203487E-2</v>
      </c>
      <c r="R95" s="8">
        <f t="shared" si="83"/>
        <v>7.4022000000000004E-2</v>
      </c>
      <c r="S95" s="14">
        <f t="shared" si="84"/>
        <v>0.20404763122049507</v>
      </c>
      <c r="T95" s="2">
        <v>0.01</v>
      </c>
      <c r="U95" s="15">
        <f t="shared" si="85"/>
        <v>2.040476312204951E-3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7.5304763122049515E-3</v>
      </c>
      <c r="AU95" s="8">
        <f t="shared" si="89"/>
        <v>28.47</v>
      </c>
      <c r="AV95" s="1">
        <f t="shared" si="90"/>
        <v>0.26</v>
      </c>
      <c r="AW95" s="1">
        <f t="shared" si="95"/>
        <v>3.3320000000000003</v>
      </c>
      <c r="AX95" s="1">
        <f t="shared" si="91"/>
        <v>1244.4087532468382</v>
      </c>
      <c r="AZ95" s="1">
        <f t="shared" si="96"/>
        <v>1.4094027172087582</v>
      </c>
      <c r="BA95" s="1">
        <f t="shared" si="92"/>
        <v>526.37247243231002</v>
      </c>
    </row>
    <row r="96" spans="1:53" x14ac:dyDescent="0.15">
      <c r="C96" s="7">
        <v>6</v>
      </c>
      <c r="D96" s="9">
        <v>16.947327551000001</v>
      </c>
      <c r="E96" s="10">
        <f t="shared" si="93"/>
        <v>13.709465749806499</v>
      </c>
      <c r="F96" s="7" t="s">
        <v>73</v>
      </c>
      <c r="G96" s="1">
        <v>7</v>
      </c>
      <c r="H96" s="8">
        <f t="shared" si="76"/>
        <v>16.947327551000001</v>
      </c>
      <c r="I96" s="8">
        <f t="shared" si="77"/>
        <v>290.09732755099998</v>
      </c>
      <c r="J96" s="8">
        <f t="shared" si="78"/>
        <v>0.13982934696546723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0.83341499491844262</v>
      </c>
      <c r="P96" s="8">
        <f t="shared" si="81"/>
        <v>0.11653587449067401</v>
      </c>
      <c r="Q96" s="13">
        <f t="shared" si="82"/>
        <v>3.0299327367575245E-2</v>
      </c>
      <c r="R96" s="8">
        <f t="shared" si="83"/>
        <v>7.4022000000000004E-2</v>
      </c>
      <c r="S96" s="14">
        <f t="shared" si="84"/>
        <v>0.40932867752256413</v>
      </c>
      <c r="T96" s="2">
        <v>0.01</v>
      </c>
      <c r="U96" s="15">
        <f t="shared" si="85"/>
        <v>4.0932867752256413E-3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1.4043286775225643E-2</v>
      </c>
      <c r="AU96" s="8">
        <f t="shared" si="89"/>
        <v>28.47</v>
      </c>
      <c r="AV96" s="1">
        <f t="shared" si="90"/>
        <v>0.26</v>
      </c>
      <c r="AW96" s="1">
        <f t="shared" si="95"/>
        <v>3.3320000000000003</v>
      </c>
      <c r="AX96" s="1">
        <f t="shared" si="91"/>
        <v>2320.6485570006971</v>
      </c>
      <c r="AZ96" s="1">
        <f t="shared" si="96"/>
        <v>1.4094027172087582</v>
      </c>
      <c r="BA96" s="1">
        <f t="shared" si="92"/>
        <v>981.61115904062626</v>
      </c>
    </row>
    <row r="97" spans="1:54" x14ac:dyDescent="0.15">
      <c r="C97" s="7">
        <v>7</v>
      </c>
      <c r="D97" s="9">
        <v>19.667548723225799</v>
      </c>
      <c r="E97" s="10">
        <f t="shared" si="93"/>
        <v>16.947327551000001</v>
      </c>
      <c r="F97" s="7" t="s">
        <v>73</v>
      </c>
      <c r="G97" s="1">
        <v>8</v>
      </c>
      <c r="H97" s="8">
        <f t="shared" si="76"/>
        <v>19.667548723225799</v>
      </c>
      <c r="I97" s="8">
        <f t="shared" si="77"/>
        <v>292.8175487232258</v>
      </c>
      <c r="J97" s="8">
        <f t="shared" si="78"/>
        <v>0.19099073375731146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1.0015791204277686</v>
      </c>
      <c r="P97" s="8">
        <f t="shared" si="81"/>
        <v>0.19129233112650215</v>
      </c>
      <c r="Q97" s="13">
        <f t="shared" si="82"/>
        <v>4.9736006092890563E-2</v>
      </c>
      <c r="R97" s="8">
        <f t="shared" si="83"/>
        <v>7.4022000000000004E-2</v>
      </c>
      <c r="S97" s="14">
        <f t="shared" si="84"/>
        <v>0.67190843388304233</v>
      </c>
      <c r="T97" s="2">
        <v>0.01</v>
      </c>
      <c r="U97" s="15">
        <f t="shared" si="85"/>
        <v>6.7190843388304231E-3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1.6669084338830423E-2</v>
      </c>
      <c r="AU97" s="8">
        <f t="shared" si="89"/>
        <v>28.47</v>
      </c>
      <c r="AV97" s="1">
        <f t="shared" si="90"/>
        <v>0.26</v>
      </c>
      <c r="AW97" s="1">
        <f t="shared" si="95"/>
        <v>3.3320000000000003</v>
      </c>
      <c r="AX97" s="1">
        <f t="shared" si="91"/>
        <v>2754.5607475361262</v>
      </c>
      <c r="AZ97" s="1">
        <f t="shared" si="96"/>
        <v>1.4094027172087582</v>
      </c>
      <c r="BA97" s="1">
        <f t="shared" si="92"/>
        <v>1165.1516813607457</v>
      </c>
    </row>
    <row r="98" spans="1:54" x14ac:dyDescent="0.15">
      <c r="C98" s="7">
        <v>8</v>
      </c>
      <c r="D98" s="9">
        <v>18.593186354516099</v>
      </c>
      <c r="E98" s="10">
        <f t="shared" si="93"/>
        <v>19.667548723225799</v>
      </c>
      <c r="F98" s="7" t="s">
        <v>73</v>
      </c>
      <c r="G98" s="1">
        <v>9</v>
      </c>
      <c r="H98" s="8">
        <f t="shared" si="76"/>
        <v>18.593186354516099</v>
      </c>
      <c r="I98" s="8">
        <f t="shared" si="77"/>
        <v>291.74318635451607</v>
      </c>
      <c r="J98" s="8">
        <f t="shared" si="78"/>
        <v>0.16897860507601475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1.0949867893012664</v>
      </c>
      <c r="P98" s="8">
        <f t="shared" si="81"/>
        <v>0.18502934023279208</v>
      </c>
      <c r="Q98" s="13">
        <f t="shared" si="82"/>
        <v>4.8107628460525943E-2</v>
      </c>
      <c r="R98" s="8">
        <f t="shared" si="83"/>
        <v>7.4022000000000004E-2</v>
      </c>
      <c r="S98" s="14">
        <f t="shared" si="84"/>
        <v>0.64990987085631213</v>
      </c>
      <c r="T98" s="2">
        <v>0.01</v>
      </c>
      <c r="U98" s="15">
        <f t="shared" si="85"/>
        <v>6.4990987085631214E-3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1.644909870856312E-2</v>
      </c>
      <c r="AU98" s="8">
        <f t="shared" si="89"/>
        <v>28.47</v>
      </c>
      <c r="AV98" s="1">
        <f t="shared" si="90"/>
        <v>0.26</v>
      </c>
      <c r="AW98" s="1">
        <f t="shared" si="95"/>
        <v>3.3320000000000003</v>
      </c>
      <c r="AX98" s="1">
        <f t="shared" si="91"/>
        <v>2718.2081939201653</v>
      </c>
      <c r="AZ98" s="1">
        <f t="shared" si="96"/>
        <v>1.4094027172087582</v>
      </c>
      <c r="BA98" s="1">
        <f t="shared" si="92"/>
        <v>1149.7749143007779</v>
      </c>
    </row>
    <row r="99" spans="1:54" x14ac:dyDescent="0.15">
      <c r="C99" s="7">
        <v>9</v>
      </c>
      <c r="D99" s="9">
        <v>12.5187749243333</v>
      </c>
      <c r="E99" s="10">
        <f t="shared" si="93"/>
        <v>18.593186354516099</v>
      </c>
      <c r="F99" s="7" t="s">
        <v>73</v>
      </c>
      <c r="G99" s="1">
        <v>10</v>
      </c>
      <c r="H99" s="8">
        <f t="shared" si="76"/>
        <v>12.5187749243333</v>
      </c>
      <c r="I99" s="8">
        <f t="shared" si="77"/>
        <v>285.66877492433326</v>
      </c>
      <c r="J99" s="8">
        <f t="shared" si="78"/>
        <v>8.3104766960789667E-2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1.1946574490684743</v>
      </c>
      <c r="P99" s="8">
        <f t="shared" si="81"/>
        <v>9.9281728902807009E-2</v>
      </c>
      <c r="Q99" s="13">
        <f t="shared" si="82"/>
        <v>2.5813249514729825E-2</v>
      </c>
      <c r="R99" s="8">
        <f t="shared" si="83"/>
        <v>7.4022000000000004E-2</v>
      </c>
      <c r="S99" s="14">
        <f t="shared" si="84"/>
        <v>0.34872402143592207</v>
      </c>
      <c r="T99" s="2">
        <v>0.01</v>
      </c>
      <c r="U99" s="15">
        <f t="shared" si="85"/>
        <v>3.4872402143592209E-3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8.9772402143592223E-3</v>
      </c>
      <c r="AU99" s="8">
        <f t="shared" si="89"/>
        <v>28.47</v>
      </c>
      <c r="AV99" s="1">
        <f t="shared" si="90"/>
        <v>0.26</v>
      </c>
      <c r="AW99" s="1">
        <f t="shared" si="95"/>
        <v>3.3320000000000003</v>
      </c>
      <c r="AX99" s="1">
        <f t="shared" si="91"/>
        <v>1483.4860159698349</v>
      </c>
      <c r="AZ99" s="1">
        <f t="shared" si="96"/>
        <v>1.4094027172087582</v>
      </c>
      <c r="BA99" s="1">
        <f t="shared" si="92"/>
        <v>627.4997664613087</v>
      </c>
    </row>
    <row r="100" spans="1:54" x14ac:dyDescent="0.15">
      <c r="C100" s="7">
        <v>10</v>
      </c>
      <c r="D100" s="9">
        <v>7.0730016779032301</v>
      </c>
      <c r="E100" s="10">
        <f t="shared" si="93"/>
        <v>12.5187749243333</v>
      </c>
      <c r="F100" s="7" t="s">
        <v>73</v>
      </c>
      <c r="G100" s="1">
        <v>11</v>
      </c>
      <c r="H100" s="8">
        <f t="shared" si="76"/>
        <v>7.0730016779032301</v>
      </c>
      <c r="I100" s="8">
        <f t="shared" si="77"/>
        <v>280.2230016779032</v>
      </c>
      <c r="J100" s="8">
        <f t="shared" si="78"/>
        <v>4.2850601972337629E-2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1.040606934157384</v>
      </c>
      <c r="O100" s="8">
        <f t="shared" si="94"/>
        <v>0.33946878600828323</v>
      </c>
      <c r="P100" s="8">
        <f t="shared" si="81"/>
        <v>1.4546441831273602E-2</v>
      </c>
      <c r="Q100" s="13">
        <f t="shared" si="82"/>
        <v>3.7820748761311367E-3</v>
      </c>
      <c r="R100" s="8">
        <f t="shared" si="83"/>
        <v>7.4022000000000004E-2</v>
      </c>
      <c r="S100" s="14">
        <f t="shared" si="84"/>
        <v>5.1093929860462246E-2</v>
      </c>
      <c r="T100" s="2">
        <v>0.01</v>
      </c>
      <c r="U100" s="15">
        <f t="shared" si="85"/>
        <v>5.1093929860462244E-4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6.0009392986046222E-3</v>
      </c>
      <c r="AU100" s="8">
        <f t="shared" si="89"/>
        <v>28.47</v>
      </c>
      <c r="AV100" s="1">
        <f t="shared" si="90"/>
        <v>0.26</v>
      </c>
      <c r="AW100" s="1">
        <f t="shared" si="95"/>
        <v>3.3320000000000003</v>
      </c>
      <c r="AX100" s="1">
        <f t="shared" si="91"/>
        <v>991.65326086790196</v>
      </c>
      <c r="AZ100" s="1">
        <f t="shared" si="96"/>
        <v>1.4094027172087582</v>
      </c>
      <c r="BA100" s="1">
        <f t="shared" si="92"/>
        <v>419.45942388839939</v>
      </c>
    </row>
    <row r="101" spans="1:54" x14ac:dyDescent="0.15">
      <c r="C101" s="7">
        <v>11</v>
      </c>
      <c r="D101" s="9">
        <v>0.66023531000000002</v>
      </c>
      <c r="E101" s="10">
        <f t="shared" si="93"/>
        <v>7.0730016779032301</v>
      </c>
      <c r="F101" s="7" t="s">
        <v>75</v>
      </c>
      <c r="G101" s="1">
        <v>12</v>
      </c>
      <c r="H101" s="8">
        <f t="shared" si="76"/>
        <v>0.66023531000000002</v>
      </c>
      <c r="I101" s="8">
        <f t="shared" si="77"/>
        <v>273.81023531</v>
      </c>
      <c r="J101" s="8">
        <f t="shared" si="78"/>
        <v>1.8990490637505211E-2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0.60962234417700956</v>
      </c>
      <c r="P101" s="8">
        <f t="shared" si="81"/>
        <v>1.1577027419507479E-2</v>
      </c>
      <c r="Q101" s="13">
        <f t="shared" si="82"/>
        <v>3.0100271290719447E-3</v>
      </c>
      <c r="R101" s="8">
        <f t="shared" si="83"/>
        <v>7.4022000000000004E-2</v>
      </c>
      <c r="S101" s="14">
        <f t="shared" si="84"/>
        <v>4.0663953001431261E-2</v>
      </c>
      <c r="T101" s="2">
        <v>0.01</v>
      </c>
      <c r="U101" s="15">
        <f t="shared" si="85"/>
        <v>4.0663953001431264E-4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5.8966395300143123E-3</v>
      </c>
      <c r="AU101" s="8">
        <f t="shared" si="89"/>
        <v>28.47</v>
      </c>
      <c r="AV101" s="1">
        <f t="shared" si="90"/>
        <v>0.26</v>
      </c>
      <c r="AW101" s="1">
        <f t="shared" si="95"/>
        <v>3.3320000000000003</v>
      </c>
      <c r="AX101" s="1">
        <f t="shared" si="91"/>
        <v>974.41775814345374</v>
      </c>
      <c r="AY101" s="1">
        <f>SUM(AX90:AX101)</f>
        <v>17362.606189064551</v>
      </c>
      <c r="AZ101" s="1">
        <f t="shared" si="96"/>
        <v>1.4094027172087582</v>
      </c>
      <c r="BA101" s="1">
        <f t="shared" si="92"/>
        <v>412.16897839851453</v>
      </c>
      <c r="BB101" s="1">
        <f>SUM(BA90:BA101)</f>
        <v>7344.2089858022746</v>
      </c>
    </row>
    <row r="102" spans="1:54" x14ac:dyDescent="0.15">
      <c r="C102" s="7">
        <v>12</v>
      </c>
      <c r="D102" s="9">
        <v>-7.12510656535484</v>
      </c>
      <c r="E102" s="10">
        <f t="shared" si="93"/>
        <v>0.66023531000000002</v>
      </c>
      <c r="F102" s="7" t="s">
        <v>73</v>
      </c>
    </row>
    <row r="103" spans="1:54" x14ac:dyDescent="0.15">
      <c r="S103" s="29" t="s">
        <v>45</v>
      </c>
      <c r="T103" s="29"/>
      <c r="U103" s="29"/>
      <c r="V103" s="29" t="s">
        <v>46</v>
      </c>
      <c r="W103" s="29"/>
      <c r="X103" s="29"/>
      <c r="Y103" s="29" t="s">
        <v>47</v>
      </c>
      <c r="Z103" s="29"/>
      <c r="AA103" s="29"/>
      <c r="AB103" s="29" t="s">
        <v>48</v>
      </c>
      <c r="AC103" s="29"/>
      <c r="AD103" s="29"/>
      <c r="AE103" s="29" t="s">
        <v>49</v>
      </c>
      <c r="AF103" s="29"/>
      <c r="AG103" s="29"/>
      <c r="AH103" s="29" t="s">
        <v>50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52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12</v>
      </c>
      <c r="T104" s="2" t="s">
        <v>13</v>
      </c>
      <c r="U104" s="2"/>
      <c r="V104" s="2" t="s">
        <v>12</v>
      </c>
      <c r="W104" s="2" t="s">
        <v>13</v>
      </c>
      <c r="X104" s="2"/>
      <c r="Y104" s="2" t="s">
        <v>12</v>
      </c>
      <c r="Z104" s="2" t="s">
        <v>13</v>
      </c>
      <c r="AA104" s="2"/>
      <c r="AB104" s="2" t="s">
        <v>12</v>
      </c>
      <c r="AC104" s="2" t="s">
        <v>13</v>
      </c>
      <c r="AD104" s="2"/>
      <c r="AE104" s="2" t="s">
        <v>12</v>
      </c>
      <c r="AF104" s="2" t="s">
        <v>13</v>
      </c>
      <c r="AG104" s="2"/>
      <c r="AH104" s="2" t="s">
        <v>12</v>
      </c>
      <c r="AI104" s="2" t="s">
        <v>13</v>
      </c>
      <c r="AJ104" s="2"/>
      <c r="AK104" s="2" t="s">
        <v>12</v>
      </c>
      <c r="AL104" s="2" t="s">
        <v>13</v>
      </c>
      <c r="AM104" s="2"/>
      <c r="AN104" s="2" t="s">
        <v>12</v>
      </c>
      <c r="AO104" s="2" t="s">
        <v>13</v>
      </c>
      <c r="AP104" s="2"/>
      <c r="AQ104" s="17" t="s">
        <v>12</v>
      </c>
      <c r="AR104" s="17" t="s">
        <v>13</v>
      </c>
      <c r="AS104" s="17"/>
      <c r="AT104" s="1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7">
        <v>-7</v>
      </c>
      <c r="E105" s="7"/>
      <c r="F105" s="7"/>
      <c r="G105" s="1">
        <v>1</v>
      </c>
      <c r="H105" s="8">
        <f t="shared" ref="H105:H116" si="97">E106</f>
        <v>-7</v>
      </c>
      <c r="I105" s="8">
        <f t="shared" ref="I105:I116" si="98">H105+273.15</f>
        <v>266.14999999999998</v>
      </c>
      <c r="J105" s="8">
        <f t="shared" ref="J105:J116" si="99">EXP(($C$16*(I105-$C$14))/($C$17*I105*$C$14))</f>
        <v>6.824047601930683E-3</v>
      </c>
      <c r="K105" s="8">
        <f t="shared" ref="K105:K116" si="100">$B$105/12</f>
        <v>75.904791666666668</v>
      </c>
      <c r="L105" s="8">
        <f t="shared" ref="L105:L116" si="101">K105*$B$106/100</f>
        <v>0.75904791666666671</v>
      </c>
      <c r="M105" s="1" t="s">
        <v>73</v>
      </c>
      <c r="O105" s="8">
        <f>L105</f>
        <v>0.75904791666666671</v>
      </c>
      <c r="P105" s="8">
        <f t="shared" ref="P105:P116" si="102">O105*J105</f>
        <v>5.1797791154796482E-3</v>
      </c>
      <c r="Q105" s="13">
        <f t="shared" ref="Q105:Q116" si="103">P105*$B$107</f>
        <v>1.0877536142507261E-3</v>
      </c>
      <c r="R105" s="8">
        <f t="shared" ref="R105:R116" si="104">L105*$B$107</f>
        <v>0.15940006249999999</v>
      </c>
      <c r="S105" s="14">
        <f t="shared" ref="S105:S116" si="105">Q105/R105</f>
        <v>6.8240476019306839E-3</v>
      </c>
      <c r="T105" s="2">
        <v>0.01</v>
      </c>
      <c r="U105" s="15">
        <f t="shared" ref="U105:U116" si="106">S105*T105</f>
        <v>6.8240476019306841E-5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5.5582404760193072E-3</v>
      </c>
      <c r="AU105" s="8">
        <f t="shared" ref="AU105:AU116" si="110">$B$105/12</f>
        <v>75.904791666666668</v>
      </c>
      <c r="AV105" s="1">
        <f t="shared" ref="AV105:AV116" si="111">$B$107</f>
        <v>0.21</v>
      </c>
      <c r="AW105" s="1">
        <f t="shared" ref="AW105:AW116" si="112">$E$11/12</f>
        <v>0.21079999999999999</v>
      </c>
      <c r="AX105" s="1">
        <f t="shared" ref="AX105:AX116" si="113">AW105*10000*AV105*0.67*AU105*AT105</f>
        <v>125.13281917222568</v>
      </c>
    </row>
    <row r="106" spans="1:54" x14ac:dyDescent="0.15">
      <c r="A106" s="1" t="s">
        <v>74</v>
      </c>
      <c r="B106" s="1">
        <v>1</v>
      </c>
      <c r="C106" s="7">
        <v>1</v>
      </c>
      <c r="D106" s="9">
        <v>-7.1757892278387096</v>
      </c>
      <c r="E106" s="10">
        <f t="shared" ref="E106:E117" si="114">D105</f>
        <v>-7</v>
      </c>
      <c r="F106" s="7" t="s">
        <v>73</v>
      </c>
      <c r="G106" s="1">
        <v>2</v>
      </c>
      <c r="H106" s="8">
        <f t="shared" si="97"/>
        <v>-7.1757892278387096</v>
      </c>
      <c r="I106" s="8">
        <f t="shared" si="98"/>
        <v>265.97421077216126</v>
      </c>
      <c r="J106" s="8">
        <f t="shared" si="99"/>
        <v>6.6610263579541928E-3</v>
      </c>
      <c r="K106" s="8">
        <f t="shared" si="100"/>
        <v>75.904791666666668</v>
      </c>
      <c r="L106" s="8">
        <f t="shared" si="101"/>
        <v>0.75904791666666671</v>
      </c>
      <c r="M106" s="1" t="s">
        <v>73</v>
      </c>
      <c r="O106" s="8">
        <f t="shared" ref="O106:O116" si="115">L106+O105-P105-N106</f>
        <v>1.5129160542178537</v>
      </c>
      <c r="P106" s="8">
        <f t="shared" si="102"/>
        <v>1.0077573714517177E-2</v>
      </c>
      <c r="Q106" s="13">
        <f t="shared" si="103"/>
        <v>2.116290480048607E-3</v>
      </c>
      <c r="R106" s="8">
        <f t="shared" si="104"/>
        <v>0.15940006249999999</v>
      </c>
      <c r="S106" s="14">
        <f t="shared" si="105"/>
        <v>1.3276597554963989E-2</v>
      </c>
      <c r="T106" s="2">
        <v>0.01</v>
      </c>
      <c r="U106" s="15">
        <f t="shared" si="106"/>
        <v>1.327659755496399E-4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5.6227659755496403E-3</v>
      </c>
      <c r="AU106" s="8">
        <f t="shared" si="110"/>
        <v>75.904791666666668</v>
      </c>
      <c r="AV106" s="1">
        <f t="shared" si="111"/>
        <v>0.21</v>
      </c>
      <c r="AW106" s="1">
        <f t="shared" si="112"/>
        <v>0.21079999999999999</v>
      </c>
      <c r="AX106" s="1">
        <f t="shared" si="113"/>
        <v>126.58548350000399</v>
      </c>
    </row>
    <row r="107" spans="1:54" x14ac:dyDescent="0.15">
      <c r="A107" s="1" t="s">
        <v>38</v>
      </c>
      <c r="B107" s="1">
        <f>H11</f>
        <v>0.21</v>
      </c>
      <c r="C107" s="7">
        <v>2</v>
      </c>
      <c r="D107" s="9">
        <v>-4.4515881803928599</v>
      </c>
      <c r="E107" s="10">
        <f t="shared" si="114"/>
        <v>-7.1757892278387096</v>
      </c>
      <c r="F107" s="7" t="s">
        <v>73</v>
      </c>
      <c r="G107" s="1">
        <v>3</v>
      </c>
      <c r="H107" s="8">
        <f t="shared" si="97"/>
        <v>-4.4515881803928599</v>
      </c>
      <c r="I107" s="8">
        <f t="shared" si="98"/>
        <v>268.69841181960714</v>
      </c>
      <c r="J107" s="8">
        <f t="shared" si="99"/>
        <v>9.6545015373398647E-3</v>
      </c>
      <c r="K107" s="8">
        <f t="shared" si="100"/>
        <v>75.904791666666668</v>
      </c>
      <c r="L107" s="8">
        <f t="shared" si="101"/>
        <v>0.75904791666666671</v>
      </c>
      <c r="M107" s="1" t="s">
        <v>73</v>
      </c>
      <c r="O107" s="8">
        <f t="shared" si="115"/>
        <v>2.2618863971700032</v>
      </c>
      <c r="P107" s="8">
        <f t="shared" si="102"/>
        <v>2.1837385698765924E-2</v>
      </c>
      <c r="Q107" s="13">
        <f t="shared" si="103"/>
        <v>4.5858509967408442E-3</v>
      </c>
      <c r="R107" s="8">
        <f t="shared" si="104"/>
        <v>0.15940006249999999</v>
      </c>
      <c r="S107" s="14">
        <f t="shared" si="105"/>
        <v>2.8769442902450836E-2</v>
      </c>
      <c r="T107" s="2">
        <v>0.01</v>
      </c>
      <c r="U107" s="15">
        <f t="shared" si="106"/>
        <v>2.8769442902450837E-4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5.7776944290245085E-3</v>
      </c>
      <c r="AU107" s="8">
        <f t="shared" si="110"/>
        <v>75.904791666666668</v>
      </c>
      <c r="AV107" s="1">
        <f t="shared" si="111"/>
        <v>0.21</v>
      </c>
      <c r="AW107" s="1">
        <f t="shared" si="112"/>
        <v>0.21079999999999999</v>
      </c>
      <c r="AX107" s="1">
        <f t="shared" si="113"/>
        <v>130.07339199135941</v>
      </c>
    </row>
    <row r="108" spans="1:54" x14ac:dyDescent="0.15">
      <c r="C108" s="7">
        <v>3</v>
      </c>
      <c r="D108" s="9">
        <v>2.483168901</v>
      </c>
      <c r="E108" s="10">
        <f t="shared" si="114"/>
        <v>-4.4515881803928599</v>
      </c>
      <c r="F108" s="7" t="s">
        <v>73</v>
      </c>
      <c r="G108" s="1">
        <v>4</v>
      </c>
      <c r="H108" s="8">
        <f t="shared" si="97"/>
        <v>2.483168901</v>
      </c>
      <c r="I108" s="8">
        <f t="shared" si="98"/>
        <v>275.63316890099998</v>
      </c>
      <c r="J108" s="8">
        <f t="shared" si="99"/>
        <v>2.4025628300036822E-2</v>
      </c>
      <c r="K108" s="8">
        <f t="shared" si="100"/>
        <v>75.904791666666668</v>
      </c>
      <c r="L108" s="8">
        <f t="shared" si="101"/>
        <v>0.75904791666666671</v>
      </c>
      <c r="M108" s="1" t="s">
        <v>73</v>
      </c>
      <c r="O108" s="8">
        <f t="shared" si="115"/>
        <v>2.9990969281379041</v>
      </c>
      <c r="P108" s="8">
        <f t="shared" si="102"/>
        <v>7.205518803122353E-2</v>
      </c>
      <c r="Q108" s="13">
        <f t="shared" si="103"/>
        <v>1.5131589486556941E-2</v>
      </c>
      <c r="R108" s="8">
        <f t="shared" si="104"/>
        <v>0.15940006249999999</v>
      </c>
      <c r="S108" s="14">
        <f t="shared" si="105"/>
        <v>9.4928378629443394E-2</v>
      </c>
      <c r="T108" s="2">
        <v>0.01</v>
      </c>
      <c r="U108" s="15">
        <f t="shared" si="106"/>
        <v>9.4928378629443395E-4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6.4392837862944337E-3</v>
      </c>
      <c r="AU108" s="8">
        <f t="shared" si="110"/>
        <v>75.904791666666668</v>
      </c>
      <c r="AV108" s="1">
        <f t="shared" si="111"/>
        <v>0.21</v>
      </c>
      <c r="AW108" s="1">
        <f t="shared" si="112"/>
        <v>0.21079999999999999</v>
      </c>
      <c r="AX108" s="1">
        <f t="shared" si="113"/>
        <v>144.96777120483608</v>
      </c>
    </row>
    <row r="109" spans="1:54" x14ac:dyDescent="0.15">
      <c r="C109" s="7">
        <v>4</v>
      </c>
      <c r="D109" s="9">
        <v>8.56212506723333</v>
      </c>
      <c r="E109" s="10">
        <f t="shared" si="114"/>
        <v>2.483168901</v>
      </c>
      <c r="F109" s="7" t="s">
        <v>73</v>
      </c>
      <c r="G109" s="1">
        <v>5</v>
      </c>
      <c r="H109" s="8">
        <f t="shared" si="97"/>
        <v>8.56212506723333</v>
      </c>
      <c r="I109" s="8">
        <f t="shared" si="98"/>
        <v>281.71212506723333</v>
      </c>
      <c r="J109" s="8">
        <f t="shared" si="99"/>
        <v>5.1490083174503008E-2</v>
      </c>
      <c r="K109" s="8">
        <f t="shared" si="100"/>
        <v>75.904791666666668</v>
      </c>
      <c r="L109" s="8">
        <f t="shared" si="101"/>
        <v>0.75904791666666671</v>
      </c>
      <c r="M109" s="1" t="s">
        <v>75</v>
      </c>
      <c r="N109" s="8">
        <f>(O108-P108)*$C$22/100</f>
        <v>2.7806896531013461</v>
      </c>
      <c r="O109" s="8">
        <f t="shared" si="115"/>
        <v>0.90540000367200113</v>
      </c>
      <c r="P109" s="8">
        <f t="shared" si="102"/>
        <v>4.6619121495266667E-2</v>
      </c>
      <c r="Q109" s="13">
        <f t="shared" si="103"/>
        <v>9.7900155140060001E-3</v>
      </c>
      <c r="R109" s="8">
        <f t="shared" si="104"/>
        <v>0.15940006249999999</v>
      </c>
      <c r="S109" s="14">
        <f t="shared" si="105"/>
        <v>6.1417890058895051E-2</v>
      </c>
      <c r="T109" s="2">
        <v>0.01</v>
      </c>
      <c r="U109" s="15">
        <f t="shared" si="106"/>
        <v>6.1417890058895047E-4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6.1041789005889507E-3</v>
      </c>
      <c r="AU109" s="8">
        <f t="shared" si="110"/>
        <v>75.904791666666668</v>
      </c>
      <c r="AV109" s="1">
        <f t="shared" si="111"/>
        <v>0.21</v>
      </c>
      <c r="AW109" s="1">
        <f t="shared" si="112"/>
        <v>0.21079999999999999</v>
      </c>
      <c r="AX109" s="1">
        <f t="shared" si="113"/>
        <v>137.42354578896405</v>
      </c>
    </row>
    <row r="110" spans="1:54" x14ac:dyDescent="0.15">
      <c r="C110" s="7">
        <v>5</v>
      </c>
      <c r="D110" s="9">
        <v>13.709465749806499</v>
      </c>
      <c r="E110" s="10">
        <f t="shared" si="114"/>
        <v>8.56212506723333</v>
      </c>
      <c r="F110" s="7" t="s">
        <v>75</v>
      </c>
      <c r="G110" s="1">
        <v>6</v>
      </c>
      <c r="H110" s="8">
        <f t="shared" si="97"/>
        <v>13.709465749806499</v>
      </c>
      <c r="I110" s="8">
        <f t="shared" si="98"/>
        <v>286.85946574980647</v>
      </c>
      <c r="J110" s="8">
        <f t="shared" si="99"/>
        <v>9.5734437098295863E-2</v>
      </c>
      <c r="K110" s="8">
        <f t="shared" si="100"/>
        <v>75.904791666666668</v>
      </c>
      <c r="L110" s="8">
        <f t="shared" si="101"/>
        <v>0.75904791666666671</v>
      </c>
      <c r="M110" s="1" t="s">
        <v>73</v>
      </c>
      <c r="O110" s="8">
        <f t="shared" si="115"/>
        <v>1.6178287988434013</v>
      </c>
      <c r="P110" s="8">
        <f t="shared" si="102"/>
        <v>0.15488192937868514</v>
      </c>
      <c r="Q110" s="13">
        <f t="shared" si="103"/>
        <v>3.2525205169523876E-2</v>
      </c>
      <c r="R110" s="8">
        <f t="shared" si="104"/>
        <v>0.15940006249999999</v>
      </c>
      <c r="S110" s="14">
        <f t="shared" si="105"/>
        <v>0.20404763122049513</v>
      </c>
      <c r="T110" s="2">
        <v>0.01</v>
      </c>
      <c r="U110" s="15">
        <f t="shared" si="106"/>
        <v>2.0404763122049514E-3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1E-3</v>
      </c>
      <c r="AF110" s="2">
        <v>0.49</v>
      </c>
      <c r="AG110" s="15">
        <f t="shared" si="107"/>
        <v>4.8999999999999998E-4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0.01</v>
      </c>
      <c r="AR110" s="2">
        <v>0.5</v>
      </c>
      <c r="AS110" s="2">
        <f t="shared" si="108"/>
        <v>5.0000000000000001E-3</v>
      </c>
      <c r="AT110" s="1">
        <f t="shared" si="109"/>
        <v>7.5304763122049515E-3</v>
      </c>
      <c r="AU110" s="8">
        <f t="shared" si="110"/>
        <v>75.904791666666668</v>
      </c>
      <c r="AV110" s="1">
        <f t="shared" si="111"/>
        <v>0.21</v>
      </c>
      <c r="AW110" s="1">
        <f t="shared" si="112"/>
        <v>0.21079999999999999</v>
      </c>
      <c r="AX110" s="1">
        <f t="shared" si="113"/>
        <v>169.53381825083127</v>
      </c>
    </row>
    <row r="111" spans="1:54" x14ac:dyDescent="0.15">
      <c r="C111" s="7">
        <v>6</v>
      </c>
      <c r="D111" s="9">
        <v>16.947327551000001</v>
      </c>
      <c r="E111" s="10">
        <f t="shared" si="114"/>
        <v>13.709465749806499</v>
      </c>
      <c r="F111" s="7" t="s">
        <v>73</v>
      </c>
      <c r="G111" s="1">
        <v>7</v>
      </c>
      <c r="H111" s="8">
        <f t="shared" si="97"/>
        <v>16.947327551000001</v>
      </c>
      <c r="I111" s="8">
        <f t="shared" si="98"/>
        <v>290.09732755099998</v>
      </c>
      <c r="J111" s="8">
        <f t="shared" si="99"/>
        <v>0.13982934696546723</v>
      </c>
      <c r="K111" s="8">
        <f t="shared" si="100"/>
        <v>75.904791666666668</v>
      </c>
      <c r="L111" s="8">
        <f t="shared" si="101"/>
        <v>0.75904791666666671</v>
      </c>
      <c r="M111" s="1" t="s">
        <v>73</v>
      </c>
      <c r="O111" s="8">
        <f t="shared" si="115"/>
        <v>2.2219947861313827</v>
      </c>
      <c r="P111" s="8">
        <f t="shared" si="102"/>
        <v>0.31070007990542425</v>
      </c>
      <c r="Q111" s="13">
        <f t="shared" si="103"/>
        <v>6.5247016780139097E-2</v>
      </c>
      <c r="R111" s="8">
        <f t="shared" si="104"/>
        <v>0.15940006249999999</v>
      </c>
      <c r="S111" s="14">
        <f t="shared" si="105"/>
        <v>0.40932867752256435</v>
      </c>
      <c r="T111" s="2">
        <v>0.01</v>
      </c>
      <c r="U111" s="15">
        <f t="shared" si="106"/>
        <v>4.0932867752256439E-3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1.4043286775225643E-2</v>
      </c>
      <c r="AU111" s="8">
        <f t="shared" si="110"/>
        <v>75.904791666666668</v>
      </c>
      <c r="AV111" s="1">
        <f t="shared" si="111"/>
        <v>0.21</v>
      </c>
      <c r="AW111" s="1">
        <f t="shared" si="112"/>
        <v>0.21079999999999999</v>
      </c>
      <c r="AX111" s="1">
        <f t="shared" si="113"/>
        <v>316.1568975307348</v>
      </c>
    </row>
    <row r="112" spans="1:54" x14ac:dyDescent="0.15">
      <c r="C112" s="7">
        <v>7</v>
      </c>
      <c r="D112" s="9">
        <v>19.667548723225799</v>
      </c>
      <c r="E112" s="10">
        <f t="shared" si="114"/>
        <v>16.947327551000001</v>
      </c>
      <c r="F112" s="7" t="s">
        <v>73</v>
      </c>
      <c r="G112" s="1">
        <v>8</v>
      </c>
      <c r="H112" s="8">
        <f t="shared" si="97"/>
        <v>19.667548723225799</v>
      </c>
      <c r="I112" s="8">
        <f t="shared" si="98"/>
        <v>292.8175487232258</v>
      </c>
      <c r="J112" s="8">
        <f t="shared" si="99"/>
        <v>0.19099073375731146</v>
      </c>
      <c r="K112" s="8">
        <f t="shared" si="100"/>
        <v>75.904791666666668</v>
      </c>
      <c r="L112" s="8">
        <f t="shared" si="101"/>
        <v>0.75904791666666671</v>
      </c>
      <c r="M112" s="1" t="s">
        <v>73</v>
      </c>
      <c r="O112" s="8">
        <f t="shared" si="115"/>
        <v>2.6703426228926253</v>
      </c>
      <c r="P112" s="8">
        <f t="shared" si="102"/>
        <v>0.51001069692968615</v>
      </c>
      <c r="Q112" s="13">
        <f t="shared" si="103"/>
        <v>0.10710224635523409</v>
      </c>
      <c r="R112" s="8">
        <f t="shared" si="104"/>
        <v>0.15940006249999999</v>
      </c>
      <c r="S112" s="14">
        <f t="shared" si="105"/>
        <v>0.67190843388304256</v>
      </c>
      <c r="T112" s="2">
        <v>0.01</v>
      </c>
      <c r="U112" s="15">
        <f t="shared" si="106"/>
        <v>6.7190843388304257E-3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1.6669084338830426E-2</v>
      </c>
      <c r="AU112" s="8">
        <f t="shared" si="110"/>
        <v>75.904791666666668</v>
      </c>
      <c r="AV112" s="1">
        <f t="shared" si="111"/>
        <v>0.21</v>
      </c>
      <c r="AW112" s="1">
        <f t="shared" si="112"/>
        <v>0.21079999999999999</v>
      </c>
      <c r="AX112" s="1">
        <f t="shared" si="113"/>
        <v>375.271549573416</v>
      </c>
    </row>
    <row r="113" spans="3:51" x14ac:dyDescent="0.15">
      <c r="C113" s="7">
        <v>8</v>
      </c>
      <c r="D113" s="9">
        <v>18.593186354516099</v>
      </c>
      <c r="E113" s="10">
        <f t="shared" si="114"/>
        <v>19.667548723225799</v>
      </c>
      <c r="F113" s="7" t="s">
        <v>73</v>
      </c>
      <c r="G113" s="1">
        <v>9</v>
      </c>
      <c r="H113" s="8">
        <f t="shared" si="97"/>
        <v>18.593186354516099</v>
      </c>
      <c r="I113" s="8">
        <f t="shared" si="98"/>
        <v>291.74318635451607</v>
      </c>
      <c r="J113" s="8">
        <f t="shared" si="99"/>
        <v>0.16897860507601475</v>
      </c>
      <c r="K113" s="8">
        <f t="shared" si="100"/>
        <v>75.904791666666668</v>
      </c>
      <c r="L113" s="8">
        <f t="shared" si="101"/>
        <v>0.75904791666666671</v>
      </c>
      <c r="M113" s="1" t="s">
        <v>73</v>
      </c>
      <c r="O113" s="8">
        <f t="shared" si="115"/>
        <v>2.9193798426296058</v>
      </c>
      <c r="P113" s="8">
        <f t="shared" si="102"/>
        <v>0.49331273349458626</v>
      </c>
      <c r="Q113" s="13">
        <f t="shared" si="103"/>
        <v>0.10359567403386311</v>
      </c>
      <c r="R113" s="8">
        <f t="shared" si="104"/>
        <v>0.15940006249999999</v>
      </c>
      <c r="S113" s="14">
        <f t="shared" si="105"/>
        <v>0.64990987085631224</v>
      </c>
      <c r="T113" s="2">
        <v>0.01</v>
      </c>
      <c r="U113" s="15">
        <f t="shared" si="106"/>
        <v>6.4990987085631223E-3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7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8"/>
        <v>7.4999999999999997E-3</v>
      </c>
      <c r="AT113" s="1">
        <f t="shared" si="109"/>
        <v>1.6449098708563124E-2</v>
      </c>
      <c r="AU113" s="8">
        <f t="shared" si="110"/>
        <v>75.904791666666668</v>
      </c>
      <c r="AV113" s="1">
        <f t="shared" si="111"/>
        <v>0.21</v>
      </c>
      <c r="AW113" s="1">
        <f t="shared" si="112"/>
        <v>0.21079999999999999</v>
      </c>
      <c r="AX113" s="1">
        <f t="shared" si="113"/>
        <v>370.3190070896045</v>
      </c>
    </row>
    <row r="114" spans="3:51" x14ac:dyDescent="0.15">
      <c r="C114" s="7">
        <v>9</v>
      </c>
      <c r="D114" s="9">
        <v>12.5187749243333</v>
      </c>
      <c r="E114" s="10">
        <f t="shared" si="114"/>
        <v>18.593186354516099</v>
      </c>
      <c r="F114" s="7" t="s">
        <v>73</v>
      </c>
      <c r="G114" s="1">
        <v>10</v>
      </c>
      <c r="H114" s="8">
        <f t="shared" si="97"/>
        <v>12.5187749243333</v>
      </c>
      <c r="I114" s="8">
        <f t="shared" si="98"/>
        <v>285.66877492433326</v>
      </c>
      <c r="J114" s="8">
        <f t="shared" si="99"/>
        <v>8.3104766960789667E-2</v>
      </c>
      <c r="K114" s="8">
        <f t="shared" si="100"/>
        <v>75.904791666666668</v>
      </c>
      <c r="L114" s="8">
        <f t="shared" si="101"/>
        <v>0.75904791666666671</v>
      </c>
      <c r="M114" s="1" t="s">
        <v>73</v>
      </c>
      <c r="O114" s="8">
        <f t="shared" si="115"/>
        <v>3.1851150258016863</v>
      </c>
      <c r="P114" s="8">
        <f t="shared" si="102"/>
        <v>0.2646982419625587</v>
      </c>
      <c r="Q114" s="13">
        <f t="shared" si="103"/>
        <v>5.5586630812137328E-2</v>
      </c>
      <c r="R114" s="8">
        <f t="shared" si="104"/>
        <v>0.15940006249999999</v>
      </c>
      <c r="S114" s="14">
        <f t="shared" si="105"/>
        <v>0.34872402143592213</v>
      </c>
      <c r="T114" s="2">
        <v>0.01</v>
      </c>
      <c r="U114" s="15">
        <f t="shared" si="106"/>
        <v>3.4872402143592213E-3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8.9772402143592223E-3</v>
      </c>
      <c r="AU114" s="8">
        <f t="shared" si="110"/>
        <v>75.904791666666668</v>
      </c>
      <c r="AV114" s="1">
        <f t="shared" si="111"/>
        <v>0.21</v>
      </c>
      <c r="AW114" s="1">
        <f t="shared" si="112"/>
        <v>0.21079999999999999</v>
      </c>
      <c r="AX114" s="1">
        <f t="shared" si="113"/>
        <v>202.10485337143282</v>
      </c>
    </row>
    <row r="115" spans="3:51" x14ac:dyDescent="0.15">
      <c r="C115" s="7">
        <v>10</v>
      </c>
      <c r="D115" s="9">
        <v>7.0730016779032301</v>
      </c>
      <c r="E115" s="10">
        <f t="shared" si="114"/>
        <v>12.5187749243333</v>
      </c>
      <c r="F115" s="7" t="s">
        <v>73</v>
      </c>
      <c r="G115" s="1">
        <v>11</v>
      </c>
      <c r="H115" s="8">
        <f t="shared" si="97"/>
        <v>7.0730016779032301</v>
      </c>
      <c r="I115" s="8">
        <f t="shared" si="98"/>
        <v>280.2230016779032</v>
      </c>
      <c r="J115" s="8">
        <f t="shared" si="99"/>
        <v>4.2850601972337629E-2</v>
      </c>
      <c r="K115" s="8">
        <f t="shared" si="100"/>
        <v>75.904791666666668</v>
      </c>
      <c r="L115" s="8">
        <f t="shared" si="101"/>
        <v>0.75904791666666671</v>
      </c>
      <c r="M115" s="1" t="s">
        <v>75</v>
      </c>
      <c r="N115" s="8">
        <f>(O114-P114)*$C$22/100</f>
        <v>2.7743959446471713</v>
      </c>
      <c r="O115" s="8">
        <f t="shared" si="115"/>
        <v>0.90506875585862323</v>
      </c>
      <c r="P115" s="8">
        <f t="shared" si="102"/>
        <v>3.8782741014896684E-2</v>
      </c>
      <c r="Q115" s="13">
        <f t="shared" si="103"/>
        <v>8.1443756131283039E-3</v>
      </c>
      <c r="R115" s="8">
        <f t="shared" si="104"/>
        <v>0.15940006249999999</v>
      </c>
      <c r="S115" s="14">
        <f t="shared" si="105"/>
        <v>5.1093929860462281E-2</v>
      </c>
      <c r="T115" s="2">
        <v>0.01</v>
      </c>
      <c r="U115" s="15">
        <f t="shared" si="106"/>
        <v>5.1093929860462277E-4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6.0009392986046231E-3</v>
      </c>
      <c r="AU115" s="8">
        <f t="shared" si="110"/>
        <v>75.904791666666668</v>
      </c>
      <c r="AV115" s="1">
        <f t="shared" si="111"/>
        <v>0.21</v>
      </c>
      <c r="AW115" s="1">
        <f t="shared" si="112"/>
        <v>0.21079999999999999</v>
      </c>
      <c r="AX115" s="1">
        <f t="shared" si="113"/>
        <v>135.09930981856041</v>
      </c>
    </row>
    <row r="116" spans="3:51" x14ac:dyDescent="0.15">
      <c r="C116" s="7">
        <v>11</v>
      </c>
      <c r="D116" s="9">
        <v>0.66023531000000002</v>
      </c>
      <c r="E116" s="10">
        <f t="shared" si="114"/>
        <v>7.0730016779032301</v>
      </c>
      <c r="F116" s="7" t="s">
        <v>75</v>
      </c>
      <c r="G116" s="1">
        <v>12</v>
      </c>
      <c r="H116" s="8">
        <f t="shared" si="97"/>
        <v>0.66023531000000002</v>
      </c>
      <c r="I116" s="8">
        <f t="shared" si="98"/>
        <v>273.81023531</v>
      </c>
      <c r="J116" s="8">
        <f t="shared" si="99"/>
        <v>1.8990490637505211E-2</v>
      </c>
      <c r="K116" s="8">
        <f t="shared" si="100"/>
        <v>75.904791666666668</v>
      </c>
      <c r="L116" s="8">
        <f t="shared" si="101"/>
        <v>0.75904791666666671</v>
      </c>
      <c r="M116" s="1" t="s">
        <v>73</v>
      </c>
      <c r="O116" s="8">
        <f t="shared" si="115"/>
        <v>1.6253339315103934</v>
      </c>
      <c r="P116" s="8">
        <f t="shared" si="102"/>
        <v>3.0865888809167661E-2</v>
      </c>
      <c r="Q116" s="13">
        <f t="shared" si="103"/>
        <v>6.4818366499252086E-3</v>
      </c>
      <c r="R116" s="8">
        <f t="shared" si="104"/>
        <v>0.15940006249999999</v>
      </c>
      <c r="S116" s="14">
        <f t="shared" si="105"/>
        <v>4.0663953001431281E-2</v>
      </c>
      <c r="T116" s="2">
        <v>0.01</v>
      </c>
      <c r="U116" s="15">
        <f t="shared" si="106"/>
        <v>4.066395300143128E-4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5.8966395300143132E-3</v>
      </c>
      <c r="AU116" s="8">
        <f t="shared" si="110"/>
        <v>75.904791666666668</v>
      </c>
      <c r="AV116" s="1">
        <f t="shared" si="111"/>
        <v>0.21</v>
      </c>
      <c r="AW116" s="1">
        <f t="shared" si="112"/>
        <v>0.21079999999999999</v>
      </c>
      <c r="AX116" s="1">
        <f t="shared" si="113"/>
        <v>132.75120628849089</v>
      </c>
      <c r="AY116" s="1">
        <f>SUM(AX105:AX116)</f>
        <v>2365.4196535804599</v>
      </c>
    </row>
    <row r="117" spans="3:51" x14ac:dyDescent="0.15">
      <c r="C117" s="7">
        <v>12</v>
      </c>
      <c r="D117" s="9">
        <v>-7.12510656535484</v>
      </c>
      <c r="E117" s="10">
        <f t="shared" si="114"/>
        <v>0.66023531000000002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Z117"/>
  <sheetViews>
    <sheetView tabSelected="1"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10</v>
      </c>
      <c r="B2" s="3" t="s">
        <v>11</v>
      </c>
      <c r="C2" s="2"/>
      <c r="D2" s="2"/>
      <c r="E2" s="34">
        <v>570.81999999999994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16</v>
      </c>
      <c r="C5" s="2"/>
      <c r="D5" s="2"/>
      <c r="E5" s="34">
        <v>1660.8931232876701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177.290516936687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10.383699694673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0.38800000000000001</v>
      </c>
      <c r="F9" s="2">
        <v>341.64</v>
      </c>
      <c r="G9" s="2"/>
      <c r="H9" s="2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0.184852974376394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1.0900000000000001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AV38+AV53+BB69+AY85+AY101+BB101+AY116+AG69</f>
        <v>5990729.0286685564</v>
      </c>
      <c r="J14" s="6" t="s">
        <v>22</v>
      </c>
      <c r="K14" s="6">
        <f>I14/(10000*1000)</f>
        <v>0.59907290286685566</v>
      </c>
      <c r="L14" s="6" t="s">
        <v>23</v>
      </c>
    </row>
    <row r="15" spans="1:44" x14ac:dyDescent="0.15">
      <c r="A15" s="1" t="s">
        <v>24</v>
      </c>
      <c r="B15" s="1" t="s">
        <v>19</v>
      </c>
      <c r="G15" s="37"/>
      <c r="H15" s="6" t="s">
        <v>25</v>
      </c>
      <c r="I15" s="6">
        <v>12453260.1308096</v>
      </c>
      <c r="J15" s="6" t="s">
        <v>22</v>
      </c>
      <c r="K15" s="6">
        <f>I15/(10000*1000)</f>
        <v>1.24532601308096</v>
      </c>
      <c r="L15" s="6" t="s">
        <v>23</v>
      </c>
    </row>
    <row r="16" spans="1:44" x14ac:dyDescent="0.15">
      <c r="A16" s="1" t="s">
        <v>26</v>
      </c>
      <c r="B16" s="1" t="s">
        <v>27</v>
      </c>
      <c r="C16" s="1">
        <v>19347</v>
      </c>
      <c r="K16" s="1">
        <v>0.65603602558721508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7">
        <v>-14</v>
      </c>
      <c r="E27" s="7"/>
      <c r="F27" s="7"/>
      <c r="G27" s="1">
        <v>1</v>
      </c>
      <c r="H27" s="8">
        <f t="shared" ref="H27:H38" si="0">E28</f>
        <v>-14</v>
      </c>
      <c r="I27" s="8">
        <f t="shared" ref="I27:I38" si="1">H27+273.15</f>
        <v>259.14999999999998</v>
      </c>
      <c r="J27" s="8">
        <f t="shared" ref="J27:J38" si="2">EXP(($C$16*(I27-$C$14))/($C$17*I27*$C$14))</f>
        <v>2.5402757724984461E-3</v>
      </c>
      <c r="K27" s="8">
        <f t="shared" ref="K27:K38" si="3">$B$27/12</f>
        <v>99.511166666666668</v>
      </c>
      <c r="L27" s="8">
        <f t="shared" ref="L27:L38" si="4">K27*$B$28/100</f>
        <v>0.99511166666666673</v>
      </c>
      <c r="M27" s="1" t="s">
        <v>73</v>
      </c>
      <c r="O27" s="8">
        <f>L27</f>
        <v>0.99511166666666673</v>
      </c>
      <c r="P27" s="8">
        <f t="shared" ref="P27:P38" si="5">O27*J27</f>
        <v>2.5278580577638831E-3</v>
      </c>
      <c r="Q27" s="13">
        <f t="shared" ref="Q27:Q38" si="6">P27*$B$29</f>
        <v>3.4547393456106407E-4</v>
      </c>
      <c r="R27" s="8">
        <f t="shared" ref="R27:R38" si="7">L27*$B$29</f>
        <v>0.13599859444444448</v>
      </c>
      <c r="S27" s="14">
        <f t="shared" ref="S27:S38" si="8">Q27/R27</f>
        <v>2.5402757724984461E-3</v>
      </c>
      <c r="T27" s="2">
        <v>0.01</v>
      </c>
      <c r="U27" s="15">
        <f t="shared" ref="U27:U38" si="9">S27*T27</f>
        <v>2.540275772498446E-5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2.1925402757724984E-2</v>
      </c>
      <c r="AR27" s="8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47.568333333333328</v>
      </c>
      <c r="AU27" s="1">
        <f t="shared" ref="AU27:AU38" si="17">AT27*10000*AS27*0.67*AR27*AQ27</f>
        <v>95033.065293328138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-14.8254471395484</v>
      </c>
      <c r="E28" s="10">
        <f t="shared" ref="E28:E39" si="18">D27</f>
        <v>-14</v>
      </c>
      <c r="F28" s="7" t="s">
        <v>73</v>
      </c>
      <c r="G28" s="1">
        <v>2</v>
      </c>
      <c r="H28" s="8">
        <f t="shared" si="0"/>
        <v>-14.8254471395484</v>
      </c>
      <c r="I28" s="8">
        <f t="shared" si="1"/>
        <v>258.3245528604516</v>
      </c>
      <c r="J28" s="8">
        <f t="shared" si="2"/>
        <v>2.2528936772116983E-3</v>
      </c>
      <c r="K28" s="8">
        <f t="shared" si="3"/>
        <v>99.511166666666668</v>
      </c>
      <c r="L28" s="8">
        <f t="shared" si="4"/>
        <v>0.99511166666666673</v>
      </c>
      <c r="M28" s="1" t="s">
        <v>73</v>
      </c>
      <c r="O28" s="8">
        <f t="shared" ref="O28:O38" si="19">L28+O27-P27-N28</f>
        <v>1.9876954752755696</v>
      </c>
      <c r="P28" s="8">
        <f t="shared" si="5"/>
        <v>4.4780665684706327E-3</v>
      </c>
      <c r="Q28" s="13">
        <f t="shared" si="6"/>
        <v>6.1200243102431991E-4</v>
      </c>
      <c r="R28" s="8">
        <f t="shared" si="7"/>
        <v>0.13599859444444448</v>
      </c>
      <c r="S28" s="14">
        <f t="shared" si="8"/>
        <v>4.5000643831971613E-3</v>
      </c>
      <c r="T28" s="2">
        <v>0.01</v>
      </c>
      <c r="U28" s="15">
        <f t="shared" si="9"/>
        <v>4.5000643831971612E-5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2.194500064383197E-2</v>
      </c>
      <c r="AR28" s="8">
        <f t="shared" si="15"/>
        <v>99.511166666666668</v>
      </c>
      <c r="AS28" s="1">
        <f t="shared" si="16"/>
        <v>0.13666666666666669</v>
      </c>
      <c r="AT28" s="1">
        <f t="shared" ref="AT28:AT38" si="20">$E$2/12</f>
        <v>47.568333333333328</v>
      </c>
      <c r="AU28" s="1">
        <f t="shared" si="17"/>
        <v>95118.010012957529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-11.0251433124643</v>
      </c>
      <c r="E29" s="10">
        <f t="shared" si="18"/>
        <v>-14.8254471395484</v>
      </c>
      <c r="F29" s="7" t="s">
        <v>73</v>
      </c>
      <c r="G29" s="1">
        <v>3</v>
      </c>
      <c r="H29" s="8">
        <f t="shared" si="0"/>
        <v>-11.0251433124643</v>
      </c>
      <c r="I29" s="8">
        <f t="shared" si="1"/>
        <v>262.12485668753567</v>
      </c>
      <c r="J29" s="8">
        <f t="shared" si="2"/>
        <v>3.8910449664711203E-3</v>
      </c>
      <c r="K29" s="8">
        <f t="shared" si="3"/>
        <v>99.511166666666668</v>
      </c>
      <c r="L29" s="8">
        <f t="shared" si="4"/>
        <v>0.99511166666666673</v>
      </c>
      <c r="M29" s="1" t="s">
        <v>73</v>
      </c>
      <c r="O29" s="8">
        <f t="shared" si="19"/>
        <v>2.9783290753737659</v>
      </c>
      <c r="P29" s="8">
        <f t="shared" si="5"/>
        <v>1.1588812357227678E-2</v>
      </c>
      <c r="Q29" s="13">
        <f t="shared" si="6"/>
        <v>1.5838043554877829E-3</v>
      </c>
      <c r="R29" s="8">
        <f t="shared" si="7"/>
        <v>0.13599859444444448</v>
      </c>
      <c r="S29" s="14">
        <f t="shared" si="8"/>
        <v>1.1645740619288298E-2</v>
      </c>
      <c r="T29" s="2">
        <v>0.01</v>
      </c>
      <c r="U29" s="15">
        <f t="shared" si="9"/>
        <v>1.1645740619288297E-4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2.2016457406192881E-2</v>
      </c>
      <c r="AR29" s="8">
        <f t="shared" si="15"/>
        <v>99.511166666666668</v>
      </c>
      <c r="AS29" s="1">
        <f t="shared" si="16"/>
        <v>0.13666666666666669</v>
      </c>
      <c r="AT29" s="1">
        <f t="shared" si="20"/>
        <v>47.568333333333328</v>
      </c>
      <c r="AU29" s="1">
        <f t="shared" si="17"/>
        <v>95427.73089873245</v>
      </c>
    </row>
    <row r="30" spans="1:47" x14ac:dyDescent="0.15">
      <c r="C30" s="7">
        <v>3</v>
      </c>
      <c r="D30" s="9">
        <v>-6.1201966139354802</v>
      </c>
      <c r="E30" s="10">
        <f t="shared" si="18"/>
        <v>-11.0251433124643</v>
      </c>
      <c r="F30" s="7" t="s">
        <v>73</v>
      </c>
      <c r="G30" s="1">
        <v>4</v>
      </c>
      <c r="H30" s="8">
        <f t="shared" si="0"/>
        <v>-6.1201966139354802</v>
      </c>
      <c r="I30" s="8">
        <f t="shared" si="1"/>
        <v>267.02980338606449</v>
      </c>
      <c r="J30" s="8">
        <f t="shared" si="2"/>
        <v>7.6982139319035289E-3</v>
      </c>
      <c r="K30" s="8">
        <f t="shared" si="3"/>
        <v>99.511166666666668</v>
      </c>
      <c r="L30" s="8">
        <f t="shared" si="4"/>
        <v>0.99511166666666673</v>
      </c>
      <c r="M30" s="1" t="s">
        <v>73</v>
      </c>
      <c r="O30" s="8">
        <f t="shared" si="19"/>
        <v>3.9618519296832049</v>
      </c>
      <c r="P30" s="8">
        <f t="shared" si="5"/>
        <v>3.0499183721226127E-2</v>
      </c>
      <c r="Q30" s="13">
        <f t="shared" si="6"/>
        <v>4.1682217752342376E-3</v>
      </c>
      <c r="R30" s="8">
        <f t="shared" si="7"/>
        <v>0.13599859444444448</v>
      </c>
      <c r="S30" s="14">
        <f t="shared" si="8"/>
        <v>3.0649006280259457E-2</v>
      </c>
      <c r="T30" s="2">
        <v>0.01</v>
      </c>
      <c r="U30" s="15">
        <f t="shared" si="9"/>
        <v>3.0649006280259459E-4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2.2206490062802595E-2</v>
      </c>
      <c r="AR30" s="8">
        <f t="shared" si="15"/>
        <v>99.511166666666668</v>
      </c>
      <c r="AS30" s="1">
        <f t="shared" si="16"/>
        <v>0.13666666666666669</v>
      </c>
      <c r="AT30" s="1">
        <f t="shared" si="20"/>
        <v>47.568333333333328</v>
      </c>
      <c r="AU30" s="1">
        <f t="shared" si="17"/>
        <v>96251.404975008772</v>
      </c>
    </row>
    <row r="31" spans="1:47" x14ac:dyDescent="0.15">
      <c r="C31" s="7">
        <v>4</v>
      </c>
      <c r="D31" s="9">
        <v>-2.8335255762333298</v>
      </c>
      <c r="E31" s="10">
        <f t="shared" si="18"/>
        <v>-6.1201966139354802</v>
      </c>
      <c r="F31" s="7" t="s">
        <v>73</v>
      </c>
      <c r="G31" s="1">
        <v>5</v>
      </c>
      <c r="H31" s="8">
        <f t="shared" si="0"/>
        <v>-2.8335255762333298</v>
      </c>
      <c r="I31" s="8">
        <f t="shared" si="1"/>
        <v>270.31647442376664</v>
      </c>
      <c r="J31" s="8">
        <f t="shared" si="2"/>
        <v>1.199309705642723E-2</v>
      </c>
      <c r="K31" s="8">
        <f t="shared" si="3"/>
        <v>99.511166666666668</v>
      </c>
      <c r="L31" s="8">
        <f t="shared" si="4"/>
        <v>0.99511166666666673</v>
      </c>
      <c r="M31" s="1" t="s">
        <v>75</v>
      </c>
      <c r="N31" s="8">
        <f>(O30-P30)*C22/100</f>
        <v>3.7347851086638797</v>
      </c>
      <c r="O31" s="8">
        <f t="shared" si="19"/>
        <v>1.1916793039647655</v>
      </c>
      <c r="P31" s="8">
        <f t="shared" si="5"/>
        <v>1.4291925552585081E-2</v>
      </c>
      <c r="Q31" s="13">
        <f t="shared" si="6"/>
        <v>1.9532298255199613E-3</v>
      </c>
      <c r="R31" s="8">
        <f t="shared" si="7"/>
        <v>0.13599859444444448</v>
      </c>
      <c r="S31" s="14">
        <f t="shared" si="8"/>
        <v>1.4362132443345634E-2</v>
      </c>
      <c r="T31" s="2">
        <v>0.01</v>
      </c>
      <c r="U31" s="15">
        <f t="shared" si="9"/>
        <v>1.4362132443345634E-4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2.2043621324433455E-2</v>
      </c>
      <c r="AR31" s="8">
        <f t="shared" si="15"/>
        <v>99.511166666666668</v>
      </c>
      <c r="AS31" s="1">
        <f t="shared" si="16"/>
        <v>0.13666666666666669</v>
      </c>
      <c r="AT31" s="1">
        <f t="shared" si="20"/>
        <v>47.568333333333328</v>
      </c>
      <c r="AU31" s="1">
        <f t="shared" si="17"/>
        <v>95545.469689864549</v>
      </c>
    </row>
    <row r="32" spans="1:47" x14ac:dyDescent="0.15">
      <c r="C32" s="7">
        <v>5</v>
      </c>
      <c r="D32" s="9">
        <v>2.4363292547096802</v>
      </c>
      <c r="E32" s="10">
        <f t="shared" si="18"/>
        <v>-2.8335255762333298</v>
      </c>
      <c r="F32" s="7" t="s">
        <v>75</v>
      </c>
      <c r="G32" s="1">
        <v>6</v>
      </c>
      <c r="H32" s="8">
        <f t="shared" si="0"/>
        <v>2.4363292547096802</v>
      </c>
      <c r="I32" s="8">
        <f t="shared" si="1"/>
        <v>275.58632925470965</v>
      </c>
      <c r="J32" s="8">
        <f t="shared" si="2"/>
        <v>2.3881810752509426E-2</v>
      </c>
      <c r="K32" s="8">
        <f t="shared" si="3"/>
        <v>99.511166666666668</v>
      </c>
      <c r="L32" s="8">
        <f t="shared" si="4"/>
        <v>0.99511166666666673</v>
      </c>
      <c r="M32" s="1" t="s">
        <v>73</v>
      </c>
      <c r="O32" s="8">
        <f t="shared" si="19"/>
        <v>2.1724990450788471</v>
      </c>
      <c r="P32" s="8">
        <f t="shared" si="5"/>
        <v>5.1883211054580471E-2</v>
      </c>
      <c r="Q32" s="13">
        <f t="shared" si="6"/>
        <v>7.0907055107926652E-3</v>
      </c>
      <c r="R32" s="8">
        <f t="shared" si="7"/>
        <v>0.13599859444444448</v>
      </c>
      <c r="S32" s="14">
        <f t="shared" si="8"/>
        <v>5.2138079365880677E-2</v>
      </c>
      <c r="T32" s="2">
        <v>0.01</v>
      </c>
      <c r="U32" s="15">
        <f t="shared" si="9"/>
        <v>5.2138079365880675E-4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2.2421380793658807E-2</v>
      </c>
      <c r="AR32" s="8">
        <f t="shared" si="15"/>
        <v>99.511166666666668</v>
      </c>
      <c r="AS32" s="1">
        <f t="shared" si="16"/>
        <v>0.13666666666666669</v>
      </c>
      <c r="AT32" s="1">
        <f t="shared" si="20"/>
        <v>47.568333333333328</v>
      </c>
      <c r="AU32" s="1">
        <f t="shared" si="17"/>
        <v>97182.823434320497</v>
      </c>
    </row>
    <row r="33" spans="1:48" x14ac:dyDescent="0.15">
      <c r="C33" s="7">
        <v>6</v>
      </c>
      <c r="D33" s="9">
        <v>6.7270711288666698</v>
      </c>
      <c r="E33" s="10">
        <f t="shared" si="18"/>
        <v>2.4363292547096802</v>
      </c>
      <c r="F33" s="7" t="s">
        <v>73</v>
      </c>
      <c r="G33" s="1">
        <v>7</v>
      </c>
      <c r="H33" s="8">
        <f t="shared" si="0"/>
        <v>6.7270711288666698</v>
      </c>
      <c r="I33" s="8">
        <f t="shared" si="1"/>
        <v>279.87707112886665</v>
      </c>
      <c r="J33" s="8">
        <f t="shared" si="2"/>
        <v>4.1049252220209664E-2</v>
      </c>
      <c r="K33" s="8">
        <f t="shared" si="3"/>
        <v>99.511166666666668</v>
      </c>
      <c r="L33" s="8">
        <f t="shared" si="4"/>
        <v>0.99511166666666673</v>
      </c>
      <c r="M33" s="1" t="s">
        <v>73</v>
      </c>
      <c r="O33" s="8">
        <f t="shared" si="19"/>
        <v>3.1157275006909333</v>
      </c>
      <c r="P33" s="8">
        <f t="shared" si="5"/>
        <v>0.12789828402530559</v>
      </c>
      <c r="Q33" s="13">
        <f t="shared" si="6"/>
        <v>1.7479432150125099E-2</v>
      </c>
      <c r="R33" s="8">
        <f t="shared" si="7"/>
        <v>0.13599859444444448</v>
      </c>
      <c r="S33" s="14">
        <f t="shared" si="8"/>
        <v>0.12852656471582477</v>
      </c>
      <c r="T33" s="2">
        <v>0.01</v>
      </c>
      <c r="U33" s="15">
        <f t="shared" si="9"/>
        <v>1.2852656471582476E-3</v>
      </c>
      <c r="V33" s="14"/>
      <c r="W33" s="2"/>
      <c r="X33" s="15"/>
      <c r="Y33" s="2">
        <v>0.02</v>
      </c>
      <c r="Z33" s="2">
        <v>0.21</v>
      </c>
      <c r="AA33" s="2">
        <f t="shared" si="10"/>
        <v>4.1999999999999997E-3</v>
      </c>
      <c r="AB33" s="2">
        <v>0.01</v>
      </c>
      <c r="AC33" s="2">
        <v>0.28999999999999998</v>
      </c>
      <c r="AD33" s="2">
        <f t="shared" si="11"/>
        <v>2.8999999999999998E-3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0.01</v>
      </c>
      <c r="AO33" s="2">
        <v>0.38</v>
      </c>
      <c r="AP33" s="2">
        <f t="shared" si="13"/>
        <v>3.8E-3</v>
      </c>
      <c r="AQ33" s="1">
        <f t="shared" si="14"/>
        <v>2.3185265647158247E-2</v>
      </c>
      <c r="AR33" s="8">
        <f t="shared" si="15"/>
        <v>99.511166666666668</v>
      </c>
      <c r="AS33" s="1">
        <f t="shared" si="16"/>
        <v>0.13666666666666669</v>
      </c>
      <c r="AT33" s="1">
        <f t="shared" si="20"/>
        <v>47.568333333333328</v>
      </c>
      <c r="AU33" s="1">
        <f t="shared" si="17"/>
        <v>100493.79199263442</v>
      </c>
    </row>
    <row r="34" spans="1:48" x14ac:dyDescent="0.15">
      <c r="C34" s="7">
        <v>7</v>
      </c>
      <c r="D34" s="9">
        <v>9.0881978393225804</v>
      </c>
      <c r="E34" s="10">
        <f t="shared" si="18"/>
        <v>6.7270711288666698</v>
      </c>
      <c r="F34" s="7" t="s">
        <v>73</v>
      </c>
      <c r="G34" s="1">
        <v>8</v>
      </c>
      <c r="H34" s="8">
        <f t="shared" si="0"/>
        <v>9.0881978393225804</v>
      </c>
      <c r="I34" s="8">
        <f t="shared" si="1"/>
        <v>282.23819783932254</v>
      </c>
      <c r="J34" s="8">
        <f t="shared" si="2"/>
        <v>5.4916405427179113E-2</v>
      </c>
      <c r="K34" s="8">
        <f t="shared" si="3"/>
        <v>99.511166666666668</v>
      </c>
      <c r="L34" s="8">
        <f t="shared" si="4"/>
        <v>0.99511166666666673</v>
      </c>
      <c r="M34" s="1" t="s">
        <v>73</v>
      </c>
      <c r="O34" s="8">
        <f t="shared" si="19"/>
        <v>3.9829408833322946</v>
      </c>
      <c r="P34" s="8">
        <f t="shared" si="5"/>
        <v>0.2187287963415632</v>
      </c>
      <c r="Q34" s="13">
        <f t="shared" si="6"/>
        <v>2.9892935500013641E-2</v>
      </c>
      <c r="R34" s="8">
        <f t="shared" si="7"/>
        <v>0.13599859444444448</v>
      </c>
      <c r="S34" s="14">
        <f t="shared" si="8"/>
        <v>0.21980326798322114</v>
      </c>
      <c r="T34" s="2">
        <v>0.01</v>
      </c>
      <c r="U34" s="15">
        <f t="shared" si="9"/>
        <v>2.1980326798322113E-3</v>
      </c>
      <c r="V34" s="14"/>
      <c r="W34" s="2"/>
      <c r="X34" s="15"/>
      <c r="Y34" s="2">
        <v>0.02</v>
      </c>
      <c r="Z34" s="2">
        <v>0.21</v>
      </c>
      <c r="AA34" s="2">
        <f t="shared" si="10"/>
        <v>4.1999999999999997E-3</v>
      </c>
      <c r="AB34" s="2">
        <v>0.01</v>
      </c>
      <c r="AC34" s="2">
        <v>0.28999999999999998</v>
      </c>
      <c r="AD34" s="2">
        <f t="shared" si="11"/>
        <v>2.8999999999999998E-3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0.01</v>
      </c>
      <c r="AO34" s="2">
        <v>0.38</v>
      </c>
      <c r="AP34" s="2">
        <f t="shared" si="13"/>
        <v>3.8E-3</v>
      </c>
      <c r="AQ34" s="1">
        <f t="shared" si="14"/>
        <v>2.409803267983221E-2</v>
      </c>
      <c r="AR34" s="8">
        <f t="shared" si="15"/>
        <v>99.511166666666668</v>
      </c>
      <c r="AS34" s="1">
        <f t="shared" si="16"/>
        <v>0.13666666666666669</v>
      </c>
      <c r="AT34" s="1">
        <f t="shared" si="20"/>
        <v>47.568333333333328</v>
      </c>
      <c r="AU34" s="1">
        <f t="shared" si="17"/>
        <v>104450.07274935347</v>
      </c>
    </row>
    <row r="35" spans="1:48" x14ac:dyDescent="0.15">
      <c r="C35" s="7">
        <v>8</v>
      </c>
      <c r="D35" s="9">
        <v>8.9908713578387101</v>
      </c>
      <c r="E35" s="10">
        <f t="shared" si="18"/>
        <v>9.0881978393225804</v>
      </c>
      <c r="F35" s="7" t="s">
        <v>73</v>
      </c>
      <c r="G35" s="1">
        <v>9</v>
      </c>
      <c r="H35" s="8">
        <f t="shared" si="0"/>
        <v>8.9908713578387101</v>
      </c>
      <c r="I35" s="8">
        <f t="shared" si="1"/>
        <v>282.14087135783871</v>
      </c>
      <c r="J35" s="8">
        <f t="shared" si="2"/>
        <v>5.4266746366386495E-2</v>
      </c>
      <c r="K35" s="8">
        <f t="shared" si="3"/>
        <v>99.511166666666668</v>
      </c>
      <c r="L35" s="8">
        <f t="shared" si="4"/>
        <v>0.99511166666666673</v>
      </c>
      <c r="M35" s="1" t="s">
        <v>73</v>
      </c>
      <c r="O35" s="8">
        <f t="shared" si="19"/>
        <v>4.759323753657398</v>
      </c>
      <c r="P35" s="8">
        <f t="shared" si="5"/>
        <v>0.25827301501524452</v>
      </c>
      <c r="Q35" s="13">
        <f t="shared" si="6"/>
        <v>3.5297312052083425E-2</v>
      </c>
      <c r="R35" s="8">
        <f t="shared" si="7"/>
        <v>0.13599859444444448</v>
      </c>
      <c r="S35" s="14">
        <f t="shared" si="8"/>
        <v>0.25954174156191301</v>
      </c>
      <c r="T35" s="2">
        <v>0.01</v>
      </c>
      <c r="U35" s="15">
        <f t="shared" si="9"/>
        <v>2.5954174156191303E-3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2.4495417415619128E-2</v>
      </c>
      <c r="AR35" s="8">
        <f t="shared" si="15"/>
        <v>99.511166666666668</v>
      </c>
      <c r="AS35" s="1">
        <f t="shared" si="16"/>
        <v>0.13666666666666669</v>
      </c>
      <c r="AT35" s="1">
        <f t="shared" si="20"/>
        <v>47.568333333333328</v>
      </c>
      <c r="AU35" s="1">
        <f t="shared" si="17"/>
        <v>106172.4898907811</v>
      </c>
    </row>
    <row r="36" spans="1:48" x14ac:dyDescent="0.15">
      <c r="C36" s="7">
        <v>9</v>
      </c>
      <c r="D36" s="9">
        <v>5.30842941833333</v>
      </c>
      <c r="E36" s="10">
        <f t="shared" si="18"/>
        <v>8.9908713578387101</v>
      </c>
      <c r="F36" s="7" t="s">
        <v>73</v>
      </c>
      <c r="G36" s="1">
        <v>10</v>
      </c>
      <c r="H36" s="8">
        <f t="shared" si="0"/>
        <v>5.30842941833333</v>
      </c>
      <c r="I36" s="8">
        <f t="shared" si="1"/>
        <v>278.45842941833331</v>
      </c>
      <c r="J36" s="8">
        <f t="shared" si="2"/>
        <v>3.4381994229236205E-2</v>
      </c>
      <c r="K36" s="8">
        <f t="shared" si="3"/>
        <v>99.511166666666668</v>
      </c>
      <c r="L36" s="8">
        <f t="shared" si="4"/>
        <v>0.99511166666666673</v>
      </c>
      <c r="M36" s="1" t="s">
        <v>73</v>
      </c>
      <c r="O36" s="8">
        <f t="shared" si="19"/>
        <v>5.4961624053088203</v>
      </c>
      <c r="P36" s="8">
        <f t="shared" si="5"/>
        <v>0.18896902410227284</v>
      </c>
      <c r="Q36" s="13">
        <f t="shared" si="6"/>
        <v>2.5825766627310627E-2</v>
      </c>
      <c r="R36" s="8">
        <f t="shared" si="7"/>
        <v>0.13599859444444448</v>
      </c>
      <c r="S36" s="14">
        <f t="shared" si="8"/>
        <v>0.18989730543031805</v>
      </c>
      <c r="T36" s="2">
        <v>0.01</v>
      </c>
      <c r="U36" s="15">
        <f t="shared" si="9"/>
        <v>1.8989730543031804E-3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2.3798973054303181E-2</v>
      </c>
      <c r="AR36" s="8">
        <f t="shared" si="15"/>
        <v>99.511166666666668</v>
      </c>
      <c r="AS36" s="1">
        <f t="shared" si="16"/>
        <v>0.13666666666666669</v>
      </c>
      <c r="AT36" s="1">
        <f t="shared" si="20"/>
        <v>47.568333333333328</v>
      </c>
      <c r="AU36" s="1">
        <f t="shared" si="17"/>
        <v>103153.83417013353</v>
      </c>
    </row>
    <row r="37" spans="1:48" x14ac:dyDescent="0.15">
      <c r="C37" s="7">
        <v>10</v>
      </c>
      <c r="D37" s="9">
        <v>-0.68367296254838705</v>
      </c>
      <c r="E37" s="10">
        <f t="shared" si="18"/>
        <v>5.30842941833333</v>
      </c>
      <c r="F37" s="7" t="s">
        <v>73</v>
      </c>
      <c r="G37" s="1">
        <v>11</v>
      </c>
      <c r="H37" s="8">
        <f t="shared" si="0"/>
        <v>-0.68367296254838705</v>
      </c>
      <c r="I37" s="8">
        <f t="shared" si="1"/>
        <v>272.46632703745161</v>
      </c>
      <c r="J37" s="8">
        <f t="shared" si="2"/>
        <v>1.5935368491910847E-2</v>
      </c>
      <c r="K37" s="8">
        <f t="shared" si="3"/>
        <v>99.511166666666668</v>
      </c>
      <c r="L37" s="8">
        <f t="shared" si="4"/>
        <v>0.99511166666666673</v>
      </c>
      <c r="M37" s="1" t="s">
        <v>75</v>
      </c>
      <c r="N37" s="8">
        <f>(O36-P36)*C22/100</f>
        <v>5.0418337121462198</v>
      </c>
      <c r="O37" s="8">
        <f t="shared" si="19"/>
        <v>1.2604713357269937</v>
      </c>
      <c r="P37" s="8">
        <f t="shared" si="5"/>
        <v>2.0086075208300715E-2</v>
      </c>
      <c r="Q37" s="13">
        <f t="shared" si="6"/>
        <v>2.7450969451344315E-3</v>
      </c>
      <c r="R37" s="8">
        <f t="shared" si="7"/>
        <v>0.13599859444444448</v>
      </c>
      <c r="S37" s="14">
        <f t="shared" si="8"/>
        <v>2.0184744969962212E-2</v>
      </c>
      <c r="T37" s="2">
        <v>0.01</v>
      </c>
      <c r="U37" s="15">
        <f t="shared" si="9"/>
        <v>2.0184744969962214E-4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2.2101847449699622E-2</v>
      </c>
      <c r="AR37" s="8">
        <f t="shared" si="15"/>
        <v>99.511166666666668</v>
      </c>
      <c r="AS37" s="1">
        <f t="shared" si="16"/>
        <v>0.13666666666666669</v>
      </c>
      <c r="AT37" s="1">
        <f t="shared" si="20"/>
        <v>47.568333333333328</v>
      </c>
      <c r="AU37" s="1">
        <f t="shared" si="17"/>
        <v>95797.843943844797</v>
      </c>
    </row>
    <row r="38" spans="1:48" x14ac:dyDescent="0.15">
      <c r="C38" s="7">
        <v>11</v>
      </c>
      <c r="D38" s="9">
        <v>-6.3941966187333303</v>
      </c>
      <c r="E38" s="10">
        <f t="shared" si="18"/>
        <v>-0.68367296254838705</v>
      </c>
      <c r="F38" s="7" t="s">
        <v>75</v>
      </c>
      <c r="G38" s="1">
        <v>12</v>
      </c>
      <c r="H38" s="8">
        <f t="shared" si="0"/>
        <v>-6.3941966187333303</v>
      </c>
      <c r="I38" s="8">
        <f t="shared" si="1"/>
        <v>266.75580338126667</v>
      </c>
      <c r="J38" s="8">
        <f t="shared" si="2"/>
        <v>7.4152212845329706E-3</v>
      </c>
      <c r="K38" s="8">
        <f t="shared" si="3"/>
        <v>99.511166666666668</v>
      </c>
      <c r="L38" s="8">
        <f t="shared" si="4"/>
        <v>0.99511166666666673</v>
      </c>
      <c r="M38" s="1" t="s">
        <v>73</v>
      </c>
      <c r="O38" s="8">
        <f t="shared" si="19"/>
        <v>2.23549692718536</v>
      </c>
      <c r="P38" s="8">
        <f t="shared" si="5"/>
        <v>1.6576704395972933E-2</v>
      </c>
      <c r="Q38" s="13">
        <f t="shared" si="6"/>
        <v>2.2654829341163013E-3</v>
      </c>
      <c r="R38" s="8">
        <f t="shared" si="7"/>
        <v>0.13599859444444448</v>
      </c>
      <c r="S38" s="14">
        <f t="shared" si="8"/>
        <v>1.6658134912135084E-2</v>
      </c>
      <c r="T38" s="2">
        <v>0.01</v>
      </c>
      <c r="U38" s="15">
        <f t="shared" si="9"/>
        <v>1.6658134912135084E-4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2.2066581349121352E-2</v>
      </c>
      <c r="AR38" s="8">
        <f t="shared" si="15"/>
        <v>99.511166666666668</v>
      </c>
      <c r="AS38" s="1">
        <f t="shared" si="16"/>
        <v>0.13666666666666669</v>
      </c>
      <c r="AT38" s="1">
        <f t="shared" si="20"/>
        <v>47.568333333333328</v>
      </c>
      <c r="AU38" s="1">
        <f t="shared" si="17"/>
        <v>95644.987201556898</v>
      </c>
      <c r="AV38" s="1">
        <f>SUM(AU27:AU38)</f>
        <v>1180271.5242525162</v>
      </c>
    </row>
    <row r="39" spans="1:48" x14ac:dyDescent="0.15">
      <c r="C39" s="7">
        <v>12</v>
      </c>
      <c r="D39" s="9">
        <v>-14.1567655965806</v>
      </c>
      <c r="E39" s="10">
        <f t="shared" si="18"/>
        <v>-6.3941966187333303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-14</v>
      </c>
      <c r="E42" s="7"/>
      <c r="F42" s="7"/>
      <c r="G42" s="1">
        <v>1</v>
      </c>
      <c r="H42" s="8">
        <f t="shared" ref="H42:H53" si="21">E43</f>
        <v>-14</v>
      </c>
      <c r="I42" s="8">
        <f t="shared" ref="I42:I53" si="22">H42+273.15</f>
        <v>259.14999999999998</v>
      </c>
      <c r="J42" s="8">
        <f t="shared" ref="J42:J53" si="23">EXP(($C$16*(I42-$C$14))/($C$17*I42*$C$14))</f>
        <v>2.5402757724984461E-3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1.9583250542250157E-4</v>
      </c>
      <c r="Q42" s="13">
        <f t="shared" ref="Q42:Q53" si="27">P42*$B$44</f>
        <v>3.1333200867600249E-5</v>
      </c>
      <c r="R42" s="8">
        <f t="shared" ref="R42:R53" si="28">L42*$B$44</f>
        <v>1.2334566666666666E-2</v>
      </c>
      <c r="S42" s="14">
        <f t="shared" ref="S42:S53" si="29">Q42/R42</f>
        <v>2.5402757724984461E-3</v>
      </c>
      <c r="T42" s="2">
        <v>0.01</v>
      </c>
      <c r="U42" s="15">
        <f t="shared" ref="U42:U53" si="30">S42*T42</f>
        <v>2.540275772498446E-5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1.4825402757724985E-2</v>
      </c>
      <c r="AR42" s="8">
        <f t="shared" ref="AR42:AR53" si="34">$B$42/12</f>
        <v>7.7091041666666671</v>
      </c>
      <c r="AS42" s="1">
        <f t="shared" ref="AS42:AS53" si="35">$B$44</f>
        <v>0.16</v>
      </c>
      <c r="AT42" s="1">
        <f t="shared" ref="AT42:AT53" si="36">$E$5/12</f>
        <v>138.40776027397251</v>
      </c>
      <c r="AU42" s="1">
        <f t="shared" ref="AU42:AU53" si="37">AT42*10000*AS42*0.67*AR42*AQ42</f>
        <v>16957.648963779327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-14.8254471395484</v>
      </c>
      <c r="E43" s="10">
        <f t="shared" ref="E43:E54" si="38">D42</f>
        <v>-14</v>
      </c>
      <c r="F43" s="7" t="s">
        <v>73</v>
      </c>
      <c r="G43" s="1">
        <v>2</v>
      </c>
      <c r="H43" s="8">
        <f t="shared" si="21"/>
        <v>-14.8254471395484</v>
      </c>
      <c r="I43" s="8">
        <f t="shared" si="22"/>
        <v>258.3245528604516</v>
      </c>
      <c r="J43" s="8">
        <f t="shared" si="23"/>
        <v>2.2528936772116983E-3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0.15398625082791084</v>
      </c>
      <c r="P43" s="8">
        <f t="shared" si="26"/>
        <v>3.4691465086773501E-4</v>
      </c>
      <c r="Q43" s="13">
        <f t="shared" si="27"/>
        <v>5.5506344138837605E-5</v>
      </c>
      <c r="R43" s="8">
        <f t="shared" si="28"/>
        <v>1.2334566666666666E-2</v>
      </c>
      <c r="S43" s="14">
        <f t="shared" si="29"/>
        <v>4.5000643831971622E-3</v>
      </c>
      <c r="T43" s="2">
        <v>0.01</v>
      </c>
      <c r="U43" s="15">
        <f t="shared" si="30"/>
        <v>4.5000643831971626E-5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1.4845000643831973E-2</v>
      </c>
      <c r="AR43" s="8">
        <f t="shared" si="34"/>
        <v>7.7091041666666671</v>
      </c>
      <c r="AS43" s="1">
        <f t="shared" si="35"/>
        <v>0.16</v>
      </c>
      <c r="AT43" s="1">
        <f t="shared" si="36"/>
        <v>138.40776027397251</v>
      </c>
      <c r="AU43" s="1">
        <f t="shared" si="37"/>
        <v>16980.065492926318</v>
      </c>
    </row>
    <row r="44" spans="1:48" x14ac:dyDescent="0.15">
      <c r="A44" s="1" t="s">
        <v>38</v>
      </c>
      <c r="B44" s="1">
        <f>I5</f>
        <v>0.16</v>
      </c>
      <c r="C44" s="7">
        <v>2</v>
      </c>
      <c r="D44" s="9">
        <v>-11.0251433124643</v>
      </c>
      <c r="E44" s="10">
        <f t="shared" si="38"/>
        <v>-14.8254471395484</v>
      </c>
      <c r="F44" s="7" t="s">
        <v>73</v>
      </c>
      <c r="G44" s="1">
        <v>3</v>
      </c>
      <c r="H44" s="8">
        <f t="shared" si="21"/>
        <v>-11.0251433124643</v>
      </c>
      <c r="I44" s="8">
        <f t="shared" si="22"/>
        <v>262.12485668753567</v>
      </c>
      <c r="J44" s="8">
        <f t="shared" si="23"/>
        <v>3.8910449664711203E-3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0.23073037784370978</v>
      </c>
      <c r="P44" s="8">
        <f t="shared" si="26"/>
        <v>8.9778227532074663E-4</v>
      </c>
      <c r="Q44" s="13">
        <f t="shared" si="27"/>
        <v>1.4364516405131946E-4</v>
      </c>
      <c r="R44" s="8">
        <f t="shared" si="28"/>
        <v>1.2334566666666666E-2</v>
      </c>
      <c r="S44" s="14">
        <f t="shared" si="29"/>
        <v>1.1645740619288298E-2</v>
      </c>
      <c r="T44" s="2">
        <v>0.01</v>
      </c>
      <c r="U44" s="15">
        <f t="shared" si="30"/>
        <v>1.1645740619288297E-4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1.4916457406192884E-2</v>
      </c>
      <c r="AR44" s="8">
        <f t="shared" si="34"/>
        <v>7.7091041666666671</v>
      </c>
      <c r="AS44" s="1">
        <f t="shared" si="35"/>
        <v>0.16</v>
      </c>
      <c r="AT44" s="1">
        <f t="shared" si="36"/>
        <v>138.40776027397251</v>
      </c>
      <c r="AU44" s="1">
        <f t="shared" si="37"/>
        <v>17061.799440530081</v>
      </c>
    </row>
    <row r="45" spans="1:48" x14ac:dyDescent="0.15">
      <c r="C45" s="7">
        <v>3</v>
      </c>
      <c r="D45" s="9">
        <v>-6.1201966139354802</v>
      </c>
      <c r="E45" s="10">
        <f t="shared" si="38"/>
        <v>-11.0251433124643</v>
      </c>
      <c r="F45" s="7" t="s">
        <v>73</v>
      </c>
      <c r="G45" s="1">
        <v>4</v>
      </c>
      <c r="H45" s="8">
        <f t="shared" si="21"/>
        <v>-6.1201966139354802</v>
      </c>
      <c r="I45" s="8">
        <f t="shared" si="22"/>
        <v>267.02980338606449</v>
      </c>
      <c r="J45" s="8">
        <f t="shared" si="23"/>
        <v>7.6982139319035289E-3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0.30692363723505572</v>
      </c>
      <c r="P45" s="8">
        <f t="shared" si="26"/>
        <v>2.3627638201934105E-3</v>
      </c>
      <c r="Q45" s="13">
        <f t="shared" si="27"/>
        <v>3.780422112309457E-4</v>
      </c>
      <c r="R45" s="8">
        <f t="shared" si="28"/>
        <v>1.2334566666666666E-2</v>
      </c>
      <c r="S45" s="14">
        <f t="shared" si="29"/>
        <v>3.0649006280259464E-2</v>
      </c>
      <c r="T45" s="2">
        <v>0.01</v>
      </c>
      <c r="U45" s="15">
        <f t="shared" si="30"/>
        <v>3.0649006280259464E-4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1.5106490062802595E-2</v>
      </c>
      <c r="AR45" s="8">
        <f t="shared" si="34"/>
        <v>7.7091041666666671</v>
      </c>
      <c r="AS45" s="1">
        <f t="shared" si="35"/>
        <v>0.16</v>
      </c>
      <c r="AT45" s="1">
        <f t="shared" si="36"/>
        <v>138.40776027397251</v>
      </c>
      <c r="AU45" s="1">
        <f t="shared" si="37"/>
        <v>17279.163321640342</v>
      </c>
    </row>
    <row r="46" spans="1:48" x14ac:dyDescent="0.15">
      <c r="C46" s="7">
        <v>4</v>
      </c>
      <c r="D46" s="9">
        <v>-2.8335255762333298</v>
      </c>
      <c r="E46" s="10">
        <f t="shared" si="38"/>
        <v>-6.1201966139354802</v>
      </c>
      <c r="F46" s="7" t="s">
        <v>73</v>
      </c>
      <c r="G46" s="1">
        <v>5</v>
      </c>
      <c r="H46" s="8">
        <f t="shared" si="21"/>
        <v>-2.8335255762333298</v>
      </c>
      <c r="I46" s="8">
        <f t="shared" si="22"/>
        <v>270.31647442376664</v>
      </c>
      <c r="J46" s="8">
        <f t="shared" si="23"/>
        <v>1.199309705642723E-2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0.28933282974411922</v>
      </c>
      <c r="O46" s="8">
        <f t="shared" si="39"/>
        <v>9.2319085337409734E-2</v>
      </c>
      <c r="P46" s="8">
        <f t="shared" si="26"/>
        <v>1.107191750612143E-3</v>
      </c>
      <c r="Q46" s="13">
        <f t="shared" si="27"/>
        <v>1.7715068009794288E-4</v>
      </c>
      <c r="R46" s="8">
        <f t="shared" si="28"/>
        <v>1.2334566666666666E-2</v>
      </c>
      <c r="S46" s="14">
        <f t="shared" si="29"/>
        <v>1.4362132443345629E-2</v>
      </c>
      <c r="T46" s="2">
        <v>0.01</v>
      </c>
      <c r="U46" s="15">
        <f t="shared" si="30"/>
        <v>1.4362132443345628E-4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1.4943621324433456E-2</v>
      </c>
      <c r="AR46" s="8">
        <f t="shared" si="34"/>
        <v>7.7091041666666671</v>
      </c>
      <c r="AS46" s="1">
        <f t="shared" si="35"/>
        <v>0.16</v>
      </c>
      <c r="AT46" s="1">
        <f t="shared" si="36"/>
        <v>138.40776027397251</v>
      </c>
      <c r="AU46" s="1">
        <f t="shared" si="37"/>
        <v>17092.870177530087</v>
      </c>
    </row>
    <row r="47" spans="1:48" x14ac:dyDescent="0.15">
      <c r="C47" s="7">
        <v>5</v>
      </c>
      <c r="D47" s="9">
        <v>2.4363292547096802</v>
      </c>
      <c r="E47" s="10">
        <f t="shared" si="38"/>
        <v>-2.8335255762333298</v>
      </c>
      <c r="F47" s="7" t="s">
        <v>75</v>
      </c>
      <c r="G47" s="1">
        <v>6</v>
      </c>
      <c r="H47" s="8">
        <f t="shared" si="21"/>
        <v>2.4363292547096802</v>
      </c>
      <c r="I47" s="8">
        <f t="shared" si="22"/>
        <v>275.58632925470965</v>
      </c>
      <c r="J47" s="8">
        <f t="shared" si="23"/>
        <v>2.3881810752509426E-2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0.16830293525346426</v>
      </c>
      <c r="P47" s="8">
        <f t="shared" si="26"/>
        <v>4.0193788488150804E-3</v>
      </c>
      <c r="Q47" s="13">
        <f t="shared" si="27"/>
        <v>6.4310061581041283E-4</v>
      </c>
      <c r="R47" s="8">
        <f t="shared" si="28"/>
        <v>1.2334566666666666E-2</v>
      </c>
      <c r="S47" s="14">
        <f t="shared" si="29"/>
        <v>5.213807936588067E-2</v>
      </c>
      <c r="T47" s="2">
        <v>0.01</v>
      </c>
      <c r="U47" s="15">
        <f t="shared" si="30"/>
        <v>5.2138079365880675E-4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1.5321380793658808E-2</v>
      </c>
      <c r="AR47" s="8">
        <f t="shared" si="34"/>
        <v>7.7091041666666671</v>
      </c>
      <c r="AS47" s="1">
        <f t="shared" si="35"/>
        <v>0.16</v>
      </c>
      <c r="AT47" s="1">
        <f t="shared" si="36"/>
        <v>138.40776027397251</v>
      </c>
      <c r="AU47" s="1">
        <f t="shared" si="37"/>
        <v>17524.960460441907</v>
      </c>
    </row>
    <row r="48" spans="1:48" x14ac:dyDescent="0.15">
      <c r="C48" s="7">
        <v>6</v>
      </c>
      <c r="D48" s="9">
        <v>6.7270711288666698</v>
      </c>
      <c r="E48" s="10">
        <f t="shared" si="38"/>
        <v>2.4363292547096802</v>
      </c>
      <c r="F48" s="7" t="s">
        <v>73</v>
      </c>
      <c r="G48" s="1">
        <v>7</v>
      </c>
      <c r="H48" s="8">
        <f t="shared" si="21"/>
        <v>6.7270711288666698</v>
      </c>
      <c r="I48" s="8">
        <f t="shared" si="22"/>
        <v>279.87707112886665</v>
      </c>
      <c r="J48" s="8">
        <f t="shared" si="23"/>
        <v>4.1049252220209664E-2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0.24137459807131584</v>
      </c>
      <c r="P48" s="8">
        <f t="shared" si="26"/>
        <v>9.9082467557811763E-3</v>
      </c>
      <c r="Q48" s="13">
        <f t="shared" si="27"/>
        <v>1.5853194809249882E-3</v>
      </c>
      <c r="R48" s="8">
        <f t="shared" si="28"/>
        <v>1.2334566666666666E-2</v>
      </c>
      <c r="S48" s="14">
        <f t="shared" si="29"/>
        <v>0.12852656471582477</v>
      </c>
      <c r="T48" s="2">
        <v>0.01</v>
      </c>
      <c r="U48" s="15">
        <f t="shared" si="30"/>
        <v>1.2852656471582476E-3</v>
      </c>
      <c r="V48" s="14"/>
      <c r="W48" s="2"/>
      <c r="X48" s="15"/>
      <c r="Y48" s="2">
        <v>0.02</v>
      </c>
      <c r="Z48" s="2">
        <v>0.49</v>
      </c>
      <c r="AA48" s="2">
        <f t="shared" si="31"/>
        <v>9.7999999999999997E-3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0.01</v>
      </c>
      <c r="AO48" s="2">
        <v>0.5</v>
      </c>
      <c r="AP48" s="2">
        <f t="shared" si="32"/>
        <v>5.0000000000000001E-3</v>
      </c>
      <c r="AQ48" s="1">
        <f t="shared" si="33"/>
        <v>1.6085265647158248E-2</v>
      </c>
      <c r="AR48" s="8">
        <f t="shared" si="34"/>
        <v>7.7091041666666671</v>
      </c>
      <c r="AS48" s="1">
        <f t="shared" si="35"/>
        <v>0.16</v>
      </c>
      <c r="AT48" s="1">
        <f t="shared" si="36"/>
        <v>138.40776027397251</v>
      </c>
      <c r="AU48" s="1">
        <f t="shared" si="37"/>
        <v>18398.710159258138</v>
      </c>
    </row>
    <row r="49" spans="1:78" x14ac:dyDescent="0.15">
      <c r="C49" s="7">
        <v>7</v>
      </c>
      <c r="D49" s="9">
        <v>9.0881978393225804</v>
      </c>
      <c r="E49" s="10">
        <f t="shared" si="38"/>
        <v>6.7270711288666698</v>
      </c>
      <c r="F49" s="7" t="s">
        <v>73</v>
      </c>
      <c r="G49" s="1">
        <v>8</v>
      </c>
      <c r="H49" s="8">
        <f t="shared" si="21"/>
        <v>9.0881978393225804</v>
      </c>
      <c r="I49" s="8">
        <f t="shared" si="22"/>
        <v>282.23819783932254</v>
      </c>
      <c r="J49" s="8">
        <f t="shared" si="23"/>
        <v>5.4916405427179113E-2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0.30855739298220131</v>
      </c>
      <c r="P49" s="8">
        <f t="shared" si="26"/>
        <v>1.6944862890563999E-2</v>
      </c>
      <c r="Q49" s="13">
        <f t="shared" si="27"/>
        <v>2.7111780624902398E-3</v>
      </c>
      <c r="R49" s="8">
        <f t="shared" si="28"/>
        <v>1.2334566666666666E-2</v>
      </c>
      <c r="S49" s="14">
        <f t="shared" si="29"/>
        <v>0.21980326798322114</v>
      </c>
      <c r="T49" s="2">
        <v>0.01</v>
      </c>
      <c r="U49" s="15">
        <f t="shared" si="30"/>
        <v>2.1980326798322113E-3</v>
      </c>
      <c r="V49" s="14"/>
      <c r="W49" s="2"/>
      <c r="X49" s="15"/>
      <c r="Y49" s="2">
        <v>0.02</v>
      </c>
      <c r="Z49" s="2">
        <v>0.49</v>
      </c>
      <c r="AA49" s="2">
        <f t="shared" si="31"/>
        <v>9.7999999999999997E-3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0.01</v>
      </c>
      <c r="AO49" s="2">
        <v>0.5</v>
      </c>
      <c r="AP49" s="2">
        <f t="shared" si="32"/>
        <v>5.0000000000000001E-3</v>
      </c>
      <c r="AQ49" s="1">
        <f t="shared" si="33"/>
        <v>1.6998032679832211E-2</v>
      </c>
      <c r="AR49" s="8">
        <f t="shared" si="34"/>
        <v>7.7091041666666671</v>
      </c>
      <c r="AS49" s="1">
        <f t="shared" si="35"/>
        <v>0.16</v>
      </c>
      <c r="AT49" s="1">
        <f t="shared" si="36"/>
        <v>138.40776027397251</v>
      </c>
      <c r="AU49" s="1">
        <f t="shared" si="37"/>
        <v>19442.754842477982</v>
      </c>
    </row>
    <row r="50" spans="1:78" x14ac:dyDescent="0.15">
      <c r="C50" s="7">
        <v>8</v>
      </c>
      <c r="D50" s="9">
        <v>8.9908713578387101</v>
      </c>
      <c r="E50" s="10">
        <f t="shared" si="38"/>
        <v>9.0881978393225804</v>
      </c>
      <c r="F50" s="7" t="s">
        <v>73</v>
      </c>
      <c r="G50" s="1">
        <v>9</v>
      </c>
      <c r="H50" s="8">
        <f t="shared" si="21"/>
        <v>8.9908713578387101</v>
      </c>
      <c r="I50" s="8">
        <f t="shared" si="22"/>
        <v>282.14087135783871</v>
      </c>
      <c r="J50" s="8">
        <f t="shared" si="23"/>
        <v>5.4266746366386495E-2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0.36870357175830398</v>
      </c>
      <c r="P50" s="8">
        <f t="shared" si="26"/>
        <v>2.0008343212988666E-2</v>
      </c>
      <c r="Q50" s="13">
        <f t="shared" si="27"/>
        <v>3.2013349140781865E-3</v>
      </c>
      <c r="R50" s="8">
        <f t="shared" si="28"/>
        <v>1.2334566666666666E-2</v>
      </c>
      <c r="S50" s="14">
        <f t="shared" si="29"/>
        <v>0.25954174156191301</v>
      </c>
      <c r="T50" s="2">
        <v>0.01</v>
      </c>
      <c r="U50" s="15">
        <f t="shared" si="30"/>
        <v>2.5954174156191303E-3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1.7395417415619133E-2</v>
      </c>
      <c r="AR50" s="8">
        <f t="shared" si="34"/>
        <v>7.7091041666666671</v>
      </c>
      <c r="AS50" s="1">
        <f t="shared" si="35"/>
        <v>0.16</v>
      </c>
      <c r="AT50" s="1">
        <f t="shared" si="36"/>
        <v>138.40776027397251</v>
      </c>
      <c r="AU50" s="1">
        <f t="shared" si="37"/>
        <v>19897.292972953222</v>
      </c>
    </row>
    <row r="51" spans="1:78" x14ac:dyDescent="0.15">
      <c r="C51" s="7">
        <v>9</v>
      </c>
      <c r="D51" s="9">
        <v>5.30842941833333</v>
      </c>
      <c r="E51" s="10">
        <f t="shared" si="38"/>
        <v>8.9908713578387101</v>
      </c>
      <c r="F51" s="7" t="s">
        <v>73</v>
      </c>
      <c r="G51" s="1">
        <v>10</v>
      </c>
      <c r="H51" s="8">
        <f t="shared" si="21"/>
        <v>5.30842941833333</v>
      </c>
      <c r="I51" s="8">
        <f t="shared" si="22"/>
        <v>278.45842941833331</v>
      </c>
      <c r="J51" s="8">
        <f t="shared" si="23"/>
        <v>3.4381994229236205E-2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0.42578627021198195</v>
      </c>
      <c r="P51" s="8">
        <f t="shared" si="26"/>
        <v>1.4639381085316372E-2</v>
      </c>
      <c r="Q51" s="13">
        <f t="shared" si="27"/>
        <v>2.3423009736506196E-3</v>
      </c>
      <c r="R51" s="8">
        <f t="shared" si="28"/>
        <v>1.2334566666666666E-2</v>
      </c>
      <c r="S51" s="14">
        <f t="shared" si="29"/>
        <v>0.18989730543031802</v>
      </c>
      <c r="T51" s="2">
        <v>0.01</v>
      </c>
      <c r="U51" s="15">
        <f t="shared" si="30"/>
        <v>1.8989730543031802E-3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1.6698973054303182E-2</v>
      </c>
      <c r="AR51" s="8">
        <f t="shared" si="34"/>
        <v>7.7091041666666671</v>
      </c>
      <c r="AS51" s="1">
        <f t="shared" si="35"/>
        <v>0.16</v>
      </c>
      <c r="AT51" s="1">
        <f t="shared" si="36"/>
        <v>138.40776027397251</v>
      </c>
      <c r="AU51" s="1">
        <f t="shared" si="37"/>
        <v>19100.68331620406</v>
      </c>
    </row>
    <row r="52" spans="1:78" x14ac:dyDescent="0.15">
      <c r="C52" s="7">
        <v>10</v>
      </c>
      <c r="D52" s="9">
        <v>-0.68367296254838705</v>
      </c>
      <c r="E52" s="10">
        <f t="shared" si="38"/>
        <v>5.30842941833333</v>
      </c>
      <c r="F52" s="7" t="s">
        <v>73</v>
      </c>
      <c r="G52" s="1">
        <v>11</v>
      </c>
      <c r="H52" s="8">
        <f t="shared" si="21"/>
        <v>-0.68367296254838705</v>
      </c>
      <c r="I52" s="8">
        <f t="shared" si="22"/>
        <v>272.46632703745161</v>
      </c>
      <c r="J52" s="8">
        <f t="shared" si="23"/>
        <v>1.5935368491910847E-2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0.3905895446703323</v>
      </c>
      <c r="O52" s="8">
        <f t="shared" si="39"/>
        <v>9.7648386122999919E-2</v>
      </c>
      <c r="P52" s="8">
        <f t="shared" si="26"/>
        <v>1.5560630155103973E-3</v>
      </c>
      <c r="Q52" s="13">
        <f t="shared" si="27"/>
        <v>2.4897008248166359E-4</v>
      </c>
      <c r="R52" s="8">
        <f t="shared" si="28"/>
        <v>1.2334566666666666E-2</v>
      </c>
      <c r="S52" s="14">
        <f t="shared" si="29"/>
        <v>2.0184744969962216E-2</v>
      </c>
      <c r="T52" s="2">
        <v>0.01</v>
      </c>
      <c r="U52" s="15">
        <f t="shared" si="30"/>
        <v>2.0184744969962217E-4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1.5001847449699623E-2</v>
      </c>
      <c r="AR52" s="8">
        <f t="shared" si="34"/>
        <v>7.7091041666666671</v>
      </c>
      <c r="AS52" s="1">
        <f t="shared" si="35"/>
        <v>0.16</v>
      </c>
      <c r="AT52" s="1">
        <f t="shared" si="36"/>
        <v>138.40776027397251</v>
      </c>
      <c r="AU52" s="1">
        <f t="shared" si="37"/>
        <v>17159.470607138664</v>
      </c>
    </row>
    <row r="53" spans="1:78" x14ac:dyDescent="0.15">
      <c r="C53" s="7">
        <v>11</v>
      </c>
      <c r="D53" s="9">
        <v>-6.3941966187333303</v>
      </c>
      <c r="E53" s="10">
        <f t="shared" si="38"/>
        <v>-0.68367296254838705</v>
      </c>
      <c r="F53" s="7" t="s">
        <v>75</v>
      </c>
      <c r="G53" s="1">
        <v>12</v>
      </c>
      <c r="H53" s="8">
        <f t="shared" si="21"/>
        <v>-6.3941966187333303</v>
      </c>
      <c r="I53" s="8">
        <f t="shared" si="22"/>
        <v>266.75580338126667</v>
      </c>
      <c r="J53" s="8">
        <f t="shared" si="23"/>
        <v>7.4152212845329706E-3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0.17318336477415619</v>
      </c>
      <c r="P53" s="8">
        <f t="shared" si="26"/>
        <v>1.2841929726003605E-3</v>
      </c>
      <c r="Q53" s="13">
        <f t="shared" si="27"/>
        <v>2.0547087561605768E-4</v>
      </c>
      <c r="R53" s="8">
        <f t="shared" si="28"/>
        <v>1.2334566666666666E-2</v>
      </c>
      <c r="S53" s="14">
        <f t="shared" si="29"/>
        <v>1.6658134912135084E-2</v>
      </c>
      <c r="T53" s="2">
        <v>0.01</v>
      </c>
      <c r="U53" s="15">
        <f t="shared" si="30"/>
        <v>1.6658134912135084E-4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1.4966581349121351E-2</v>
      </c>
      <c r="AR53" s="8">
        <f t="shared" si="34"/>
        <v>7.7091041666666671</v>
      </c>
      <c r="AS53" s="1">
        <f t="shared" si="35"/>
        <v>0.16</v>
      </c>
      <c r="AT53" s="1">
        <f t="shared" si="36"/>
        <v>138.40776027397251</v>
      </c>
      <c r="AU53" s="1">
        <f t="shared" si="37"/>
        <v>17119.132400905713</v>
      </c>
      <c r="AV53" s="1">
        <f>SUM(AU42:AU53)</f>
        <v>214014.55215578587</v>
      </c>
    </row>
    <row r="54" spans="1:78" x14ac:dyDescent="0.15">
      <c r="C54" s="7">
        <v>12</v>
      </c>
      <c r="D54" s="9">
        <v>-14.1567655965806</v>
      </c>
      <c r="E54" s="10">
        <f t="shared" si="38"/>
        <v>-6.3941966187333303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-14</v>
      </c>
      <c r="E58" s="7"/>
      <c r="F58" s="7"/>
      <c r="G58" s="1">
        <v>1</v>
      </c>
      <c r="H58" s="8">
        <f t="shared" ref="H58:H69" si="40">E59</f>
        <v>-14</v>
      </c>
      <c r="I58" s="8">
        <f t="shared" ref="I58:I69" si="41">H58+273.15</f>
        <v>259.14999999999998</v>
      </c>
      <c r="J58" s="8">
        <f t="shared" ref="J58:J69" si="42">EXP(($C$16*(I58-$C$14))/($C$17*I58*$C$14))</f>
        <v>2.5402757724984461E-3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7.7022558573827766E-3</v>
      </c>
      <c r="Q58" s="13">
        <f t="shared" ref="Q58:Q69" si="46">P58*$B$60</f>
        <v>2.233654198641005E-3</v>
      </c>
      <c r="R58" s="8">
        <f t="shared" ref="R58:R69" si="47">L58*$B$60</f>
        <v>0.87929594999999994</v>
      </c>
      <c r="S58" s="14">
        <f t="shared" ref="S58:S69" si="48">Q58/R58</f>
        <v>2.5402757724984461E-3</v>
      </c>
      <c r="T58" s="2">
        <v>0.27</v>
      </c>
      <c r="U58" s="15">
        <f t="shared" ref="U58:U69" si="49">S58*T58</f>
        <v>6.8587445857458049E-4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0.22653326540730107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14.774209744723917</v>
      </c>
      <c r="AF58" s="1">
        <f t="shared" ref="AF58:AF69" si="54">AE58*10000*AC58*AB58</f>
        <v>375845.67436577374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-14.8254471395484</v>
      </c>
      <c r="E59" s="10">
        <f t="shared" ref="E59:E70" si="55">D58</f>
        <v>-14</v>
      </c>
      <c r="F59" s="7" t="s">
        <v>73</v>
      </c>
      <c r="G59" s="1">
        <v>2</v>
      </c>
      <c r="H59" s="8">
        <f t="shared" si="40"/>
        <v>-14.8254471395484</v>
      </c>
      <c r="I59" s="8">
        <f t="shared" si="41"/>
        <v>258.3245528604516</v>
      </c>
      <c r="J59" s="8">
        <f t="shared" si="42"/>
        <v>2.2528936772116983E-3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6.0564077441426178</v>
      </c>
      <c r="P59" s="8">
        <f t="shared" si="45"/>
        <v>1.3644442713394869E-2</v>
      </c>
      <c r="Q59" s="13">
        <f t="shared" si="46"/>
        <v>3.9568883868845118E-3</v>
      </c>
      <c r="R59" s="8">
        <f t="shared" si="47"/>
        <v>0.87929594999999994</v>
      </c>
      <c r="S59" s="14">
        <f t="shared" si="48"/>
        <v>4.5000643831971613E-3</v>
      </c>
      <c r="T59" s="2">
        <v>0.27</v>
      </c>
      <c r="U59" s="15">
        <f t="shared" si="49"/>
        <v>1.2150173834632337E-3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0.22663607787760692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14.774209744723917</v>
      </c>
      <c r="AF59" s="1">
        <f t="shared" si="54"/>
        <v>376016.25250212755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-11.0251433124643</v>
      </c>
      <c r="E60" s="10">
        <f t="shared" si="55"/>
        <v>-14.8254471395484</v>
      </c>
      <c r="F60" s="7" t="s">
        <v>73</v>
      </c>
      <c r="G60" s="1">
        <v>3</v>
      </c>
      <c r="H60" s="8">
        <f t="shared" si="40"/>
        <v>-11.0251433124643</v>
      </c>
      <c r="I60" s="8">
        <f t="shared" si="41"/>
        <v>262.12485668753567</v>
      </c>
      <c r="J60" s="8">
        <f t="shared" si="42"/>
        <v>3.8910449664711203E-3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9.0748183014292234</v>
      </c>
      <c r="P60" s="8">
        <f t="shared" si="45"/>
        <v>3.5310526073416185E-2</v>
      </c>
      <c r="Q60" s="13">
        <f t="shared" si="46"/>
        <v>1.0240052561290692E-2</v>
      </c>
      <c r="R60" s="8">
        <f t="shared" si="47"/>
        <v>0.87929594999999994</v>
      </c>
      <c r="S60" s="14">
        <f t="shared" si="48"/>
        <v>1.1645740619288299E-2</v>
      </c>
      <c r="T60" s="2">
        <v>0.27</v>
      </c>
      <c r="U60" s="15">
        <f t="shared" si="49"/>
        <v>3.144349967207841E-3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0.22701094719862849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14.774209744723917</v>
      </c>
      <c r="AF60" s="1">
        <f t="shared" si="54"/>
        <v>376638.20536412805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-6.1201966139354802</v>
      </c>
      <c r="E61" s="10">
        <f t="shared" si="55"/>
        <v>-11.0251433124643</v>
      </c>
      <c r="F61" s="7" t="s">
        <v>73</v>
      </c>
      <c r="G61" s="1">
        <v>4</v>
      </c>
      <c r="H61" s="8">
        <f t="shared" si="40"/>
        <v>-6.1201966139354802</v>
      </c>
      <c r="I61" s="8">
        <f t="shared" si="41"/>
        <v>267.02980338606449</v>
      </c>
      <c r="J61" s="8">
        <f t="shared" si="42"/>
        <v>7.6982139319035289E-3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12.071562775355806</v>
      </c>
      <c r="P61" s="8">
        <f t="shared" si="45"/>
        <v>9.2929472737092095E-2</v>
      </c>
      <c r="Q61" s="13">
        <f t="shared" si="46"/>
        <v>2.6949547093756705E-2</v>
      </c>
      <c r="R61" s="8">
        <f t="shared" si="47"/>
        <v>0.87929594999999994</v>
      </c>
      <c r="S61" s="14">
        <f t="shared" si="48"/>
        <v>3.0649006280259457E-2</v>
      </c>
      <c r="T61" s="2">
        <v>0.27</v>
      </c>
      <c r="U61" s="15">
        <f t="shared" si="49"/>
        <v>8.2752316956700538E-3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0.22800787751846871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14.774209744723917</v>
      </c>
      <c r="AF61" s="1">
        <f t="shared" si="54"/>
        <v>378292.23152969958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-2.8335255762333298</v>
      </c>
      <c r="E62" s="10">
        <f t="shared" si="55"/>
        <v>-6.1201966139354802</v>
      </c>
      <c r="F62" s="7" t="s">
        <v>73</v>
      </c>
      <c r="G62" s="1">
        <v>5</v>
      </c>
      <c r="H62" s="8">
        <f t="shared" si="40"/>
        <v>-2.8335255762333298</v>
      </c>
      <c r="I62" s="8">
        <f t="shared" si="41"/>
        <v>270.31647442376664</v>
      </c>
      <c r="J62" s="8">
        <f t="shared" si="42"/>
        <v>1.199309705642723E-2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11.379701637487779</v>
      </c>
      <c r="O62" s="8">
        <f t="shared" si="56"/>
        <v>3.6309866651309353</v>
      </c>
      <c r="P62" s="8">
        <f t="shared" si="45"/>
        <v>4.3546775485508345E-2</v>
      </c>
      <c r="Q62" s="13">
        <f t="shared" si="46"/>
        <v>1.2628564890797419E-2</v>
      </c>
      <c r="R62" s="8">
        <f t="shared" si="47"/>
        <v>0.87929594999999994</v>
      </c>
      <c r="S62" s="14">
        <f t="shared" si="48"/>
        <v>1.4362132443345632E-2</v>
      </c>
      <c r="T62" s="2">
        <v>0.27</v>
      </c>
      <c r="U62" s="15">
        <f t="shared" si="49"/>
        <v>3.8777757597033211E-3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0.22715345183011038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14.774209744723917</v>
      </c>
      <c r="AF62" s="1">
        <f t="shared" si="54"/>
        <v>376874.63752442581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2.4363292547096802</v>
      </c>
      <c r="E63" s="10">
        <f t="shared" si="55"/>
        <v>-2.8335255762333298</v>
      </c>
      <c r="F63" s="7" t="s">
        <v>75</v>
      </c>
      <c r="G63" s="1">
        <v>6</v>
      </c>
      <c r="H63" s="8">
        <f t="shared" si="40"/>
        <v>2.4363292547096802</v>
      </c>
      <c r="I63" s="8">
        <f t="shared" si="41"/>
        <v>275.58632925470965</v>
      </c>
      <c r="J63" s="8">
        <f t="shared" si="42"/>
        <v>2.3881810752509426E-2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6.6194948896454262</v>
      </c>
      <c r="P63" s="8">
        <f t="shared" si="45"/>
        <v>0.15808552423171535</v>
      </c>
      <c r="Q63" s="13">
        <f t="shared" si="46"/>
        <v>4.584480202719745E-2</v>
      </c>
      <c r="R63" s="8">
        <f t="shared" si="47"/>
        <v>0.87929594999999994</v>
      </c>
      <c r="S63" s="14">
        <f t="shared" si="48"/>
        <v>5.2138079365880684E-2</v>
      </c>
      <c r="T63" s="2">
        <v>0.27</v>
      </c>
      <c r="U63" s="15">
        <f t="shared" si="49"/>
        <v>1.4077281428787785E-2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0.22913521578161347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14.774209744723917</v>
      </c>
      <c r="AF63" s="1">
        <f t="shared" si="54"/>
        <v>380162.62000879634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6.7270711288666698</v>
      </c>
      <c r="E64" s="10">
        <f t="shared" si="55"/>
        <v>2.4363292547096802</v>
      </c>
      <c r="F64" s="7" t="s">
        <v>73</v>
      </c>
      <c r="G64" s="1">
        <v>7</v>
      </c>
      <c r="H64" s="8">
        <f t="shared" si="40"/>
        <v>6.7270711288666698</v>
      </c>
      <c r="I64" s="8">
        <f t="shared" si="41"/>
        <v>279.87707112886665</v>
      </c>
      <c r="J64" s="8">
        <f t="shared" si="42"/>
        <v>4.1049252220209664E-2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9.4934643654137112</v>
      </c>
      <c r="P64" s="8">
        <f t="shared" si="45"/>
        <v>0.38969961317944013</v>
      </c>
      <c r="Q64" s="13">
        <f t="shared" si="46"/>
        <v>0.11301288782203762</v>
      </c>
      <c r="R64" s="8">
        <f t="shared" si="47"/>
        <v>0.87929594999999994</v>
      </c>
      <c r="S64" s="14">
        <f t="shared" si="48"/>
        <v>0.12852656471582477</v>
      </c>
      <c r="T64" s="2">
        <v>0.27</v>
      </c>
      <c r="U64" s="15">
        <f t="shared" si="49"/>
        <v>3.4702172473272688E-2</v>
      </c>
      <c r="V64" s="2">
        <v>180.9</v>
      </c>
      <c r="W64" s="2">
        <v>6</v>
      </c>
      <c r="X64" s="2">
        <v>3</v>
      </c>
      <c r="Y64" s="2">
        <v>0.3</v>
      </c>
      <c r="Z64" s="2">
        <v>6</v>
      </c>
      <c r="AA64" s="2">
        <v>30.2</v>
      </c>
      <c r="AB64" s="1">
        <f t="shared" si="50"/>
        <v>0.23314263211155689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14.774209744723917</v>
      </c>
      <c r="AF64" s="1">
        <f t="shared" si="54"/>
        <v>386811.40110628301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9.0881978393225804</v>
      </c>
      <c r="E65" s="10">
        <f t="shared" si="55"/>
        <v>6.7270711288666698</v>
      </c>
      <c r="F65" s="7" t="s">
        <v>73</v>
      </c>
      <c r="G65" s="1">
        <v>8</v>
      </c>
      <c r="H65" s="8">
        <f t="shared" si="40"/>
        <v>9.0881978393225804</v>
      </c>
      <c r="I65" s="8">
        <f t="shared" si="41"/>
        <v>282.23819783932254</v>
      </c>
      <c r="J65" s="8">
        <f t="shared" si="42"/>
        <v>5.4916405427179113E-2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12.135819752234271</v>
      </c>
      <c r="P65" s="8">
        <f t="shared" si="45"/>
        <v>0.66645559770486562</v>
      </c>
      <c r="Q65" s="13">
        <f t="shared" si="46"/>
        <v>0.19327212333441102</v>
      </c>
      <c r="R65" s="8">
        <f t="shared" si="47"/>
        <v>0.87929594999999994</v>
      </c>
      <c r="S65" s="14">
        <f t="shared" si="48"/>
        <v>0.21980326798322117</v>
      </c>
      <c r="T65" s="2">
        <v>0.27</v>
      </c>
      <c r="U65" s="15">
        <f t="shared" si="49"/>
        <v>5.934688235546972E-2</v>
      </c>
      <c r="V65" s="2">
        <v>180.9</v>
      </c>
      <c r="W65" s="2">
        <v>6</v>
      </c>
      <c r="X65" s="2">
        <v>3</v>
      </c>
      <c r="Y65" s="2">
        <v>0.3</v>
      </c>
      <c r="Z65" s="2">
        <v>6</v>
      </c>
      <c r="AA65" s="2">
        <v>30.2</v>
      </c>
      <c r="AB65" s="1">
        <f t="shared" si="50"/>
        <v>0.23793109924166778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14.774209744723917</v>
      </c>
      <c r="AF65" s="1">
        <f t="shared" si="54"/>
        <v>394756.03852833668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8.9908713578387101</v>
      </c>
      <c r="E66" s="10">
        <f t="shared" si="55"/>
        <v>9.0881978393225804</v>
      </c>
      <c r="F66" s="7" t="s">
        <v>73</v>
      </c>
      <c r="G66" s="1">
        <v>9</v>
      </c>
      <c r="H66" s="8">
        <f t="shared" si="40"/>
        <v>8.9908713578387101</v>
      </c>
      <c r="I66" s="8">
        <f t="shared" si="41"/>
        <v>282.14087135783871</v>
      </c>
      <c r="J66" s="8">
        <f t="shared" si="42"/>
        <v>5.4266746366386495E-2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14.501419154529405</v>
      </c>
      <c r="P66" s="8">
        <f t="shared" si="45"/>
        <v>0.78694483521150604</v>
      </c>
      <c r="Q66" s="13">
        <f t="shared" si="46"/>
        <v>0.22821400221133673</v>
      </c>
      <c r="R66" s="8">
        <f t="shared" si="47"/>
        <v>0.87929594999999994</v>
      </c>
      <c r="S66" s="14">
        <f t="shared" si="48"/>
        <v>0.25954174156191295</v>
      </c>
      <c r="T66" s="2">
        <v>0.27</v>
      </c>
      <c r="U66" s="15">
        <f t="shared" si="49"/>
        <v>7.0076270221716502E-2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0.24001581930407953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14.774209744723917</v>
      </c>
      <c r="AF66" s="1">
        <f t="shared" si="54"/>
        <v>398214.83746593306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5.30842941833333</v>
      </c>
      <c r="E67" s="10">
        <f t="shared" si="55"/>
        <v>8.9908713578387101</v>
      </c>
      <c r="F67" s="7" t="s">
        <v>73</v>
      </c>
      <c r="G67" s="1">
        <v>10</v>
      </c>
      <c r="H67" s="8">
        <f t="shared" si="40"/>
        <v>5.30842941833333</v>
      </c>
      <c r="I67" s="8">
        <f t="shared" si="41"/>
        <v>278.45842941833331</v>
      </c>
      <c r="J67" s="8">
        <f t="shared" si="42"/>
        <v>3.4381994229236205E-2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16.746529319317897</v>
      </c>
      <c r="P67" s="8">
        <f t="shared" si="45"/>
        <v>0.57577907441652287</v>
      </c>
      <c r="Q67" s="13">
        <f t="shared" si="46"/>
        <v>0.16697593158079163</v>
      </c>
      <c r="R67" s="8">
        <f t="shared" si="47"/>
        <v>0.87929594999999994</v>
      </c>
      <c r="S67" s="14">
        <f t="shared" si="48"/>
        <v>0.18989730543031802</v>
      </c>
      <c r="T67" s="2">
        <v>0.27</v>
      </c>
      <c r="U67" s="15">
        <f t="shared" si="49"/>
        <v>5.1272272466185868E-2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0.23636220254017992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14.774209744723917</v>
      </c>
      <c r="AF67" s="1">
        <f t="shared" si="54"/>
        <v>392153.05199688516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-0.68367296254838705</v>
      </c>
      <c r="E68" s="10">
        <f t="shared" si="55"/>
        <v>5.30842941833333</v>
      </c>
      <c r="F68" s="7" t="s">
        <v>73</v>
      </c>
      <c r="G68" s="1">
        <v>11</v>
      </c>
      <c r="H68" s="8">
        <f t="shared" si="40"/>
        <v>-0.68367296254838705</v>
      </c>
      <c r="I68" s="8">
        <f t="shared" si="41"/>
        <v>272.46632703745161</v>
      </c>
      <c r="J68" s="8">
        <f t="shared" si="42"/>
        <v>1.5935368491910847E-2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15.362212732656305</v>
      </c>
      <c r="O68" s="8">
        <f t="shared" si="56"/>
        <v>3.8405925122450686</v>
      </c>
      <c r="P68" s="8">
        <f t="shared" si="45"/>
        <v>6.1201256909898791E-2</v>
      </c>
      <c r="Q68" s="13">
        <f t="shared" si="46"/>
        <v>1.7748364503870649E-2</v>
      </c>
      <c r="R68" s="8">
        <f t="shared" si="47"/>
        <v>0.87929594999999994</v>
      </c>
      <c r="S68" s="14">
        <f t="shared" si="48"/>
        <v>2.0184744969962219E-2</v>
      </c>
      <c r="T68" s="2">
        <v>0.27</v>
      </c>
      <c r="U68" s="15">
        <f t="shared" si="49"/>
        <v>5.4498811418897996E-3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0.2274589119058692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14.774209744723917</v>
      </c>
      <c r="AF68" s="1">
        <f t="shared" si="54"/>
        <v>377381.43217976694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-6.3941966187333303</v>
      </c>
      <c r="E69" s="10">
        <f t="shared" si="55"/>
        <v>-0.68367296254838705</v>
      </c>
      <c r="F69" s="7" t="s">
        <v>75</v>
      </c>
      <c r="G69" s="1">
        <v>12</v>
      </c>
      <c r="H69" s="8">
        <f t="shared" si="40"/>
        <v>-6.3941966187333303</v>
      </c>
      <c r="I69" s="8">
        <f t="shared" si="41"/>
        <v>266.75580338126667</v>
      </c>
      <c r="J69" s="8">
        <f t="shared" si="42"/>
        <v>7.4152212845329706E-3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6.8114462553351691</v>
      </c>
      <c r="P69" s="8">
        <f t="shared" si="45"/>
        <v>5.0508381251013743E-2</v>
      </c>
      <c r="Q69" s="13">
        <f t="shared" si="46"/>
        <v>1.4647430562793985E-2</v>
      </c>
      <c r="R69" s="8">
        <f t="shared" si="47"/>
        <v>0.87929594999999994</v>
      </c>
      <c r="S69" s="14">
        <f t="shared" si="48"/>
        <v>1.6658134912135084E-2</v>
      </c>
      <c r="T69" s="2">
        <v>0.27</v>
      </c>
      <c r="U69" s="15">
        <f t="shared" si="49"/>
        <v>4.4976964262764731E-3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0.22727390241562553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14.774209744723917</v>
      </c>
      <c r="AF69" s="1">
        <f t="shared" si="54"/>
        <v>377074.47939515195</v>
      </c>
      <c r="AG69" s="1">
        <f>SUM(AF58:AF69)</f>
        <v>4590220.8619673084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-14.1567655965806</v>
      </c>
      <c r="E70" s="10">
        <f t="shared" si="55"/>
        <v>-6.3941966187333303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-14</v>
      </c>
      <c r="E74" s="7"/>
      <c r="F74" s="7"/>
      <c r="G74" s="1">
        <v>1</v>
      </c>
      <c r="H74" s="8">
        <f t="shared" ref="H74:H85" si="57">E75</f>
        <v>-14</v>
      </c>
      <c r="I74" s="8">
        <f t="shared" ref="I74:I85" si="58">H74+273.15</f>
        <v>259.14999999999998</v>
      </c>
      <c r="J74" s="8">
        <f t="shared" ref="J74:J85" si="59">EXP(($C$16*(I74-$C$14))/($C$17*I74*$C$14))</f>
        <v>2.5402757724984461E-3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1.3240425381416401E-3</v>
      </c>
      <c r="Q74" s="13">
        <f t="shared" ref="Q74:Q85" si="63">P74*$B$76</f>
        <v>3.4425105991682645E-4</v>
      </c>
      <c r="R74" s="8">
        <f t="shared" ref="R74:R85" si="64">L74*$B$76</f>
        <v>0.1355172</v>
      </c>
      <c r="S74" s="14">
        <f t="shared" ref="S74:S85" si="65">Q74/R74</f>
        <v>2.5402757724984461E-3</v>
      </c>
      <c r="T74" s="2">
        <v>0.01</v>
      </c>
      <c r="U74" s="15">
        <f t="shared" ref="U74:U85" si="66">S74*T74</f>
        <v>2.540275772498446E-5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5.5154027577249843E-3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$E$8/12</f>
        <v>0.86530830788941671</v>
      </c>
      <c r="AX74" s="1">
        <f t="shared" ref="AX74:AX85" si="73">AW74*10000*AV74*0.67*AU74*AT74</f>
        <v>433.32857425467438</v>
      </c>
    </row>
    <row r="75" spans="1:78" x14ac:dyDescent="0.15">
      <c r="A75" s="1" t="s">
        <v>74</v>
      </c>
      <c r="B75" s="1">
        <v>1</v>
      </c>
      <c r="C75" s="7">
        <v>1</v>
      </c>
      <c r="D75" s="9">
        <v>-14.8254471395484</v>
      </c>
      <c r="E75" s="10">
        <f t="shared" ref="E75:E86" si="74">D74</f>
        <v>-14</v>
      </c>
      <c r="F75" s="7" t="s">
        <v>73</v>
      </c>
      <c r="G75" s="1">
        <v>2</v>
      </c>
      <c r="H75" s="8">
        <f t="shared" si="57"/>
        <v>-14.8254471395484</v>
      </c>
      <c r="I75" s="8">
        <f t="shared" si="58"/>
        <v>258.3245528604516</v>
      </c>
      <c r="J75" s="8">
        <f t="shared" si="59"/>
        <v>2.2528936772116983E-3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1.0411159574618585</v>
      </c>
      <c r="P75" s="8">
        <f t="shared" si="62"/>
        <v>2.3455235578100243E-3</v>
      </c>
      <c r="Q75" s="13">
        <f t="shared" si="63"/>
        <v>6.098361250306063E-4</v>
      </c>
      <c r="R75" s="8">
        <f t="shared" si="64"/>
        <v>0.1355172</v>
      </c>
      <c r="S75" s="14">
        <f t="shared" si="65"/>
        <v>4.5000643831971604E-3</v>
      </c>
      <c r="T75" s="2">
        <v>0.01</v>
      </c>
      <c r="U75" s="15">
        <f t="shared" si="66"/>
        <v>4.5000643831971605E-5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5.5350006438319721E-3</v>
      </c>
      <c r="AU75" s="8">
        <f t="shared" si="70"/>
        <v>52.122000000000007</v>
      </c>
      <c r="AV75" s="1">
        <f t="shared" si="71"/>
        <v>0.26</v>
      </c>
      <c r="AW75" s="1">
        <f t="shared" si="72"/>
        <v>0.86530830788941671</v>
      </c>
      <c r="AX75" s="1">
        <f t="shared" si="73"/>
        <v>434.86832110874627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-11.0251433124643</v>
      </c>
      <c r="E76" s="10">
        <f t="shared" si="74"/>
        <v>-14.8254471395484</v>
      </c>
      <c r="F76" s="7" t="s">
        <v>73</v>
      </c>
      <c r="G76" s="1">
        <v>3</v>
      </c>
      <c r="H76" s="8">
        <f t="shared" si="57"/>
        <v>-11.0251433124643</v>
      </c>
      <c r="I76" s="8">
        <f t="shared" si="58"/>
        <v>262.12485668753567</v>
      </c>
      <c r="J76" s="8">
        <f t="shared" si="59"/>
        <v>3.8910449664711203E-3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1.5599904339040485</v>
      </c>
      <c r="P76" s="8">
        <f t="shared" si="62"/>
        <v>6.0699929255854466E-3</v>
      </c>
      <c r="Q76" s="13">
        <f t="shared" si="63"/>
        <v>1.5781981606522162E-3</v>
      </c>
      <c r="R76" s="8">
        <f t="shared" si="64"/>
        <v>0.1355172</v>
      </c>
      <c r="S76" s="14">
        <f t="shared" si="65"/>
        <v>1.1645740619288298E-2</v>
      </c>
      <c r="T76" s="2">
        <v>0.01</v>
      </c>
      <c r="U76" s="15">
        <f t="shared" si="66"/>
        <v>1.1645740619288297E-4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5.6064574061928827E-3</v>
      </c>
      <c r="AU76" s="8">
        <f t="shared" si="70"/>
        <v>52.122000000000007</v>
      </c>
      <c r="AV76" s="1">
        <f t="shared" si="71"/>
        <v>0.26</v>
      </c>
      <c r="AW76" s="1">
        <f t="shared" si="72"/>
        <v>0.86530830788941671</v>
      </c>
      <c r="AX76" s="1">
        <f t="shared" si="73"/>
        <v>440.48246359568236</v>
      </c>
    </row>
    <row r="77" spans="1:78" x14ac:dyDescent="0.15">
      <c r="C77" s="7">
        <v>3</v>
      </c>
      <c r="D77" s="9">
        <v>-6.1201966139354802</v>
      </c>
      <c r="E77" s="10">
        <f t="shared" si="74"/>
        <v>-11.0251433124643</v>
      </c>
      <c r="F77" s="7" t="s">
        <v>73</v>
      </c>
      <c r="G77" s="1">
        <v>4</v>
      </c>
      <c r="H77" s="8">
        <f t="shared" si="57"/>
        <v>-6.1201966139354802</v>
      </c>
      <c r="I77" s="8">
        <f t="shared" si="58"/>
        <v>267.02980338606449</v>
      </c>
      <c r="J77" s="8">
        <f t="shared" si="59"/>
        <v>7.6982139319035289E-3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2.0751404409784628</v>
      </c>
      <c r="P77" s="8">
        <f t="shared" si="62"/>
        <v>1.5974875053396835E-2</v>
      </c>
      <c r="Q77" s="13">
        <f t="shared" si="63"/>
        <v>4.1534675138831774E-3</v>
      </c>
      <c r="R77" s="8">
        <f t="shared" si="64"/>
        <v>0.1355172</v>
      </c>
      <c r="S77" s="14">
        <f t="shared" si="65"/>
        <v>3.0649006280259461E-2</v>
      </c>
      <c r="T77" s="2">
        <v>0.01</v>
      </c>
      <c r="U77" s="15">
        <f t="shared" si="66"/>
        <v>3.0649006280259464E-4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5.7964900628025944E-3</v>
      </c>
      <c r="AU77" s="8">
        <f t="shared" si="70"/>
        <v>52.122000000000007</v>
      </c>
      <c r="AV77" s="1">
        <f t="shared" si="71"/>
        <v>0.26</v>
      </c>
      <c r="AW77" s="1">
        <f t="shared" si="72"/>
        <v>0.86530830788941671</v>
      </c>
      <c r="AX77" s="1">
        <f t="shared" si="73"/>
        <v>455.41275677058752</v>
      </c>
    </row>
    <row r="78" spans="1:78" x14ac:dyDescent="0.15">
      <c r="C78" s="7">
        <v>4</v>
      </c>
      <c r="D78" s="9">
        <v>-2.8335255762333298</v>
      </c>
      <c r="E78" s="10">
        <f t="shared" si="74"/>
        <v>-6.1201966139354802</v>
      </c>
      <c r="F78" s="7" t="s">
        <v>73</v>
      </c>
      <c r="G78" s="1">
        <v>5</v>
      </c>
      <c r="H78" s="8">
        <f t="shared" si="57"/>
        <v>-2.8335255762333298</v>
      </c>
      <c r="I78" s="8">
        <f t="shared" si="58"/>
        <v>270.31647442376664</v>
      </c>
      <c r="J78" s="8">
        <f t="shared" si="59"/>
        <v>1.199309705642723E-2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1.9562072876288128</v>
      </c>
      <c r="O78" s="8">
        <f t="shared" si="75"/>
        <v>0.62417827829625327</v>
      </c>
      <c r="P78" s="8">
        <f t="shared" si="62"/>
        <v>7.4858306721206115E-3</v>
      </c>
      <c r="Q78" s="13">
        <f t="shared" si="63"/>
        <v>1.9463159747513592E-3</v>
      </c>
      <c r="R78" s="8">
        <f t="shared" si="64"/>
        <v>0.1355172</v>
      </c>
      <c r="S78" s="14">
        <f t="shared" si="65"/>
        <v>1.4362132443345636E-2</v>
      </c>
      <c r="T78" s="2">
        <v>0.01</v>
      </c>
      <c r="U78" s="15">
        <f t="shared" si="66"/>
        <v>1.4362132443345636E-4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5.6336213244334568E-3</v>
      </c>
      <c r="AU78" s="8">
        <f t="shared" si="70"/>
        <v>52.122000000000007</v>
      </c>
      <c r="AV78" s="1">
        <f t="shared" si="71"/>
        <v>0.26</v>
      </c>
      <c r="AW78" s="1">
        <f t="shared" si="72"/>
        <v>0.86530830788941671</v>
      </c>
      <c r="AX78" s="1">
        <f t="shared" si="73"/>
        <v>442.61665079459038</v>
      </c>
    </row>
    <row r="79" spans="1:78" x14ac:dyDescent="0.15">
      <c r="C79" s="7">
        <v>5</v>
      </c>
      <c r="D79" s="9">
        <v>2.4363292547096802</v>
      </c>
      <c r="E79" s="10">
        <f t="shared" si="74"/>
        <v>-2.8335255762333298</v>
      </c>
      <c r="F79" s="7" t="s">
        <v>75</v>
      </c>
      <c r="G79" s="1">
        <v>6</v>
      </c>
      <c r="H79" s="8">
        <f t="shared" si="57"/>
        <v>2.4363292547096802</v>
      </c>
      <c r="I79" s="8">
        <f t="shared" si="58"/>
        <v>275.58632925470965</v>
      </c>
      <c r="J79" s="8">
        <f t="shared" si="59"/>
        <v>2.3881810752509426E-2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1.1379124476241327</v>
      </c>
      <c r="P79" s="8">
        <f t="shared" si="62"/>
        <v>2.7175409727084331E-2</v>
      </c>
      <c r="Q79" s="13">
        <f t="shared" si="63"/>
        <v>7.065606529041926E-3</v>
      </c>
      <c r="R79" s="8">
        <f t="shared" si="64"/>
        <v>0.1355172</v>
      </c>
      <c r="S79" s="14">
        <f t="shared" si="65"/>
        <v>5.2138079365880684E-2</v>
      </c>
      <c r="T79" s="2">
        <v>0.01</v>
      </c>
      <c r="U79" s="15">
        <f t="shared" si="66"/>
        <v>5.2138079365880686E-4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6.0113807936588073E-3</v>
      </c>
      <c r="AU79" s="8">
        <f t="shared" si="70"/>
        <v>52.122000000000007</v>
      </c>
      <c r="AV79" s="1">
        <f t="shared" si="71"/>
        <v>0.26</v>
      </c>
      <c r="AW79" s="1">
        <f t="shared" si="72"/>
        <v>0.86530830788941671</v>
      </c>
      <c r="AX79" s="1">
        <f t="shared" si="73"/>
        <v>472.29607393034428</v>
      </c>
    </row>
    <row r="80" spans="1:78" x14ac:dyDescent="0.15">
      <c r="C80" s="7">
        <v>6</v>
      </c>
      <c r="D80" s="9">
        <v>6.7270711288666698</v>
      </c>
      <c r="E80" s="10">
        <f t="shared" si="74"/>
        <v>2.4363292547096802</v>
      </c>
      <c r="F80" s="7" t="s">
        <v>73</v>
      </c>
      <c r="G80" s="1">
        <v>7</v>
      </c>
      <c r="H80" s="8">
        <f t="shared" si="57"/>
        <v>6.7270711288666698</v>
      </c>
      <c r="I80" s="8">
        <f t="shared" si="58"/>
        <v>279.87707112886665</v>
      </c>
      <c r="J80" s="8">
        <f t="shared" si="59"/>
        <v>4.1049252220209664E-2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1.6319570378970483</v>
      </c>
      <c r="P80" s="8">
        <f t="shared" si="62"/>
        <v>6.6990616061182201E-2</v>
      </c>
      <c r="Q80" s="13">
        <f t="shared" si="63"/>
        <v>1.7417560175907374E-2</v>
      </c>
      <c r="R80" s="8">
        <f t="shared" si="64"/>
        <v>0.1355172</v>
      </c>
      <c r="S80" s="14">
        <f t="shared" si="65"/>
        <v>0.1285265647158248</v>
      </c>
      <c r="T80" s="2">
        <v>0.01</v>
      </c>
      <c r="U80" s="15">
        <f t="shared" si="66"/>
        <v>1.2852656471582481E-3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1E-3</v>
      </c>
      <c r="AF80" s="2">
        <v>0.49</v>
      </c>
      <c r="AG80" s="15">
        <f t="shared" si="67"/>
        <v>4.8999999999999998E-4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0.01</v>
      </c>
      <c r="AR80" s="2">
        <v>0.5</v>
      </c>
      <c r="AS80" s="2">
        <f t="shared" si="68"/>
        <v>5.0000000000000001E-3</v>
      </c>
      <c r="AT80" s="1">
        <f t="shared" si="69"/>
        <v>6.7752656471582479E-3</v>
      </c>
      <c r="AU80" s="8">
        <f t="shared" si="70"/>
        <v>52.122000000000007</v>
      </c>
      <c r="AV80" s="1">
        <f t="shared" si="71"/>
        <v>0.26</v>
      </c>
      <c r="AW80" s="1">
        <f t="shared" si="72"/>
        <v>0.86530830788941671</v>
      </c>
      <c r="AX80" s="1">
        <f t="shared" si="73"/>
        <v>532.31220493692024</v>
      </c>
    </row>
    <row r="81" spans="1:53" x14ac:dyDescent="0.15">
      <c r="C81" s="7">
        <v>7</v>
      </c>
      <c r="D81" s="9">
        <v>9.0881978393225804</v>
      </c>
      <c r="E81" s="10">
        <f t="shared" si="74"/>
        <v>6.7270711288666698</v>
      </c>
      <c r="F81" s="7" t="s">
        <v>73</v>
      </c>
      <c r="G81" s="1">
        <v>8</v>
      </c>
      <c r="H81" s="8">
        <f t="shared" si="57"/>
        <v>9.0881978393225804</v>
      </c>
      <c r="I81" s="8">
        <f t="shared" si="58"/>
        <v>282.23819783932254</v>
      </c>
      <c r="J81" s="8">
        <f t="shared" si="59"/>
        <v>5.4916405427179113E-2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2.0861864218358663</v>
      </c>
      <c r="P81" s="8">
        <f t="shared" si="62"/>
        <v>0.11456585933821455</v>
      </c>
      <c r="Q81" s="13">
        <f t="shared" si="63"/>
        <v>2.9787123427935783E-2</v>
      </c>
      <c r="R81" s="8">
        <f t="shared" si="64"/>
        <v>0.1355172</v>
      </c>
      <c r="S81" s="14">
        <f t="shared" si="65"/>
        <v>0.2198032679832212</v>
      </c>
      <c r="T81" s="2">
        <v>0.01</v>
      </c>
      <c r="U81" s="15">
        <f t="shared" si="66"/>
        <v>2.1980326798322122E-3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1E-3</v>
      </c>
      <c r="AF81" s="2">
        <v>0.49</v>
      </c>
      <c r="AG81" s="15">
        <f t="shared" si="67"/>
        <v>4.8999999999999998E-4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0.01</v>
      </c>
      <c r="AR81" s="2">
        <v>0.5</v>
      </c>
      <c r="AS81" s="2">
        <f t="shared" si="68"/>
        <v>5.0000000000000001E-3</v>
      </c>
      <c r="AT81" s="1">
        <f t="shared" si="69"/>
        <v>7.6880326798322123E-3</v>
      </c>
      <c r="AU81" s="8">
        <f t="shared" si="70"/>
        <v>52.122000000000007</v>
      </c>
      <c r="AV81" s="1">
        <f t="shared" si="71"/>
        <v>0.26</v>
      </c>
      <c r="AW81" s="1">
        <f t="shared" si="72"/>
        <v>0.86530830788941671</v>
      </c>
      <c r="AX81" s="1">
        <f t="shared" si="73"/>
        <v>604.02556011144384</v>
      </c>
    </row>
    <row r="82" spans="1:53" x14ac:dyDescent="0.15">
      <c r="C82" s="7">
        <v>8</v>
      </c>
      <c r="D82" s="9">
        <v>8.9908713578387101</v>
      </c>
      <c r="E82" s="10">
        <f t="shared" si="74"/>
        <v>9.0881978393225804</v>
      </c>
      <c r="F82" s="7" t="s">
        <v>73</v>
      </c>
      <c r="G82" s="1">
        <v>9</v>
      </c>
      <c r="H82" s="8">
        <f t="shared" si="57"/>
        <v>8.9908713578387101</v>
      </c>
      <c r="I82" s="8">
        <f t="shared" si="58"/>
        <v>282.14087135783871</v>
      </c>
      <c r="J82" s="8">
        <f t="shared" si="59"/>
        <v>5.4266746366386495E-2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2.4928405624976517</v>
      </c>
      <c r="P82" s="8">
        <f t="shared" si="62"/>
        <v>0.1352783465369003</v>
      </c>
      <c r="Q82" s="13">
        <f t="shared" si="63"/>
        <v>3.5172370099594077E-2</v>
      </c>
      <c r="R82" s="8">
        <f t="shared" si="64"/>
        <v>0.1355172</v>
      </c>
      <c r="S82" s="14">
        <f t="shared" si="65"/>
        <v>0.25954174156191301</v>
      </c>
      <c r="T82" s="2">
        <v>0.01</v>
      </c>
      <c r="U82" s="15">
        <f t="shared" si="66"/>
        <v>2.5954174156191303E-3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8.0854174156191304E-3</v>
      </c>
      <c r="AU82" s="8">
        <f t="shared" si="70"/>
        <v>52.122000000000007</v>
      </c>
      <c r="AV82" s="1">
        <f t="shared" si="71"/>
        <v>0.26</v>
      </c>
      <c r="AW82" s="1">
        <f t="shared" si="72"/>
        <v>0.86530830788941671</v>
      </c>
      <c r="AX82" s="1">
        <f t="shared" si="73"/>
        <v>635.2468813010762</v>
      </c>
    </row>
    <row r="83" spans="1:53" x14ac:dyDescent="0.15">
      <c r="C83" s="7">
        <v>9</v>
      </c>
      <c r="D83" s="9">
        <v>5.30842941833333</v>
      </c>
      <c r="E83" s="10">
        <f t="shared" si="74"/>
        <v>8.9908713578387101</v>
      </c>
      <c r="F83" s="7" t="s">
        <v>73</v>
      </c>
      <c r="G83" s="1">
        <v>10</v>
      </c>
      <c r="H83" s="8">
        <f t="shared" si="57"/>
        <v>5.30842941833333</v>
      </c>
      <c r="I83" s="8">
        <f t="shared" si="58"/>
        <v>278.45842941833331</v>
      </c>
      <c r="J83" s="8">
        <f t="shared" si="59"/>
        <v>3.4381994229236205E-2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2.8787822159607517</v>
      </c>
      <c r="P83" s="8">
        <f t="shared" si="62"/>
        <v>9.8978273536390382E-2</v>
      </c>
      <c r="Q83" s="13">
        <f t="shared" si="63"/>
        <v>2.5734351119461499E-2</v>
      </c>
      <c r="R83" s="8">
        <f t="shared" si="64"/>
        <v>0.1355172</v>
      </c>
      <c r="S83" s="14">
        <f t="shared" si="65"/>
        <v>0.18989730543031805</v>
      </c>
      <c r="T83" s="2">
        <v>0.01</v>
      </c>
      <c r="U83" s="15">
        <f t="shared" si="66"/>
        <v>1.8989730543031804E-3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7.3889730543031809E-3</v>
      </c>
      <c r="AU83" s="8">
        <f t="shared" si="70"/>
        <v>52.122000000000007</v>
      </c>
      <c r="AV83" s="1">
        <f t="shared" si="71"/>
        <v>0.26</v>
      </c>
      <c r="AW83" s="1">
        <f t="shared" si="72"/>
        <v>0.86530830788941671</v>
      </c>
      <c r="AX83" s="1">
        <f t="shared" si="73"/>
        <v>580.52934653644718</v>
      </c>
    </row>
    <row r="84" spans="1:53" x14ac:dyDescent="0.15">
      <c r="C84" s="7">
        <v>10</v>
      </c>
      <c r="D84" s="9">
        <v>-0.68367296254838705</v>
      </c>
      <c r="E84" s="10">
        <f t="shared" si="74"/>
        <v>5.30842941833333</v>
      </c>
      <c r="F84" s="7" t="s">
        <v>73</v>
      </c>
      <c r="G84" s="1">
        <v>11</v>
      </c>
      <c r="H84" s="8">
        <f t="shared" si="57"/>
        <v>-0.68367296254838705</v>
      </c>
      <c r="I84" s="8">
        <f t="shared" si="58"/>
        <v>272.46632703745161</v>
      </c>
      <c r="J84" s="8">
        <f t="shared" si="59"/>
        <v>1.5935368491910847E-2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2.6408137453031433</v>
      </c>
      <c r="O84" s="8">
        <f t="shared" si="75"/>
        <v>0.6602101971212182</v>
      </c>
      <c r="P84" s="8">
        <f t="shared" si="62"/>
        <v>1.052069277324371E-2</v>
      </c>
      <c r="Q84" s="13">
        <f t="shared" si="63"/>
        <v>2.7353801210433649E-3</v>
      </c>
      <c r="R84" s="8">
        <f t="shared" si="64"/>
        <v>0.1355172</v>
      </c>
      <c r="S84" s="14">
        <f t="shared" si="65"/>
        <v>2.0184744969962226E-2</v>
      </c>
      <c r="T84" s="2">
        <v>0.01</v>
      </c>
      <c r="U84" s="15">
        <f t="shared" si="66"/>
        <v>2.0184744969962227E-4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5.691847449699622E-3</v>
      </c>
      <c r="AU84" s="8">
        <f t="shared" si="70"/>
        <v>52.122000000000007</v>
      </c>
      <c r="AV84" s="1">
        <f t="shared" si="71"/>
        <v>0.26</v>
      </c>
      <c r="AW84" s="1">
        <f t="shared" si="72"/>
        <v>0.86530830788941671</v>
      </c>
      <c r="AX84" s="1">
        <f t="shared" si="73"/>
        <v>447.19130199492605</v>
      </c>
    </row>
    <row r="85" spans="1:53" x14ac:dyDescent="0.15">
      <c r="C85" s="7">
        <v>11</v>
      </c>
      <c r="D85" s="9">
        <v>-6.3941966187333303</v>
      </c>
      <c r="E85" s="10">
        <f t="shared" si="74"/>
        <v>-0.68367296254838705</v>
      </c>
      <c r="F85" s="7" t="s">
        <v>75</v>
      </c>
      <c r="G85" s="1">
        <v>12</v>
      </c>
      <c r="H85" s="8">
        <f t="shared" si="57"/>
        <v>-6.3941966187333303</v>
      </c>
      <c r="I85" s="8">
        <f t="shared" si="58"/>
        <v>266.75580338126667</v>
      </c>
      <c r="J85" s="8">
        <f t="shared" si="59"/>
        <v>7.4152212845329706E-3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1.1709095043479745</v>
      </c>
      <c r="P85" s="8">
        <f t="shared" si="62"/>
        <v>8.6825530789030516E-3</v>
      </c>
      <c r="Q85" s="13">
        <f t="shared" si="63"/>
        <v>2.2574638005147937E-3</v>
      </c>
      <c r="R85" s="8">
        <f t="shared" si="64"/>
        <v>0.1355172</v>
      </c>
      <c r="S85" s="14">
        <f t="shared" si="65"/>
        <v>1.6658134912135091E-2</v>
      </c>
      <c r="T85" s="2">
        <v>0.01</v>
      </c>
      <c r="U85" s="15">
        <f t="shared" si="66"/>
        <v>1.6658134912135093E-4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5.6565813491213507E-3</v>
      </c>
      <c r="AU85" s="8">
        <f t="shared" si="70"/>
        <v>52.122000000000007</v>
      </c>
      <c r="AV85" s="1">
        <f t="shared" si="71"/>
        <v>0.26</v>
      </c>
      <c r="AW85" s="1">
        <f t="shared" si="72"/>
        <v>0.86530830788941671</v>
      </c>
      <c r="AX85" s="1">
        <f t="shared" si="73"/>
        <v>444.4205507453097</v>
      </c>
      <c r="AY85" s="1">
        <f>SUM(AX74:AX85)</f>
        <v>5922.7306860807494</v>
      </c>
    </row>
    <row r="86" spans="1:53" x14ac:dyDescent="0.15">
      <c r="C86" s="7">
        <v>12</v>
      </c>
      <c r="D86" s="9">
        <v>-14.1567655965806</v>
      </c>
      <c r="E86" s="10">
        <f t="shared" si="74"/>
        <v>-6.3941966187333303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-14</v>
      </c>
      <c r="E90" s="7"/>
      <c r="F90" s="7"/>
      <c r="G90" s="1">
        <v>1</v>
      </c>
      <c r="H90" s="8">
        <f t="shared" ref="H90:H101" si="76">E91</f>
        <v>-14</v>
      </c>
      <c r="I90" s="8">
        <f t="shared" ref="I90:I101" si="77">H90+273.15</f>
        <v>259.14999999999998</v>
      </c>
      <c r="J90" s="8">
        <f t="shared" ref="J90:J101" si="78">EXP(($C$16*(I90-$C$14))/($C$17*I90*$C$14))</f>
        <v>2.5402757724984461E-3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7.2321651243030765E-4</v>
      </c>
      <c r="Q90" s="13">
        <f t="shared" ref="Q90:Q101" si="82">P90*$B$76</f>
        <v>1.8803629323188001E-4</v>
      </c>
      <c r="R90" s="8">
        <f t="shared" ref="R90:R101" si="83">L90*$B$76</f>
        <v>7.4022000000000004E-2</v>
      </c>
      <c r="S90" s="14">
        <f t="shared" ref="S90:S101" si="84">Q90/R90</f>
        <v>2.5402757724984465E-3</v>
      </c>
      <c r="T90" s="2">
        <v>0.01</v>
      </c>
      <c r="U90" s="15">
        <f t="shared" ref="U90:U101" si="85">S90*T90</f>
        <v>2.5402757724984467E-5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5.5154027577249843E-3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$E$9/12</f>
        <v>3.2333333333333332E-2</v>
      </c>
      <c r="AX90" s="1">
        <f t="shared" ref="AX90:AX101" si="92">AW90*10000*AV90*0.67*AU90*AT90</f>
        <v>8.8442972263904647</v>
      </c>
      <c r="AZ90" s="1">
        <f t="shared" ref="AZ90:AZ101" si="93">$E$10/12</f>
        <v>1.5404414531366166E-2</v>
      </c>
      <c r="BA90" s="1">
        <f t="shared" ref="BA90:BA101" si="94">AZ90*10000*AV90*0.67*AU90*AT90</f>
        <v>4.2136460014617763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-14.8254471395484</v>
      </c>
      <c r="E91" s="10">
        <f t="shared" ref="E91:E102" si="95">D90</f>
        <v>-14</v>
      </c>
      <c r="F91" s="7" t="s">
        <v>73</v>
      </c>
      <c r="G91" s="1">
        <v>2</v>
      </c>
      <c r="H91" s="8">
        <f t="shared" si="76"/>
        <v>-14.8254471395484</v>
      </c>
      <c r="I91" s="8">
        <f t="shared" si="77"/>
        <v>258.3245528604516</v>
      </c>
      <c r="J91" s="8">
        <f t="shared" si="78"/>
        <v>2.2528936772116983E-3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0.56867678348756967</v>
      </c>
      <c r="P91" s="8">
        <f t="shared" si="81"/>
        <v>1.2811683298962317E-3</v>
      </c>
      <c r="Q91" s="13">
        <f t="shared" si="82"/>
        <v>3.3310376577302026E-4</v>
      </c>
      <c r="R91" s="8">
        <f t="shared" si="83"/>
        <v>7.4022000000000004E-2</v>
      </c>
      <c r="S91" s="14">
        <f t="shared" si="84"/>
        <v>4.5000643831971604E-3</v>
      </c>
      <c r="T91" s="2">
        <v>0.01</v>
      </c>
      <c r="U91" s="15">
        <f t="shared" si="85"/>
        <v>4.5000643831971605E-5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5.5350006438319721E-3</v>
      </c>
      <c r="AU91" s="8">
        <f t="shared" si="89"/>
        <v>28.47</v>
      </c>
      <c r="AV91" s="1">
        <f t="shared" si="90"/>
        <v>0.26</v>
      </c>
      <c r="AW91" s="1">
        <f t="shared" si="91"/>
        <v>3.2333333333333332E-2</v>
      </c>
      <c r="AX91" s="1">
        <f t="shared" si="92"/>
        <v>8.8757236765252951</v>
      </c>
      <c r="AZ91" s="1">
        <f t="shared" si="93"/>
        <v>1.5404414531366166E-2</v>
      </c>
      <c r="BA91" s="1">
        <f t="shared" si="94"/>
        <v>4.2286183539914539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-11.0251433124643</v>
      </c>
      <c r="E92" s="10">
        <f t="shared" si="95"/>
        <v>-14.8254471395484</v>
      </c>
      <c r="F92" s="7" t="s">
        <v>73</v>
      </c>
      <c r="G92" s="1">
        <v>3</v>
      </c>
      <c r="H92" s="8">
        <f t="shared" si="76"/>
        <v>-11.0251433124643</v>
      </c>
      <c r="I92" s="8">
        <f t="shared" si="77"/>
        <v>262.12485668753567</v>
      </c>
      <c r="J92" s="8">
        <f t="shared" si="78"/>
        <v>3.8910449664711203E-3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0.8520956151576734</v>
      </c>
      <c r="P92" s="8">
        <f t="shared" si="81"/>
        <v>3.3155423543113779E-3</v>
      </c>
      <c r="Q92" s="13">
        <f t="shared" si="82"/>
        <v>8.6204101212095823E-4</v>
      </c>
      <c r="R92" s="8">
        <f t="shared" si="83"/>
        <v>7.4022000000000004E-2</v>
      </c>
      <c r="S92" s="14">
        <f t="shared" si="84"/>
        <v>1.1645740619288296E-2</v>
      </c>
      <c r="T92" s="2">
        <v>0.01</v>
      </c>
      <c r="U92" s="15">
        <f t="shared" si="85"/>
        <v>1.1645740619288296E-4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5.6064574061928827E-3</v>
      </c>
      <c r="AU92" s="8">
        <f t="shared" si="89"/>
        <v>28.47</v>
      </c>
      <c r="AV92" s="1">
        <f t="shared" si="90"/>
        <v>0.26</v>
      </c>
      <c r="AW92" s="1">
        <f t="shared" si="91"/>
        <v>3.2333333333333332E-2</v>
      </c>
      <c r="AX92" s="1">
        <f t="shared" si="92"/>
        <v>8.9903091153258021</v>
      </c>
      <c r="AZ92" s="1">
        <f t="shared" si="93"/>
        <v>1.5404414531366166E-2</v>
      </c>
      <c r="BA92" s="1">
        <f t="shared" si="94"/>
        <v>4.2832097436370677</v>
      </c>
    </row>
    <row r="93" spans="1:53" x14ac:dyDescent="0.15">
      <c r="C93" s="7">
        <v>3</v>
      </c>
      <c r="D93" s="9">
        <v>-6.1201966139354802</v>
      </c>
      <c r="E93" s="10">
        <f t="shared" si="95"/>
        <v>-11.0251433124643</v>
      </c>
      <c r="F93" s="7" t="s">
        <v>73</v>
      </c>
      <c r="G93" s="1">
        <v>4</v>
      </c>
      <c r="H93" s="8">
        <f t="shared" si="76"/>
        <v>-6.1201966139354802</v>
      </c>
      <c r="I93" s="8">
        <f t="shared" si="77"/>
        <v>267.02980338606449</v>
      </c>
      <c r="J93" s="8">
        <f t="shared" si="78"/>
        <v>7.6982139319035289E-3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1.133480072803362</v>
      </c>
      <c r="P93" s="8">
        <f t="shared" si="81"/>
        <v>8.7257720879898686E-3</v>
      </c>
      <c r="Q93" s="13">
        <f t="shared" si="82"/>
        <v>2.2687007428773658E-3</v>
      </c>
      <c r="R93" s="8">
        <f t="shared" si="83"/>
        <v>7.4022000000000004E-2</v>
      </c>
      <c r="S93" s="14">
        <f t="shared" si="84"/>
        <v>3.0649006280259457E-2</v>
      </c>
      <c r="T93" s="2">
        <v>0.01</v>
      </c>
      <c r="U93" s="15">
        <f t="shared" si="85"/>
        <v>3.0649006280259459E-4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5.7964900628025944E-3</v>
      </c>
      <c r="AU93" s="8">
        <f t="shared" si="89"/>
        <v>28.47</v>
      </c>
      <c r="AV93" s="1">
        <f t="shared" si="90"/>
        <v>0.26</v>
      </c>
      <c r="AW93" s="1">
        <f t="shared" si="91"/>
        <v>3.2333333333333332E-2</v>
      </c>
      <c r="AX93" s="1">
        <f t="shared" si="92"/>
        <v>9.2950385016653332</v>
      </c>
      <c r="AZ93" s="1">
        <f t="shared" si="93"/>
        <v>1.5404414531366166E-2</v>
      </c>
      <c r="BA93" s="1">
        <f t="shared" si="94"/>
        <v>4.4283904999379828</v>
      </c>
    </row>
    <row r="94" spans="1:53" x14ac:dyDescent="0.15">
      <c r="C94" s="7">
        <v>4</v>
      </c>
      <c r="D94" s="9">
        <v>-2.8335255762333298</v>
      </c>
      <c r="E94" s="10">
        <f t="shared" si="95"/>
        <v>-6.1201966139354802</v>
      </c>
      <c r="F94" s="7" t="s">
        <v>73</v>
      </c>
      <c r="G94" s="1">
        <v>5</v>
      </c>
      <c r="H94" s="8">
        <f t="shared" si="76"/>
        <v>-2.8335255762333298</v>
      </c>
      <c r="I94" s="8">
        <f t="shared" si="77"/>
        <v>270.31647442376664</v>
      </c>
      <c r="J94" s="8">
        <f t="shared" si="78"/>
        <v>1.199309705642723E-2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1.0685165856796035</v>
      </c>
      <c r="O94" s="8">
        <f t="shared" si="96"/>
        <v>0.34093771503576864</v>
      </c>
      <c r="P94" s="8">
        <f t="shared" si="81"/>
        <v>4.0888991066205024E-3</v>
      </c>
      <c r="Q94" s="13">
        <f t="shared" si="82"/>
        <v>1.0631137677213306E-3</v>
      </c>
      <c r="R94" s="8">
        <f t="shared" si="83"/>
        <v>7.4022000000000004E-2</v>
      </c>
      <c r="S94" s="14">
        <f t="shared" si="84"/>
        <v>1.4362132443345634E-2</v>
      </c>
      <c r="T94" s="2">
        <v>0.01</v>
      </c>
      <c r="U94" s="15">
        <f t="shared" si="85"/>
        <v>1.4362132443345634E-4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5.6336213244334568E-3</v>
      </c>
      <c r="AU94" s="8">
        <f t="shared" si="89"/>
        <v>28.47</v>
      </c>
      <c r="AV94" s="1">
        <f t="shared" si="90"/>
        <v>0.26</v>
      </c>
      <c r="AW94" s="1">
        <f t="shared" si="91"/>
        <v>3.2333333333333332E-2</v>
      </c>
      <c r="AX94" s="1">
        <f t="shared" si="92"/>
        <v>9.0338681766140319</v>
      </c>
      <c r="AZ94" s="1">
        <f t="shared" si="93"/>
        <v>1.5404414531366166E-2</v>
      </c>
      <c r="BA94" s="1">
        <f t="shared" si="94"/>
        <v>4.3039623777612235</v>
      </c>
    </row>
    <row r="95" spans="1:53" x14ac:dyDescent="0.15">
      <c r="C95" s="7">
        <v>5</v>
      </c>
      <c r="D95" s="9">
        <v>2.4363292547096802</v>
      </c>
      <c r="E95" s="10">
        <f t="shared" si="95"/>
        <v>-2.8335255762333298</v>
      </c>
      <c r="F95" s="7" t="s">
        <v>75</v>
      </c>
      <c r="G95" s="1">
        <v>6</v>
      </c>
      <c r="H95" s="8">
        <f t="shared" si="76"/>
        <v>2.4363292547096802</v>
      </c>
      <c r="I95" s="8">
        <f t="shared" si="77"/>
        <v>275.58632925470965</v>
      </c>
      <c r="J95" s="8">
        <f t="shared" si="78"/>
        <v>2.3881810752509426E-2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0.62154881592914812</v>
      </c>
      <c r="P95" s="8">
        <f t="shared" si="81"/>
        <v>1.4843711195466232E-2</v>
      </c>
      <c r="Q95" s="13">
        <f t="shared" si="82"/>
        <v>3.8593649108212206E-3</v>
      </c>
      <c r="R95" s="8">
        <f t="shared" si="83"/>
        <v>7.4022000000000004E-2</v>
      </c>
      <c r="S95" s="14">
        <f t="shared" si="84"/>
        <v>5.2138079365880691E-2</v>
      </c>
      <c r="T95" s="2">
        <v>0.01</v>
      </c>
      <c r="U95" s="15">
        <f t="shared" si="85"/>
        <v>5.2138079365880697E-4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6.0113807936588073E-3</v>
      </c>
      <c r="AU95" s="8">
        <f t="shared" si="89"/>
        <v>28.47</v>
      </c>
      <c r="AV95" s="1">
        <f t="shared" si="90"/>
        <v>0.26</v>
      </c>
      <c r="AW95" s="1">
        <f t="shared" si="91"/>
        <v>3.2333333333333332E-2</v>
      </c>
      <c r="AX95" s="1">
        <f t="shared" si="92"/>
        <v>9.6396293825809032</v>
      </c>
      <c r="AZ95" s="1">
        <f t="shared" si="93"/>
        <v>1.5404414531366166E-2</v>
      </c>
      <c r="BA95" s="1">
        <f t="shared" si="94"/>
        <v>4.5925622764334086</v>
      </c>
    </row>
    <row r="96" spans="1:53" x14ac:dyDescent="0.15">
      <c r="C96" s="7">
        <v>6</v>
      </c>
      <c r="D96" s="9">
        <v>6.7270711288666698</v>
      </c>
      <c r="E96" s="10">
        <f t="shared" si="95"/>
        <v>2.4363292547096802</v>
      </c>
      <c r="F96" s="7" t="s">
        <v>73</v>
      </c>
      <c r="G96" s="1">
        <v>7</v>
      </c>
      <c r="H96" s="8">
        <f t="shared" si="76"/>
        <v>6.7270711288666698</v>
      </c>
      <c r="I96" s="8">
        <f t="shared" si="77"/>
        <v>279.87707112886665</v>
      </c>
      <c r="J96" s="8">
        <f t="shared" si="78"/>
        <v>4.1049252220209664E-2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0.89140510473368195</v>
      </c>
      <c r="P96" s="8">
        <f t="shared" si="81"/>
        <v>3.6591512974595321E-2</v>
      </c>
      <c r="Q96" s="13">
        <f t="shared" si="82"/>
        <v>9.5137933733947834E-3</v>
      </c>
      <c r="R96" s="8">
        <f t="shared" si="83"/>
        <v>7.4022000000000004E-2</v>
      </c>
      <c r="S96" s="14">
        <f t="shared" si="84"/>
        <v>0.1285265647158248</v>
      </c>
      <c r="T96" s="2">
        <v>0.01</v>
      </c>
      <c r="U96" s="15">
        <f t="shared" si="85"/>
        <v>1.2852656471582481E-3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1E-3</v>
      </c>
      <c r="AF96" s="2">
        <v>0.49</v>
      </c>
      <c r="AG96" s="15">
        <f t="shared" si="86"/>
        <v>4.8999999999999998E-4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0.01</v>
      </c>
      <c r="AR96" s="2">
        <v>0.5</v>
      </c>
      <c r="AS96" s="2">
        <f t="shared" si="87"/>
        <v>5.0000000000000001E-3</v>
      </c>
      <c r="AT96" s="1">
        <f t="shared" si="88"/>
        <v>6.7752656471582479E-3</v>
      </c>
      <c r="AU96" s="8">
        <f t="shared" si="89"/>
        <v>28.47</v>
      </c>
      <c r="AV96" s="1">
        <f t="shared" si="90"/>
        <v>0.26</v>
      </c>
      <c r="AW96" s="1">
        <f t="shared" si="91"/>
        <v>3.2333333333333332E-2</v>
      </c>
      <c r="AX96" s="1">
        <f t="shared" si="92"/>
        <v>10.864567068523089</v>
      </c>
      <c r="AZ96" s="1">
        <f t="shared" si="93"/>
        <v>1.5404414531366166E-2</v>
      </c>
      <c r="BA96" s="1">
        <f t="shared" si="94"/>
        <v>5.1761534482688472</v>
      </c>
    </row>
    <row r="97" spans="1:54" x14ac:dyDescent="0.15">
      <c r="C97" s="7">
        <v>7</v>
      </c>
      <c r="D97" s="9">
        <v>9.0881978393225804</v>
      </c>
      <c r="E97" s="10">
        <f t="shared" si="95"/>
        <v>6.7270711288666698</v>
      </c>
      <c r="F97" s="7" t="s">
        <v>73</v>
      </c>
      <c r="G97" s="1">
        <v>8</v>
      </c>
      <c r="H97" s="8">
        <f t="shared" si="76"/>
        <v>9.0881978393225804</v>
      </c>
      <c r="I97" s="8">
        <f t="shared" si="77"/>
        <v>282.23819783932254</v>
      </c>
      <c r="J97" s="8">
        <f t="shared" si="78"/>
        <v>5.4916405427179113E-2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1.1395135917590866</v>
      </c>
      <c r="P97" s="8">
        <f t="shared" si="81"/>
        <v>6.2577990394823063E-2</v>
      </c>
      <c r="Q97" s="13">
        <f t="shared" si="82"/>
        <v>1.6270277502653998E-2</v>
      </c>
      <c r="R97" s="8">
        <f t="shared" si="83"/>
        <v>7.4022000000000004E-2</v>
      </c>
      <c r="S97" s="14">
        <f t="shared" si="84"/>
        <v>0.21980326798322117</v>
      </c>
      <c r="T97" s="2">
        <v>0.01</v>
      </c>
      <c r="U97" s="15">
        <f t="shared" si="85"/>
        <v>2.1980326798322117E-3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1E-3</v>
      </c>
      <c r="AF97" s="2">
        <v>0.49</v>
      </c>
      <c r="AG97" s="15">
        <f t="shared" si="86"/>
        <v>4.8999999999999998E-4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0.01</v>
      </c>
      <c r="AR97" s="2">
        <v>0.5</v>
      </c>
      <c r="AS97" s="2">
        <f t="shared" si="87"/>
        <v>5.0000000000000001E-3</v>
      </c>
      <c r="AT97" s="1">
        <f t="shared" si="88"/>
        <v>7.6880326798322114E-3</v>
      </c>
      <c r="AU97" s="8">
        <f t="shared" si="89"/>
        <v>28.47</v>
      </c>
      <c r="AV97" s="1">
        <f t="shared" si="90"/>
        <v>0.26</v>
      </c>
      <c r="AW97" s="1">
        <f t="shared" si="91"/>
        <v>3.2333333333333332E-2</v>
      </c>
      <c r="AX97" s="1">
        <f t="shared" si="92"/>
        <v>12.328246747058277</v>
      </c>
      <c r="AZ97" s="1">
        <f t="shared" si="93"/>
        <v>1.5404414531366166E-2</v>
      </c>
      <c r="BA97" s="1">
        <f t="shared" si="94"/>
        <v>5.8734873196902742</v>
      </c>
    </row>
    <row r="98" spans="1:54" x14ac:dyDescent="0.15">
      <c r="C98" s="7">
        <v>8</v>
      </c>
      <c r="D98" s="9">
        <v>8.9908713578387101</v>
      </c>
      <c r="E98" s="10">
        <f t="shared" si="95"/>
        <v>9.0881978393225804</v>
      </c>
      <c r="F98" s="7" t="s">
        <v>73</v>
      </c>
      <c r="G98" s="1">
        <v>9</v>
      </c>
      <c r="H98" s="8">
        <f t="shared" si="76"/>
        <v>8.9908713578387101</v>
      </c>
      <c r="I98" s="8">
        <f t="shared" si="77"/>
        <v>282.14087135783871</v>
      </c>
      <c r="J98" s="8">
        <f t="shared" si="78"/>
        <v>5.4266746366386495E-2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1.3616356013642634</v>
      </c>
      <c r="P98" s="8">
        <f t="shared" si="81"/>
        <v>7.3891533822676631E-2</v>
      </c>
      <c r="Q98" s="13">
        <f t="shared" si="82"/>
        <v>1.9211798793895923E-2</v>
      </c>
      <c r="R98" s="8">
        <f t="shared" si="83"/>
        <v>7.4022000000000004E-2</v>
      </c>
      <c r="S98" s="14">
        <f t="shared" si="84"/>
        <v>0.25954174156191295</v>
      </c>
      <c r="T98" s="2">
        <v>0.01</v>
      </c>
      <c r="U98" s="15">
        <f t="shared" si="85"/>
        <v>2.5954174156191294E-3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8.0854174156191304E-3</v>
      </c>
      <c r="AU98" s="8">
        <f t="shared" si="89"/>
        <v>28.47</v>
      </c>
      <c r="AV98" s="1">
        <f t="shared" si="90"/>
        <v>0.26</v>
      </c>
      <c r="AW98" s="1">
        <f t="shared" si="91"/>
        <v>3.2333333333333332E-2</v>
      </c>
      <c r="AX98" s="1">
        <f t="shared" si="92"/>
        <v>12.965478309450987</v>
      </c>
      <c r="AZ98" s="1">
        <f t="shared" si="93"/>
        <v>1.5404414531366166E-2</v>
      </c>
      <c r="BA98" s="1">
        <f t="shared" si="94"/>
        <v>6.1770804889552462</v>
      </c>
    </row>
    <row r="99" spans="1:54" x14ac:dyDescent="0.15">
      <c r="C99" s="7">
        <v>9</v>
      </c>
      <c r="D99" s="9">
        <v>5.30842941833333</v>
      </c>
      <c r="E99" s="10">
        <f t="shared" si="95"/>
        <v>8.9908713578387101</v>
      </c>
      <c r="F99" s="7" t="s">
        <v>73</v>
      </c>
      <c r="G99" s="1">
        <v>10</v>
      </c>
      <c r="H99" s="8">
        <f t="shared" si="76"/>
        <v>5.30842941833333</v>
      </c>
      <c r="I99" s="8">
        <f t="shared" si="77"/>
        <v>278.45842941833331</v>
      </c>
      <c r="J99" s="8">
        <f t="shared" si="78"/>
        <v>3.4381994229236205E-2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1.5724440675415867</v>
      </c>
      <c r="P99" s="8">
        <f t="shared" si="81"/>
        <v>5.4063762856011541E-2</v>
      </c>
      <c r="Q99" s="13">
        <f t="shared" si="82"/>
        <v>1.4056578342563001E-2</v>
      </c>
      <c r="R99" s="8">
        <f t="shared" si="83"/>
        <v>7.4022000000000004E-2</v>
      </c>
      <c r="S99" s="14">
        <f t="shared" si="84"/>
        <v>0.18989730543031802</v>
      </c>
      <c r="T99" s="2">
        <v>0.01</v>
      </c>
      <c r="U99" s="15">
        <f t="shared" si="85"/>
        <v>1.8989730543031802E-3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7.3889730543031801E-3</v>
      </c>
      <c r="AU99" s="8">
        <f t="shared" si="89"/>
        <v>28.47</v>
      </c>
      <c r="AV99" s="1">
        <f t="shared" si="90"/>
        <v>0.26</v>
      </c>
      <c r="AW99" s="1">
        <f t="shared" si="91"/>
        <v>3.2333333333333332E-2</v>
      </c>
      <c r="AX99" s="1">
        <f t="shared" si="92"/>
        <v>11.848685719010565</v>
      </c>
      <c r="AZ99" s="1">
        <f t="shared" si="93"/>
        <v>1.5404414531366166E-2</v>
      </c>
      <c r="BA99" s="1">
        <f t="shared" si="94"/>
        <v>5.6450123649747566</v>
      </c>
    </row>
    <row r="100" spans="1:54" x14ac:dyDescent="0.15">
      <c r="C100" s="7">
        <v>10</v>
      </c>
      <c r="D100" s="9">
        <v>-0.68367296254838705</v>
      </c>
      <c r="E100" s="10">
        <f t="shared" si="95"/>
        <v>5.30842941833333</v>
      </c>
      <c r="F100" s="7" t="s">
        <v>73</v>
      </c>
      <c r="G100" s="1">
        <v>11</v>
      </c>
      <c r="H100" s="8">
        <f t="shared" si="76"/>
        <v>-0.68367296254838705</v>
      </c>
      <c r="I100" s="8">
        <f t="shared" si="77"/>
        <v>272.46632703745161</v>
      </c>
      <c r="J100" s="8">
        <f t="shared" si="78"/>
        <v>1.5935368491910847E-2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1.4424612894512965</v>
      </c>
      <c r="O100" s="8">
        <f t="shared" si="96"/>
        <v>0.36061901523427875</v>
      </c>
      <c r="P100" s="8">
        <f t="shared" si="81"/>
        <v>5.7465968929482436E-3</v>
      </c>
      <c r="Q100" s="13">
        <f t="shared" si="82"/>
        <v>1.4941151921665434E-3</v>
      </c>
      <c r="R100" s="8">
        <f t="shared" si="83"/>
        <v>7.4022000000000004E-2</v>
      </c>
      <c r="S100" s="14">
        <f t="shared" si="84"/>
        <v>2.0184744969962219E-2</v>
      </c>
      <c r="T100" s="2">
        <v>0.01</v>
      </c>
      <c r="U100" s="15">
        <f t="shared" si="85"/>
        <v>2.0184744969962219E-4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5.691847449699622E-3</v>
      </c>
      <c r="AU100" s="8">
        <f t="shared" si="89"/>
        <v>28.47</v>
      </c>
      <c r="AV100" s="1">
        <f t="shared" si="90"/>
        <v>0.26</v>
      </c>
      <c r="AW100" s="1">
        <f t="shared" si="91"/>
        <v>3.2333333333333332E-2</v>
      </c>
      <c r="AX100" s="1">
        <f t="shared" si="92"/>
        <v>9.1272374518630119</v>
      </c>
      <c r="AZ100" s="1">
        <f t="shared" si="93"/>
        <v>1.5404414531366166E-2</v>
      </c>
      <c r="BA100" s="1">
        <f t="shared" si="94"/>
        <v>4.3484458526198377</v>
      </c>
    </row>
    <row r="101" spans="1:54" x14ac:dyDescent="0.15">
      <c r="C101" s="7">
        <v>11</v>
      </c>
      <c r="D101" s="9">
        <v>-6.3941966187333303</v>
      </c>
      <c r="E101" s="10">
        <f t="shared" si="95"/>
        <v>-0.68367296254838705</v>
      </c>
      <c r="F101" s="7" t="s">
        <v>75</v>
      </c>
      <c r="G101" s="1">
        <v>12</v>
      </c>
      <c r="H101" s="8">
        <f t="shared" si="76"/>
        <v>-6.3941966187333303</v>
      </c>
      <c r="I101" s="8">
        <f t="shared" si="77"/>
        <v>266.75580338126667</v>
      </c>
      <c r="J101" s="8">
        <f t="shared" si="78"/>
        <v>7.4152212845329706E-3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0.6395724183413305</v>
      </c>
      <c r="P101" s="8">
        <f t="shared" si="81"/>
        <v>4.7425710094848592E-3</v>
      </c>
      <c r="Q101" s="13">
        <f t="shared" si="82"/>
        <v>1.2330684624660634E-3</v>
      </c>
      <c r="R101" s="8">
        <f t="shared" si="83"/>
        <v>7.4022000000000004E-2</v>
      </c>
      <c r="S101" s="14">
        <f t="shared" si="84"/>
        <v>1.6658134912135088E-2</v>
      </c>
      <c r="T101" s="2">
        <v>0.01</v>
      </c>
      <c r="U101" s="15">
        <f t="shared" si="85"/>
        <v>1.6658134912135087E-4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5.6565813491213507E-3</v>
      </c>
      <c r="AU101" s="8">
        <f t="shared" si="89"/>
        <v>28.47</v>
      </c>
      <c r="AV101" s="1">
        <f t="shared" si="90"/>
        <v>0.26</v>
      </c>
      <c r="AW101" s="1">
        <f t="shared" si="91"/>
        <v>3.2333333333333332E-2</v>
      </c>
      <c r="AX101" s="1">
        <f t="shared" si="92"/>
        <v>9.0706860286522311</v>
      </c>
      <c r="AY101" s="1">
        <f>SUM(AX90:AX101)</f>
        <v>120.88376740365999</v>
      </c>
      <c r="AZ101" s="1">
        <f t="shared" si="93"/>
        <v>1.5404414531366166E-2</v>
      </c>
      <c r="BA101" s="1">
        <f t="shared" si="94"/>
        <v>4.3215033299762009</v>
      </c>
      <c r="BB101" s="1">
        <f>SUM(BA90:BA101)</f>
        <v>57.59207205770808</v>
      </c>
    </row>
    <row r="102" spans="1:54" x14ac:dyDescent="0.15">
      <c r="C102" s="7">
        <v>12</v>
      </c>
      <c r="D102" s="9">
        <v>-14.1567655965806</v>
      </c>
      <c r="E102" s="10">
        <f t="shared" si="95"/>
        <v>-6.3941966187333303</v>
      </c>
      <c r="F102" s="7" t="s">
        <v>73</v>
      </c>
    </row>
    <row r="103" spans="1:54" x14ac:dyDescent="0.15">
      <c r="S103" s="29" t="s">
        <v>45</v>
      </c>
      <c r="T103" s="29"/>
      <c r="U103" s="29"/>
      <c r="V103" s="29" t="s">
        <v>46</v>
      </c>
      <c r="W103" s="29"/>
      <c r="X103" s="29"/>
      <c r="Y103" s="29" t="s">
        <v>47</v>
      </c>
      <c r="Z103" s="29"/>
      <c r="AA103" s="29"/>
      <c r="AB103" s="29" t="s">
        <v>48</v>
      </c>
      <c r="AC103" s="29"/>
      <c r="AD103" s="29"/>
      <c r="AE103" s="29" t="s">
        <v>49</v>
      </c>
      <c r="AF103" s="29"/>
      <c r="AG103" s="29"/>
      <c r="AH103" s="29" t="s">
        <v>50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52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12</v>
      </c>
      <c r="T104" s="2" t="s">
        <v>13</v>
      </c>
      <c r="U104" s="2"/>
      <c r="V104" s="2" t="s">
        <v>12</v>
      </c>
      <c r="W104" s="2" t="s">
        <v>13</v>
      </c>
      <c r="X104" s="2"/>
      <c r="Y104" s="2" t="s">
        <v>12</v>
      </c>
      <c r="Z104" s="2" t="s">
        <v>13</v>
      </c>
      <c r="AA104" s="2"/>
      <c r="AB104" s="2" t="s">
        <v>12</v>
      </c>
      <c r="AC104" s="2" t="s">
        <v>13</v>
      </c>
      <c r="AD104" s="2"/>
      <c r="AE104" s="2" t="s">
        <v>12</v>
      </c>
      <c r="AF104" s="2" t="s">
        <v>13</v>
      </c>
      <c r="AG104" s="2"/>
      <c r="AH104" s="2" t="s">
        <v>12</v>
      </c>
      <c r="AI104" s="2" t="s">
        <v>13</v>
      </c>
      <c r="AJ104" s="2"/>
      <c r="AK104" s="2" t="s">
        <v>12</v>
      </c>
      <c r="AL104" s="2" t="s">
        <v>13</v>
      </c>
      <c r="AM104" s="2"/>
      <c r="AN104" s="2" t="s">
        <v>12</v>
      </c>
      <c r="AO104" s="2" t="s">
        <v>13</v>
      </c>
      <c r="AP104" s="2"/>
      <c r="AQ104" s="17" t="s">
        <v>12</v>
      </c>
      <c r="AR104" s="17" t="s">
        <v>13</v>
      </c>
      <c r="AS104" s="17"/>
      <c r="AT104" s="1" t="s">
        <v>67</v>
      </c>
      <c r="AU104" s="1" t="s">
        <v>68</v>
      </c>
      <c r="AV104" s="1" t="s">
        <v>38</v>
      </c>
      <c r="AW104" s="1" t="s">
        <v>81</v>
      </c>
      <c r="AX104" s="1" t="s">
        <v>82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7">
        <v>-14</v>
      </c>
      <c r="E105" s="7"/>
      <c r="F105" s="7"/>
      <c r="G105" s="1">
        <v>1</v>
      </c>
      <c r="H105" s="8">
        <f t="shared" ref="H105:H116" si="97">E106</f>
        <v>-14</v>
      </c>
      <c r="I105" s="8">
        <f t="shared" ref="I105:I116" si="98">H105+273.15</f>
        <v>259.14999999999998</v>
      </c>
      <c r="J105" s="8">
        <f t="shared" ref="J105:J116" si="99">EXP(($C$16*(I105-$C$14))/($C$17*I105*$C$14))</f>
        <v>2.5402757724984461E-3</v>
      </c>
      <c r="K105" s="8">
        <f t="shared" ref="K105:K116" si="100">$B$105/12</f>
        <v>75.904791666666668</v>
      </c>
      <c r="L105" s="8">
        <f t="shared" ref="L105:L116" si="101">K105*$B$106/100</f>
        <v>0.75904791666666671</v>
      </c>
      <c r="M105" s="1" t="s">
        <v>73</v>
      </c>
      <c r="O105" s="8">
        <f>L105</f>
        <v>0.75904791666666671</v>
      </c>
      <c r="P105" s="8">
        <f t="shared" ref="P105:P116" si="102">O105*J105</f>
        <v>1.9281910328737529E-3</v>
      </c>
      <c r="Q105" s="13">
        <f t="shared" ref="Q105:Q116" si="103">P105*$B$107</f>
        <v>4.049201169034881E-4</v>
      </c>
      <c r="R105" s="8">
        <f t="shared" ref="R105:R116" si="104">L105*$B$107</f>
        <v>0.15940006249999999</v>
      </c>
      <c r="S105" s="14">
        <f t="shared" ref="S105:S116" si="105">Q105/R105</f>
        <v>2.5402757724984461E-3</v>
      </c>
      <c r="T105" s="2">
        <v>0.01</v>
      </c>
      <c r="U105" s="15">
        <f t="shared" ref="U105:U116" si="106">S105*T105</f>
        <v>2.540275772498446E-5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5.5154027577249843E-3</v>
      </c>
      <c r="AU105" s="8">
        <f t="shared" ref="AU105:AU116" si="110">$B$90/12</f>
        <v>28.47</v>
      </c>
      <c r="AV105" s="1">
        <f t="shared" ref="AV105:AV116" si="111">$B$76</f>
        <v>0.26</v>
      </c>
      <c r="AW105" s="1">
        <f t="shared" ref="AW105:AW116" si="112">$E$9/12</f>
        <v>3.2333333333333332E-2</v>
      </c>
      <c r="AX105" s="1">
        <f t="shared" ref="AX105:AX116" si="113">AW105*10000*AV105*0.67*AU105*AT105</f>
        <v>8.8442972263904647</v>
      </c>
    </row>
    <row r="106" spans="1:54" x14ac:dyDescent="0.15">
      <c r="A106" s="1" t="s">
        <v>74</v>
      </c>
      <c r="B106" s="1">
        <v>1</v>
      </c>
      <c r="C106" s="7">
        <v>1</v>
      </c>
      <c r="D106" s="9">
        <v>-14.8254471395484</v>
      </c>
      <c r="E106" s="10">
        <f t="shared" ref="E106:E117" si="114">D105</f>
        <v>-14</v>
      </c>
      <c r="F106" s="7" t="s">
        <v>73</v>
      </c>
      <c r="G106" s="1">
        <v>2</v>
      </c>
      <c r="H106" s="8">
        <f t="shared" si="97"/>
        <v>-14.8254471395484</v>
      </c>
      <c r="I106" s="8">
        <f t="shared" si="98"/>
        <v>258.3245528604516</v>
      </c>
      <c r="J106" s="8">
        <f t="shared" si="99"/>
        <v>2.2528936772116983E-3</v>
      </c>
      <c r="K106" s="8">
        <f t="shared" si="100"/>
        <v>75.904791666666668</v>
      </c>
      <c r="L106" s="8">
        <f t="shared" si="101"/>
        <v>0.75904791666666671</v>
      </c>
      <c r="M106" s="1" t="s">
        <v>73</v>
      </c>
      <c r="O106" s="8">
        <f t="shared" ref="O106:O116" si="115">L106+O105-P105-N106</f>
        <v>1.5161676423004598</v>
      </c>
      <c r="P106" s="8">
        <f t="shared" si="102"/>
        <v>3.4157644949316737E-3</v>
      </c>
      <c r="Q106" s="13">
        <f t="shared" si="103"/>
        <v>7.1731054393565149E-4</v>
      </c>
      <c r="R106" s="8">
        <f t="shared" si="104"/>
        <v>0.15940006249999999</v>
      </c>
      <c r="S106" s="14">
        <f t="shared" si="105"/>
        <v>4.5000643831971613E-3</v>
      </c>
      <c r="T106" s="2">
        <v>0.01</v>
      </c>
      <c r="U106" s="15">
        <f t="shared" si="106"/>
        <v>4.5000643831971612E-5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5.5350006438319721E-3</v>
      </c>
      <c r="AU106" s="8">
        <f t="shared" si="110"/>
        <v>28.47</v>
      </c>
      <c r="AV106" s="1">
        <f t="shared" si="111"/>
        <v>0.26</v>
      </c>
      <c r="AW106" s="1">
        <f t="shared" si="112"/>
        <v>3.2333333333333332E-2</v>
      </c>
      <c r="AX106" s="1">
        <f t="shared" si="113"/>
        <v>8.8757236765252951</v>
      </c>
    </row>
    <row r="107" spans="1:54" x14ac:dyDescent="0.15">
      <c r="A107" s="1" t="s">
        <v>38</v>
      </c>
      <c r="B107" s="1">
        <f>H11</f>
        <v>0.21</v>
      </c>
      <c r="C107" s="7">
        <v>2</v>
      </c>
      <c r="D107" s="9">
        <v>-11.0251433124643</v>
      </c>
      <c r="E107" s="10">
        <f t="shared" si="114"/>
        <v>-14.8254471395484</v>
      </c>
      <c r="F107" s="7" t="s">
        <v>73</v>
      </c>
      <c r="G107" s="1">
        <v>3</v>
      </c>
      <c r="H107" s="8">
        <f t="shared" si="97"/>
        <v>-11.0251433124643</v>
      </c>
      <c r="I107" s="8">
        <f t="shared" si="98"/>
        <v>262.12485668753567</v>
      </c>
      <c r="J107" s="8">
        <f t="shared" si="99"/>
        <v>3.8910449664711203E-3</v>
      </c>
      <c r="K107" s="8">
        <f t="shared" si="100"/>
        <v>75.904791666666668</v>
      </c>
      <c r="L107" s="8">
        <f t="shared" si="101"/>
        <v>0.75904791666666671</v>
      </c>
      <c r="M107" s="1" t="s">
        <v>73</v>
      </c>
      <c r="O107" s="8">
        <f t="shared" si="115"/>
        <v>2.2717997944721948</v>
      </c>
      <c r="P107" s="8">
        <f t="shared" si="102"/>
        <v>8.83967515511116E-3</v>
      </c>
      <c r="Q107" s="13">
        <f t="shared" si="103"/>
        <v>1.8563317825733435E-3</v>
      </c>
      <c r="R107" s="8">
        <f t="shared" si="104"/>
        <v>0.15940006249999999</v>
      </c>
      <c r="S107" s="14">
        <f t="shared" si="105"/>
        <v>1.1645740619288299E-2</v>
      </c>
      <c r="T107" s="2">
        <v>0.01</v>
      </c>
      <c r="U107" s="15">
        <f t="shared" si="106"/>
        <v>1.16457406192883E-4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5.6064574061928827E-3</v>
      </c>
      <c r="AU107" s="8">
        <f t="shared" si="110"/>
        <v>28.47</v>
      </c>
      <c r="AV107" s="1">
        <f t="shared" si="111"/>
        <v>0.26</v>
      </c>
      <c r="AW107" s="1">
        <f t="shared" si="112"/>
        <v>3.2333333333333332E-2</v>
      </c>
      <c r="AX107" s="1">
        <f t="shared" si="113"/>
        <v>8.9903091153258021</v>
      </c>
    </row>
    <row r="108" spans="1:54" x14ac:dyDescent="0.15">
      <c r="C108" s="7">
        <v>3</v>
      </c>
      <c r="D108" s="9">
        <v>-6.1201966139354802</v>
      </c>
      <c r="E108" s="10">
        <f t="shared" si="114"/>
        <v>-11.0251433124643</v>
      </c>
      <c r="F108" s="7" t="s">
        <v>73</v>
      </c>
      <c r="G108" s="1">
        <v>4</v>
      </c>
      <c r="H108" s="8">
        <f t="shared" si="97"/>
        <v>-6.1201966139354802</v>
      </c>
      <c r="I108" s="8">
        <f t="shared" si="98"/>
        <v>267.02980338606449</v>
      </c>
      <c r="J108" s="8">
        <f t="shared" si="99"/>
        <v>7.6982139319035289E-3</v>
      </c>
      <c r="K108" s="8">
        <f t="shared" si="100"/>
        <v>75.904791666666668</v>
      </c>
      <c r="L108" s="8">
        <f t="shared" si="101"/>
        <v>0.75904791666666671</v>
      </c>
      <c r="M108" s="1" t="s">
        <v>73</v>
      </c>
      <c r="O108" s="8">
        <f t="shared" si="115"/>
        <v>3.0220080359837507</v>
      </c>
      <c r="P108" s="8">
        <f t="shared" si="102"/>
        <v>2.3264064364934531E-2</v>
      </c>
      <c r="Q108" s="13">
        <f t="shared" si="103"/>
        <v>4.8854535166362517E-3</v>
      </c>
      <c r="R108" s="8">
        <f t="shared" si="104"/>
        <v>0.15940006249999999</v>
      </c>
      <c r="S108" s="14">
        <f t="shared" si="105"/>
        <v>3.0649006280259468E-2</v>
      </c>
      <c r="T108" s="2">
        <v>0.01</v>
      </c>
      <c r="U108" s="15">
        <f t="shared" si="106"/>
        <v>3.064900628025947E-4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5.7964900628025952E-3</v>
      </c>
      <c r="AU108" s="8">
        <f t="shared" si="110"/>
        <v>28.47</v>
      </c>
      <c r="AV108" s="1">
        <f t="shared" si="111"/>
        <v>0.26</v>
      </c>
      <c r="AW108" s="1">
        <f t="shared" si="112"/>
        <v>3.2333333333333332E-2</v>
      </c>
      <c r="AX108" s="1">
        <f t="shared" si="113"/>
        <v>9.2950385016653332</v>
      </c>
    </row>
    <row r="109" spans="1:54" x14ac:dyDescent="0.15">
      <c r="C109" s="7">
        <v>4</v>
      </c>
      <c r="D109" s="9">
        <v>-2.8335255762333298</v>
      </c>
      <c r="E109" s="10">
        <f t="shared" si="114"/>
        <v>-6.1201966139354802</v>
      </c>
      <c r="F109" s="7" t="s">
        <v>73</v>
      </c>
      <c r="G109" s="1">
        <v>5</v>
      </c>
      <c r="H109" s="8">
        <f t="shared" si="97"/>
        <v>-2.8335255762333298</v>
      </c>
      <c r="I109" s="8">
        <f t="shared" si="98"/>
        <v>270.31647442376664</v>
      </c>
      <c r="J109" s="8">
        <f t="shared" si="99"/>
        <v>1.199309705642723E-2</v>
      </c>
      <c r="K109" s="8">
        <f t="shared" si="100"/>
        <v>75.904791666666668</v>
      </c>
      <c r="L109" s="8">
        <f t="shared" si="101"/>
        <v>0.75904791666666671</v>
      </c>
      <c r="M109" s="1" t="s">
        <v>75</v>
      </c>
      <c r="N109" s="8">
        <f>(O108-P108)*$C$22/100</f>
        <v>2.8488067730378752</v>
      </c>
      <c r="O109" s="8">
        <f t="shared" si="115"/>
        <v>0.90898511524760783</v>
      </c>
      <c r="P109" s="8">
        <f t="shared" si="102"/>
        <v>1.0901546710012252E-2</v>
      </c>
      <c r="Q109" s="13">
        <f t="shared" si="103"/>
        <v>2.2893248091025728E-3</v>
      </c>
      <c r="R109" s="8">
        <f t="shared" si="104"/>
        <v>0.15940006249999999</v>
      </c>
      <c r="S109" s="14">
        <f t="shared" si="105"/>
        <v>1.4362132443345641E-2</v>
      </c>
      <c r="T109" s="2">
        <v>0.01</v>
      </c>
      <c r="U109" s="15">
        <f t="shared" si="106"/>
        <v>1.4362132443345642E-4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5.6336213244334568E-3</v>
      </c>
      <c r="AU109" s="8">
        <f t="shared" si="110"/>
        <v>28.47</v>
      </c>
      <c r="AV109" s="1">
        <f t="shared" si="111"/>
        <v>0.26</v>
      </c>
      <c r="AW109" s="1">
        <f t="shared" si="112"/>
        <v>3.2333333333333332E-2</v>
      </c>
      <c r="AX109" s="1">
        <f t="shared" si="113"/>
        <v>9.0338681766140319</v>
      </c>
    </row>
    <row r="110" spans="1:54" x14ac:dyDescent="0.15">
      <c r="C110" s="7">
        <v>5</v>
      </c>
      <c r="D110" s="9">
        <v>2.4363292547096802</v>
      </c>
      <c r="E110" s="10">
        <f t="shared" si="114"/>
        <v>-2.8335255762333298</v>
      </c>
      <c r="F110" s="7" t="s">
        <v>75</v>
      </c>
      <c r="G110" s="1">
        <v>6</v>
      </c>
      <c r="H110" s="8">
        <f t="shared" si="97"/>
        <v>2.4363292547096802</v>
      </c>
      <c r="I110" s="8">
        <f t="shared" si="98"/>
        <v>275.58632925470965</v>
      </c>
      <c r="J110" s="8">
        <f t="shared" si="99"/>
        <v>2.3881810752509426E-2</v>
      </c>
      <c r="K110" s="8">
        <f t="shared" si="100"/>
        <v>75.904791666666668</v>
      </c>
      <c r="L110" s="8">
        <f t="shared" si="101"/>
        <v>0.75904791666666671</v>
      </c>
      <c r="M110" s="1" t="s">
        <v>73</v>
      </c>
      <c r="O110" s="8">
        <f t="shared" si="115"/>
        <v>1.6571314852042625</v>
      </c>
      <c r="P110" s="8">
        <f t="shared" si="102"/>
        <v>3.9575300521673074E-2</v>
      </c>
      <c r="Q110" s="13">
        <f t="shared" si="103"/>
        <v>8.3108131095513457E-3</v>
      </c>
      <c r="R110" s="8">
        <f t="shared" si="104"/>
        <v>0.15940006249999999</v>
      </c>
      <c r="S110" s="14">
        <f t="shared" si="105"/>
        <v>5.2138079365880712E-2</v>
      </c>
      <c r="T110" s="2">
        <v>0.01</v>
      </c>
      <c r="U110" s="15">
        <f t="shared" si="106"/>
        <v>5.2138079365880708E-4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1E-3</v>
      </c>
      <c r="AF110" s="2">
        <v>0.49</v>
      </c>
      <c r="AG110" s="15">
        <f t="shared" si="107"/>
        <v>4.8999999999999998E-4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0.01</v>
      </c>
      <c r="AR110" s="2">
        <v>0.5</v>
      </c>
      <c r="AS110" s="2">
        <f t="shared" si="108"/>
        <v>5.0000000000000001E-3</v>
      </c>
      <c r="AT110" s="1">
        <f t="shared" si="109"/>
        <v>6.0113807936588073E-3</v>
      </c>
      <c r="AU110" s="8">
        <f t="shared" si="110"/>
        <v>28.47</v>
      </c>
      <c r="AV110" s="1">
        <f t="shared" si="111"/>
        <v>0.26</v>
      </c>
      <c r="AW110" s="1">
        <f t="shared" si="112"/>
        <v>3.2333333333333332E-2</v>
      </c>
      <c r="AX110" s="1">
        <f t="shared" si="113"/>
        <v>9.6396293825809032</v>
      </c>
    </row>
    <row r="111" spans="1:54" x14ac:dyDescent="0.15">
      <c r="C111" s="7">
        <v>6</v>
      </c>
      <c r="D111" s="9">
        <v>6.7270711288666698</v>
      </c>
      <c r="E111" s="10">
        <f t="shared" si="114"/>
        <v>2.4363292547096802</v>
      </c>
      <c r="F111" s="7" t="s">
        <v>73</v>
      </c>
      <c r="G111" s="1">
        <v>7</v>
      </c>
      <c r="H111" s="8">
        <f t="shared" si="97"/>
        <v>6.7270711288666698</v>
      </c>
      <c r="I111" s="8">
        <f t="shared" si="98"/>
        <v>279.87707112886665</v>
      </c>
      <c r="J111" s="8">
        <f t="shared" si="99"/>
        <v>4.1049252220209664E-2</v>
      </c>
      <c r="K111" s="8">
        <f t="shared" si="100"/>
        <v>75.904791666666668</v>
      </c>
      <c r="L111" s="8">
        <f t="shared" si="101"/>
        <v>0.75904791666666671</v>
      </c>
      <c r="M111" s="1" t="s">
        <v>73</v>
      </c>
      <c r="O111" s="8">
        <f t="shared" si="115"/>
        <v>2.376604101349256</v>
      </c>
      <c r="P111" s="8">
        <f t="shared" si="102"/>
        <v>9.7557821183870339E-2</v>
      </c>
      <c r="Q111" s="13">
        <f t="shared" si="103"/>
        <v>2.0487142448612772E-2</v>
      </c>
      <c r="R111" s="8">
        <f t="shared" si="104"/>
        <v>0.15940006249999999</v>
      </c>
      <c r="S111" s="14">
        <f t="shared" si="105"/>
        <v>0.12852656471582483</v>
      </c>
      <c r="T111" s="2">
        <v>0.01</v>
      </c>
      <c r="U111" s="15">
        <f t="shared" si="106"/>
        <v>1.2852656471582483E-3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1E-3</v>
      </c>
      <c r="AF111" s="2">
        <v>0.49</v>
      </c>
      <c r="AG111" s="15">
        <f t="shared" si="107"/>
        <v>4.8999999999999998E-4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0.01</v>
      </c>
      <c r="AR111" s="2">
        <v>0.5</v>
      </c>
      <c r="AS111" s="2">
        <f t="shared" si="108"/>
        <v>5.0000000000000001E-3</v>
      </c>
      <c r="AT111" s="1">
        <f t="shared" si="109"/>
        <v>6.7752656471582488E-3</v>
      </c>
      <c r="AU111" s="8">
        <f t="shared" si="110"/>
        <v>28.47</v>
      </c>
      <c r="AV111" s="1">
        <f t="shared" si="111"/>
        <v>0.26</v>
      </c>
      <c r="AW111" s="1">
        <f t="shared" si="112"/>
        <v>3.2333333333333332E-2</v>
      </c>
      <c r="AX111" s="1">
        <f t="shared" si="113"/>
        <v>10.86456706852309</v>
      </c>
    </row>
    <row r="112" spans="1:54" x14ac:dyDescent="0.15">
      <c r="C112" s="7">
        <v>7</v>
      </c>
      <c r="D112" s="9">
        <v>9.0881978393225804</v>
      </c>
      <c r="E112" s="10">
        <f t="shared" si="114"/>
        <v>6.7270711288666698</v>
      </c>
      <c r="F112" s="7" t="s">
        <v>73</v>
      </c>
      <c r="G112" s="1">
        <v>8</v>
      </c>
      <c r="H112" s="8">
        <f t="shared" si="97"/>
        <v>9.0881978393225804</v>
      </c>
      <c r="I112" s="8">
        <f t="shared" si="98"/>
        <v>282.23819783932254</v>
      </c>
      <c r="J112" s="8">
        <f t="shared" si="99"/>
        <v>5.4916405427179113E-2</v>
      </c>
      <c r="K112" s="8">
        <f t="shared" si="100"/>
        <v>75.904791666666668</v>
      </c>
      <c r="L112" s="8">
        <f t="shared" si="101"/>
        <v>0.75904791666666671</v>
      </c>
      <c r="M112" s="1" t="s">
        <v>73</v>
      </c>
      <c r="O112" s="8">
        <f t="shared" si="115"/>
        <v>3.0380941968320525</v>
      </c>
      <c r="P112" s="8">
        <f t="shared" si="102"/>
        <v>0.16684121263918911</v>
      </c>
      <c r="Q112" s="13">
        <f t="shared" si="103"/>
        <v>3.5036654654229712E-2</v>
      </c>
      <c r="R112" s="8">
        <f t="shared" si="104"/>
        <v>0.15940006249999999</v>
      </c>
      <c r="S112" s="14">
        <f t="shared" si="105"/>
        <v>0.21980326798322122</v>
      </c>
      <c r="T112" s="2">
        <v>0.01</v>
      </c>
      <c r="U112" s="15">
        <f t="shared" si="106"/>
        <v>2.1980326798322122E-3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1E-3</v>
      </c>
      <c r="AF112" s="2">
        <v>0.49</v>
      </c>
      <c r="AG112" s="15">
        <f t="shared" si="107"/>
        <v>4.8999999999999998E-4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0.01</v>
      </c>
      <c r="AR112" s="2">
        <v>0.5</v>
      </c>
      <c r="AS112" s="2">
        <f t="shared" si="108"/>
        <v>5.0000000000000001E-3</v>
      </c>
      <c r="AT112" s="1">
        <f t="shared" si="109"/>
        <v>7.6880326798322123E-3</v>
      </c>
      <c r="AU112" s="8">
        <f t="shared" si="110"/>
        <v>28.47</v>
      </c>
      <c r="AV112" s="1">
        <f t="shared" si="111"/>
        <v>0.26</v>
      </c>
      <c r="AW112" s="1">
        <f t="shared" si="112"/>
        <v>3.2333333333333332E-2</v>
      </c>
      <c r="AX112" s="1">
        <f t="shared" si="113"/>
        <v>12.328246747058278</v>
      </c>
    </row>
    <row r="113" spans="3:51" x14ac:dyDescent="0.15">
      <c r="C113" s="7">
        <v>8</v>
      </c>
      <c r="D113" s="9">
        <v>8.9908713578387101</v>
      </c>
      <c r="E113" s="10">
        <f t="shared" si="114"/>
        <v>9.0881978393225804</v>
      </c>
      <c r="F113" s="7" t="s">
        <v>73</v>
      </c>
      <c r="G113" s="1">
        <v>9</v>
      </c>
      <c r="H113" s="8">
        <f t="shared" si="97"/>
        <v>8.9908713578387101</v>
      </c>
      <c r="I113" s="8">
        <f t="shared" si="98"/>
        <v>282.14087135783871</v>
      </c>
      <c r="J113" s="8">
        <f t="shared" si="99"/>
        <v>5.4266746366386495E-2</v>
      </c>
      <c r="K113" s="8">
        <f t="shared" si="100"/>
        <v>75.904791666666668</v>
      </c>
      <c r="L113" s="8">
        <f t="shared" si="101"/>
        <v>0.75904791666666671</v>
      </c>
      <c r="M113" s="1" t="s">
        <v>73</v>
      </c>
      <c r="O113" s="8">
        <f t="shared" si="115"/>
        <v>3.6303009008595302</v>
      </c>
      <c r="P113" s="8">
        <f t="shared" si="102"/>
        <v>0.19700461822060852</v>
      </c>
      <c r="Q113" s="13">
        <f t="shared" si="103"/>
        <v>4.1370969826327791E-2</v>
      </c>
      <c r="R113" s="8">
        <f t="shared" si="104"/>
        <v>0.15940006249999999</v>
      </c>
      <c r="S113" s="14">
        <f t="shared" si="105"/>
        <v>0.25954174156191306</v>
      </c>
      <c r="T113" s="2">
        <v>0.01</v>
      </c>
      <c r="U113" s="15">
        <f t="shared" si="106"/>
        <v>2.5954174156191307E-3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1E-3</v>
      </c>
      <c r="AF113" s="2">
        <v>0.49</v>
      </c>
      <c r="AG113" s="15">
        <f t="shared" si="107"/>
        <v>4.8999999999999998E-4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0.01</v>
      </c>
      <c r="AR113" s="2">
        <v>0.5</v>
      </c>
      <c r="AS113" s="2">
        <f t="shared" si="108"/>
        <v>5.0000000000000001E-3</v>
      </c>
      <c r="AT113" s="1">
        <f t="shared" si="109"/>
        <v>8.0854174156191304E-3</v>
      </c>
      <c r="AU113" s="8">
        <f t="shared" si="110"/>
        <v>28.47</v>
      </c>
      <c r="AV113" s="1">
        <f t="shared" si="111"/>
        <v>0.26</v>
      </c>
      <c r="AW113" s="1">
        <f t="shared" si="112"/>
        <v>3.2333333333333332E-2</v>
      </c>
      <c r="AX113" s="1">
        <f t="shared" si="113"/>
        <v>12.965478309450987</v>
      </c>
    </row>
    <row r="114" spans="3:51" x14ac:dyDescent="0.15">
      <c r="C114" s="7">
        <v>9</v>
      </c>
      <c r="D114" s="9">
        <v>5.30842941833333</v>
      </c>
      <c r="E114" s="10">
        <f t="shared" si="114"/>
        <v>8.9908713578387101</v>
      </c>
      <c r="F114" s="7" t="s">
        <v>73</v>
      </c>
      <c r="G114" s="1">
        <v>10</v>
      </c>
      <c r="H114" s="8">
        <f t="shared" si="97"/>
        <v>5.30842941833333</v>
      </c>
      <c r="I114" s="8">
        <f t="shared" si="98"/>
        <v>278.45842941833331</v>
      </c>
      <c r="J114" s="8">
        <f t="shared" si="99"/>
        <v>3.4381994229236205E-2</v>
      </c>
      <c r="K114" s="8">
        <f t="shared" si="100"/>
        <v>75.904791666666668</v>
      </c>
      <c r="L114" s="8">
        <f t="shared" si="101"/>
        <v>0.75904791666666671</v>
      </c>
      <c r="M114" s="1" t="s">
        <v>73</v>
      </c>
      <c r="O114" s="8">
        <f t="shared" si="115"/>
        <v>4.1923441993055883</v>
      </c>
      <c r="P114" s="8">
        <f t="shared" si="102"/>
        <v>0.14414115406749661</v>
      </c>
      <c r="Q114" s="13">
        <f t="shared" si="103"/>
        <v>3.0269642354174287E-2</v>
      </c>
      <c r="R114" s="8">
        <f t="shared" si="104"/>
        <v>0.15940006249999999</v>
      </c>
      <c r="S114" s="14">
        <f t="shared" si="105"/>
        <v>0.18989730543031805</v>
      </c>
      <c r="T114" s="2">
        <v>0.01</v>
      </c>
      <c r="U114" s="15">
        <f t="shared" si="106"/>
        <v>1.8989730543031804E-3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7.3889730543031809E-3</v>
      </c>
      <c r="AU114" s="8">
        <f t="shared" si="110"/>
        <v>28.47</v>
      </c>
      <c r="AV114" s="1">
        <f t="shared" si="111"/>
        <v>0.26</v>
      </c>
      <c r="AW114" s="1">
        <f t="shared" si="112"/>
        <v>3.2333333333333332E-2</v>
      </c>
      <c r="AX114" s="1">
        <f t="shared" si="113"/>
        <v>11.848685719010565</v>
      </c>
    </row>
    <row r="115" spans="3:51" x14ac:dyDescent="0.15">
      <c r="C115" s="7">
        <v>10</v>
      </c>
      <c r="D115" s="9">
        <v>-0.68367296254838705</v>
      </c>
      <c r="E115" s="10">
        <f t="shared" si="114"/>
        <v>5.30842941833333</v>
      </c>
      <c r="F115" s="7" t="s">
        <v>73</v>
      </c>
      <c r="G115" s="1">
        <v>11</v>
      </c>
      <c r="H115" s="8">
        <f t="shared" si="97"/>
        <v>-0.68367296254838705</v>
      </c>
      <c r="I115" s="8">
        <f t="shared" si="98"/>
        <v>272.46632703745161</v>
      </c>
      <c r="J115" s="8">
        <f t="shared" si="99"/>
        <v>1.5935368491910847E-2</v>
      </c>
      <c r="K115" s="8">
        <f t="shared" si="100"/>
        <v>75.904791666666668</v>
      </c>
      <c r="L115" s="8">
        <f t="shared" si="101"/>
        <v>0.75904791666666671</v>
      </c>
      <c r="M115" s="1" t="s">
        <v>75</v>
      </c>
      <c r="N115" s="8">
        <f>(O114-P114)*$C$22/100</f>
        <v>3.8457928929761866</v>
      </c>
      <c r="O115" s="8">
        <f t="shared" si="115"/>
        <v>0.96145806892857166</v>
      </c>
      <c r="P115" s="8">
        <f t="shared" si="102"/>
        <v>1.5321188617897809E-2</v>
      </c>
      <c r="Q115" s="13">
        <f t="shared" si="103"/>
        <v>3.2174496097585399E-3</v>
      </c>
      <c r="R115" s="8">
        <f t="shared" si="104"/>
        <v>0.15940006249999999</v>
      </c>
      <c r="S115" s="14">
        <f t="shared" si="105"/>
        <v>2.018474496996223E-2</v>
      </c>
      <c r="T115" s="2">
        <v>0.01</v>
      </c>
      <c r="U115" s="15">
        <f t="shared" si="106"/>
        <v>2.018474496996223E-4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5.691847449699622E-3</v>
      </c>
      <c r="AU115" s="8">
        <f t="shared" si="110"/>
        <v>28.47</v>
      </c>
      <c r="AV115" s="1">
        <f t="shared" si="111"/>
        <v>0.26</v>
      </c>
      <c r="AW115" s="1">
        <f t="shared" si="112"/>
        <v>3.2333333333333332E-2</v>
      </c>
      <c r="AX115" s="1">
        <f t="shared" si="113"/>
        <v>9.1272374518630119</v>
      </c>
    </row>
    <row r="116" spans="3:51" x14ac:dyDescent="0.15">
      <c r="C116" s="7">
        <v>11</v>
      </c>
      <c r="D116" s="9">
        <v>-6.3941966187333303</v>
      </c>
      <c r="E116" s="10">
        <f t="shared" si="114"/>
        <v>-0.68367296254838705</v>
      </c>
      <c r="F116" s="7" t="s">
        <v>75</v>
      </c>
      <c r="G116" s="1">
        <v>12</v>
      </c>
      <c r="H116" s="8">
        <f t="shared" si="97"/>
        <v>-6.3941966187333303</v>
      </c>
      <c r="I116" s="8">
        <f t="shared" si="98"/>
        <v>266.75580338126667</v>
      </c>
      <c r="J116" s="8">
        <f t="shared" si="99"/>
        <v>7.4152212845329706E-3</v>
      </c>
      <c r="K116" s="8">
        <f t="shared" si="100"/>
        <v>75.904791666666668</v>
      </c>
      <c r="L116" s="8">
        <f t="shared" si="101"/>
        <v>0.75904791666666671</v>
      </c>
      <c r="M116" s="1" t="s">
        <v>73</v>
      </c>
      <c r="O116" s="8">
        <f t="shared" si="115"/>
        <v>1.7051847969773406</v>
      </c>
      <c r="P116" s="8">
        <f t="shared" si="102"/>
        <v>1.2644322600608408E-2</v>
      </c>
      <c r="Q116" s="13">
        <f t="shared" si="103"/>
        <v>2.6553077461277655E-3</v>
      </c>
      <c r="R116" s="8">
        <f t="shared" si="104"/>
        <v>0.15940006249999999</v>
      </c>
      <c r="S116" s="14">
        <f t="shared" si="105"/>
        <v>1.6658134912135091E-2</v>
      </c>
      <c r="T116" s="2">
        <v>0.01</v>
      </c>
      <c r="U116" s="15">
        <f t="shared" si="106"/>
        <v>1.6658134912135093E-4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5.6565813491213507E-3</v>
      </c>
      <c r="AU116" s="8">
        <f t="shared" si="110"/>
        <v>28.47</v>
      </c>
      <c r="AV116" s="1">
        <f t="shared" si="111"/>
        <v>0.26</v>
      </c>
      <c r="AW116" s="1">
        <f t="shared" si="112"/>
        <v>3.2333333333333332E-2</v>
      </c>
      <c r="AX116" s="1">
        <f t="shared" si="113"/>
        <v>9.0706860286522311</v>
      </c>
      <c r="AY116" s="1">
        <f>SUM(AX105:AX116)</f>
        <v>120.88376740365999</v>
      </c>
    </row>
    <row r="117" spans="3:51" x14ac:dyDescent="0.15">
      <c r="C117" s="7">
        <v>12</v>
      </c>
      <c r="D117" s="9">
        <v>-14.1567655965806</v>
      </c>
      <c r="E117" s="10">
        <f t="shared" si="114"/>
        <v>-6.3941966187333303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 t="s">
        <v>10</v>
      </c>
      <c r="B2" s="3" t="s">
        <v>11</v>
      </c>
      <c r="C2" s="2"/>
      <c r="D2" s="2"/>
      <c r="E2" s="34">
        <v>685.73</v>
      </c>
      <c r="F2" s="2">
        <v>1108.8699999999999</v>
      </c>
      <c r="G2" s="28">
        <f>(F2+F3+F4)/3</f>
        <v>1399.4708333333335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14</v>
      </c>
      <c r="C3" s="2"/>
      <c r="D3" s="2"/>
      <c r="E3" s="35"/>
      <c r="F3" s="2">
        <v>1433.9024999999999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15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 t="s">
        <v>4</v>
      </c>
      <c r="B5" s="3" t="s">
        <v>16</v>
      </c>
      <c r="C5" s="2"/>
      <c r="D5" s="2"/>
      <c r="E5" s="34">
        <v>2824.8654246575302</v>
      </c>
      <c r="F5" s="2">
        <v>91.103999999999999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17</v>
      </c>
      <c r="C6" s="2"/>
      <c r="D6" s="2"/>
      <c r="E6" s="36"/>
      <c r="F6" s="2">
        <v>93.914500000000004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4855.4517318829503</v>
      </c>
      <c r="F7" s="2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5">
        <v>5.7484000000000002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5">
        <v>18.7815656860198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5">
        <v>5.88635918211794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2">
        <v>0.03</v>
      </c>
      <c r="F11" s="2">
        <v>910.85749999999996</v>
      </c>
    </row>
    <row r="14" spans="1:41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AV38+AV53+AG69+AY85+AY101+BB101</f>
        <v>141325266.1584447</v>
      </c>
      <c r="J14" s="6" t="s">
        <v>22</v>
      </c>
      <c r="K14" s="6">
        <f>I14/(10000*1000)</f>
        <v>14.132526615844471</v>
      </c>
      <c r="L14" s="6" t="s">
        <v>23</v>
      </c>
    </row>
    <row r="15" spans="1:41" x14ac:dyDescent="0.15">
      <c r="A15" s="1" t="s">
        <v>24</v>
      </c>
      <c r="B15" s="1" t="s">
        <v>19</v>
      </c>
      <c r="G15" s="37"/>
      <c r="H15" s="6" t="s">
        <v>25</v>
      </c>
      <c r="I15" s="6">
        <v>97208158.105453596</v>
      </c>
      <c r="J15" s="6" t="s">
        <v>22</v>
      </c>
      <c r="K15" s="6">
        <f>I15/(10000*1000)</f>
        <v>9.7208158105453588</v>
      </c>
      <c r="L15" s="6" t="s">
        <v>23</v>
      </c>
    </row>
    <row r="16" spans="1:41" x14ac:dyDescent="0.15">
      <c r="A16" s="1" t="s">
        <v>26</v>
      </c>
      <c r="B16" s="1" t="s">
        <v>27</v>
      </c>
      <c r="C16" s="1">
        <v>19347</v>
      </c>
      <c r="K16" s="1">
        <v>14.146809817430945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1399.4708333333335</v>
      </c>
      <c r="C27" s="7" t="s">
        <v>72</v>
      </c>
      <c r="D27" s="7">
        <v>-4</v>
      </c>
      <c r="E27" s="7"/>
      <c r="F27" s="7"/>
      <c r="G27" s="1">
        <v>1</v>
      </c>
      <c r="H27" s="8">
        <f t="shared" ref="H27:H38" si="0">E28</f>
        <v>-4</v>
      </c>
      <c r="I27" s="8">
        <f t="shared" ref="I27:I38" si="1">H27+273.15</f>
        <v>269.14999999999998</v>
      </c>
      <c r="J27" s="8">
        <f t="shared" ref="J27:J38" si="2">EXP(($C$16*(I27-$C$14))/($C$17*I27*$C$14))</f>
        <v>1.0259700257866751E-2</v>
      </c>
      <c r="K27" s="8">
        <f t="shared" ref="K27:K38" si="3">$B$27/12</f>
        <v>116.62256944444447</v>
      </c>
      <c r="L27" s="8">
        <f t="shared" ref="L27:L38" si="4">K27*$B$28/100</f>
        <v>1.1662256944444447</v>
      </c>
      <c r="M27" s="1" t="s">
        <v>73</v>
      </c>
      <c r="O27" s="8">
        <f>L27</f>
        <v>1.1662256944444447</v>
      </c>
      <c r="P27" s="8">
        <f t="shared" ref="P27:P38" si="5">O27*J27</f>
        <v>1.19651260580225E-2</v>
      </c>
      <c r="Q27" s="13">
        <f t="shared" ref="Q27:Q38" si="6">P27*$B$29</f>
        <v>2.8716302539253998E-3</v>
      </c>
      <c r="R27" s="8">
        <f t="shared" ref="R27:R38" si="7">L27*$B$29</f>
        <v>0.27989416666666672</v>
      </c>
      <c r="S27" s="14">
        <f t="shared" ref="S27:S38" si="8">Q27/R27</f>
        <v>1.0259700257866751E-2</v>
      </c>
      <c r="T27" s="2">
        <v>0.01</v>
      </c>
      <c r="U27" s="15">
        <f t="shared" ref="U27:U38" si="9">S27*T27</f>
        <v>1.0259700257866751E-4</v>
      </c>
      <c r="V27" s="14"/>
      <c r="W27" s="2"/>
      <c r="X27" s="15"/>
      <c r="Y27" s="2">
        <v>0.05</v>
      </c>
      <c r="Z27" s="2">
        <v>0.21</v>
      </c>
      <c r="AA27" s="2">
        <f t="shared" ref="AA27:AA38" si="10">Y27*Z27</f>
        <v>1.0500000000000001E-2</v>
      </c>
      <c r="AB27" s="2">
        <v>0.02</v>
      </c>
      <c r="AC27" s="2">
        <v>0.28999999999999998</v>
      </c>
      <c r="AD27" s="2">
        <f t="shared" ref="AD27:AD38" si="11">AB27*AC27</f>
        <v>5.7999999999999996E-3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0.02</v>
      </c>
      <c r="AO27" s="2">
        <v>0.38</v>
      </c>
      <c r="AP27" s="2">
        <f t="shared" ref="AP27:AP38" si="13">AO27*AN27</f>
        <v>7.6E-3</v>
      </c>
      <c r="AQ27" s="1">
        <f t="shared" ref="AQ27:AQ38" si="14">(AP27+AM27+AD27+AA27+U27+X27+AG27+AJ27)</f>
        <v>3.500259700257867E-2</v>
      </c>
      <c r="AR27" s="8">
        <f t="shared" ref="AR27:AR38" si="15">$B$27/12</f>
        <v>116.62256944444447</v>
      </c>
      <c r="AS27" s="1">
        <f t="shared" ref="AS27:AS38" si="16">$B$29</f>
        <v>0.24</v>
      </c>
      <c r="AT27" s="1">
        <f>$E$2/12</f>
        <v>57.144166666666671</v>
      </c>
      <c r="AU27" s="1">
        <f t="shared" ref="AU27:AU38" si="17">AT27*10000*AS27*0.67*AR27*AQ27</f>
        <v>375094.60839929356</v>
      </c>
    </row>
    <row r="28" spans="1:47" x14ac:dyDescent="0.15">
      <c r="A28" s="1" t="s">
        <v>74</v>
      </c>
      <c r="B28" s="1">
        <v>1</v>
      </c>
      <c r="C28" s="7">
        <v>1</v>
      </c>
      <c r="D28" s="9">
        <v>-4.5663977187096796</v>
      </c>
      <c r="E28" s="10">
        <f t="shared" ref="E28:E39" si="18">D27</f>
        <v>-4</v>
      </c>
      <c r="F28" s="7" t="s">
        <v>73</v>
      </c>
      <c r="G28" s="1">
        <v>2</v>
      </c>
      <c r="H28" s="8">
        <f t="shared" si="0"/>
        <v>-4.5663977187096796</v>
      </c>
      <c r="I28" s="8">
        <f t="shared" si="1"/>
        <v>268.58360228129033</v>
      </c>
      <c r="J28" s="8">
        <f t="shared" si="2"/>
        <v>9.5061063740731894E-3</v>
      </c>
      <c r="K28" s="8">
        <f t="shared" si="3"/>
        <v>116.62256944444447</v>
      </c>
      <c r="L28" s="8">
        <f t="shared" si="4"/>
        <v>1.1662256944444447</v>
      </c>
      <c r="M28" s="1" t="s">
        <v>73</v>
      </c>
      <c r="O28" s="8">
        <f t="shared" ref="O28:O38" si="19">L28+O27-P27-N28</f>
        <v>2.3204862628308667</v>
      </c>
      <c r="P28" s="8">
        <f t="shared" si="5"/>
        <v>2.2058789254045776E-2</v>
      </c>
      <c r="Q28" s="13">
        <f t="shared" si="6"/>
        <v>5.2941094209709863E-3</v>
      </c>
      <c r="R28" s="8">
        <f t="shared" si="7"/>
        <v>0.27989416666666672</v>
      </c>
      <c r="S28" s="14">
        <f t="shared" si="8"/>
        <v>1.891468294612899E-2</v>
      </c>
      <c r="T28" s="2">
        <v>0.01</v>
      </c>
      <c r="U28" s="15">
        <f t="shared" si="9"/>
        <v>1.8914682946128989E-4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2.2089146829461288E-2</v>
      </c>
      <c r="AR28" s="8">
        <f t="shared" si="15"/>
        <v>116.62256944444447</v>
      </c>
      <c r="AS28" s="1">
        <f t="shared" si="16"/>
        <v>0.24</v>
      </c>
      <c r="AT28" s="1">
        <f t="shared" ref="AT28:AT38" si="20">$E$2/12</f>
        <v>57.144166666666671</v>
      </c>
      <c r="AU28" s="1">
        <f t="shared" si="17"/>
        <v>236711.57540855833</v>
      </c>
    </row>
    <row r="29" spans="1:47" x14ac:dyDescent="0.15">
      <c r="A29" s="1" t="s">
        <v>38</v>
      </c>
      <c r="B29" s="1">
        <v>0.24</v>
      </c>
      <c r="C29" s="7">
        <v>2</v>
      </c>
      <c r="D29" s="9">
        <v>-2.3370667498214299</v>
      </c>
      <c r="E29" s="10">
        <f t="shared" si="18"/>
        <v>-4.5663977187096796</v>
      </c>
      <c r="F29" s="7" t="s">
        <v>73</v>
      </c>
      <c r="G29" s="1">
        <v>3</v>
      </c>
      <c r="H29" s="8">
        <f t="shared" si="0"/>
        <v>-2.3370667498214299</v>
      </c>
      <c r="I29" s="8">
        <f t="shared" si="1"/>
        <v>270.81293325017856</v>
      </c>
      <c r="J29" s="8">
        <f t="shared" si="2"/>
        <v>1.2811761797030039E-2</v>
      </c>
      <c r="K29" s="8">
        <f t="shared" si="3"/>
        <v>116.62256944444447</v>
      </c>
      <c r="L29" s="8">
        <f t="shared" si="4"/>
        <v>1.1662256944444447</v>
      </c>
      <c r="M29" s="1" t="s">
        <v>73</v>
      </c>
      <c r="O29" s="8">
        <f t="shared" si="19"/>
        <v>3.4646531680212656</v>
      </c>
      <c r="P29" s="8">
        <f t="shared" si="5"/>
        <v>4.4388311098013944E-2</v>
      </c>
      <c r="Q29" s="13">
        <f t="shared" si="6"/>
        <v>1.0653194663523347E-2</v>
      </c>
      <c r="R29" s="8">
        <f t="shared" si="7"/>
        <v>0.27989416666666672</v>
      </c>
      <c r="S29" s="14">
        <f t="shared" si="8"/>
        <v>3.8061510142905243E-2</v>
      </c>
      <c r="T29" s="2">
        <v>0.01</v>
      </c>
      <c r="U29" s="15">
        <f t="shared" si="9"/>
        <v>3.8061510142905244E-4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2.2280615101429053E-2</v>
      </c>
      <c r="AR29" s="8">
        <f t="shared" si="15"/>
        <v>116.62256944444447</v>
      </c>
      <c r="AS29" s="1">
        <f t="shared" si="16"/>
        <v>0.24</v>
      </c>
      <c r="AT29" s="1">
        <f t="shared" si="20"/>
        <v>57.144166666666671</v>
      </c>
      <c r="AU29" s="1">
        <f t="shared" si="17"/>
        <v>238763.38649244298</v>
      </c>
    </row>
    <row r="30" spans="1:47" x14ac:dyDescent="0.15">
      <c r="C30" s="7">
        <v>3</v>
      </c>
      <c r="D30" s="9">
        <v>5.2219989807419296</v>
      </c>
      <c r="E30" s="10">
        <f t="shared" si="18"/>
        <v>-2.3370667498214299</v>
      </c>
      <c r="F30" s="7" t="s">
        <v>73</v>
      </c>
      <c r="G30" s="1">
        <v>4</v>
      </c>
      <c r="H30" s="8">
        <f t="shared" si="0"/>
        <v>5.2219989807419296</v>
      </c>
      <c r="I30" s="8">
        <f t="shared" si="1"/>
        <v>278.37199898074192</v>
      </c>
      <c r="J30" s="8">
        <f t="shared" si="2"/>
        <v>3.4010739273634315E-2</v>
      </c>
      <c r="K30" s="8">
        <f t="shared" si="3"/>
        <v>116.62256944444447</v>
      </c>
      <c r="L30" s="8">
        <f t="shared" si="4"/>
        <v>1.1662256944444447</v>
      </c>
      <c r="M30" s="1" t="s">
        <v>73</v>
      </c>
      <c r="O30" s="8">
        <f t="shared" si="19"/>
        <v>4.5864905513676968</v>
      </c>
      <c r="P30" s="8">
        <f t="shared" si="5"/>
        <v>0.15598993432355404</v>
      </c>
      <c r="Q30" s="13">
        <f t="shared" si="6"/>
        <v>3.743758423765297E-2</v>
      </c>
      <c r="R30" s="8">
        <f t="shared" si="7"/>
        <v>0.27989416666666672</v>
      </c>
      <c r="S30" s="14">
        <f t="shared" si="8"/>
        <v>0.13375621465608595</v>
      </c>
      <c r="T30" s="2">
        <v>0.01</v>
      </c>
      <c r="U30" s="15">
        <f t="shared" si="9"/>
        <v>1.3375621465608594E-3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2.3237562146560857E-2</v>
      </c>
      <c r="AR30" s="8">
        <f t="shared" si="15"/>
        <v>116.62256944444447</v>
      </c>
      <c r="AS30" s="1">
        <f t="shared" si="16"/>
        <v>0.24</v>
      </c>
      <c r="AT30" s="1">
        <f t="shared" si="20"/>
        <v>57.144166666666671</v>
      </c>
      <c r="AU30" s="1">
        <f t="shared" si="17"/>
        <v>249018.2163590992</v>
      </c>
    </row>
    <row r="31" spans="1:47" x14ac:dyDescent="0.15">
      <c r="C31" s="7">
        <v>4</v>
      </c>
      <c r="D31" s="9">
        <v>11.8635556060333</v>
      </c>
      <c r="E31" s="10">
        <f t="shared" si="18"/>
        <v>5.2219989807419296</v>
      </c>
      <c r="F31" s="7" t="s">
        <v>73</v>
      </c>
      <c r="G31" s="1">
        <v>5</v>
      </c>
      <c r="H31" s="8">
        <f t="shared" si="0"/>
        <v>11.8635556060333</v>
      </c>
      <c r="I31" s="8">
        <f t="shared" si="1"/>
        <v>285.01355560603326</v>
      </c>
      <c r="J31" s="8">
        <f t="shared" si="2"/>
        <v>7.6841566128905275E-2</v>
      </c>
      <c r="K31" s="8">
        <f t="shared" si="3"/>
        <v>116.62256944444447</v>
      </c>
      <c r="L31" s="8">
        <f t="shared" si="4"/>
        <v>1.1662256944444447</v>
      </c>
      <c r="M31" s="1" t="s">
        <v>75</v>
      </c>
      <c r="N31" s="8">
        <f>(O30-P30)*C22/100</f>
        <v>4.2089755861919356</v>
      </c>
      <c r="O31" s="8">
        <f t="shared" si="19"/>
        <v>1.3877507252966517</v>
      </c>
      <c r="P31" s="8">
        <f t="shared" si="5"/>
        <v>0.10663693912831891</v>
      </c>
      <c r="Q31" s="13">
        <f t="shared" si="6"/>
        <v>2.5592865390796537E-2</v>
      </c>
      <c r="R31" s="8">
        <f t="shared" si="7"/>
        <v>0.27989416666666672</v>
      </c>
      <c r="S31" s="14">
        <f t="shared" si="8"/>
        <v>9.143765193676133E-2</v>
      </c>
      <c r="T31" s="2">
        <v>0.01</v>
      </c>
      <c r="U31" s="15">
        <f t="shared" si="9"/>
        <v>9.1437651936761332E-4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3.036437651936761E-2</v>
      </c>
      <c r="AR31" s="8">
        <f t="shared" si="15"/>
        <v>116.62256944444447</v>
      </c>
      <c r="AS31" s="1">
        <f t="shared" si="16"/>
        <v>0.24</v>
      </c>
      <c r="AT31" s="1">
        <f t="shared" si="20"/>
        <v>57.144166666666671</v>
      </c>
      <c r="AU31" s="1">
        <f t="shared" si="17"/>
        <v>325390.53942145559</v>
      </c>
    </row>
    <row r="32" spans="1:47" x14ac:dyDescent="0.15">
      <c r="C32" s="7">
        <v>5</v>
      </c>
      <c r="D32" s="9">
        <v>17.550852292580601</v>
      </c>
      <c r="E32" s="10">
        <f t="shared" si="18"/>
        <v>11.8635556060333</v>
      </c>
      <c r="F32" s="7" t="s">
        <v>75</v>
      </c>
      <c r="G32" s="1">
        <v>6</v>
      </c>
      <c r="H32" s="8">
        <f t="shared" si="0"/>
        <v>17.550852292580601</v>
      </c>
      <c r="I32" s="8">
        <f t="shared" si="1"/>
        <v>290.70085229258058</v>
      </c>
      <c r="J32" s="8">
        <f t="shared" si="2"/>
        <v>0.14992044120402021</v>
      </c>
      <c r="K32" s="8">
        <f t="shared" si="3"/>
        <v>116.62256944444447</v>
      </c>
      <c r="L32" s="8">
        <f t="shared" si="4"/>
        <v>1.1662256944444447</v>
      </c>
      <c r="M32" s="1" t="s">
        <v>73</v>
      </c>
      <c r="O32" s="8">
        <f t="shared" si="19"/>
        <v>2.4473394806127775</v>
      </c>
      <c r="P32" s="8">
        <f t="shared" si="5"/>
        <v>0.36690621470948526</v>
      </c>
      <c r="Q32" s="13">
        <f t="shared" si="6"/>
        <v>8.8057491530276463E-2</v>
      </c>
      <c r="R32" s="8">
        <f t="shared" si="7"/>
        <v>0.27989416666666672</v>
      </c>
      <c r="S32" s="14">
        <f t="shared" si="8"/>
        <v>0.31460995625230886</v>
      </c>
      <c r="T32" s="2">
        <v>0.01</v>
      </c>
      <c r="U32" s="15">
        <f t="shared" si="9"/>
        <v>3.1460995625230887E-3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3.2596099562523087E-2</v>
      </c>
      <c r="AR32" s="8">
        <f t="shared" si="15"/>
        <v>116.62256944444447</v>
      </c>
      <c r="AS32" s="1">
        <f t="shared" si="16"/>
        <v>0.24</v>
      </c>
      <c r="AT32" s="1">
        <f t="shared" si="20"/>
        <v>57.144166666666671</v>
      </c>
      <c r="AU32" s="1">
        <f t="shared" si="17"/>
        <v>349306.11576758826</v>
      </c>
    </row>
    <row r="33" spans="1:48" x14ac:dyDescent="0.15">
      <c r="C33" s="7">
        <v>6</v>
      </c>
      <c r="D33" s="9">
        <v>21.283544636666701</v>
      </c>
      <c r="E33" s="10">
        <f t="shared" si="18"/>
        <v>17.550852292580601</v>
      </c>
      <c r="F33" s="7" t="s">
        <v>73</v>
      </c>
      <c r="G33" s="1">
        <v>7</v>
      </c>
      <c r="H33" s="8">
        <f t="shared" si="0"/>
        <v>21.283544636666701</v>
      </c>
      <c r="I33" s="8">
        <f t="shared" si="1"/>
        <v>294.43354463666668</v>
      </c>
      <c r="J33" s="8">
        <f t="shared" si="2"/>
        <v>0.22923062575928188</v>
      </c>
      <c r="K33" s="8">
        <f t="shared" si="3"/>
        <v>116.62256944444447</v>
      </c>
      <c r="L33" s="8">
        <f t="shared" si="4"/>
        <v>1.1662256944444447</v>
      </c>
      <c r="M33" s="1" t="s">
        <v>73</v>
      </c>
      <c r="O33" s="8">
        <f t="shared" si="19"/>
        <v>3.2466589603477374</v>
      </c>
      <c r="P33" s="8">
        <f t="shared" si="5"/>
        <v>0.74423366510749134</v>
      </c>
      <c r="Q33" s="13">
        <f t="shared" si="6"/>
        <v>0.17861607962579792</v>
      </c>
      <c r="R33" s="8">
        <f t="shared" si="7"/>
        <v>0.27989416666666672</v>
      </c>
      <c r="S33" s="14">
        <f t="shared" si="8"/>
        <v>0.63815577778195176</v>
      </c>
      <c r="T33" s="2">
        <v>0.01</v>
      </c>
      <c r="U33" s="15">
        <f t="shared" si="9"/>
        <v>6.3815577778195175E-3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3.5831557777819517E-2</v>
      </c>
      <c r="AR33" s="8">
        <f t="shared" si="15"/>
        <v>116.62256944444447</v>
      </c>
      <c r="AS33" s="1">
        <f t="shared" si="16"/>
        <v>0.24</v>
      </c>
      <c r="AT33" s="1">
        <f t="shared" si="20"/>
        <v>57.144166666666671</v>
      </c>
      <c r="AU33" s="1">
        <f t="shared" si="17"/>
        <v>383977.91261081916</v>
      </c>
    </row>
    <row r="34" spans="1:48" x14ac:dyDescent="0.15">
      <c r="C34" s="7">
        <v>7</v>
      </c>
      <c r="D34" s="9">
        <v>23.530532167096801</v>
      </c>
      <c r="E34" s="10">
        <f t="shared" si="18"/>
        <v>21.283544636666701</v>
      </c>
      <c r="F34" s="7" t="s">
        <v>73</v>
      </c>
      <c r="G34" s="1">
        <v>8</v>
      </c>
      <c r="H34" s="8">
        <f t="shared" si="0"/>
        <v>23.530532167096801</v>
      </c>
      <c r="I34" s="8">
        <f t="shared" si="1"/>
        <v>296.68053216709677</v>
      </c>
      <c r="J34" s="8">
        <f t="shared" si="2"/>
        <v>0.2944736674206162</v>
      </c>
      <c r="K34" s="8">
        <f t="shared" si="3"/>
        <v>116.62256944444447</v>
      </c>
      <c r="L34" s="8">
        <f t="shared" si="4"/>
        <v>1.1662256944444447</v>
      </c>
      <c r="M34" s="1" t="s">
        <v>73</v>
      </c>
      <c r="O34" s="8">
        <f t="shared" si="19"/>
        <v>3.6686509896846911</v>
      </c>
      <c r="P34" s="8">
        <f t="shared" si="5"/>
        <v>1.0803211114187241</v>
      </c>
      <c r="Q34" s="13">
        <f t="shared" si="6"/>
        <v>0.25927706674049378</v>
      </c>
      <c r="R34" s="8">
        <f t="shared" si="7"/>
        <v>0.27989416666666672</v>
      </c>
      <c r="S34" s="14">
        <f t="shared" si="8"/>
        <v>0.92633965840836408</v>
      </c>
      <c r="T34" s="2">
        <v>0.01</v>
      </c>
      <c r="U34" s="15">
        <f t="shared" si="9"/>
        <v>9.263396584083641E-3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3.871339658408364E-2</v>
      </c>
      <c r="AR34" s="8">
        <f t="shared" si="15"/>
        <v>116.62256944444447</v>
      </c>
      <c r="AS34" s="1">
        <f t="shared" si="16"/>
        <v>0.24</v>
      </c>
      <c r="AT34" s="1">
        <f t="shared" si="20"/>
        <v>57.144166666666671</v>
      </c>
      <c r="AU34" s="1">
        <f t="shared" si="17"/>
        <v>414860.25538172538</v>
      </c>
    </row>
    <row r="35" spans="1:48" x14ac:dyDescent="0.15">
      <c r="C35" s="7">
        <v>8</v>
      </c>
      <c r="D35" s="9">
        <v>22.443252357096799</v>
      </c>
      <c r="E35" s="10">
        <f t="shared" si="18"/>
        <v>23.530532167096801</v>
      </c>
      <c r="F35" s="7" t="s">
        <v>73</v>
      </c>
      <c r="G35" s="1">
        <v>9</v>
      </c>
      <c r="H35" s="8">
        <f t="shared" si="0"/>
        <v>22.443252357096799</v>
      </c>
      <c r="I35" s="8">
        <f t="shared" si="1"/>
        <v>295.59325235709679</v>
      </c>
      <c r="J35" s="8">
        <f t="shared" si="2"/>
        <v>0.26098714939631662</v>
      </c>
      <c r="K35" s="8">
        <f t="shared" si="3"/>
        <v>116.62256944444447</v>
      </c>
      <c r="L35" s="8">
        <f t="shared" si="4"/>
        <v>1.1662256944444447</v>
      </c>
      <c r="M35" s="1" t="s">
        <v>73</v>
      </c>
      <c r="O35" s="8">
        <f t="shared" si="19"/>
        <v>3.7545555727104118</v>
      </c>
      <c r="P35" s="8">
        <f t="shared" si="5"/>
        <v>0.97989075617174537</v>
      </c>
      <c r="Q35" s="13">
        <f t="shared" si="6"/>
        <v>0.23517378148121887</v>
      </c>
      <c r="R35" s="8">
        <f t="shared" si="7"/>
        <v>0.27989416666666672</v>
      </c>
      <c r="S35" s="14">
        <f t="shared" si="8"/>
        <v>0.84022394707958836</v>
      </c>
      <c r="T35" s="2">
        <v>0.01</v>
      </c>
      <c r="U35" s="15">
        <f t="shared" si="9"/>
        <v>8.4022394707958838E-3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3.7852239470795884E-2</v>
      </c>
      <c r="AR35" s="8">
        <f t="shared" si="15"/>
        <v>116.62256944444447</v>
      </c>
      <c r="AS35" s="1">
        <f t="shared" si="16"/>
        <v>0.24</v>
      </c>
      <c r="AT35" s="1">
        <f t="shared" si="20"/>
        <v>57.144166666666671</v>
      </c>
      <c r="AU35" s="1">
        <f t="shared" si="17"/>
        <v>405631.92897625495</v>
      </c>
    </row>
    <row r="36" spans="1:48" x14ac:dyDescent="0.15">
      <c r="C36" s="7">
        <v>9</v>
      </c>
      <c r="D36" s="9">
        <v>17.3172159573333</v>
      </c>
      <c r="E36" s="10">
        <f t="shared" si="18"/>
        <v>22.443252357096799</v>
      </c>
      <c r="F36" s="7" t="s">
        <v>73</v>
      </c>
      <c r="G36" s="1">
        <v>10</v>
      </c>
      <c r="H36" s="8">
        <f t="shared" si="0"/>
        <v>17.3172159573333</v>
      </c>
      <c r="I36" s="8">
        <f t="shared" si="1"/>
        <v>290.46721595733328</v>
      </c>
      <c r="J36" s="8">
        <f t="shared" si="2"/>
        <v>0.14593536566708462</v>
      </c>
      <c r="K36" s="8">
        <f t="shared" si="3"/>
        <v>116.62256944444447</v>
      </c>
      <c r="L36" s="8">
        <f t="shared" si="4"/>
        <v>1.1662256944444447</v>
      </c>
      <c r="M36" s="1" t="s">
        <v>73</v>
      </c>
      <c r="O36" s="8">
        <f t="shared" si="19"/>
        <v>3.9408905109831109</v>
      </c>
      <c r="P36" s="8">
        <f t="shared" si="5"/>
        <v>0.57511529777426429</v>
      </c>
      <c r="Q36" s="13">
        <f t="shared" si="6"/>
        <v>0.13802767146582343</v>
      </c>
      <c r="R36" s="8">
        <f t="shared" si="7"/>
        <v>0.27989416666666672</v>
      </c>
      <c r="S36" s="14">
        <f t="shared" si="8"/>
        <v>0.49314236559350733</v>
      </c>
      <c r="T36" s="2">
        <v>0.01</v>
      </c>
      <c r="U36" s="15">
        <f t="shared" si="9"/>
        <v>4.9314236559350735E-3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3.4381423655935071E-2</v>
      </c>
      <c r="AR36" s="8">
        <f t="shared" si="15"/>
        <v>116.62256944444447</v>
      </c>
      <c r="AS36" s="1">
        <f t="shared" si="16"/>
        <v>0.24</v>
      </c>
      <c r="AT36" s="1">
        <f t="shared" si="20"/>
        <v>57.144166666666671</v>
      </c>
      <c r="AU36" s="1">
        <f t="shared" si="17"/>
        <v>368437.99451460969</v>
      </c>
    </row>
    <row r="37" spans="1:48" x14ac:dyDescent="0.15">
      <c r="C37" s="7">
        <v>10</v>
      </c>
      <c r="D37" s="9">
        <v>10.973763637387099</v>
      </c>
      <c r="E37" s="10">
        <f t="shared" si="18"/>
        <v>17.3172159573333</v>
      </c>
      <c r="F37" s="7" t="s">
        <v>73</v>
      </c>
      <c r="G37" s="1">
        <v>11</v>
      </c>
      <c r="H37" s="8">
        <f t="shared" si="0"/>
        <v>10.973763637387099</v>
      </c>
      <c r="I37" s="8">
        <f t="shared" si="1"/>
        <v>284.12376363738707</v>
      </c>
      <c r="J37" s="8">
        <f t="shared" si="2"/>
        <v>6.9045014756170475E-2</v>
      </c>
      <c r="K37" s="8">
        <f t="shared" si="3"/>
        <v>116.62256944444447</v>
      </c>
      <c r="L37" s="8">
        <f t="shared" si="4"/>
        <v>1.1662256944444447</v>
      </c>
      <c r="M37" s="1" t="s">
        <v>75</v>
      </c>
      <c r="N37" s="8">
        <f>(O36-P36)*C22/100</f>
        <v>3.1974864525484041</v>
      </c>
      <c r="O37" s="8">
        <f t="shared" si="19"/>
        <v>1.3345144551048871</v>
      </c>
      <c r="P37" s="8">
        <f t="shared" si="5"/>
        <v>9.2141570245039731E-2</v>
      </c>
      <c r="Q37" s="13">
        <f t="shared" si="6"/>
        <v>2.2113976858809534E-2</v>
      </c>
      <c r="R37" s="8">
        <f t="shared" si="7"/>
        <v>0.27989416666666672</v>
      </c>
      <c r="S37" s="14">
        <f t="shared" si="8"/>
        <v>7.9008352057389056E-2</v>
      </c>
      <c r="T37" s="2">
        <v>0.01</v>
      </c>
      <c r="U37" s="15">
        <f t="shared" si="9"/>
        <v>7.9008352057389054E-4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2.2690083520573889E-2</v>
      </c>
      <c r="AR37" s="8">
        <f t="shared" si="15"/>
        <v>116.62256944444447</v>
      </c>
      <c r="AS37" s="1">
        <f t="shared" si="16"/>
        <v>0.24</v>
      </c>
      <c r="AT37" s="1">
        <f t="shared" si="20"/>
        <v>57.144166666666671</v>
      </c>
      <c r="AU37" s="1">
        <f t="shared" si="17"/>
        <v>243151.32937335822</v>
      </c>
    </row>
    <row r="38" spans="1:48" x14ac:dyDescent="0.15">
      <c r="C38" s="7">
        <v>11</v>
      </c>
      <c r="D38" s="9">
        <v>0.1012419267</v>
      </c>
      <c r="E38" s="10">
        <f t="shared" si="18"/>
        <v>10.973763637387099</v>
      </c>
      <c r="F38" s="7" t="s">
        <v>75</v>
      </c>
      <c r="G38" s="1">
        <v>12</v>
      </c>
      <c r="H38" s="8">
        <f t="shared" si="0"/>
        <v>0.1012419267</v>
      </c>
      <c r="I38" s="8">
        <f t="shared" si="1"/>
        <v>273.2512419267</v>
      </c>
      <c r="J38" s="8">
        <f t="shared" si="2"/>
        <v>1.7658056028227644E-2</v>
      </c>
      <c r="K38" s="8">
        <f t="shared" si="3"/>
        <v>116.62256944444447</v>
      </c>
      <c r="L38" s="8">
        <f t="shared" si="4"/>
        <v>1.1662256944444447</v>
      </c>
      <c r="M38" s="1" t="s">
        <v>73</v>
      </c>
      <c r="O38" s="8">
        <f t="shared" si="19"/>
        <v>2.4085985793042917</v>
      </c>
      <c r="P38" s="8">
        <f t="shared" si="5"/>
        <v>4.2531168662864688E-2</v>
      </c>
      <c r="Q38" s="13">
        <f t="shared" si="6"/>
        <v>1.0207480479087525E-2</v>
      </c>
      <c r="R38" s="8">
        <f t="shared" si="7"/>
        <v>0.27989416666666672</v>
      </c>
      <c r="S38" s="14">
        <f t="shared" si="8"/>
        <v>3.6469071866166755E-2</v>
      </c>
      <c r="T38" s="2">
        <v>0.01</v>
      </c>
      <c r="U38" s="15">
        <f t="shared" si="9"/>
        <v>3.6469071866166754E-4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2.2264690718661669E-2</v>
      </c>
      <c r="AR38" s="8">
        <f t="shared" si="15"/>
        <v>116.62256944444447</v>
      </c>
      <c r="AS38" s="1">
        <f t="shared" si="16"/>
        <v>0.24</v>
      </c>
      <c r="AT38" s="1">
        <f t="shared" si="20"/>
        <v>57.144166666666671</v>
      </c>
      <c r="AU38" s="1">
        <f t="shared" si="17"/>
        <v>238592.73772264764</v>
      </c>
      <c r="AV38" s="1">
        <f>SUM(AU27:AU38)</f>
        <v>3828936.6004278529</v>
      </c>
    </row>
    <row r="39" spans="1:48" x14ac:dyDescent="0.15">
      <c r="C39" s="7">
        <v>12</v>
      </c>
      <c r="D39" s="9">
        <v>-4.3192281784516098</v>
      </c>
      <c r="E39" s="10">
        <f t="shared" si="18"/>
        <v>0.1012419267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-4</v>
      </c>
      <c r="E42" s="7"/>
      <c r="F42" s="7"/>
      <c r="G42" s="1">
        <v>1</v>
      </c>
      <c r="H42" s="8">
        <f t="shared" ref="H42:H53" si="21">E43</f>
        <v>-4</v>
      </c>
      <c r="I42" s="8">
        <f t="shared" ref="I42:I53" si="22">H42+273.15</f>
        <v>269.14999999999998</v>
      </c>
      <c r="J42" s="8">
        <f t="shared" ref="J42:J53" si="23">EXP(($C$16*(I42-$C$14))/($C$17*I42*$C$14))</f>
        <v>1.0259700257866751E-2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7.9093098006671639E-4</v>
      </c>
      <c r="Q42" s="13">
        <f t="shared" ref="Q42:Q53" si="27">P42*$B$44</f>
        <v>1.4236757641200893E-4</v>
      </c>
      <c r="R42" s="8">
        <f t="shared" ref="R42:R53" si="28">L42*$B$44</f>
        <v>1.3876387499999998E-2</v>
      </c>
      <c r="S42" s="14">
        <f t="shared" ref="S42:S53" si="29">Q42/R42</f>
        <v>1.0259700257866751E-2</v>
      </c>
      <c r="T42" s="2">
        <v>0.01</v>
      </c>
      <c r="U42" s="15">
        <f t="shared" ref="U42:U53" si="30">S42*T42</f>
        <v>1.0259700257866751E-4</v>
      </c>
      <c r="V42" s="14"/>
      <c r="W42" s="2"/>
      <c r="X42" s="15"/>
      <c r="Y42" s="2">
        <v>0.05</v>
      </c>
      <c r="Z42" s="2">
        <v>0.49</v>
      </c>
      <c r="AA42" s="2">
        <f t="shared" ref="AA42:AA53" si="31">Y42*Z42</f>
        <v>2.4500000000000001E-2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0.02</v>
      </c>
      <c r="AO42" s="2">
        <v>0.5</v>
      </c>
      <c r="AP42" s="2">
        <f t="shared" ref="AP42:AP53" si="32">AO42*AN42</f>
        <v>0.01</v>
      </c>
      <c r="AQ42" s="1">
        <f t="shared" ref="AQ42:AQ53" si="33">(AP42+AM42+AD42+AA42+U42+X42+AG42+AJ42)</f>
        <v>3.4602597002578672E-2</v>
      </c>
      <c r="AR42" s="8">
        <f t="shared" ref="AR42:AR53" si="34">$B$42/12</f>
        <v>7.7091041666666671</v>
      </c>
      <c r="AS42" s="1">
        <f t="shared" ref="AS42:AS53" si="35">$B$44</f>
        <v>0.18</v>
      </c>
      <c r="AT42" s="1">
        <f>$E$5/12</f>
        <v>235.40545205479418</v>
      </c>
      <c r="AU42" s="1">
        <f t="shared" ref="AU42:AU53" si="36">AT42*10000*AS42*0.67*AR42*AQ42</f>
        <v>75731.478144469816</v>
      </c>
    </row>
    <row r="43" spans="1:48" x14ac:dyDescent="0.15">
      <c r="A43" s="1" t="s">
        <v>74</v>
      </c>
      <c r="B43" s="1">
        <v>1</v>
      </c>
      <c r="C43" s="7">
        <v>1</v>
      </c>
      <c r="D43" s="9">
        <v>-4.5663977187096796</v>
      </c>
      <c r="E43" s="10">
        <f t="shared" ref="E43:E54" si="37">D42</f>
        <v>-4</v>
      </c>
      <c r="F43" s="7" t="s">
        <v>73</v>
      </c>
      <c r="G43" s="1">
        <v>2</v>
      </c>
      <c r="H43" s="8">
        <f t="shared" si="21"/>
        <v>-4.5663977187096796</v>
      </c>
      <c r="I43" s="8">
        <f t="shared" si="22"/>
        <v>268.58360228129033</v>
      </c>
      <c r="J43" s="8">
        <f t="shared" si="23"/>
        <v>9.5061063740731894E-3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0.15339115235326661</v>
      </c>
      <c r="P43" s="8">
        <f t="shared" si="26"/>
        <v>1.4581526111118195E-3</v>
      </c>
      <c r="Q43" s="13">
        <f t="shared" si="27"/>
        <v>2.6246747000012747E-4</v>
      </c>
      <c r="R43" s="8">
        <f t="shared" si="28"/>
        <v>1.3876387499999998E-2</v>
      </c>
      <c r="S43" s="14">
        <f t="shared" si="29"/>
        <v>1.891468294612899E-2</v>
      </c>
      <c r="T43" s="2">
        <v>0.01</v>
      </c>
      <c r="U43" s="15">
        <f t="shared" si="30"/>
        <v>1.8914682946128989E-4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1.4989146829461291E-2</v>
      </c>
      <c r="AR43" s="8">
        <f t="shared" si="34"/>
        <v>7.7091041666666671</v>
      </c>
      <c r="AS43" s="1">
        <f t="shared" si="35"/>
        <v>0.18</v>
      </c>
      <c r="AT43" s="1">
        <f t="shared" ref="AT43:AT53" si="39">$E$5/12</f>
        <v>235.40545205479418</v>
      </c>
      <c r="AU43" s="1">
        <f t="shared" si="36"/>
        <v>32805.348264322543</v>
      </c>
    </row>
    <row r="44" spans="1:48" x14ac:dyDescent="0.15">
      <c r="A44" s="1" t="s">
        <v>38</v>
      </c>
      <c r="B44" s="1">
        <v>0.18</v>
      </c>
      <c r="C44" s="7">
        <v>2</v>
      </c>
      <c r="D44" s="9">
        <v>-2.3370667498214299</v>
      </c>
      <c r="E44" s="10">
        <f t="shared" si="37"/>
        <v>-4.5663977187096796</v>
      </c>
      <c r="F44" s="7" t="s">
        <v>73</v>
      </c>
      <c r="G44" s="1">
        <v>3</v>
      </c>
      <c r="H44" s="8">
        <f t="shared" si="21"/>
        <v>-2.3370667498214299</v>
      </c>
      <c r="I44" s="8">
        <f t="shared" si="22"/>
        <v>270.81293325017856</v>
      </c>
      <c r="J44" s="8">
        <f t="shared" si="23"/>
        <v>1.2811761797030039E-2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0.22902404140882146</v>
      </c>
      <c r="P44" s="8">
        <f t="shared" si="26"/>
        <v>2.9342014643229646E-3</v>
      </c>
      <c r="Q44" s="13">
        <f t="shared" si="27"/>
        <v>5.2815626357813361E-4</v>
      </c>
      <c r="R44" s="8">
        <f t="shared" si="28"/>
        <v>1.3876387499999998E-2</v>
      </c>
      <c r="S44" s="14">
        <f t="shared" si="29"/>
        <v>3.806151014290525E-2</v>
      </c>
      <c r="T44" s="2">
        <v>0.01</v>
      </c>
      <c r="U44" s="15">
        <f t="shared" si="30"/>
        <v>3.8061510142905249E-4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1.5180615101429052E-2</v>
      </c>
      <c r="AR44" s="8">
        <f t="shared" si="34"/>
        <v>7.7091041666666671</v>
      </c>
      <c r="AS44" s="1">
        <f t="shared" si="35"/>
        <v>0.18</v>
      </c>
      <c r="AT44" s="1">
        <f t="shared" si="39"/>
        <v>235.40545205479418</v>
      </c>
      <c r="AU44" s="1">
        <f t="shared" si="36"/>
        <v>33224.397021061966</v>
      </c>
    </row>
    <row r="45" spans="1:48" x14ac:dyDescent="0.15">
      <c r="C45" s="7">
        <v>3</v>
      </c>
      <c r="D45" s="9">
        <v>5.2219989807419296</v>
      </c>
      <c r="E45" s="10">
        <f t="shared" si="37"/>
        <v>-2.3370667498214299</v>
      </c>
      <c r="F45" s="7" t="s">
        <v>73</v>
      </c>
      <c r="G45" s="1">
        <v>4</v>
      </c>
      <c r="H45" s="8">
        <f t="shared" si="21"/>
        <v>5.2219989807419296</v>
      </c>
      <c r="I45" s="8">
        <f t="shared" si="22"/>
        <v>278.37199898074192</v>
      </c>
      <c r="J45" s="8">
        <f t="shared" si="23"/>
        <v>3.4010739273634315E-2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0.30318088161116519</v>
      </c>
      <c r="P45" s="8">
        <f t="shared" si="26"/>
        <v>1.0311405917227932E-2</v>
      </c>
      <c r="Q45" s="13">
        <f t="shared" si="27"/>
        <v>1.8560530651010277E-3</v>
      </c>
      <c r="R45" s="8">
        <f t="shared" si="28"/>
        <v>1.3876387499999998E-2</v>
      </c>
      <c r="S45" s="14">
        <f t="shared" si="29"/>
        <v>0.13375621465608595</v>
      </c>
      <c r="T45" s="2">
        <v>0.01</v>
      </c>
      <c r="U45" s="15">
        <f t="shared" si="30"/>
        <v>1.3375621465608594E-3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1.6137562146560862E-2</v>
      </c>
      <c r="AR45" s="8">
        <f t="shared" si="34"/>
        <v>7.7091041666666671</v>
      </c>
      <c r="AS45" s="1">
        <f t="shared" si="35"/>
        <v>0.18</v>
      </c>
      <c r="AT45" s="1">
        <f t="shared" si="39"/>
        <v>235.40545205479418</v>
      </c>
      <c r="AU45" s="1">
        <f t="shared" si="36"/>
        <v>35318.777804920879</v>
      </c>
    </row>
    <row r="46" spans="1:48" x14ac:dyDescent="0.15">
      <c r="C46" s="7">
        <v>4</v>
      </c>
      <c r="D46" s="9">
        <v>11.8635556060333</v>
      </c>
      <c r="E46" s="10">
        <f t="shared" si="37"/>
        <v>5.2219989807419296</v>
      </c>
      <c r="F46" s="7" t="s">
        <v>73</v>
      </c>
      <c r="G46" s="1">
        <v>5</v>
      </c>
      <c r="H46" s="8">
        <f t="shared" si="21"/>
        <v>11.8635556060333</v>
      </c>
      <c r="I46" s="8">
        <f t="shared" si="22"/>
        <v>285.01355560603326</v>
      </c>
      <c r="J46" s="8">
        <f t="shared" si="23"/>
        <v>7.6841566128905275E-2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0.27822600190924035</v>
      </c>
      <c r="O46" s="8">
        <f t="shared" si="38"/>
        <v>9.1734515451363574E-2</v>
      </c>
      <c r="P46" s="8">
        <f t="shared" si="26"/>
        <v>7.0490238353590369E-3</v>
      </c>
      <c r="Q46" s="13">
        <f t="shared" si="27"/>
        <v>1.2688242903646267E-3</v>
      </c>
      <c r="R46" s="8">
        <f t="shared" si="28"/>
        <v>1.3876387499999998E-2</v>
      </c>
      <c r="S46" s="14">
        <f t="shared" si="29"/>
        <v>9.1437651936761413E-2</v>
      </c>
      <c r="T46" s="2">
        <v>0.01</v>
      </c>
      <c r="U46" s="15">
        <f t="shared" si="30"/>
        <v>9.1437651936761418E-4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2.8014376519367612E-2</v>
      </c>
      <c r="AR46" s="8">
        <f t="shared" si="34"/>
        <v>7.7091041666666671</v>
      </c>
      <c r="AS46" s="1">
        <f t="shared" si="35"/>
        <v>0.18</v>
      </c>
      <c r="AT46" s="1">
        <f t="shared" si="39"/>
        <v>235.40545205479418</v>
      </c>
      <c r="AU46" s="1">
        <f t="shared" si="36"/>
        <v>61312.454176469233</v>
      </c>
    </row>
    <row r="47" spans="1:48" x14ac:dyDescent="0.15">
      <c r="C47" s="7">
        <v>5</v>
      </c>
      <c r="D47" s="9">
        <v>17.550852292580601</v>
      </c>
      <c r="E47" s="10">
        <f t="shared" si="37"/>
        <v>11.8635556060333</v>
      </c>
      <c r="F47" s="7" t="s">
        <v>75</v>
      </c>
      <c r="G47" s="1">
        <v>6</v>
      </c>
      <c r="H47" s="8">
        <f t="shared" si="21"/>
        <v>17.550852292580601</v>
      </c>
      <c r="I47" s="8">
        <f t="shared" si="22"/>
        <v>290.70085229258058</v>
      </c>
      <c r="J47" s="8">
        <f t="shared" si="23"/>
        <v>0.14992044120402021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0.16177653328267119</v>
      </c>
      <c r="P47" s="8">
        <f t="shared" si="26"/>
        <v>2.4253609246194924E-2</v>
      </c>
      <c r="Q47" s="13">
        <f t="shared" si="27"/>
        <v>4.3656496643150865E-3</v>
      </c>
      <c r="R47" s="8">
        <f t="shared" si="28"/>
        <v>1.3876387499999998E-2</v>
      </c>
      <c r="S47" s="14">
        <f t="shared" si="29"/>
        <v>0.31460995625230898</v>
      </c>
      <c r="T47" s="2">
        <v>0.01</v>
      </c>
      <c r="U47" s="15">
        <f t="shared" si="30"/>
        <v>3.14609956252309E-3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3.0246099562523089E-2</v>
      </c>
      <c r="AR47" s="8">
        <f t="shared" si="34"/>
        <v>7.7091041666666671</v>
      </c>
      <c r="AS47" s="1">
        <f t="shared" si="35"/>
        <v>0.18</v>
      </c>
      <c r="AT47" s="1">
        <f t="shared" si="39"/>
        <v>235.40545205479418</v>
      </c>
      <c r="AU47" s="1">
        <f t="shared" si="36"/>
        <v>66196.818342969331</v>
      </c>
    </row>
    <row r="48" spans="1:48" x14ac:dyDescent="0.15">
      <c r="C48" s="7">
        <v>6</v>
      </c>
      <c r="D48" s="9">
        <v>21.283544636666701</v>
      </c>
      <c r="E48" s="10">
        <f t="shared" si="37"/>
        <v>17.550852292580601</v>
      </c>
      <c r="F48" s="7" t="s">
        <v>73</v>
      </c>
      <c r="G48" s="1">
        <v>7</v>
      </c>
      <c r="H48" s="8">
        <f t="shared" si="21"/>
        <v>21.283544636666701</v>
      </c>
      <c r="I48" s="8">
        <f t="shared" si="22"/>
        <v>294.43354463666668</v>
      </c>
      <c r="J48" s="8">
        <f t="shared" si="23"/>
        <v>0.22923062575928188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0.21461396570314292</v>
      </c>
      <c r="P48" s="8">
        <f t="shared" si="26"/>
        <v>4.9196093654812513E-2</v>
      </c>
      <c r="Q48" s="13">
        <f t="shared" si="27"/>
        <v>8.8552968578662523E-3</v>
      </c>
      <c r="R48" s="8">
        <f t="shared" si="28"/>
        <v>1.3876387499999998E-2</v>
      </c>
      <c r="S48" s="14">
        <f t="shared" si="29"/>
        <v>0.63815577778195176</v>
      </c>
      <c r="T48" s="2">
        <v>0.01</v>
      </c>
      <c r="U48" s="15">
        <f t="shared" si="30"/>
        <v>6.3815577778195175E-3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3.3481557777819519E-2</v>
      </c>
      <c r="AR48" s="8">
        <f t="shared" si="34"/>
        <v>7.7091041666666671</v>
      </c>
      <c r="AS48" s="1">
        <f t="shared" si="35"/>
        <v>0.18</v>
      </c>
      <c r="AT48" s="1">
        <f t="shared" si="39"/>
        <v>235.40545205479418</v>
      </c>
      <c r="AU48" s="1">
        <f t="shared" si="36"/>
        <v>73277.96410497115</v>
      </c>
    </row>
    <row r="49" spans="1:48" x14ac:dyDescent="0.15">
      <c r="C49" s="7">
        <v>7</v>
      </c>
      <c r="D49" s="9">
        <v>23.530532167096801</v>
      </c>
      <c r="E49" s="10">
        <f t="shared" si="37"/>
        <v>21.283544636666701</v>
      </c>
      <c r="F49" s="7" t="s">
        <v>73</v>
      </c>
      <c r="G49" s="1">
        <v>8</v>
      </c>
      <c r="H49" s="8">
        <f t="shared" si="21"/>
        <v>23.530532167096801</v>
      </c>
      <c r="I49" s="8">
        <f t="shared" si="22"/>
        <v>296.68053216709677</v>
      </c>
      <c r="J49" s="8">
        <f t="shared" si="23"/>
        <v>0.2944736674206162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0.24250891371499708</v>
      </c>
      <c r="P49" s="8">
        <f t="shared" si="26"/>
        <v>7.1412489203844964E-2</v>
      </c>
      <c r="Q49" s="13">
        <f t="shared" si="27"/>
        <v>1.2854248056692092E-2</v>
      </c>
      <c r="R49" s="8">
        <f t="shared" si="28"/>
        <v>1.3876387499999998E-2</v>
      </c>
      <c r="S49" s="14">
        <f t="shared" si="29"/>
        <v>0.92633965840836408</v>
      </c>
      <c r="T49" s="2">
        <v>0.01</v>
      </c>
      <c r="U49" s="15">
        <f t="shared" si="30"/>
        <v>9.263396584083641E-3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3.6363396584083642E-2</v>
      </c>
      <c r="AR49" s="8">
        <f t="shared" si="34"/>
        <v>7.7091041666666671</v>
      </c>
      <c r="AS49" s="1">
        <f t="shared" si="35"/>
        <v>0.18</v>
      </c>
      <c r="AT49" s="1">
        <f t="shared" si="39"/>
        <v>235.40545205479418</v>
      </c>
      <c r="AU49" s="1">
        <f t="shared" si="36"/>
        <v>79585.17603349236</v>
      </c>
    </row>
    <row r="50" spans="1:48" x14ac:dyDescent="0.15">
      <c r="C50" s="7">
        <v>8</v>
      </c>
      <c r="D50" s="9">
        <v>22.443252357096799</v>
      </c>
      <c r="E50" s="10">
        <f t="shared" si="37"/>
        <v>23.530532167096801</v>
      </c>
      <c r="F50" s="7" t="s">
        <v>73</v>
      </c>
      <c r="G50" s="1">
        <v>9</v>
      </c>
      <c r="H50" s="8">
        <f t="shared" si="21"/>
        <v>22.443252357096799</v>
      </c>
      <c r="I50" s="8">
        <f t="shared" si="22"/>
        <v>295.59325235709679</v>
      </c>
      <c r="J50" s="8">
        <f t="shared" si="23"/>
        <v>0.26098714939631662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0.24818746617781878</v>
      </c>
      <c r="P50" s="8">
        <f t="shared" si="26"/>
        <v>6.4773739313643663E-2</v>
      </c>
      <c r="Q50" s="13">
        <f t="shared" si="27"/>
        <v>1.1659273076455859E-2</v>
      </c>
      <c r="R50" s="8">
        <f t="shared" si="28"/>
        <v>1.3876387499999998E-2</v>
      </c>
      <c r="S50" s="14">
        <f t="shared" si="29"/>
        <v>0.84022394707958825</v>
      </c>
      <c r="T50" s="2">
        <v>0.01</v>
      </c>
      <c r="U50" s="15">
        <f t="shared" si="30"/>
        <v>8.402239470795882E-3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3.5502239470795879E-2</v>
      </c>
      <c r="AR50" s="8">
        <f t="shared" si="34"/>
        <v>7.7091041666666671</v>
      </c>
      <c r="AS50" s="1">
        <f t="shared" si="35"/>
        <v>0.18</v>
      </c>
      <c r="AT50" s="1">
        <f t="shared" si="39"/>
        <v>235.40545205479418</v>
      </c>
      <c r="AU50" s="1">
        <f t="shared" si="36"/>
        <v>77700.441743200601</v>
      </c>
    </row>
    <row r="51" spans="1:48" x14ac:dyDescent="0.15">
      <c r="C51" s="7">
        <v>9</v>
      </c>
      <c r="D51" s="9">
        <v>17.3172159573333</v>
      </c>
      <c r="E51" s="10">
        <f t="shared" si="37"/>
        <v>22.443252357096799</v>
      </c>
      <c r="F51" s="7" t="s">
        <v>73</v>
      </c>
      <c r="G51" s="1">
        <v>10</v>
      </c>
      <c r="H51" s="8">
        <f t="shared" si="21"/>
        <v>17.3172159573333</v>
      </c>
      <c r="I51" s="8">
        <f t="shared" si="22"/>
        <v>290.46721595733328</v>
      </c>
      <c r="J51" s="8">
        <f t="shared" si="23"/>
        <v>0.14593536566708462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0.26050476853084176</v>
      </c>
      <c r="P51" s="8">
        <f t="shared" si="26"/>
        <v>3.8016858653567631E-2</v>
      </c>
      <c r="Q51" s="13">
        <f t="shared" si="27"/>
        <v>6.8430345576421733E-3</v>
      </c>
      <c r="R51" s="8">
        <f t="shared" si="28"/>
        <v>1.3876387499999998E-2</v>
      </c>
      <c r="S51" s="14">
        <f t="shared" si="29"/>
        <v>0.49314236559350727</v>
      </c>
      <c r="T51" s="2">
        <v>0.01</v>
      </c>
      <c r="U51" s="15">
        <f t="shared" si="30"/>
        <v>4.9314236559350726E-3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3.2031423655935073E-2</v>
      </c>
      <c r="AR51" s="8">
        <f t="shared" si="34"/>
        <v>7.7091041666666671</v>
      </c>
      <c r="AS51" s="1">
        <f t="shared" si="35"/>
        <v>0.18</v>
      </c>
      <c r="AT51" s="1">
        <f t="shared" si="39"/>
        <v>235.40545205479418</v>
      </c>
      <c r="AU51" s="1">
        <f t="shared" si="36"/>
        <v>70104.190744842781</v>
      </c>
    </row>
    <row r="52" spans="1:48" x14ac:dyDescent="0.15">
      <c r="C52" s="7">
        <v>10</v>
      </c>
      <c r="D52" s="9">
        <v>10.973763637387099</v>
      </c>
      <c r="E52" s="10">
        <f t="shared" si="37"/>
        <v>17.3172159573333</v>
      </c>
      <c r="F52" s="7" t="s">
        <v>73</v>
      </c>
      <c r="G52" s="1">
        <v>11</v>
      </c>
      <c r="H52" s="8">
        <f t="shared" si="21"/>
        <v>10.973763637387099</v>
      </c>
      <c r="I52" s="8">
        <f t="shared" si="22"/>
        <v>284.12376363738707</v>
      </c>
      <c r="J52" s="8">
        <f t="shared" si="23"/>
        <v>6.9045014756170475E-2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0.21136351438341042</v>
      </c>
      <c r="O52" s="8">
        <f t="shared" si="38"/>
        <v>8.8215437160530347E-2</v>
      </c>
      <c r="P52" s="8">
        <f t="shared" si="26"/>
        <v>6.0908361604708472E-3</v>
      </c>
      <c r="Q52" s="13">
        <f t="shared" si="27"/>
        <v>1.0963505088847525E-3</v>
      </c>
      <c r="R52" s="8">
        <f t="shared" si="28"/>
        <v>1.3876387499999998E-2</v>
      </c>
      <c r="S52" s="14">
        <f t="shared" si="29"/>
        <v>7.9008352057389042E-2</v>
      </c>
      <c r="T52" s="2">
        <v>0.01</v>
      </c>
      <c r="U52" s="15">
        <f t="shared" si="30"/>
        <v>7.9008352057389044E-4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1.5590083520573891E-2</v>
      </c>
      <c r="AR52" s="8">
        <f t="shared" si="34"/>
        <v>7.7091041666666671</v>
      </c>
      <c r="AS52" s="1">
        <f t="shared" si="35"/>
        <v>0.18</v>
      </c>
      <c r="AT52" s="1">
        <f t="shared" si="39"/>
        <v>235.40545205479418</v>
      </c>
      <c r="AU52" s="1">
        <f t="shared" si="36"/>
        <v>34120.562376309928</v>
      </c>
    </row>
    <row r="53" spans="1:48" x14ac:dyDescent="0.15">
      <c r="C53" s="7">
        <v>11</v>
      </c>
      <c r="D53" s="9">
        <v>0.1012419267</v>
      </c>
      <c r="E53" s="10">
        <f t="shared" si="37"/>
        <v>10.973763637387099</v>
      </c>
      <c r="F53" s="7" t="s">
        <v>75</v>
      </c>
      <c r="G53" s="1">
        <v>12</v>
      </c>
      <c r="H53" s="8">
        <f t="shared" si="21"/>
        <v>0.1012419267</v>
      </c>
      <c r="I53" s="8">
        <f t="shared" si="22"/>
        <v>273.2512419267</v>
      </c>
      <c r="J53" s="8">
        <f t="shared" si="23"/>
        <v>1.7658056028227644E-2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0.15921564266672616</v>
      </c>
      <c r="P53" s="8">
        <f t="shared" si="26"/>
        <v>2.8114387387793223E-3</v>
      </c>
      <c r="Q53" s="13">
        <f t="shared" si="27"/>
        <v>5.0605897298027804E-4</v>
      </c>
      <c r="R53" s="8">
        <f t="shared" si="28"/>
        <v>1.3876387499999998E-2</v>
      </c>
      <c r="S53" s="14">
        <f t="shared" si="29"/>
        <v>3.6469071866166762E-2</v>
      </c>
      <c r="T53" s="2">
        <v>0.01</v>
      </c>
      <c r="U53" s="15">
        <f t="shared" si="30"/>
        <v>3.6469071866166764E-4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1.5164690718661668E-2</v>
      </c>
      <c r="AR53" s="8">
        <f t="shared" si="34"/>
        <v>7.7091041666666671</v>
      </c>
      <c r="AS53" s="1">
        <f t="shared" si="35"/>
        <v>0.18</v>
      </c>
      <c r="AT53" s="1">
        <f t="shared" si="39"/>
        <v>235.40545205479418</v>
      </c>
      <c r="AU53" s="1">
        <f t="shared" si="36"/>
        <v>33189.544809090061</v>
      </c>
      <c r="AV53" s="1">
        <f>SUM(AU42:AU53)</f>
        <v>672567.15356612066</v>
      </c>
    </row>
    <row r="54" spans="1:48" x14ac:dyDescent="0.15">
      <c r="C54" s="7">
        <v>12</v>
      </c>
      <c r="D54" s="9">
        <v>-4.3192281784516098</v>
      </c>
      <c r="E54" s="10">
        <f t="shared" si="37"/>
        <v>0.1012419267</v>
      </c>
      <c r="F54" s="7" t="s">
        <v>73</v>
      </c>
    </row>
    <row r="56" spans="1:4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f>F7</f>
        <v>122.786</v>
      </c>
      <c r="C58" s="7" t="s">
        <v>72</v>
      </c>
      <c r="D58" s="7">
        <v>-4</v>
      </c>
      <c r="E58" s="7"/>
      <c r="F58" s="7"/>
      <c r="G58" s="1">
        <v>1</v>
      </c>
      <c r="H58" s="8">
        <f t="shared" ref="H58:H69" si="40">E59</f>
        <v>-4</v>
      </c>
      <c r="I58" s="8">
        <f t="shared" ref="I58:I69" si="41">H58+273.15</f>
        <v>269.14999999999998</v>
      </c>
      <c r="J58" s="8">
        <f t="shared" ref="J58:J69" si="42">EXP(($C$16*(I58-$C$14))/($C$17*I58*$C$14))</f>
        <v>1.0259700257866751E-2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2.8344320006904598E-2</v>
      </c>
      <c r="Q58" s="13">
        <f t="shared" ref="Q58:Q69" si="46">P58*$B$60</f>
        <v>1.2754944003107069E-2</v>
      </c>
      <c r="R58" s="8">
        <f t="shared" ref="R58:R69" si="47">L58*$B$60</f>
        <v>1.2432082499999997</v>
      </c>
      <c r="S58" s="14">
        <f t="shared" ref="S58:S69" si="48">Q58/R58</f>
        <v>1.0259700257866751E-2</v>
      </c>
      <c r="T58" s="2">
        <v>0.27</v>
      </c>
      <c r="U58" s="15">
        <f t="shared" ref="U58:U69" si="49">S58*T58</f>
        <v>2.7701190696240228E-3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0.22723519089949165</v>
      </c>
      <c r="AC58" s="8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404.62097765691254</v>
      </c>
      <c r="AF58" s="1">
        <f t="shared" ref="AF58:AF69" si="54">AE58*10000*AC58*AB58</f>
        <v>9407876.1204207987</v>
      </c>
    </row>
    <row r="59" spans="1:48" x14ac:dyDescent="0.15">
      <c r="A59" s="1" t="s">
        <v>74</v>
      </c>
      <c r="B59" s="1">
        <v>27</v>
      </c>
      <c r="C59" s="7">
        <v>1</v>
      </c>
      <c r="D59" s="9">
        <v>-4.5663977187096796</v>
      </c>
      <c r="E59" s="10">
        <f t="shared" ref="E59:E70" si="55">D58</f>
        <v>-4</v>
      </c>
      <c r="F59" s="7" t="s">
        <v>73</v>
      </c>
      <c r="G59" s="1">
        <v>2</v>
      </c>
      <c r="H59" s="8">
        <f t="shared" si="40"/>
        <v>-4.5663977187096796</v>
      </c>
      <c r="I59" s="8">
        <f t="shared" si="41"/>
        <v>268.58360228129033</v>
      </c>
      <c r="J59" s="8">
        <f t="shared" si="42"/>
        <v>9.5061063740731894E-3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5.4970256799930945</v>
      </c>
      <c r="P59" s="8">
        <f t="shared" si="45"/>
        <v>5.2255310855026361E-2</v>
      </c>
      <c r="Q59" s="13">
        <f t="shared" si="46"/>
        <v>2.3514889884761862E-2</v>
      </c>
      <c r="R59" s="8">
        <f t="shared" si="47"/>
        <v>1.2432082499999997</v>
      </c>
      <c r="S59" s="14">
        <f t="shared" si="48"/>
        <v>1.891468294612899E-2</v>
      </c>
      <c r="T59" s="2">
        <v>0.27</v>
      </c>
      <c r="U59" s="15">
        <f t="shared" si="49"/>
        <v>5.1069643954548272E-3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0.22793974976522965</v>
      </c>
      <c r="AC59" s="8">
        <f t="shared" si="51"/>
        <v>10.232166666666666</v>
      </c>
      <c r="AD59" s="1">
        <f t="shared" si="52"/>
        <v>0.45</v>
      </c>
      <c r="AE59" s="16">
        <f t="shared" si="53"/>
        <v>404.62097765691254</v>
      </c>
      <c r="AF59" s="1">
        <f t="shared" si="54"/>
        <v>9437045.9092293419</v>
      </c>
    </row>
    <row r="60" spans="1:48" x14ac:dyDescent="0.15">
      <c r="A60" s="1" t="s">
        <v>38</v>
      </c>
      <c r="B60" s="1">
        <v>0.45</v>
      </c>
      <c r="C60" s="7">
        <v>2</v>
      </c>
      <c r="D60" s="9">
        <v>-2.3370667498214299</v>
      </c>
      <c r="E60" s="10">
        <f t="shared" si="55"/>
        <v>-4.5663977187096796</v>
      </c>
      <c r="F60" s="7" t="s">
        <v>73</v>
      </c>
      <c r="G60" s="1">
        <v>3</v>
      </c>
      <c r="H60" s="8">
        <f t="shared" si="40"/>
        <v>-2.3370667498214299</v>
      </c>
      <c r="I60" s="8">
        <f t="shared" si="41"/>
        <v>270.81293325017856</v>
      </c>
      <c r="J60" s="8">
        <f t="shared" si="42"/>
        <v>1.2811761797030039E-2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8.2074553691380689</v>
      </c>
      <c r="P60" s="8">
        <f t="shared" si="45"/>
        <v>0.10515196314915219</v>
      </c>
      <c r="Q60" s="13">
        <f t="shared" si="46"/>
        <v>4.7318383417118484E-2</v>
      </c>
      <c r="R60" s="8">
        <f t="shared" si="47"/>
        <v>1.2432082499999997</v>
      </c>
      <c r="S60" s="14">
        <f t="shared" si="48"/>
        <v>3.8061510142905257E-2</v>
      </c>
      <c r="T60" s="2">
        <v>0.27</v>
      </c>
      <c r="U60" s="15">
        <f t="shared" si="49"/>
        <v>1.0276607738584419E-2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0.22949839723318322</v>
      </c>
      <c r="AC60" s="8">
        <f t="shared" si="51"/>
        <v>10.232166666666666</v>
      </c>
      <c r="AD60" s="1">
        <f t="shared" si="52"/>
        <v>0.45</v>
      </c>
      <c r="AE60" s="16">
        <f t="shared" si="53"/>
        <v>404.62097765691254</v>
      </c>
      <c r="AF60" s="1">
        <f t="shared" si="54"/>
        <v>9501576.2411549129</v>
      </c>
    </row>
    <row r="61" spans="1:48" x14ac:dyDescent="0.15">
      <c r="C61" s="7">
        <v>3</v>
      </c>
      <c r="D61" s="9">
        <v>5.2219989807419296</v>
      </c>
      <c r="E61" s="10">
        <f t="shared" si="55"/>
        <v>-2.3370667498214299</v>
      </c>
      <c r="F61" s="7" t="s">
        <v>73</v>
      </c>
      <c r="G61" s="1">
        <v>4</v>
      </c>
      <c r="H61" s="8">
        <f t="shared" si="40"/>
        <v>5.2219989807419296</v>
      </c>
      <c r="I61" s="8">
        <f t="shared" si="41"/>
        <v>278.37199898074192</v>
      </c>
      <c r="J61" s="8">
        <f t="shared" si="42"/>
        <v>3.4010739273634315E-2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10.864988405988916</v>
      </c>
      <c r="P61" s="8">
        <f t="shared" si="45"/>
        <v>0.3695262878871487</v>
      </c>
      <c r="Q61" s="13">
        <f t="shared" si="46"/>
        <v>0.16628682954921692</v>
      </c>
      <c r="R61" s="8">
        <f t="shared" si="47"/>
        <v>1.2432082499999997</v>
      </c>
      <c r="S61" s="14">
        <f t="shared" si="48"/>
        <v>0.13375621465608595</v>
      </c>
      <c r="T61" s="2">
        <v>0.27</v>
      </c>
      <c r="U61" s="15">
        <f t="shared" si="49"/>
        <v>3.6114177957143209E-2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0.23728842465407871</v>
      </c>
      <c r="AC61" s="8">
        <f t="shared" si="51"/>
        <v>10.232166666666666</v>
      </c>
      <c r="AD61" s="1">
        <f t="shared" si="52"/>
        <v>0.45</v>
      </c>
      <c r="AE61" s="16">
        <f t="shared" si="53"/>
        <v>404.62097765691254</v>
      </c>
      <c r="AF61" s="1">
        <f t="shared" si="54"/>
        <v>9824095.0053496808</v>
      </c>
    </row>
    <row r="62" spans="1:48" x14ac:dyDescent="0.15">
      <c r="C62" s="7">
        <v>4</v>
      </c>
      <c r="D62" s="9">
        <v>11.8635556060333</v>
      </c>
      <c r="E62" s="10">
        <f t="shared" si="55"/>
        <v>5.2219989807419296</v>
      </c>
      <c r="F62" s="7" t="s">
        <v>73</v>
      </c>
      <c r="G62" s="1">
        <v>5</v>
      </c>
      <c r="H62" s="8">
        <f t="shared" si="40"/>
        <v>11.8635556060333</v>
      </c>
      <c r="I62" s="8">
        <f t="shared" si="41"/>
        <v>285.01355560603326</v>
      </c>
      <c r="J62" s="8">
        <f t="shared" si="42"/>
        <v>7.6841566128905275E-2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9.9706890121966794</v>
      </c>
      <c r="O62" s="8">
        <f t="shared" si="56"/>
        <v>3.2874581059050865</v>
      </c>
      <c r="P62" s="8">
        <f t="shared" si="45"/>
        <v>0.25261342944091136</v>
      </c>
      <c r="Q62" s="13">
        <f t="shared" si="46"/>
        <v>0.11367604324841012</v>
      </c>
      <c r="R62" s="8">
        <f t="shared" si="47"/>
        <v>1.2432082499999997</v>
      </c>
      <c r="S62" s="14">
        <f t="shared" si="48"/>
        <v>9.1437651936761316E-2</v>
      </c>
      <c r="T62" s="2">
        <v>0.27</v>
      </c>
      <c r="U62" s="15">
        <f t="shared" si="49"/>
        <v>2.4688166022925558E-2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0.28264348205591205</v>
      </c>
      <c r="AC62" s="8">
        <f t="shared" si="51"/>
        <v>10.232166666666666</v>
      </c>
      <c r="AD62" s="1">
        <f t="shared" si="52"/>
        <v>0.45</v>
      </c>
      <c r="AE62" s="16">
        <f t="shared" si="53"/>
        <v>404.62097765691254</v>
      </c>
      <c r="AF62" s="1">
        <f t="shared" si="54"/>
        <v>11701862.087912846</v>
      </c>
    </row>
    <row r="63" spans="1:48" x14ac:dyDescent="0.15">
      <c r="C63" s="7">
        <v>5</v>
      </c>
      <c r="D63" s="9">
        <v>17.550852292580601</v>
      </c>
      <c r="E63" s="10">
        <f t="shared" si="55"/>
        <v>11.8635556060333</v>
      </c>
      <c r="F63" s="7" t="s">
        <v>75</v>
      </c>
      <c r="G63" s="1">
        <v>6</v>
      </c>
      <c r="H63" s="8">
        <f t="shared" si="40"/>
        <v>17.550852292580601</v>
      </c>
      <c r="I63" s="8">
        <f t="shared" si="41"/>
        <v>290.70085229258058</v>
      </c>
      <c r="J63" s="8">
        <f t="shared" si="42"/>
        <v>0.14992044120402021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5.7975296764641744</v>
      </c>
      <c r="P63" s="8">
        <f t="shared" si="45"/>
        <v>0.86916820698890951</v>
      </c>
      <c r="Q63" s="13">
        <f t="shared" si="46"/>
        <v>0.39112569314500928</v>
      </c>
      <c r="R63" s="8">
        <f t="shared" si="47"/>
        <v>1.2432082499999997</v>
      </c>
      <c r="S63" s="14">
        <f t="shared" si="48"/>
        <v>0.31460995625230881</v>
      </c>
      <c r="T63" s="2">
        <v>0.27</v>
      </c>
      <c r="U63" s="15">
        <f t="shared" si="49"/>
        <v>8.4944688188123382E-2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0.30081082348871918</v>
      </c>
      <c r="AC63" s="8">
        <f t="shared" si="51"/>
        <v>10.232166666666666</v>
      </c>
      <c r="AD63" s="1">
        <f t="shared" si="52"/>
        <v>0.45</v>
      </c>
      <c r="AE63" s="16">
        <f t="shared" si="53"/>
        <v>404.62097765691254</v>
      </c>
      <c r="AF63" s="1">
        <f t="shared" si="54"/>
        <v>12454017.143477436</v>
      </c>
    </row>
    <row r="64" spans="1:48" x14ac:dyDescent="0.15">
      <c r="C64" s="7">
        <v>6</v>
      </c>
      <c r="D64" s="9">
        <v>21.283544636666701</v>
      </c>
      <c r="E64" s="10">
        <f t="shared" si="55"/>
        <v>17.550852292580601</v>
      </c>
      <c r="F64" s="7" t="s">
        <v>73</v>
      </c>
      <c r="G64" s="1">
        <v>7</v>
      </c>
      <c r="H64" s="8">
        <f t="shared" si="40"/>
        <v>21.283544636666701</v>
      </c>
      <c r="I64" s="8">
        <f t="shared" si="41"/>
        <v>294.43354463666668</v>
      </c>
      <c r="J64" s="8">
        <f t="shared" si="42"/>
        <v>0.22923062575928188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7.691046469475264</v>
      </c>
      <c r="P64" s="8">
        <f t="shared" si="45"/>
        <v>1.7630233949415304</v>
      </c>
      <c r="Q64" s="13">
        <f t="shared" si="46"/>
        <v>0.7933605277236887</v>
      </c>
      <c r="R64" s="8">
        <f t="shared" si="47"/>
        <v>1.2432082499999997</v>
      </c>
      <c r="S64" s="14">
        <f t="shared" si="48"/>
        <v>0.63815577778195154</v>
      </c>
      <c r="T64" s="2">
        <v>0.27</v>
      </c>
      <c r="U64" s="15">
        <f t="shared" si="49"/>
        <v>0.17230206000112694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0.32714907109033975</v>
      </c>
      <c r="AC64" s="8">
        <f t="shared" si="51"/>
        <v>10.232166666666666</v>
      </c>
      <c r="AD64" s="1">
        <f t="shared" si="52"/>
        <v>0.45</v>
      </c>
      <c r="AE64" s="16">
        <f t="shared" si="53"/>
        <v>404.62097765691254</v>
      </c>
      <c r="AF64" s="1">
        <f t="shared" si="54"/>
        <v>13544459.911977211</v>
      </c>
    </row>
    <row r="65" spans="1:50" x14ac:dyDescent="0.15">
      <c r="C65" s="7">
        <v>7</v>
      </c>
      <c r="D65" s="9">
        <v>23.530532167096801</v>
      </c>
      <c r="E65" s="10">
        <f t="shared" si="55"/>
        <v>21.283544636666701</v>
      </c>
      <c r="F65" s="7" t="s">
        <v>73</v>
      </c>
      <c r="G65" s="1">
        <v>8</v>
      </c>
      <c r="H65" s="8">
        <f t="shared" si="40"/>
        <v>23.530532167096801</v>
      </c>
      <c r="I65" s="8">
        <f t="shared" si="41"/>
        <v>296.68053216709677</v>
      </c>
      <c r="J65" s="8">
        <f t="shared" si="42"/>
        <v>0.2944736674206162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8.6907080745337328</v>
      </c>
      <c r="P65" s="8">
        <f t="shared" si="45"/>
        <v>2.5591846791899102</v>
      </c>
      <c r="Q65" s="13">
        <f t="shared" si="46"/>
        <v>1.1516331056354596</v>
      </c>
      <c r="R65" s="8">
        <f t="shared" si="47"/>
        <v>1.2432082499999997</v>
      </c>
      <c r="S65" s="14">
        <f t="shared" si="48"/>
        <v>0.92633965840836396</v>
      </c>
      <c r="T65" s="2">
        <v>0.27</v>
      </c>
      <c r="U65" s="15">
        <f t="shared" si="49"/>
        <v>0.25011170777025826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0.35060867989273287</v>
      </c>
      <c r="AC65" s="8">
        <f t="shared" si="51"/>
        <v>10.232166666666666</v>
      </c>
      <c r="AD65" s="1">
        <f t="shared" si="52"/>
        <v>0.45</v>
      </c>
      <c r="AE65" s="16">
        <f t="shared" si="53"/>
        <v>404.62097765691254</v>
      </c>
      <c r="AF65" s="1">
        <f t="shared" si="54"/>
        <v>14515722.736950777</v>
      </c>
    </row>
    <row r="66" spans="1:50" x14ac:dyDescent="0.15">
      <c r="C66" s="7">
        <v>8</v>
      </c>
      <c r="D66" s="9">
        <v>22.443252357096799</v>
      </c>
      <c r="E66" s="10">
        <f t="shared" si="55"/>
        <v>23.530532167096801</v>
      </c>
      <c r="F66" s="7" t="s">
        <v>73</v>
      </c>
      <c r="G66" s="1">
        <v>9</v>
      </c>
      <c r="H66" s="8">
        <f t="shared" si="40"/>
        <v>22.443252357096799</v>
      </c>
      <c r="I66" s="8">
        <f t="shared" si="41"/>
        <v>295.59325235709679</v>
      </c>
      <c r="J66" s="8">
        <f t="shared" si="42"/>
        <v>0.26098714939631662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8.8942083953438225</v>
      </c>
      <c r="P66" s="8">
        <f t="shared" si="45"/>
        <v>2.3212740952375719</v>
      </c>
      <c r="Q66" s="13">
        <f t="shared" si="46"/>
        <v>1.0445733428569073</v>
      </c>
      <c r="R66" s="8">
        <f t="shared" si="47"/>
        <v>1.2432082499999997</v>
      </c>
      <c r="S66" s="14">
        <f t="shared" si="48"/>
        <v>0.84022394707958825</v>
      </c>
      <c r="T66" s="2">
        <v>0.27</v>
      </c>
      <c r="U66" s="15">
        <f t="shared" si="49"/>
        <v>0.22686046571148885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0.34359843041201388</v>
      </c>
      <c r="AC66" s="8">
        <f t="shared" si="51"/>
        <v>10.232166666666666</v>
      </c>
      <c r="AD66" s="1">
        <f t="shared" si="52"/>
        <v>0.45</v>
      </c>
      <c r="AE66" s="16">
        <f t="shared" si="53"/>
        <v>404.62097765691254</v>
      </c>
      <c r="AF66" s="1">
        <f t="shared" si="54"/>
        <v>14225487.943533504</v>
      </c>
    </row>
    <row r="67" spans="1:50" x14ac:dyDescent="0.15">
      <c r="C67" s="7">
        <v>9</v>
      </c>
      <c r="D67" s="9">
        <v>17.3172159573333</v>
      </c>
      <c r="E67" s="10">
        <f t="shared" si="55"/>
        <v>22.443252357096799</v>
      </c>
      <c r="F67" s="7" t="s">
        <v>73</v>
      </c>
      <c r="G67" s="1">
        <v>10</v>
      </c>
      <c r="H67" s="8">
        <f t="shared" si="40"/>
        <v>17.3172159573333</v>
      </c>
      <c r="I67" s="8">
        <f t="shared" si="41"/>
        <v>290.46721595733328</v>
      </c>
      <c r="J67" s="8">
        <f t="shared" si="42"/>
        <v>0.14593536566708462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9.3356193001062504</v>
      </c>
      <c r="P67" s="8">
        <f t="shared" si="45"/>
        <v>1.3623970162896983</v>
      </c>
      <c r="Q67" s="13">
        <f t="shared" si="46"/>
        <v>0.61307865733036426</v>
      </c>
      <c r="R67" s="8">
        <f t="shared" si="47"/>
        <v>1.2432082499999997</v>
      </c>
      <c r="S67" s="14">
        <f t="shared" si="48"/>
        <v>0.49314236559350733</v>
      </c>
      <c r="T67" s="2">
        <v>0.27</v>
      </c>
      <c r="U67" s="15">
        <f t="shared" si="49"/>
        <v>0.13314843871024698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0.31534425427113943</v>
      </c>
      <c r="AC67" s="8">
        <f t="shared" si="51"/>
        <v>10.232166666666666</v>
      </c>
      <c r="AD67" s="1">
        <f t="shared" si="52"/>
        <v>0.45</v>
      </c>
      <c r="AE67" s="16">
        <f t="shared" si="53"/>
        <v>404.62097765691254</v>
      </c>
      <c r="AF67" s="1">
        <f t="shared" si="54"/>
        <v>13055722.873406375</v>
      </c>
    </row>
    <row r="68" spans="1:50" x14ac:dyDescent="0.15">
      <c r="C68" s="7">
        <v>10</v>
      </c>
      <c r="D68" s="9">
        <v>10.973763637387099</v>
      </c>
      <c r="E68" s="10">
        <f t="shared" si="55"/>
        <v>17.3172159573333</v>
      </c>
      <c r="F68" s="7" t="s">
        <v>73</v>
      </c>
      <c r="G68" s="1">
        <v>11</v>
      </c>
      <c r="H68" s="8">
        <f t="shared" si="40"/>
        <v>10.973763637387099</v>
      </c>
      <c r="I68" s="8">
        <f t="shared" si="41"/>
        <v>284.12376363738707</v>
      </c>
      <c r="J68" s="8">
        <f t="shared" si="42"/>
        <v>6.9045014756170475E-2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7.5745611696257242</v>
      </c>
      <c r="O68" s="8">
        <f t="shared" si="56"/>
        <v>3.1613461141908274</v>
      </c>
      <c r="P68" s="8">
        <f t="shared" si="45"/>
        <v>0.21827518910366786</v>
      </c>
      <c r="Q68" s="13">
        <f t="shared" si="46"/>
        <v>9.8223835096650544E-2</v>
      </c>
      <c r="R68" s="8">
        <f t="shared" si="47"/>
        <v>1.2432082499999997</v>
      </c>
      <c r="S68" s="14">
        <f t="shared" si="48"/>
        <v>7.900835205738907E-2</v>
      </c>
      <c r="T68" s="2">
        <v>0.27</v>
      </c>
      <c r="U68" s="15">
        <f t="shared" si="49"/>
        <v>2.1332255055495051E-2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0.23283167489923179</v>
      </c>
      <c r="AC68" s="8">
        <f t="shared" si="51"/>
        <v>10.232166666666666</v>
      </c>
      <c r="AD68" s="1">
        <f t="shared" si="52"/>
        <v>0.45</v>
      </c>
      <c r="AE68" s="16">
        <f t="shared" si="53"/>
        <v>404.62097765691254</v>
      </c>
      <c r="AF68" s="1">
        <f t="shared" si="54"/>
        <v>9639578.9124533962</v>
      </c>
    </row>
    <row r="69" spans="1:50" x14ac:dyDescent="0.15">
      <c r="C69" s="7">
        <v>11</v>
      </c>
      <c r="D69" s="9">
        <v>0.1012419267</v>
      </c>
      <c r="E69" s="10">
        <f t="shared" si="55"/>
        <v>10.973763637387099</v>
      </c>
      <c r="F69" s="7" t="s">
        <v>75</v>
      </c>
      <c r="G69" s="1">
        <v>12</v>
      </c>
      <c r="H69" s="8">
        <f t="shared" si="40"/>
        <v>0.1012419267</v>
      </c>
      <c r="I69" s="8">
        <f t="shared" si="41"/>
        <v>273.2512419267</v>
      </c>
      <c r="J69" s="8">
        <f t="shared" si="42"/>
        <v>1.7658056028227644E-2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5.7057559250871588</v>
      </c>
      <c r="P69" s="8">
        <f t="shared" si="45"/>
        <v>0.1007525578085809</v>
      </c>
      <c r="Q69" s="13">
        <f t="shared" si="46"/>
        <v>4.5338651013861406E-2</v>
      </c>
      <c r="R69" s="8">
        <f t="shared" si="47"/>
        <v>1.2432082499999997</v>
      </c>
      <c r="S69" s="14">
        <f t="shared" si="48"/>
        <v>3.6469071866166762E-2</v>
      </c>
      <c r="T69" s="2">
        <v>0.27</v>
      </c>
      <c r="U69" s="15">
        <f t="shared" si="49"/>
        <v>9.8466494038650272E-3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0.22936876479526533</v>
      </c>
      <c r="AC69" s="8">
        <f t="shared" si="51"/>
        <v>10.232166666666666</v>
      </c>
      <c r="AD69" s="1">
        <f t="shared" si="52"/>
        <v>0.45</v>
      </c>
      <c r="AE69" s="16">
        <f t="shared" si="53"/>
        <v>404.62097765691254</v>
      </c>
      <c r="AF69" s="1">
        <f t="shared" si="54"/>
        <v>9496209.2647095304</v>
      </c>
      <c r="AG69" s="1">
        <f>SUM(AF58:AF69)</f>
        <v>136803654.15057582</v>
      </c>
    </row>
    <row r="70" spans="1:50" x14ac:dyDescent="0.15">
      <c r="C70" s="7">
        <v>12</v>
      </c>
      <c r="D70" s="9">
        <v>-4.3192281784516098</v>
      </c>
      <c r="E70" s="10">
        <f t="shared" si="55"/>
        <v>0.1012419267</v>
      </c>
      <c r="F70" s="7" t="s">
        <v>73</v>
      </c>
    </row>
    <row r="72" spans="1:50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f>F8</f>
        <v>625.46400000000006</v>
      </c>
      <c r="C74" s="7" t="s">
        <v>72</v>
      </c>
      <c r="D74" s="7">
        <v>-4</v>
      </c>
      <c r="E74" s="7"/>
      <c r="F74" s="7"/>
      <c r="G74" s="1">
        <v>1</v>
      </c>
      <c r="H74" s="8">
        <f t="shared" ref="H74:H85" si="57">E75</f>
        <v>-4</v>
      </c>
      <c r="I74" s="8">
        <f t="shared" ref="I74:I85" si="58">H74+273.15</f>
        <v>269.14999999999998</v>
      </c>
      <c r="J74" s="8">
        <f t="shared" ref="J74:J85" si="59">EXP(($C$16*(I74-$C$14))/($C$17*I74*$C$14))</f>
        <v>1.0259700257866751E-2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5.3475609684053077E-3</v>
      </c>
      <c r="Q74" s="13">
        <f t="shared" ref="Q74:Q85" si="63">P74*$B$76</f>
        <v>1.39036585178538E-3</v>
      </c>
      <c r="R74" s="8">
        <f t="shared" ref="R74:R85" si="64">L74*$B$76</f>
        <v>0.1355172</v>
      </c>
      <c r="S74" s="14">
        <f t="shared" ref="S74:S85" si="65">Q74/R74</f>
        <v>1.0259700257866751E-2</v>
      </c>
      <c r="T74" s="2">
        <v>0.01</v>
      </c>
      <c r="U74" s="15">
        <f t="shared" ref="U74:U85" si="66">S74*T74</f>
        <v>1.0259700257866751E-4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0.01</v>
      </c>
      <c r="AF74" s="2">
        <v>0.49</v>
      </c>
      <c r="AG74" s="15">
        <f t="shared" ref="AG74:AG85" si="67">AF74*AE74</f>
        <v>4.8999999999999998E-3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0.02</v>
      </c>
      <c r="AR74" s="2">
        <v>0.5</v>
      </c>
      <c r="AS74" s="2">
        <f t="shared" ref="AS74:AS85" si="68">AR74*AQ74</f>
        <v>0.01</v>
      </c>
      <c r="AT74" s="1">
        <f t="shared" ref="AT74:AT85" si="69">(AS74+AM74+AD74+AA74+U74+X74+AG74+AJ74+AP74)</f>
        <v>1.5002597002578668E-2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0.47903333333333337</v>
      </c>
      <c r="AX74" s="1">
        <f t="shared" ref="AX74:AX85" si="72">AW74*10000*AV74*0.67*AU74*AT74</f>
        <v>652.53137869049533</v>
      </c>
    </row>
    <row r="75" spans="1:50" x14ac:dyDescent="0.15">
      <c r="A75" s="1" t="s">
        <v>74</v>
      </c>
      <c r="B75" s="1">
        <v>1</v>
      </c>
      <c r="C75" s="7">
        <v>1</v>
      </c>
      <c r="D75" s="9">
        <v>-4.5663977187096796</v>
      </c>
      <c r="E75" s="10">
        <f t="shared" ref="E75:E86" si="73">D74</f>
        <v>-4</v>
      </c>
      <c r="F75" s="7" t="s">
        <v>73</v>
      </c>
      <c r="G75" s="1">
        <v>2</v>
      </c>
      <c r="H75" s="8">
        <f t="shared" si="57"/>
        <v>-4.5663977187096796</v>
      </c>
      <c r="I75" s="8">
        <f t="shared" si="58"/>
        <v>268.58360228129033</v>
      </c>
      <c r="J75" s="8">
        <f t="shared" si="59"/>
        <v>9.5061063740731894E-3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1.0370924390315948</v>
      </c>
      <c r="P75" s="8">
        <f t="shared" si="62"/>
        <v>9.8587110451813526E-3</v>
      </c>
      <c r="Q75" s="13">
        <f t="shared" si="63"/>
        <v>2.5632648717471519E-3</v>
      </c>
      <c r="R75" s="8">
        <f t="shared" si="64"/>
        <v>0.1355172</v>
      </c>
      <c r="S75" s="14">
        <f t="shared" si="65"/>
        <v>1.8914682946128993E-2</v>
      </c>
      <c r="T75" s="2">
        <v>0.01</v>
      </c>
      <c r="U75" s="15">
        <f t="shared" si="66"/>
        <v>1.8914682946128994E-4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5.67914682946129E-3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0.47903333333333337</v>
      </c>
      <c r="AX75" s="1">
        <f t="shared" si="72"/>
        <v>247.01200130731826</v>
      </c>
    </row>
    <row r="76" spans="1:50" x14ac:dyDescent="0.15">
      <c r="A76" s="1" t="s">
        <v>38</v>
      </c>
      <c r="B76" s="1">
        <v>0.26</v>
      </c>
      <c r="C76" s="7">
        <v>2</v>
      </c>
      <c r="D76" s="9">
        <v>-2.3370667498214299</v>
      </c>
      <c r="E76" s="10">
        <f t="shared" si="73"/>
        <v>-4.5663977187096796</v>
      </c>
      <c r="F76" s="7" t="s">
        <v>73</v>
      </c>
      <c r="G76" s="1">
        <v>3</v>
      </c>
      <c r="H76" s="8">
        <f t="shared" si="57"/>
        <v>-2.3370667498214299</v>
      </c>
      <c r="I76" s="8">
        <f t="shared" si="58"/>
        <v>270.81293325017856</v>
      </c>
      <c r="J76" s="8">
        <f t="shared" si="59"/>
        <v>1.2811761797030039E-2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1.5484537279864135</v>
      </c>
      <c r="P76" s="8">
        <f t="shared" si="62"/>
        <v>1.9838420316685076E-2</v>
      </c>
      <c r="Q76" s="13">
        <f t="shared" si="63"/>
        <v>5.1579892823381199E-3</v>
      </c>
      <c r="R76" s="8">
        <f t="shared" si="64"/>
        <v>0.1355172</v>
      </c>
      <c r="S76" s="14">
        <f t="shared" si="65"/>
        <v>3.806151014290525E-2</v>
      </c>
      <c r="T76" s="2">
        <v>0.01</v>
      </c>
      <c r="U76" s="15">
        <f t="shared" si="66"/>
        <v>3.8061510142905249E-4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5.8706151014290527E-3</v>
      </c>
      <c r="AU76" s="8">
        <f t="shared" si="70"/>
        <v>52.122000000000007</v>
      </c>
      <c r="AV76" s="1">
        <f t="shared" si="71"/>
        <v>0.26</v>
      </c>
      <c r="AW76" s="1">
        <f t="shared" si="75"/>
        <v>0.47903333333333337</v>
      </c>
      <c r="AX76" s="1">
        <f t="shared" si="72"/>
        <v>255.33982984667955</v>
      </c>
    </row>
    <row r="77" spans="1:50" x14ac:dyDescent="0.15">
      <c r="C77" s="7">
        <v>3</v>
      </c>
      <c r="D77" s="9">
        <v>5.2219989807419296</v>
      </c>
      <c r="E77" s="10">
        <f t="shared" si="73"/>
        <v>-2.3370667498214299</v>
      </c>
      <c r="F77" s="7" t="s">
        <v>73</v>
      </c>
      <c r="G77" s="1">
        <v>4</v>
      </c>
      <c r="H77" s="8">
        <f t="shared" si="57"/>
        <v>5.2219989807419296</v>
      </c>
      <c r="I77" s="8">
        <f t="shared" si="58"/>
        <v>278.37199898074192</v>
      </c>
      <c r="J77" s="8">
        <f t="shared" si="59"/>
        <v>3.4010739273634315E-2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2.0498353076697282</v>
      </c>
      <c r="P77" s="8">
        <f t="shared" si="62"/>
        <v>6.9716414203045099E-2</v>
      </c>
      <c r="Q77" s="13">
        <f t="shared" si="63"/>
        <v>1.8126267692791725E-2</v>
      </c>
      <c r="R77" s="8">
        <f t="shared" si="64"/>
        <v>0.1355172</v>
      </c>
      <c r="S77" s="14">
        <f t="shared" si="65"/>
        <v>0.13375621465608589</v>
      </c>
      <c r="T77" s="2">
        <v>0.01</v>
      </c>
      <c r="U77" s="15">
        <f t="shared" si="66"/>
        <v>1.337562146560859E-3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6.8275621465608586E-3</v>
      </c>
      <c r="AU77" s="8">
        <f t="shared" si="70"/>
        <v>52.122000000000007</v>
      </c>
      <c r="AV77" s="1">
        <f t="shared" si="71"/>
        <v>0.26</v>
      </c>
      <c r="AW77" s="1">
        <f t="shared" si="75"/>
        <v>0.47903333333333337</v>
      </c>
      <c r="AX77" s="1">
        <f t="shared" si="72"/>
        <v>296.96182199819333</v>
      </c>
    </row>
    <row r="78" spans="1:50" x14ac:dyDescent="0.15">
      <c r="C78" s="7">
        <v>4</v>
      </c>
      <c r="D78" s="9">
        <v>11.8635556060333</v>
      </c>
      <c r="E78" s="10">
        <f t="shared" si="73"/>
        <v>5.2219989807419296</v>
      </c>
      <c r="F78" s="7" t="s">
        <v>73</v>
      </c>
      <c r="G78" s="1">
        <v>5</v>
      </c>
      <c r="H78" s="8">
        <f t="shared" si="57"/>
        <v>11.8635556060333</v>
      </c>
      <c r="I78" s="8">
        <f t="shared" si="58"/>
        <v>285.01355560603326</v>
      </c>
      <c r="J78" s="8">
        <f t="shared" si="59"/>
        <v>7.6841566128905275E-2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1.8811129487933491</v>
      </c>
      <c r="O78" s="8">
        <f t="shared" si="74"/>
        <v>0.62022594467333381</v>
      </c>
      <c r="P78" s="8">
        <f t="shared" si="62"/>
        <v>4.7659132942478727E-2</v>
      </c>
      <c r="Q78" s="13">
        <f t="shared" si="63"/>
        <v>1.239137456504447E-2</v>
      </c>
      <c r="R78" s="8">
        <f t="shared" si="64"/>
        <v>0.1355172</v>
      </c>
      <c r="S78" s="14">
        <f t="shared" si="65"/>
        <v>9.1437651936761302E-2</v>
      </c>
      <c r="T78" s="2">
        <v>0.01</v>
      </c>
      <c r="U78" s="15">
        <f t="shared" si="66"/>
        <v>9.1437651936761299E-4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1.0864376519367613E-2</v>
      </c>
      <c r="AU78" s="8">
        <f t="shared" si="70"/>
        <v>52.122000000000007</v>
      </c>
      <c r="AV78" s="1">
        <f t="shared" si="71"/>
        <v>0.26</v>
      </c>
      <c r="AW78" s="1">
        <f t="shared" si="75"/>
        <v>0.47903333333333337</v>
      </c>
      <c r="AX78" s="1">
        <f t="shared" si="72"/>
        <v>472.54129318924362</v>
      </c>
    </row>
    <row r="79" spans="1:50" x14ac:dyDescent="0.15">
      <c r="C79" s="7">
        <v>5</v>
      </c>
      <c r="D79" s="9">
        <v>17.550852292580601</v>
      </c>
      <c r="E79" s="10">
        <f t="shared" si="73"/>
        <v>11.8635556060333</v>
      </c>
      <c r="F79" s="7" t="s">
        <v>75</v>
      </c>
      <c r="G79" s="1">
        <v>6</v>
      </c>
      <c r="H79" s="8">
        <f t="shared" si="57"/>
        <v>17.550852292580601</v>
      </c>
      <c r="I79" s="8">
        <f t="shared" si="58"/>
        <v>290.70085229258058</v>
      </c>
      <c r="J79" s="8">
        <f t="shared" si="59"/>
        <v>0.14992044120402021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1.0937868117308551</v>
      </c>
      <c r="P79" s="8">
        <f t="shared" si="62"/>
        <v>0.1639810013978284</v>
      </c>
      <c r="Q79" s="13">
        <f t="shared" si="63"/>
        <v>4.2635060363435381E-2</v>
      </c>
      <c r="R79" s="8">
        <f t="shared" si="64"/>
        <v>0.1355172</v>
      </c>
      <c r="S79" s="14">
        <f t="shared" si="65"/>
        <v>0.31460995625230881</v>
      </c>
      <c r="T79" s="2">
        <v>0.01</v>
      </c>
      <c r="U79" s="15">
        <f t="shared" si="66"/>
        <v>3.1460995625230883E-3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1.3096099562523087E-2</v>
      </c>
      <c r="AU79" s="8">
        <f t="shared" si="70"/>
        <v>52.122000000000007</v>
      </c>
      <c r="AV79" s="1">
        <f t="shared" si="71"/>
        <v>0.26</v>
      </c>
      <c r="AW79" s="1">
        <f t="shared" si="75"/>
        <v>0.47903333333333337</v>
      </c>
      <c r="AX79" s="1">
        <f t="shared" si="72"/>
        <v>569.60910844518116</v>
      </c>
    </row>
    <row r="80" spans="1:50" x14ac:dyDescent="0.15">
      <c r="C80" s="7">
        <v>6</v>
      </c>
      <c r="D80" s="9">
        <v>21.283544636666701</v>
      </c>
      <c r="E80" s="10">
        <f t="shared" si="73"/>
        <v>17.550852292580601</v>
      </c>
      <c r="F80" s="7" t="s">
        <v>73</v>
      </c>
      <c r="G80" s="1">
        <v>7</v>
      </c>
      <c r="H80" s="8">
        <f t="shared" si="57"/>
        <v>21.283544636666701</v>
      </c>
      <c r="I80" s="8">
        <f t="shared" si="58"/>
        <v>294.43354463666668</v>
      </c>
      <c r="J80" s="8">
        <f t="shared" si="59"/>
        <v>0.22923062575928188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1.4510258103330267</v>
      </c>
      <c r="P80" s="8">
        <f t="shared" si="62"/>
        <v>0.33261955449550878</v>
      </c>
      <c r="Q80" s="13">
        <f t="shared" si="63"/>
        <v>8.6481084168832281E-2</v>
      </c>
      <c r="R80" s="8">
        <f t="shared" si="64"/>
        <v>0.1355172</v>
      </c>
      <c r="S80" s="14">
        <f t="shared" si="65"/>
        <v>0.63815577778195154</v>
      </c>
      <c r="T80" s="2">
        <v>0.01</v>
      </c>
      <c r="U80" s="15">
        <f t="shared" si="66"/>
        <v>6.3815577778195158E-3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1.6331557777819517E-2</v>
      </c>
      <c r="AU80" s="8">
        <f t="shared" si="70"/>
        <v>52.122000000000007</v>
      </c>
      <c r="AV80" s="1">
        <f t="shared" si="71"/>
        <v>0.26</v>
      </c>
      <c r="AW80" s="1">
        <f t="shared" si="75"/>
        <v>0.47903333333333337</v>
      </c>
      <c r="AX80" s="1">
        <f t="shared" si="72"/>
        <v>710.33394492249147</v>
      </c>
    </row>
    <row r="81" spans="1:53" x14ac:dyDescent="0.15">
      <c r="C81" s="7">
        <v>7</v>
      </c>
      <c r="D81" s="9">
        <v>23.530532167096801</v>
      </c>
      <c r="E81" s="10">
        <f t="shared" si="73"/>
        <v>21.283544636666701</v>
      </c>
      <c r="F81" s="7" t="s">
        <v>73</v>
      </c>
      <c r="G81" s="1">
        <v>8</v>
      </c>
      <c r="H81" s="8">
        <f t="shared" si="57"/>
        <v>23.530532167096801</v>
      </c>
      <c r="I81" s="8">
        <f t="shared" si="58"/>
        <v>296.68053216709677</v>
      </c>
      <c r="J81" s="8">
        <f t="shared" si="59"/>
        <v>0.2944736674206162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1.6396262558375179</v>
      </c>
      <c r="P81" s="8">
        <f t="shared" si="62"/>
        <v>0.48282675675560743</v>
      </c>
      <c r="Q81" s="13">
        <f t="shared" si="63"/>
        <v>0.12553495675645793</v>
      </c>
      <c r="R81" s="8">
        <f t="shared" si="64"/>
        <v>0.1355172</v>
      </c>
      <c r="S81" s="14">
        <f t="shared" si="65"/>
        <v>0.92633965840836385</v>
      </c>
      <c r="T81" s="2">
        <v>0.01</v>
      </c>
      <c r="U81" s="15">
        <f t="shared" si="66"/>
        <v>9.2633965840836392E-3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1.921339658408364E-2</v>
      </c>
      <c r="AU81" s="8">
        <f t="shared" si="70"/>
        <v>52.122000000000007</v>
      </c>
      <c r="AV81" s="1">
        <f t="shared" si="71"/>
        <v>0.26</v>
      </c>
      <c r="AW81" s="1">
        <f t="shared" si="75"/>
        <v>0.47903333333333337</v>
      </c>
      <c r="AX81" s="1">
        <f t="shared" si="72"/>
        <v>835.67826024950307</v>
      </c>
    </row>
    <row r="82" spans="1:53" x14ac:dyDescent="0.15">
      <c r="C82" s="7">
        <v>8</v>
      </c>
      <c r="D82" s="9">
        <v>22.443252357096799</v>
      </c>
      <c r="E82" s="10">
        <f t="shared" si="73"/>
        <v>23.530532167096801</v>
      </c>
      <c r="F82" s="7" t="s">
        <v>73</v>
      </c>
      <c r="G82" s="1">
        <v>9</v>
      </c>
      <c r="H82" s="8">
        <f t="shared" si="57"/>
        <v>22.443252357096799</v>
      </c>
      <c r="I82" s="8">
        <f t="shared" si="58"/>
        <v>295.59325235709679</v>
      </c>
      <c r="J82" s="8">
        <f t="shared" si="59"/>
        <v>0.26098714939631662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1.6780194990819102</v>
      </c>
      <c r="P82" s="8">
        <f t="shared" si="62"/>
        <v>0.43794152569682288</v>
      </c>
      <c r="Q82" s="13">
        <f t="shared" si="63"/>
        <v>0.11386479668117395</v>
      </c>
      <c r="R82" s="8">
        <f t="shared" si="64"/>
        <v>0.1355172</v>
      </c>
      <c r="S82" s="14">
        <f t="shared" si="65"/>
        <v>0.84022394707958803</v>
      </c>
      <c r="T82" s="2">
        <v>0.01</v>
      </c>
      <c r="U82" s="15">
        <f t="shared" si="66"/>
        <v>8.4022394707958803E-3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1.8352239470795881E-2</v>
      </c>
      <c r="AU82" s="8">
        <f t="shared" si="70"/>
        <v>52.122000000000007</v>
      </c>
      <c r="AV82" s="1">
        <f t="shared" si="71"/>
        <v>0.26</v>
      </c>
      <c r="AW82" s="1">
        <f t="shared" si="75"/>
        <v>0.47903333333333337</v>
      </c>
      <c r="AX82" s="1">
        <f t="shared" si="72"/>
        <v>798.22260918414406</v>
      </c>
    </row>
    <row r="83" spans="1:53" x14ac:dyDescent="0.15">
      <c r="C83" s="7">
        <v>9</v>
      </c>
      <c r="D83" s="9">
        <v>17.3172159573333</v>
      </c>
      <c r="E83" s="10">
        <f t="shared" si="73"/>
        <v>22.443252357096799</v>
      </c>
      <c r="F83" s="7" t="s">
        <v>73</v>
      </c>
      <c r="G83" s="1">
        <v>10</v>
      </c>
      <c r="H83" s="8">
        <f t="shared" si="57"/>
        <v>17.3172159573333</v>
      </c>
      <c r="I83" s="8">
        <f t="shared" si="58"/>
        <v>290.46721595733328</v>
      </c>
      <c r="J83" s="8">
        <f t="shared" si="59"/>
        <v>0.14593536566708462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1.7612979733850875</v>
      </c>
      <c r="P83" s="8">
        <f t="shared" si="62"/>
        <v>0.25703566379464782</v>
      </c>
      <c r="Q83" s="13">
        <f t="shared" si="63"/>
        <v>6.6829272586608438E-2</v>
      </c>
      <c r="R83" s="8">
        <f t="shared" si="64"/>
        <v>0.1355172</v>
      </c>
      <c r="S83" s="14">
        <f t="shared" si="65"/>
        <v>0.49314236559350721</v>
      </c>
      <c r="T83" s="2">
        <v>0.01</v>
      </c>
      <c r="U83" s="15">
        <f t="shared" si="66"/>
        <v>4.9314236559350726E-3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1.4881423655935071E-2</v>
      </c>
      <c r="AU83" s="8">
        <f t="shared" si="70"/>
        <v>52.122000000000007</v>
      </c>
      <c r="AV83" s="1">
        <f t="shared" si="71"/>
        <v>0.26</v>
      </c>
      <c r="AW83" s="1">
        <f t="shared" si="75"/>
        <v>0.47903333333333337</v>
      </c>
      <c r="AX83" s="1">
        <f t="shared" si="72"/>
        <v>647.26099710707365</v>
      </c>
    </row>
    <row r="84" spans="1:53" x14ac:dyDescent="0.15">
      <c r="C84" s="7">
        <v>10</v>
      </c>
      <c r="D84" s="9">
        <v>10.973763637387099</v>
      </c>
      <c r="E84" s="10">
        <f t="shared" si="73"/>
        <v>17.3172159573333</v>
      </c>
      <c r="F84" s="7" t="s">
        <v>73</v>
      </c>
      <c r="G84" s="1">
        <v>11</v>
      </c>
      <c r="H84" s="8">
        <f t="shared" si="57"/>
        <v>10.973763637387099</v>
      </c>
      <c r="I84" s="8">
        <f t="shared" si="58"/>
        <v>284.12376363738707</v>
      </c>
      <c r="J84" s="8">
        <f t="shared" si="59"/>
        <v>6.9045014756170475E-2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1.4290491941109178</v>
      </c>
      <c r="O84" s="8">
        <f t="shared" si="74"/>
        <v>0.59643311547952194</v>
      </c>
      <c r="P84" s="8">
        <f t="shared" si="62"/>
        <v>4.1180733259352321E-2</v>
      </c>
      <c r="Q84" s="13">
        <f t="shared" si="63"/>
        <v>1.0706990647431604E-2</v>
      </c>
      <c r="R84" s="8">
        <f t="shared" si="64"/>
        <v>0.1355172</v>
      </c>
      <c r="S84" s="14">
        <f t="shared" si="65"/>
        <v>7.9008352057389056E-2</v>
      </c>
      <c r="T84" s="2">
        <v>0.01</v>
      </c>
      <c r="U84" s="15">
        <f t="shared" si="66"/>
        <v>7.9008352057389054E-4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6.280083520573891E-3</v>
      </c>
      <c r="AU84" s="8">
        <f t="shared" si="70"/>
        <v>52.122000000000007</v>
      </c>
      <c r="AV84" s="1">
        <f t="shared" si="71"/>
        <v>0.26</v>
      </c>
      <c r="AW84" s="1">
        <f t="shared" si="75"/>
        <v>0.47903333333333337</v>
      </c>
      <c r="AX84" s="1">
        <f t="shared" si="72"/>
        <v>273.14947920464562</v>
      </c>
    </row>
    <row r="85" spans="1:53" x14ac:dyDescent="0.15">
      <c r="C85" s="7">
        <v>11</v>
      </c>
      <c r="D85" s="9">
        <v>0.1012419267</v>
      </c>
      <c r="E85" s="10">
        <f t="shared" si="73"/>
        <v>10.973763637387099</v>
      </c>
      <c r="F85" s="7" t="s">
        <v>75</v>
      </c>
      <c r="G85" s="1">
        <v>12</v>
      </c>
      <c r="H85" s="8">
        <f t="shared" si="57"/>
        <v>0.1012419267</v>
      </c>
      <c r="I85" s="8">
        <f t="shared" si="58"/>
        <v>273.2512419267</v>
      </c>
      <c r="J85" s="8">
        <f t="shared" si="59"/>
        <v>1.7658056028227644E-2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1.0764723822201696</v>
      </c>
      <c r="P85" s="8">
        <f t="shared" si="62"/>
        <v>1.9008409638083437E-2</v>
      </c>
      <c r="Q85" s="13">
        <f t="shared" si="63"/>
        <v>4.9421865059016941E-3</v>
      </c>
      <c r="R85" s="8">
        <f t="shared" si="64"/>
        <v>0.1355172</v>
      </c>
      <c r="S85" s="14">
        <f t="shared" si="65"/>
        <v>3.6469071866166762E-2</v>
      </c>
      <c r="T85" s="2">
        <v>0.01</v>
      </c>
      <c r="U85" s="15">
        <f t="shared" si="66"/>
        <v>3.6469071866166764E-4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5.8546907186616676E-3</v>
      </c>
      <c r="AU85" s="8">
        <f t="shared" si="70"/>
        <v>52.122000000000007</v>
      </c>
      <c r="AV85" s="1">
        <f t="shared" si="71"/>
        <v>0.26</v>
      </c>
      <c r="AW85" s="1">
        <f t="shared" si="75"/>
        <v>0.47903333333333337</v>
      </c>
      <c r="AX85" s="1">
        <f t="shared" si="72"/>
        <v>254.64720580030874</v>
      </c>
      <c r="AY85" s="1">
        <f>SUM(AX74:AX85)</f>
        <v>6013.2879299452779</v>
      </c>
    </row>
    <row r="86" spans="1:53" x14ac:dyDescent="0.15">
      <c r="C86" s="7">
        <v>12</v>
      </c>
      <c r="D86" s="9">
        <v>-4.3192281784516098</v>
      </c>
      <c r="E86" s="10">
        <f t="shared" si="73"/>
        <v>0.1012419267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-4</v>
      </c>
      <c r="E90" s="7"/>
      <c r="F90" s="7"/>
      <c r="G90" s="1">
        <v>1</v>
      </c>
      <c r="H90" s="8">
        <f t="shared" ref="H90:H101" si="76">E91</f>
        <v>-4</v>
      </c>
      <c r="I90" s="8">
        <f t="shared" ref="I90:I101" si="77">H90+273.15</f>
        <v>269.14999999999998</v>
      </c>
      <c r="J90" s="8">
        <f t="shared" ref="J90:J101" si="78">EXP(($C$16*(I90-$C$14))/($C$17*I90*$C$14))</f>
        <v>1.0259700257866751E-2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2.9209366634146642E-3</v>
      </c>
      <c r="Q90" s="13">
        <f t="shared" ref="Q90:Q101" si="82">P90*$B$76</f>
        <v>7.5944353248781269E-4</v>
      </c>
      <c r="R90" s="8">
        <f t="shared" ref="R90:R101" si="83">L90*$B$76</f>
        <v>7.4022000000000004E-2</v>
      </c>
      <c r="S90" s="14">
        <f t="shared" ref="S90:S101" si="84">Q90/R90</f>
        <v>1.0259700257866751E-2</v>
      </c>
      <c r="T90" s="2">
        <v>0.01</v>
      </c>
      <c r="U90" s="15">
        <f t="shared" ref="U90:U101" si="85">S90*T90</f>
        <v>1.0259700257866751E-4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0.01</v>
      </c>
      <c r="AF90" s="2">
        <v>0.49</v>
      </c>
      <c r="AG90" s="15">
        <f t="shared" ref="AG90:AG101" si="86">AF90*AE90</f>
        <v>4.8999999999999998E-3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0.02</v>
      </c>
      <c r="AR90" s="2">
        <v>0.5</v>
      </c>
      <c r="AS90" s="2">
        <f t="shared" ref="AS90:AS101" si="87">AR90*AQ90</f>
        <v>0.01</v>
      </c>
      <c r="AT90" s="1">
        <f t="shared" ref="AT90:AT101" si="88">(AS90+AM90+AD90+AA90+U90+X90+AG90+AJ90+AP90)</f>
        <v>1.5002597002578668E-2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1.5651304738349834</v>
      </c>
      <c r="AX90" s="1">
        <f t="shared" ref="AX90:AX101" si="91">AW90*10000*AV90*0.67*AU90*AT90</f>
        <v>1164.5351688934686</v>
      </c>
      <c r="AZ90" s="1">
        <f>$E$10/12</f>
        <v>0.49052993184316168</v>
      </c>
      <c r="BA90" s="1">
        <f t="shared" ref="BA90:BA101" si="92">AZ90*10000*AV90*0.67*AU90*AT90</f>
        <v>364.97874559083277</v>
      </c>
    </row>
    <row r="91" spans="1:53" x14ac:dyDescent="0.15">
      <c r="A91" s="1" t="s">
        <v>74</v>
      </c>
      <c r="B91" s="1">
        <v>1</v>
      </c>
      <c r="C91" s="7">
        <v>1</v>
      </c>
      <c r="D91" s="9">
        <v>-4.5663977187096796</v>
      </c>
      <c r="E91" s="10">
        <f t="shared" ref="E91:E102" si="93">D90</f>
        <v>-4</v>
      </c>
      <c r="F91" s="7" t="s">
        <v>73</v>
      </c>
      <c r="G91" s="1">
        <v>2</v>
      </c>
      <c r="H91" s="8">
        <f t="shared" si="76"/>
        <v>-4.5663977187096796</v>
      </c>
      <c r="I91" s="8">
        <f t="shared" si="77"/>
        <v>268.58360228129033</v>
      </c>
      <c r="J91" s="8">
        <f t="shared" si="78"/>
        <v>9.5061063740731894E-3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0.56647906333658538</v>
      </c>
      <c r="P91" s="8">
        <f t="shared" si="81"/>
        <v>5.3850102347629243E-3</v>
      </c>
      <c r="Q91" s="13">
        <f t="shared" si="82"/>
        <v>1.4001026610383604E-3</v>
      </c>
      <c r="R91" s="8">
        <f t="shared" si="83"/>
        <v>7.4022000000000004E-2</v>
      </c>
      <c r="S91" s="14">
        <f t="shared" si="84"/>
        <v>1.8914682946128993E-2</v>
      </c>
      <c r="T91" s="2">
        <v>0.01</v>
      </c>
      <c r="U91" s="15">
        <f t="shared" si="85"/>
        <v>1.8914682946128994E-4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5.67914682946129E-3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1.5651304738349834</v>
      </c>
      <c r="AX91" s="1">
        <f t="shared" si="91"/>
        <v>440.82809203504974</v>
      </c>
      <c r="AZ91" s="1">
        <f t="shared" ref="AZ91:AZ101" si="96">$E$10/12</f>
        <v>0.49052993184316168</v>
      </c>
      <c r="BA91" s="1">
        <f t="shared" si="92"/>
        <v>138.16060549294676</v>
      </c>
    </row>
    <row r="92" spans="1:53" x14ac:dyDescent="0.15">
      <c r="A92" s="1" t="s">
        <v>38</v>
      </c>
      <c r="B92" s="1">
        <v>0.33</v>
      </c>
      <c r="C92" s="7">
        <v>2</v>
      </c>
      <c r="D92" s="9">
        <v>-2.3370667498214299</v>
      </c>
      <c r="E92" s="10">
        <f t="shared" si="93"/>
        <v>-4.5663977187096796</v>
      </c>
      <c r="F92" s="7" t="s">
        <v>73</v>
      </c>
      <c r="G92" s="1">
        <v>3</v>
      </c>
      <c r="H92" s="8">
        <f t="shared" si="76"/>
        <v>-2.3370667498214299</v>
      </c>
      <c r="I92" s="8">
        <f t="shared" si="77"/>
        <v>270.81293325017856</v>
      </c>
      <c r="J92" s="8">
        <f t="shared" si="78"/>
        <v>1.2811761797030039E-2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0.84579405310182254</v>
      </c>
      <c r="P92" s="8">
        <f t="shared" si="81"/>
        <v>1.0836111937685126E-2</v>
      </c>
      <c r="Q92" s="13">
        <f t="shared" si="82"/>
        <v>2.8173891037981329E-3</v>
      </c>
      <c r="R92" s="8">
        <f t="shared" si="83"/>
        <v>7.4022000000000004E-2</v>
      </c>
      <c r="S92" s="14">
        <f t="shared" si="84"/>
        <v>3.8061510142905257E-2</v>
      </c>
      <c r="T92" s="2">
        <v>0.01</v>
      </c>
      <c r="U92" s="15">
        <f t="shared" si="85"/>
        <v>3.806151014290526E-4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5.8706151014290527E-3</v>
      </c>
      <c r="AU92" s="8">
        <f t="shared" si="89"/>
        <v>28.47</v>
      </c>
      <c r="AV92" s="1">
        <f t="shared" si="90"/>
        <v>0.26</v>
      </c>
      <c r="AW92" s="1">
        <f t="shared" si="95"/>
        <v>1.5651304738349834</v>
      </c>
      <c r="AX92" s="1">
        <f t="shared" si="91"/>
        <v>455.69028798655029</v>
      </c>
      <c r="AZ92" s="1">
        <f t="shared" si="96"/>
        <v>0.49052993184316168</v>
      </c>
      <c r="BA92" s="1">
        <f t="shared" si="92"/>
        <v>142.81858902148031</v>
      </c>
    </row>
    <row r="93" spans="1:53" x14ac:dyDescent="0.15">
      <c r="C93" s="7">
        <v>3</v>
      </c>
      <c r="D93" s="9">
        <v>5.2219989807419296</v>
      </c>
      <c r="E93" s="10">
        <f t="shared" si="93"/>
        <v>-2.3370667498214299</v>
      </c>
      <c r="F93" s="7" t="s">
        <v>73</v>
      </c>
      <c r="G93" s="1">
        <v>4</v>
      </c>
      <c r="H93" s="8">
        <f t="shared" si="76"/>
        <v>5.2219989807419296</v>
      </c>
      <c r="I93" s="8">
        <f t="shared" si="77"/>
        <v>278.37199898074192</v>
      </c>
      <c r="J93" s="8">
        <f t="shared" si="78"/>
        <v>3.4010739273634315E-2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1.1196579411641374</v>
      </c>
      <c r="P93" s="8">
        <f t="shared" si="81"/>
        <v>3.8080394312587668E-2</v>
      </c>
      <c r="Q93" s="13">
        <f t="shared" si="82"/>
        <v>9.9009025212727936E-3</v>
      </c>
      <c r="R93" s="8">
        <f t="shared" si="83"/>
        <v>7.4022000000000004E-2</v>
      </c>
      <c r="S93" s="14">
        <f t="shared" si="84"/>
        <v>0.13375621465608595</v>
      </c>
      <c r="T93" s="2">
        <v>0.01</v>
      </c>
      <c r="U93" s="15">
        <f t="shared" si="85"/>
        <v>1.3375621465608594E-3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6.8275621465608595E-3</v>
      </c>
      <c r="AU93" s="8">
        <f t="shared" si="89"/>
        <v>28.47</v>
      </c>
      <c r="AV93" s="1">
        <f t="shared" si="90"/>
        <v>0.26</v>
      </c>
      <c r="AW93" s="1">
        <f t="shared" si="95"/>
        <v>1.5651304738349834</v>
      </c>
      <c r="AX93" s="1">
        <f t="shared" si="91"/>
        <v>529.97066015365783</v>
      </c>
      <c r="AZ93" s="1">
        <f t="shared" si="96"/>
        <v>0.49052993184316168</v>
      </c>
      <c r="BA93" s="1">
        <f t="shared" si="92"/>
        <v>166.09891389250288</v>
      </c>
    </row>
    <row r="94" spans="1:53" x14ac:dyDescent="0.15">
      <c r="C94" s="7">
        <v>4</v>
      </c>
      <c r="D94" s="9">
        <v>11.8635556060333</v>
      </c>
      <c r="E94" s="10">
        <f t="shared" si="93"/>
        <v>5.2219989807419296</v>
      </c>
      <c r="F94" s="7" t="s">
        <v>73</v>
      </c>
      <c r="G94" s="1">
        <v>5</v>
      </c>
      <c r="H94" s="8">
        <f t="shared" si="76"/>
        <v>11.8635556060333</v>
      </c>
      <c r="I94" s="8">
        <f t="shared" si="77"/>
        <v>285.01355560603326</v>
      </c>
      <c r="J94" s="8">
        <f t="shared" si="78"/>
        <v>7.6841566128905275E-2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1.0274986695089723</v>
      </c>
      <c r="O94" s="8">
        <f t="shared" si="94"/>
        <v>0.3387788773425775</v>
      </c>
      <c r="P94" s="8">
        <f t="shared" si="81"/>
        <v>2.6032299506395958E-2</v>
      </c>
      <c r="Q94" s="13">
        <f t="shared" si="82"/>
        <v>6.7683978716629491E-3</v>
      </c>
      <c r="R94" s="8">
        <f t="shared" si="83"/>
        <v>7.4022000000000004E-2</v>
      </c>
      <c r="S94" s="14">
        <f t="shared" si="84"/>
        <v>9.1437651936761344E-2</v>
      </c>
      <c r="T94" s="2">
        <v>0.01</v>
      </c>
      <c r="U94" s="15">
        <f t="shared" si="85"/>
        <v>9.1437651936761343E-4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1.0864376519367613E-2</v>
      </c>
      <c r="AU94" s="8">
        <f t="shared" si="89"/>
        <v>28.47</v>
      </c>
      <c r="AV94" s="1">
        <f t="shared" si="90"/>
        <v>0.26</v>
      </c>
      <c r="AW94" s="1">
        <f t="shared" si="95"/>
        <v>1.5651304738349834</v>
      </c>
      <c r="AX94" s="1">
        <f t="shared" si="91"/>
        <v>843.31722985889473</v>
      </c>
      <c r="AZ94" s="1">
        <f t="shared" si="96"/>
        <v>0.49052993184316168</v>
      </c>
      <c r="BA94" s="1">
        <f t="shared" si="92"/>
        <v>264.30534080091161</v>
      </c>
    </row>
    <row r="95" spans="1:53" x14ac:dyDescent="0.15">
      <c r="C95" s="7">
        <v>5</v>
      </c>
      <c r="D95" s="9">
        <v>17.550852292580601</v>
      </c>
      <c r="E95" s="10">
        <f t="shared" si="93"/>
        <v>11.8635556060333</v>
      </c>
      <c r="F95" s="7" t="s">
        <v>75</v>
      </c>
      <c r="G95" s="1">
        <v>6</v>
      </c>
      <c r="H95" s="8">
        <f t="shared" si="76"/>
        <v>17.550852292580601</v>
      </c>
      <c r="I95" s="8">
        <f t="shared" si="77"/>
        <v>290.70085229258058</v>
      </c>
      <c r="J95" s="8">
        <f t="shared" si="78"/>
        <v>0.14992044120402021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0.59744657783618149</v>
      </c>
      <c r="P95" s="8">
        <f t="shared" si="81"/>
        <v>8.9569454545032332E-2</v>
      </c>
      <c r="Q95" s="13">
        <f t="shared" si="82"/>
        <v>2.3288058181708406E-2</v>
      </c>
      <c r="R95" s="8">
        <f t="shared" si="83"/>
        <v>7.4022000000000004E-2</v>
      </c>
      <c r="S95" s="14">
        <f t="shared" si="84"/>
        <v>0.31460995625230881</v>
      </c>
      <c r="T95" s="2">
        <v>0.01</v>
      </c>
      <c r="U95" s="15">
        <f t="shared" si="85"/>
        <v>3.1460995625230883E-3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1.3096099562523087E-2</v>
      </c>
      <c r="AU95" s="8">
        <f t="shared" si="89"/>
        <v>28.47</v>
      </c>
      <c r="AV95" s="1">
        <f t="shared" si="90"/>
        <v>0.26</v>
      </c>
      <c r="AW95" s="1">
        <f t="shared" si="95"/>
        <v>1.5651304738349834</v>
      </c>
      <c r="AX95" s="1">
        <f t="shared" si="91"/>
        <v>1016.5485691088792</v>
      </c>
      <c r="AZ95" s="1">
        <f t="shared" si="96"/>
        <v>0.49052993184316168</v>
      </c>
      <c r="BA95" s="1">
        <f t="shared" si="92"/>
        <v>318.59803936883537</v>
      </c>
    </row>
    <row r="96" spans="1:53" x14ac:dyDescent="0.15">
      <c r="C96" s="7">
        <v>6</v>
      </c>
      <c r="D96" s="9">
        <v>21.283544636666701</v>
      </c>
      <c r="E96" s="10">
        <f t="shared" si="93"/>
        <v>17.550852292580601</v>
      </c>
      <c r="F96" s="7" t="s">
        <v>73</v>
      </c>
      <c r="G96" s="1">
        <v>7</v>
      </c>
      <c r="H96" s="8">
        <f t="shared" si="76"/>
        <v>21.283544636666701</v>
      </c>
      <c r="I96" s="8">
        <f t="shared" si="77"/>
        <v>294.43354463666668</v>
      </c>
      <c r="J96" s="8">
        <f t="shared" si="78"/>
        <v>0.22923062575928188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0.79257712329114915</v>
      </c>
      <c r="P96" s="8">
        <f t="shared" si="81"/>
        <v>0.18168294993452164</v>
      </c>
      <c r="Q96" s="13">
        <f t="shared" si="82"/>
        <v>4.7237566982975626E-2</v>
      </c>
      <c r="R96" s="8">
        <f t="shared" si="83"/>
        <v>7.4022000000000004E-2</v>
      </c>
      <c r="S96" s="14">
        <f t="shared" si="84"/>
        <v>0.63815577778195165</v>
      </c>
      <c r="T96" s="2">
        <v>0.01</v>
      </c>
      <c r="U96" s="15">
        <f t="shared" si="85"/>
        <v>6.3815577778195166E-3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1.6331557777819517E-2</v>
      </c>
      <c r="AU96" s="8">
        <f t="shared" si="89"/>
        <v>28.47</v>
      </c>
      <c r="AV96" s="1">
        <f t="shared" si="90"/>
        <v>0.26</v>
      </c>
      <c r="AW96" s="1">
        <f t="shared" si="95"/>
        <v>1.5651304738349834</v>
      </c>
      <c r="AX96" s="1">
        <f t="shared" si="91"/>
        <v>1267.6920796991039</v>
      </c>
      <c r="AZ96" s="1">
        <f t="shared" si="96"/>
        <v>0.49052993184316168</v>
      </c>
      <c r="BA96" s="1">
        <f t="shared" si="92"/>
        <v>397.30931053258627</v>
      </c>
    </row>
    <row r="97" spans="3:54" x14ac:dyDescent="0.15">
      <c r="C97" s="7">
        <v>7</v>
      </c>
      <c r="D97" s="9">
        <v>23.530532167096801</v>
      </c>
      <c r="E97" s="10">
        <f t="shared" si="93"/>
        <v>21.283544636666701</v>
      </c>
      <c r="F97" s="7" t="s">
        <v>73</v>
      </c>
      <c r="G97" s="1">
        <v>8</v>
      </c>
      <c r="H97" s="8">
        <f t="shared" si="76"/>
        <v>23.530532167096801</v>
      </c>
      <c r="I97" s="8">
        <f t="shared" si="77"/>
        <v>296.68053216709677</v>
      </c>
      <c r="J97" s="8">
        <f t="shared" si="78"/>
        <v>0.2944736674206162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0.8955941733566275</v>
      </c>
      <c r="P97" s="8">
        <f t="shared" si="81"/>
        <v>0.26372890074886124</v>
      </c>
      <c r="Q97" s="13">
        <f t="shared" si="82"/>
        <v>6.8569514194703918E-2</v>
      </c>
      <c r="R97" s="8">
        <f t="shared" si="83"/>
        <v>7.4022000000000004E-2</v>
      </c>
      <c r="S97" s="14">
        <f t="shared" si="84"/>
        <v>0.92633965840836396</v>
      </c>
      <c r="T97" s="2">
        <v>0.01</v>
      </c>
      <c r="U97" s="15">
        <f t="shared" si="85"/>
        <v>9.2633965840836392E-3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1.921339658408364E-2</v>
      </c>
      <c r="AU97" s="8">
        <f t="shared" si="89"/>
        <v>28.47</v>
      </c>
      <c r="AV97" s="1">
        <f t="shared" si="90"/>
        <v>0.26</v>
      </c>
      <c r="AW97" s="1">
        <f t="shared" si="95"/>
        <v>1.5651304738349834</v>
      </c>
      <c r="AX97" s="1">
        <f t="shared" si="91"/>
        <v>1491.3868600361154</v>
      </c>
      <c r="AZ97" s="1">
        <f t="shared" si="96"/>
        <v>0.49052993184316168</v>
      </c>
      <c r="BA97" s="1">
        <f t="shared" si="92"/>
        <v>467.41783323198797</v>
      </c>
    </row>
    <row r="98" spans="3:54" x14ac:dyDescent="0.15">
      <c r="C98" s="7">
        <v>8</v>
      </c>
      <c r="D98" s="9">
        <v>22.443252357096799</v>
      </c>
      <c r="E98" s="10">
        <f t="shared" si="93"/>
        <v>23.530532167096801</v>
      </c>
      <c r="F98" s="7" t="s">
        <v>73</v>
      </c>
      <c r="G98" s="1">
        <v>9</v>
      </c>
      <c r="H98" s="8">
        <f t="shared" si="76"/>
        <v>22.443252357096799</v>
      </c>
      <c r="I98" s="8">
        <f t="shared" si="77"/>
        <v>295.59325235709679</v>
      </c>
      <c r="J98" s="8">
        <f t="shared" si="78"/>
        <v>0.26098714939631662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0.91656527260776621</v>
      </c>
      <c r="P98" s="8">
        <f t="shared" si="81"/>
        <v>0.23921175773355874</v>
      </c>
      <c r="Q98" s="13">
        <f t="shared" si="82"/>
        <v>6.2195057010725273E-2</v>
      </c>
      <c r="R98" s="8">
        <f t="shared" si="83"/>
        <v>7.4022000000000004E-2</v>
      </c>
      <c r="S98" s="14">
        <f t="shared" si="84"/>
        <v>0.84022394707958803</v>
      </c>
      <c r="T98" s="2">
        <v>0.01</v>
      </c>
      <c r="U98" s="15">
        <f t="shared" si="85"/>
        <v>8.4022394707958803E-3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1.8352239470795881E-2</v>
      </c>
      <c r="AU98" s="8">
        <f t="shared" si="89"/>
        <v>28.47</v>
      </c>
      <c r="AV98" s="1">
        <f t="shared" si="90"/>
        <v>0.26</v>
      </c>
      <c r="AW98" s="1">
        <f t="shared" si="95"/>
        <v>1.5651304738349834</v>
      </c>
      <c r="AX98" s="1">
        <f t="shared" si="91"/>
        <v>1424.5419168443466</v>
      </c>
      <c r="AZ98" s="1">
        <f t="shared" si="96"/>
        <v>0.49052993184316168</v>
      </c>
      <c r="BA98" s="1">
        <f t="shared" si="92"/>
        <v>446.46785751042682</v>
      </c>
    </row>
    <row r="99" spans="3:54" x14ac:dyDescent="0.15">
      <c r="C99" s="7">
        <v>9</v>
      </c>
      <c r="D99" s="9">
        <v>17.3172159573333</v>
      </c>
      <c r="E99" s="10">
        <f t="shared" si="93"/>
        <v>22.443252357096799</v>
      </c>
      <c r="F99" s="7" t="s">
        <v>73</v>
      </c>
      <c r="G99" s="1">
        <v>10</v>
      </c>
      <c r="H99" s="8">
        <f t="shared" si="76"/>
        <v>17.3172159573333</v>
      </c>
      <c r="I99" s="8">
        <f t="shared" si="77"/>
        <v>290.46721595733328</v>
      </c>
      <c r="J99" s="8">
        <f t="shared" si="78"/>
        <v>0.14593536566708462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0.96205351487420743</v>
      </c>
      <c r="P99" s="8">
        <f t="shared" si="81"/>
        <v>0.14039763148447149</v>
      </c>
      <c r="Q99" s="13">
        <f t="shared" si="82"/>
        <v>3.6503384185962585E-2</v>
      </c>
      <c r="R99" s="8">
        <f t="shared" si="83"/>
        <v>7.4022000000000004E-2</v>
      </c>
      <c r="S99" s="14">
        <f t="shared" si="84"/>
        <v>0.4931423655935071</v>
      </c>
      <c r="T99" s="2">
        <v>0.01</v>
      </c>
      <c r="U99" s="15">
        <f t="shared" si="85"/>
        <v>4.9314236559350709E-3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1.4881423655935071E-2</v>
      </c>
      <c r="AU99" s="8">
        <f t="shared" si="89"/>
        <v>28.47</v>
      </c>
      <c r="AV99" s="1">
        <f t="shared" si="90"/>
        <v>0.26</v>
      </c>
      <c r="AW99" s="1">
        <f t="shared" si="95"/>
        <v>1.5651304738349834</v>
      </c>
      <c r="AX99" s="1">
        <f t="shared" si="91"/>
        <v>1155.1294224300575</v>
      </c>
      <c r="AZ99" s="1">
        <f t="shared" si="96"/>
        <v>0.49052993184316168</v>
      </c>
      <c r="BA99" s="1">
        <f t="shared" si="92"/>
        <v>362.0308762286536</v>
      </c>
    </row>
    <row r="100" spans="3:54" x14ac:dyDescent="0.15">
      <c r="C100" s="7">
        <v>10</v>
      </c>
      <c r="D100" s="9">
        <v>10.973763637387099</v>
      </c>
      <c r="E100" s="10">
        <f t="shared" si="93"/>
        <v>17.3172159573333</v>
      </c>
      <c r="F100" s="7" t="s">
        <v>73</v>
      </c>
      <c r="G100" s="1">
        <v>11</v>
      </c>
      <c r="H100" s="8">
        <f t="shared" si="76"/>
        <v>10.973763637387099</v>
      </c>
      <c r="I100" s="8">
        <f t="shared" si="77"/>
        <v>284.12376363738707</v>
      </c>
      <c r="J100" s="8">
        <f t="shared" si="78"/>
        <v>6.9045014756170475E-2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0.78057308922024915</v>
      </c>
      <c r="O100" s="8">
        <f t="shared" si="94"/>
        <v>0.32578279416948686</v>
      </c>
      <c r="P100" s="8">
        <f t="shared" si="81"/>
        <v>2.2493677830738669E-2</v>
      </c>
      <c r="Q100" s="13">
        <f t="shared" si="82"/>
        <v>5.8483562359920539E-3</v>
      </c>
      <c r="R100" s="8">
        <f t="shared" si="83"/>
        <v>7.4022000000000004E-2</v>
      </c>
      <c r="S100" s="14">
        <f t="shared" si="84"/>
        <v>7.900835205738907E-2</v>
      </c>
      <c r="T100" s="2">
        <v>0.01</v>
      </c>
      <c r="U100" s="15">
        <f t="shared" si="85"/>
        <v>7.9008352057389076E-4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6.280083520573891E-3</v>
      </c>
      <c r="AU100" s="8">
        <f t="shared" si="89"/>
        <v>28.47</v>
      </c>
      <c r="AV100" s="1">
        <f t="shared" si="90"/>
        <v>0.26</v>
      </c>
      <c r="AW100" s="1">
        <f t="shared" si="95"/>
        <v>1.5651304738349834</v>
      </c>
      <c r="AX100" s="1">
        <f t="shared" si="91"/>
        <v>487.47414344593619</v>
      </c>
      <c r="AZ100" s="1">
        <f t="shared" si="96"/>
        <v>0.49052993184316168</v>
      </c>
      <c r="BA100" s="1">
        <f t="shared" si="92"/>
        <v>152.78001569666577</v>
      </c>
    </row>
    <row r="101" spans="3:54" x14ac:dyDescent="0.15">
      <c r="C101" s="7">
        <v>11</v>
      </c>
      <c r="D101" s="9">
        <v>0.1012419267</v>
      </c>
      <c r="E101" s="10">
        <f t="shared" si="93"/>
        <v>10.973763637387099</v>
      </c>
      <c r="F101" s="7" t="s">
        <v>75</v>
      </c>
      <c r="G101" s="1">
        <v>12</v>
      </c>
      <c r="H101" s="8">
        <f t="shared" si="76"/>
        <v>0.1012419267</v>
      </c>
      <c r="I101" s="8">
        <f t="shared" si="77"/>
        <v>273.2512419267</v>
      </c>
      <c r="J101" s="8">
        <f t="shared" si="78"/>
        <v>1.7658056028227644E-2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0.58798911633874817</v>
      </c>
      <c r="P101" s="8">
        <f t="shared" si="81"/>
        <v>1.0382744760297678E-2</v>
      </c>
      <c r="Q101" s="13">
        <f t="shared" si="82"/>
        <v>2.6995136376773963E-3</v>
      </c>
      <c r="R101" s="8">
        <f t="shared" si="83"/>
        <v>7.4022000000000004E-2</v>
      </c>
      <c r="S101" s="14">
        <f t="shared" si="84"/>
        <v>3.6469071866166762E-2</v>
      </c>
      <c r="T101" s="2">
        <v>0.01</v>
      </c>
      <c r="U101" s="15">
        <f t="shared" si="85"/>
        <v>3.6469071866166764E-4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5.8546907186616676E-3</v>
      </c>
      <c r="AU101" s="8">
        <f t="shared" si="89"/>
        <v>28.47</v>
      </c>
      <c r="AV101" s="1">
        <f t="shared" si="90"/>
        <v>0.26</v>
      </c>
      <c r="AW101" s="1">
        <f t="shared" si="95"/>
        <v>1.5651304738349834</v>
      </c>
      <c r="AX101" s="1">
        <f t="shared" si="91"/>
        <v>454.45420174279172</v>
      </c>
      <c r="AY101" s="1">
        <f>SUM(AX90:AX101)</f>
        <v>10731.568632234852</v>
      </c>
      <c r="AZ101" s="1">
        <f t="shared" si="96"/>
        <v>0.49052993184316168</v>
      </c>
      <c r="BA101" s="1">
        <f t="shared" si="92"/>
        <v>142.43118534425366</v>
      </c>
      <c r="BB101" s="1">
        <f>SUM(BA90:BA101)</f>
        <v>3363.3973127120839</v>
      </c>
    </row>
    <row r="102" spans="3:54" x14ac:dyDescent="0.15">
      <c r="C102" s="7">
        <v>12</v>
      </c>
      <c r="D102" s="9">
        <v>-4.3192281784516098</v>
      </c>
      <c r="E102" s="10">
        <f t="shared" si="93"/>
        <v>0.1012419267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Z117"/>
  <sheetViews>
    <sheetView topLeftCell="A6"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10</v>
      </c>
      <c r="B2" s="3" t="s">
        <v>11</v>
      </c>
      <c r="C2" s="2"/>
      <c r="D2" s="2"/>
      <c r="E2" s="34">
        <v>171.97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16</v>
      </c>
      <c r="C5" s="2"/>
      <c r="D5" s="2"/>
      <c r="E5" s="34">
        <v>814.63527764529499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137.68767123287699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0.1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5.2</v>
      </c>
      <c r="F9" s="2">
        <v>341.64</v>
      </c>
      <c r="G9" s="2"/>
      <c r="H9" s="2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0.373955647128067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2">
        <v>0.05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AV38+AV53+BB69+AY85+AY101+BB101+AY116+AG69</f>
        <v>4622199.248819096</v>
      </c>
      <c r="J14" s="6" t="s">
        <v>22</v>
      </c>
      <c r="K14" s="6">
        <f>I14/(10000*1000)</f>
        <v>0.46221992488190961</v>
      </c>
      <c r="L14" s="6" t="s">
        <v>23</v>
      </c>
    </row>
    <row r="15" spans="1:44" x14ac:dyDescent="0.15">
      <c r="A15" s="1" t="s">
        <v>24</v>
      </c>
      <c r="B15" s="1" t="s">
        <v>19</v>
      </c>
      <c r="G15" s="37"/>
      <c r="H15" s="6" t="s">
        <v>25</v>
      </c>
      <c r="I15" s="6">
        <v>8884219.2989524603</v>
      </c>
      <c r="J15" s="6" t="s">
        <v>22</v>
      </c>
      <c r="K15" s="6">
        <f>I15/(10000*1000)</f>
        <v>0.88842192989524604</v>
      </c>
      <c r="L15" s="6" t="s">
        <v>23</v>
      </c>
    </row>
    <row r="16" spans="1:44" x14ac:dyDescent="0.15">
      <c r="A16" s="1" t="s">
        <v>26</v>
      </c>
      <c r="B16" s="1" t="s">
        <v>27</v>
      </c>
      <c r="C16" s="1">
        <v>19347</v>
      </c>
      <c r="K16" s="1">
        <v>0.46221992488190961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-5</v>
      </c>
      <c r="E27" s="7"/>
      <c r="F27" s="7"/>
      <c r="G27" s="1">
        <v>1</v>
      </c>
      <c r="H27" s="8">
        <f t="shared" ref="H27:H38" si="0">E28</f>
        <v>-5</v>
      </c>
      <c r="I27" s="8">
        <f t="shared" ref="I27:I38" si="1">H27+273.15</f>
        <v>268.14999999999998</v>
      </c>
      <c r="J27" s="8">
        <f t="shared" ref="J27:J38" si="2">EXP(($C$16*(I27-$C$14))/($C$17*I27*$C$14))</f>
        <v>8.9648717348658306E-3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9.9972315004629008E-3</v>
      </c>
      <c r="Q27" s="13">
        <f t="shared" ref="Q27:Q38" si="6">P27*$B$29</f>
        <v>1.1996677800555481E-3</v>
      </c>
      <c r="R27" s="8">
        <f t="shared" ref="R27:R38" si="7">L27*$B$29</f>
        <v>0.13381873333333336</v>
      </c>
      <c r="S27" s="14">
        <f t="shared" ref="S27:S38" si="8">Q27/R27</f>
        <v>8.9648717348658306E-3</v>
      </c>
      <c r="T27" s="2">
        <v>0.01</v>
      </c>
      <c r="U27" s="15">
        <f t="shared" ref="U27:U38" si="9">S27*T27</f>
        <v>8.9648717348658305E-5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2.1989648717348657E-2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14.330833333333333</v>
      </c>
      <c r="AU27" s="1">
        <f t="shared" ref="AU27:AU38" si="17">AT27*10000*AS27*0.67*AR27*AQ27</f>
        <v>28254.098459223846</v>
      </c>
    </row>
    <row r="28" spans="1:47" x14ac:dyDescent="0.15">
      <c r="A28" s="1" t="s">
        <v>74</v>
      </c>
      <c r="B28" s="1">
        <v>1</v>
      </c>
      <c r="C28" s="7">
        <v>1</v>
      </c>
      <c r="D28" s="9">
        <v>-4.1797546354516104</v>
      </c>
      <c r="E28" s="10">
        <f t="shared" ref="E28:E39" si="18">D27</f>
        <v>-5</v>
      </c>
      <c r="F28" s="7" t="s">
        <v>73</v>
      </c>
      <c r="G28" s="1">
        <v>2</v>
      </c>
      <c r="H28" s="8">
        <f t="shared" si="0"/>
        <v>-4.1797546354516104</v>
      </c>
      <c r="I28" s="8">
        <f t="shared" si="1"/>
        <v>268.97024536454836</v>
      </c>
      <c r="J28" s="8">
        <f t="shared" si="2"/>
        <v>1.001462888512035E-2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2.2203149907217594</v>
      </c>
      <c r="P28" s="8">
        <f t="shared" si="5"/>
        <v>2.2235630640147854E-2</v>
      </c>
      <c r="Q28" s="13">
        <f t="shared" si="6"/>
        <v>2.6682756768177424E-3</v>
      </c>
      <c r="R28" s="8">
        <f t="shared" si="7"/>
        <v>0.13381873333333336</v>
      </c>
      <c r="S28" s="14">
        <f t="shared" si="8"/>
        <v>1.9939477906813309E-2</v>
      </c>
      <c r="T28" s="2">
        <v>0.01</v>
      </c>
      <c r="U28" s="15">
        <f t="shared" si="9"/>
        <v>1.9939477906813309E-4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2.2099394779068131E-2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14.330833333333333</v>
      </c>
      <c r="AU28" s="1">
        <f t="shared" si="17"/>
        <v>28395.109171727305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-1.4028312204642901</v>
      </c>
      <c r="E29" s="10">
        <f t="shared" si="18"/>
        <v>-4.1797546354516104</v>
      </c>
      <c r="F29" s="7" t="s">
        <v>73</v>
      </c>
      <c r="G29" s="1">
        <v>3</v>
      </c>
      <c r="H29" s="8">
        <f t="shared" si="0"/>
        <v>-1.4028312204642901</v>
      </c>
      <c r="I29" s="8">
        <f t="shared" si="1"/>
        <v>271.74716877953568</v>
      </c>
      <c r="J29" s="8">
        <f t="shared" si="2"/>
        <v>1.449739700506582E-2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3.3132354711927228</v>
      </c>
      <c r="P29" s="8">
        <f t="shared" si="5"/>
        <v>4.8033289997147219E-2</v>
      </c>
      <c r="Q29" s="13">
        <f t="shared" si="6"/>
        <v>5.7639947996576662E-3</v>
      </c>
      <c r="R29" s="8">
        <f t="shared" si="7"/>
        <v>0.13381873333333336</v>
      </c>
      <c r="S29" s="14">
        <f t="shared" si="8"/>
        <v>4.3073153183268799E-2</v>
      </c>
      <c r="T29" s="2">
        <v>0.01</v>
      </c>
      <c r="U29" s="15">
        <f t="shared" si="9"/>
        <v>4.3073153183268798E-4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2.2330731531832688E-2</v>
      </c>
      <c r="AR29" s="8">
        <f t="shared" si="15"/>
        <v>111.51561111111111</v>
      </c>
      <c r="AS29" s="1">
        <f t="shared" si="16"/>
        <v>0.12</v>
      </c>
      <c r="AT29" s="1">
        <f t="shared" si="20"/>
        <v>14.330833333333333</v>
      </c>
      <c r="AU29" s="1">
        <f t="shared" si="17"/>
        <v>28692.34954486206</v>
      </c>
    </row>
    <row r="30" spans="1:47" x14ac:dyDescent="0.15">
      <c r="C30" s="7">
        <v>3</v>
      </c>
      <c r="D30" s="9">
        <v>5.4161653743225804</v>
      </c>
      <c r="E30" s="10">
        <f t="shared" si="18"/>
        <v>-1.4028312204642901</v>
      </c>
      <c r="F30" s="7" t="s">
        <v>73</v>
      </c>
      <c r="G30" s="1">
        <v>4</v>
      </c>
      <c r="H30" s="8">
        <f t="shared" si="0"/>
        <v>5.4161653743225804</v>
      </c>
      <c r="I30" s="8">
        <f t="shared" si="1"/>
        <v>278.56616537432257</v>
      </c>
      <c r="J30" s="8">
        <f t="shared" si="2"/>
        <v>3.485011579905857E-2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4.3803582923066866</v>
      </c>
      <c r="P30" s="8">
        <f t="shared" si="5"/>
        <v>0.15265599372825447</v>
      </c>
      <c r="Q30" s="13">
        <f t="shared" si="6"/>
        <v>1.8318719247390536E-2</v>
      </c>
      <c r="R30" s="8">
        <f t="shared" si="7"/>
        <v>0.13381873333333336</v>
      </c>
      <c r="S30" s="14">
        <f t="shared" si="8"/>
        <v>0.13689203888785775</v>
      </c>
      <c r="T30" s="2">
        <v>0.01</v>
      </c>
      <c r="U30" s="15">
        <f t="shared" si="9"/>
        <v>1.3689203888785776E-3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2.3268920388878577E-2</v>
      </c>
      <c r="AR30" s="8">
        <f t="shared" si="15"/>
        <v>111.51561111111111</v>
      </c>
      <c r="AS30" s="1">
        <f t="shared" si="16"/>
        <v>0.12</v>
      </c>
      <c r="AT30" s="1">
        <f t="shared" si="20"/>
        <v>14.330833333333333</v>
      </c>
      <c r="AU30" s="1">
        <f t="shared" si="17"/>
        <v>29897.811291024838</v>
      </c>
    </row>
    <row r="31" spans="1:47" x14ac:dyDescent="0.15">
      <c r="C31" s="7">
        <v>4</v>
      </c>
      <c r="D31" s="9">
        <v>10.788300958566699</v>
      </c>
      <c r="E31" s="10">
        <f t="shared" si="18"/>
        <v>5.4161653743225804</v>
      </c>
      <c r="F31" s="7" t="s">
        <v>73</v>
      </c>
      <c r="G31" s="1">
        <v>5</v>
      </c>
      <c r="H31" s="8">
        <f t="shared" si="0"/>
        <v>10.788300958566699</v>
      </c>
      <c r="I31" s="8">
        <f t="shared" si="1"/>
        <v>283.93830095856669</v>
      </c>
      <c r="J31" s="8">
        <f t="shared" si="2"/>
        <v>6.7516669440165114E-2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4.0163171836495106</v>
      </c>
      <c r="O31" s="8">
        <f t="shared" si="19"/>
        <v>1.3265412260400327</v>
      </c>
      <c r="P31" s="8">
        <f t="shared" si="5"/>
        <v>8.956364545729624E-2</v>
      </c>
      <c r="Q31" s="13">
        <f t="shared" si="6"/>
        <v>1.0747637454875548E-2</v>
      </c>
      <c r="R31" s="8">
        <f t="shared" si="7"/>
        <v>0.13381873333333336</v>
      </c>
      <c r="S31" s="14">
        <f t="shared" si="8"/>
        <v>8.0314894538001003E-2</v>
      </c>
      <c r="T31" s="2">
        <v>0.01</v>
      </c>
      <c r="U31" s="15">
        <f t="shared" si="9"/>
        <v>8.0314894538001001E-4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2.270314894538001E-2</v>
      </c>
      <c r="AR31" s="8">
        <f t="shared" si="15"/>
        <v>111.51561111111111</v>
      </c>
      <c r="AS31" s="1">
        <f t="shared" si="16"/>
        <v>0.12</v>
      </c>
      <c r="AT31" s="1">
        <f t="shared" si="20"/>
        <v>14.330833333333333</v>
      </c>
      <c r="AU31" s="1">
        <f t="shared" si="17"/>
        <v>29170.86188517034</v>
      </c>
    </row>
    <row r="32" spans="1:47" x14ac:dyDescent="0.15">
      <c r="C32" s="7">
        <v>5</v>
      </c>
      <c r="D32" s="9">
        <v>16.4164595502581</v>
      </c>
      <c r="E32" s="10">
        <f t="shared" si="18"/>
        <v>10.788300958566699</v>
      </c>
      <c r="F32" s="7" t="s">
        <v>75</v>
      </c>
      <c r="G32" s="1">
        <v>6</v>
      </c>
      <c r="H32" s="8">
        <f t="shared" si="0"/>
        <v>16.4164595502581</v>
      </c>
      <c r="I32" s="8">
        <f t="shared" si="1"/>
        <v>289.56645955025806</v>
      </c>
      <c r="J32" s="8">
        <f t="shared" si="2"/>
        <v>0.13148455754298094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2.3521336916938478</v>
      </c>
      <c r="P32" s="8">
        <f t="shared" si="5"/>
        <v>0.30926925773430392</v>
      </c>
      <c r="Q32" s="13">
        <f t="shared" si="6"/>
        <v>3.7112310928116468E-2</v>
      </c>
      <c r="R32" s="8">
        <f t="shared" si="7"/>
        <v>0.13381873333333336</v>
      </c>
      <c r="S32" s="14">
        <f t="shared" si="8"/>
        <v>0.27733270225830209</v>
      </c>
      <c r="T32" s="2">
        <v>0.01</v>
      </c>
      <c r="U32" s="15">
        <f t="shared" si="9"/>
        <v>2.7733270225830209E-3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3.2223327022583015E-2</v>
      </c>
      <c r="AR32" s="8">
        <f t="shared" si="15"/>
        <v>111.51561111111111</v>
      </c>
      <c r="AS32" s="1">
        <f t="shared" si="16"/>
        <v>0.12</v>
      </c>
      <c r="AT32" s="1">
        <f t="shared" si="20"/>
        <v>14.330833333333333</v>
      </c>
      <c r="AU32" s="1">
        <f t="shared" si="17"/>
        <v>41403.165011069032</v>
      </c>
    </row>
    <row r="33" spans="1:48" x14ac:dyDescent="0.15">
      <c r="C33" s="7">
        <v>6</v>
      </c>
      <c r="D33" s="9">
        <v>20.070747337333302</v>
      </c>
      <c r="E33" s="10">
        <f t="shared" si="18"/>
        <v>16.4164595502581</v>
      </c>
      <c r="F33" s="7" t="s">
        <v>73</v>
      </c>
      <c r="G33" s="1">
        <v>7</v>
      </c>
      <c r="H33" s="8">
        <f t="shared" si="0"/>
        <v>20.070747337333302</v>
      </c>
      <c r="I33" s="8">
        <f t="shared" si="1"/>
        <v>293.22074733733325</v>
      </c>
      <c r="J33" s="8">
        <f t="shared" si="2"/>
        <v>0.19992629713200274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3.1580205450706549</v>
      </c>
      <c r="P33" s="8">
        <f t="shared" si="5"/>
        <v>0.63137135384276499</v>
      </c>
      <c r="Q33" s="13">
        <f t="shared" si="6"/>
        <v>7.5764562461131793E-2</v>
      </c>
      <c r="R33" s="8">
        <f t="shared" si="7"/>
        <v>0.13381873333333336</v>
      </c>
      <c r="S33" s="14">
        <f t="shared" si="8"/>
        <v>0.56617306541384926</v>
      </c>
      <c r="T33" s="2">
        <v>0.01</v>
      </c>
      <c r="U33" s="15">
        <f t="shared" si="9"/>
        <v>5.6617306541384927E-3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3.5111730654138487E-2</v>
      </c>
      <c r="AR33" s="8">
        <f t="shared" si="15"/>
        <v>111.51561111111111</v>
      </c>
      <c r="AS33" s="1">
        <f t="shared" si="16"/>
        <v>0.12</v>
      </c>
      <c r="AT33" s="1">
        <f t="shared" si="20"/>
        <v>14.330833333333333</v>
      </c>
      <c r="AU33" s="1">
        <f t="shared" si="17"/>
        <v>45114.422141409756</v>
      </c>
    </row>
    <row r="34" spans="1:48" x14ac:dyDescent="0.15">
      <c r="C34" s="7">
        <v>7</v>
      </c>
      <c r="D34" s="9">
        <v>22.936420517741901</v>
      </c>
      <c r="E34" s="10">
        <f t="shared" si="18"/>
        <v>20.070747337333302</v>
      </c>
      <c r="F34" s="7" t="s">
        <v>73</v>
      </c>
      <c r="G34" s="1">
        <v>8</v>
      </c>
      <c r="H34" s="8">
        <f t="shared" si="0"/>
        <v>22.936420517741901</v>
      </c>
      <c r="I34" s="8">
        <f t="shared" si="1"/>
        <v>296.08642051774189</v>
      </c>
      <c r="J34" s="8">
        <f t="shared" si="2"/>
        <v>0.27570638417516879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3.6418053023390011</v>
      </c>
      <c r="P34" s="8">
        <f t="shared" si="5"/>
        <v>1.0040689717778435</v>
      </c>
      <c r="Q34" s="13">
        <f t="shared" si="6"/>
        <v>0.12048827661334122</v>
      </c>
      <c r="R34" s="8">
        <f t="shared" si="7"/>
        <v>0.13381873333333336</v>
      </c>
      <c r="S34" s="14">
        <f t="shared" si="8"/>
        <v>0.90038422582593969</v>
      </c>
      <c r="T34" s="2">
        <v>0.01</v>
      </c>
      <c r="U34" s="15">
        <f t="shared" si="9"/>
        <v>9.0038422582593963E-3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3.8453842258259395E-2</v>
      </c>
      <c r="AR34" s="8">
        <f t="shared" si="15"/>
        <v>111.51561111111111</v>
      </c>
      <c r="AS34" s="1">
        <f t="shared" si="16"/>
        <v>0.12</v>
      </c>
      <c r="AT34" s="1">
        <f t="shared" si="20"/>
        <v>14.330833333333333</v>
      </c>
      <c r="AU34" s="1">
        <f t="shared" si="17"/>
        <v>49408.640368281558</v>
      </c>
    </row>
    <row r="35" spans="1:48" x14ac:dyDescent="0.15">
      <c r="C35" s="7">
        <v>8</v>
      </c>
      <c r="D35" s="9">
        <v>20.7361219093548</v>
      </c>
      <c r="E35" s="10">
        <f t="shared" si="18"/>
        <v>22.936420517741901</v>
      </c>
      <c r="F35" s="7" t="s">
        <v>73</v>
      </c>
      <c r="G35" s="1">
        <v>9</v>
      </c>
      <c r="H35" s="8">
        <f t="shared" si="0"/>
        <v>20.7361219093548</v>
      </c>
      <c r="I35" s="8">
        <f t="shared" si="1"/>
        <v>293.88612190935476</v>
      </c>
      <c r="J35" s="8">
        <f t="shared" si="2"/>
        <v>0.21553639901354568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3.7528924416722687</v>
      </c>
      <c r="P35" s="8">
        <f t="shared" si="5"/>
        <v>0.80888492276319379</v>
      </c>
      <c r="Q35" s="13">
        <f t="shared" si="6"/>
        <v>9.7066190731583249E-2</v>
      </c>
      <c r="R35" s="8">
        <f t="shared" si="7"/>
        <v>0.13381873333333336</v>
      </c>
      <c r="S35" s="14">
        <f t="shared" si="8"/>
        <v>0.72535577279601038</v>
      </c>
      <c r="T35" s="2">
        <v>0.01</v>
      </c>
      <c r="U35" s="15">
        <f t="shared" si="9"/>
        <v>7.2535577279601035E-3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3.67035577279601E-2</v>
      </c>
      <c r="AR35" s="8">
        <f t="shared" si="15"/>
        <v>111.51561111111111</v>
      </c>
      <c r="AS35" s="1">
        <f t="shared" si="16"/>
        <v>0.12</v>
      </c>
      <c r="AT35" s="1">
        <f t="shared" si="20"/>
        <v>14.330833333333333</v>
      </c>
      <c r="AU35" s="1">
        <f t="shared" si="17"/>
        <v>47159.731707375249</v>
      </c>
    </row>
    <row r="36" spans="1:48" x14ac:dyDescent="0.15">
      <c r="C36" s="7">
        <v>9</v>
      </c>
      <c r="D36" s="9">
        <v>15.353152396700001</v>
      </c>
      <c r="E36" s="10">
        <f t="shared" si="18"/>
        <v>20.7361219093548</v>
      </c>
      <c r="F36" s="7" t="s">
        <v>73</v>
      </c>
      <c r="G36" s="1">
        <v>10</v>
      </c>
      <c r="H36" s="8">
        <f t="shared" si="0"/>
        <v>15.353152396700001</v>
      </c>
      <c r="I36" s="8">
        <f t="shared" si="1"/>
        <v>288.50315239669999</v>
      </c>
      <c r="J36" s="8">
        <f t="shared" si="2"/>
        <v>0.11615896383797894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4.0591636300201861</v>
      </c>
      <c r="P36" s="8">
        <f t="shared" si="5"/>
        <v>0.47150824131195412</v>
      </c>
      <c r="Q36" s="13">
        <f t="shared" si="6"/>
        <v>5.6580988957434492E-2</v>
      </c>
      <c r="R36" s="8">
        <f t="shared" si="7"/>
        <v>0.13381873333333336</v>
      </c>
      <c r="S36" s="14">
        <f t="shared" si="8"/>
        <v>0.42281814771400578</v>
      </c>
      <c r="T36" s="2">
        <v>0.01</v>
      </c>
      <c r="U36" s="15">
        <f t="shared" si="9"/>
        <v>4.2281814771400576E-3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3.3678181477140051E-2</v>
      </c>
      <c r="AR36" s="8">
        <f t="shared" si="15"/>
        <v>111.51561111111111</v>
      </c>
      <c r="AS36" s="1">
        <f t="shared" si="16"/>
        <v>0.12</v>
      </c>
      <c r="AT36" s="1">
        <f t="shared" si="20"/>
        <v>14.330833333333333</v>
      </c>
      <c r="AU36" s="1">
        <f t="shared" si="17"/>
        <v>43272.480957460881</v>
      </c>
    </row>
    <row r="37" spans="1:48" x14ac:dyDescent="0.15">
      <c r="C37" s="7">
        <v>10</v>
      </c>
      <c r="D37" s="9">
        <v>9.2164779453225805</v>
      </c>
      <c r="E37" s="10">
        <f t="shared" si="18"/>
        <v>15.353152396700001</v>
      </c>
      <c r="F37" s="7" t="s">
        <v>73</v>
      </c>
      <c r="G37" s="1">
        <v>11</v>
      </c>
      <c r="H37" s="8">
        <f t="shared" si="0"/>
        <v>9.2164779453225805</v>
      </c>
      <c r="I37" s="8">
        <f t="shared" si="1"/>
        <v>282.36647794532257</v>
      </c>
      <c r="J37" s="8">
        <f t="shared" si="2"/>
        <v>5.578387848818088E-2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3.4082726192728203</v>
      </c>
      <c r="O37" s="8">
        <f t="shared" si="19"/>
        <v>1.2945388805465226</v>
      </c>
      <c r="P37" s="8">
        <f t="shared" si="5"/>
        <v>7.2214399610632918E-2</v>
      </c>
      <c r="Q37" s="13">
        <f t="shared" si="6"/>
        <v>8.6657279532759493E-3</v>
      </c>
      <c r="R37" s="8">
        <f t="shared" si="7"/>
        <v>0.13381873333333336</v>
      </c>
      <c r="S37" s="14">
        <f t="shared" si="8"/>
        <v>6.475721102284096E-2</v>
      </c>
      <c r="T37" s="2">
        <v>0.01</v>
      </c>
      <c r="U37" s="15">
        <f t="shared" si="9"/>
        <v>6.4757211022840964E-4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2.2547572110228408E-2</v>
      </c>
      <c r="AR37" s="8">
        <f t="shared" si="15"/>
        <v>111.51561111111111</v>
      </c>
      <c r="AS37" s="1">
        <f t="shared" si="16"/>
        <v>0.12</v>
      </c>
      <c r="AT37" s="1">
        <f t="shared" si="20"/>
        <v>14.330833333333333</v>
      </c>
      <c r="AU37" s="1">
        <f t="shared" si="17"/>
        <v>28970.964048017544</v>
      </c>
    </row>
    <row r="38" spans="1:48" x14ac:dyDescent="0.15">
      <c r="C38" s="7">
        <v>11</v>
      </c>
      <c r="D38" s="9">
        <v>2.9480898093999999</v>
      </c>
      <c r="E38" s="10">
        <f t="shared" si="18"/>
        <v>9.2164779453225805</v>
      </c>
      <c r="F38" s="7" t="s">
        <v>75</v>
      </c>
      <c r="G38" s="1">
        <v>12</v>
      </c>
      <c r="H38" s="8">
        <f t="shared" si="0"/>
        <v>2.9480898093999999</v>
      </c>
      <c r="I38" s="8">
        <f t="shared" si="1"/>
        <v>276.09808980939999</v>
      </c>
      <c r="J38" s="8">
        <f t="shared" si="2"/>
        <v>2.5498129044335426E-2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2.337480592047001</v>
      </c>
      <c r="P38" s="8">
        <f t="shared" si="5"/>
        <v>5.9601381774644004E-2</v>
      </c>
      <c r="Q38" s="13">
        <f t="shared" si="6"/>
        <v>7.1521658129572799E-3</v>
      </c>
      <c r="R38" s="8">
        <f t="shared" si="7"/>
        <v>0.13381873333333336</v>
      </c>
      <c r="S38" s="14">
        <f t="shared" si="8"/>
        <v>5.3446670991435269E-2</v>
      </c>
      <c r="T38" s="2">
        <v>0.01</v>
      </c>
      <c r="U38" s="15">
        <f t="shared" si="9"/>
        <v>5.3446670991435271E-4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2.2434466709914353E-2</v>
      </c>
      <c r="AR38" s="8">
        <f t="shared" si="15"/>
        <v>111.51561111111111</v>
      </c>
      <c r="AS38" s="1">
        <f t="shared" si="16"/>
        <v>0.12</v>
      </c>
      <c r="AT38" s="1">
        <f t="shared" si="20"/>
        <v>14.330833333333333</v>
      </c>
      <c r="AU38" s="1">
        <f t="shared" si="17"/>
        <v>28825.636982641459</v>
      </c>
      <c r="AV38" s="1">
        <f>SUM(AU27:AU38)</f>
        <v>428565.27156826394</v>
      </c>
    </row>
    <row r="39" spans="1:48" x14ac:dyDescent="0.15">
      <c r="C39" s="7">
        <v>12</v>
      </c>
      <c r="D39" s="9">
        <v>-5.3134696679032301</v>
      </c>
      <c r="E39" s="10">
        <f t="shared" si="18"/>
        <v>2.9480898093999999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-5</v>
      </c>
      <c r="E42" s="7"/>
      <c r="F42" s="7"/>
      <c r="G42" s="1">
        <v>1</v>
      </c>
      <c r="H42" s="8">
        <f t="shared" ref="H42:H53" si="21">E43</f>
        <v>-5</v>
      </c>
      <c r="I42" s="8">
        <f t="shared" ref="I42:I53" si="22">H42+273.15</f>
        <v>268.14999999999998</v>
      </c>
      <c r="J42" s="8">
        <f t="shared" ref="J42:J53" si="23">EXP(($C$16*(I42-$C$14))/($C$17*I42*$C$14))</f>
        <v>8.9648717348658306E-3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6.9111130044886403E-4</v>
      </c>
      <c r="Q42" s="13">
        <f t="shared" ref="Q42:Q53" si="27">P42*$B$44</f>
        <v>1.1057780807181825E-4</v>
      </c>
      <c r="R42" s="8">
        <f t="shared" ref="R42:R53" si="28">L42*$B$44</f>
        <v>1.2334566666666666E-2</v>
      </c>
      <c r="S42" s="14">
        <f t="shared" ref="S42:S53" si="29">Q42/R42</f>
        <v>8.9648717348658306E-3</v>
      </c>
      <c r="T42" s="2">
        <v>0.01</v>
      </c>
      <c r="U42" s="15">
        <f t="shared" ref="U42:U53" si="30">S42*T42</f>
        <v>8.9648717348658305E-5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1.488964871734866E-2</v>
      </c>
      <c r="AR42" s="8">
        <f t="shared" ref="AR42:AR53" si="34">$B$42/12</f>
        <v>7.7091041666666671</v>
      </c>
      <c r="AS42" s="1">
        <f t="shared" ref="AS42:AS53" si="35">$B$44</f>
        <v>0.16</v>
      </c>
      <c r="AT42" s="1">
        <f t="shared" ref="AT42:AT53" si="36">$E$5/12</f>
        <v>67.886273137107921</v>
      </c>
      <c r="AU42" s="1">
        <f t="shared" ref="AU42:AU53" si="37">AT42*10000*AS42*0.67*AR42*AQ42</f>
        <v>8353.4353980112264</v>
      </c>
    </row>
    <row r="43" spans="1:48" x14ac:dyDescent="0.15">
      <c r="A43" s="1" t="s">
        <v>74</v>
      </c>
      <c r="B43" s="1">
        <v>1</v>
      </c>
      <c r="C43" s="7">
        <v>1</v>
      </c>
      <c r="D43" s="9">
        <v>-4.1797546354516104</v>
      </c>
      <c r="E43" s="10">
        <f t="shared" ref="E43:E54" si="38">D42</f>
        <v>-5</v>
      </c>
      <c r="F43" s="7" t="s">
        <v>73</v>
      </c>
      <c r="G43" s="1">
        <v>2</v>
      </c>
      <c r="H43" s="8">
        <f t="shared" si="21"/>
        <v>-4.1797546354516104</v>
      </c>
      <c r="I43" s="8">
        <f t="shared" si="22"/>
        <v>268.97024536454836</v>
      </c>
      <c r="J43" s="8">
        <f t="shared" si="23"/>
        <v>1.001462888512035E-2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0.15349097203288448</v>
      </c>
      <c r="P43" s="8">
        <f t="shared" si="26"/>
        <v>1.5371551221257246E-3</v>
      </c>
      <c r="Q43" s="13">
        <f t="shared" si="27"/>
        <v>2.4594481954011595E-4</v>
      </c>
      <c r="R43" s="8">
        <f t="shared" si="28"/>
        <v>1.2334566666666666E-2</v>
      </c>
      <c r="S43" s="14">
        <f t="shared" si="29"/>
        <v>1.9939477906813316E-2</v>
      </c>
      <c r="T43" s="2">
        <v>0.01</v>
      </c>
      <c r="U43" s="15">
        <f t="shared" si="30"/>
        <v>1.9939477906813318E-4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1.4999394779068134E-2</v>
      </c>
      <c r="AR43" s="8">
        <f t="shared" si="34"/>
        <v>7.7091041666666671</v>
      </c>
      <c r="AS43" s="1">
        <f t="shared" si="35"/>
        <v>0.16</v>
      </c>
      <c r="AT43" s="1">
        <f t="shared" si="36"/>
        <v>67.886273137107921</v>
      </c>
      <c r="AU43" s="1">
        <f t="shared" si="37"/>
        <v>8415.0054628369744</v>
      </c>
    </row>
    <row r="44" spans="1:48" x14ac:dyDescent="0.15">
      <c r="A44" s="1" t="s">
        <v>38</v>
      </c>
      <c r="B44" s="1">
        <f>I5</f>
        <v>0.16</v>
      </c>
      <c r="C44" s="7">
        <v>2</v>
      </c>
      <c r="D44" s="9">
        <v>-1.4028312204642901</v>
      </c>
      <c r="E44" s="10">
        <f t="shared" si="38"/>
        <v>-4.1797546354516104</v>
      </c>
      <c r="F44" s="7" t="s">
        <v>73</v>
      </c>
      <c r="G44" s="1">
        <v>3</v>
      </c>
      <c r="H44" s="8">
        <f t="shared" si="21"/>
        <v>-1.4028312204642901</v>
      </c>
      <c r="I44" s="8">
        <f t="shared" si="22"/>
        <v>271.74716877953568</v>
      </c>
      <c r="J44" s="8">
        <f t="shared" si="23"/>
        <v>1.449739700506582E-2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0.2290448585774254</v>
      </c>
      <c r="P44" s="8">
        <f t="shared" si="26"/>
        <v>3.3205542467660914E-3</v>
      </c>
      <c r="Q44" s="13">
        <f t="shared" si="27"/>
        <v>5.3128867948257468E-4</v>
      </c>
      <c r="R44" s="8">
        <f t="shared" si="28"/>
        <v>1.2334566666666666E-2</v>
      </c>
      <c r="S44" s="14">
        <f t="shared" si="29"/>
        <v>4.3073153183268813E-2</v>
      </c>
      <c r="T44" s="2">
        <v>0.01</v>
      </c>
      <c r="U44" s="15">
        <f t="shared" si="30"/>
        <v>4.3073153183268814E-4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1.5230731531832688E-2</v>
      </c>
      <c r="AR44" s="8">
        <f t="shared" si="34"/>
        <v>7.7091041666666671</v>
      </c>
      <c r="AS44" s="1">
        <f t="shared" si="35"/>
        <v>0.16</v>
      </c>
      <c r="AT44" s="1">
        <f t="shared" si="36"/>
        <v>67.886273137107921</v>
      </c>
      <c r="AU44" s="1">
        <f t="shared" si="37"/>
        <v>8544.790701971111</v>
      </c>
    </row>
    <row r="45" spans="1:48" x14ac:dyDescent="0.15">
      <c r="C45" s="7">
        <v>3</v>
      </c>
      <c r="D45" s="9">
        <v>5.4161653743225804</v>
      </c>
      <c r="E45" s="10">
        <f t="shared" si="38"/>
        <v>-1.4028312204642901</v>
      </c>
      <c r="F45" s="7" t="s">
        <v>73</v>
      </c>
      <c r="G45" s="1">
        <v>4</v>
      </c>
      <c r="H45" s="8">
        <f t="shared" si="21"/>
        <v>5.4161653743225804</v>
      </c>
      <c r="I45" s="8">
        <f t="shared" si="22"/>
        <v>278.56616537432257</v>
      </c>
      <c r="J45" s="8">
        <f t="shared" si="23"/>
        <v>3.485011579905857E-2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0.30281534599732601</v>
      </c>
      <c r="P45" s="8">
        <f t="shared" si="26"/>
        <v>1.0553149873738798E-2</v>
      </c>
      <c r="Q45" s="13">
        <f t="shared" si="27"/>
        <v>1.6885039797982077E-3</v>
      </c>
      <c r="R45" s="8">
        <f t="shared" si="28"/>
        <v>1.2334566666666666E-2</v>
      </c>
      <c r="S45" s="14">
        <f t="shared" si="29"/>
        <v>0.13689203888785778</v>
      </c>
      <c r="T45" s="2">
        <v>0.01</v>
      </c>
      <c r="U45" s="15">
        <f t="shared" si="30"/>
        <v>1.3689203888785778E-3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1.6168920388878578E-2</v>
      </c>
      <c r="AR45" s="8">
        <f t="shared" si="34"/>
        <v>7.7091041666666671</v>
      </c>
      <c r="AS45" s="1">
        <f t="shared" si="35"/>
        <v>0.16</v>
      </c>
      <c r="AT45" s="1">
        <f t="shared" si="36"/>
        <v>67.886273137107921</v>
      </c>
      <c r="AU45" s="1">
        <f t="shared" si="37"/>
        <v>9071.1362294740848</v>
      </c>
    </row>
    <row r="46" spans="1:48" x14ac:dyDescent="0.15">
      <c r="C46" s="7">
        <v>4</v>
      </c>
      <c r="D46" s="9">
        <v>10.788300958566699</v>
      </c>
      <c r="E46" s="10">
        <f t="shared" si="38"/>
        <v>5.4161653743225804</v>
      </c>
      <c r="F46" s="7" t="s">
        <v>73</v>
      </c>
      <c r="G46" s="1">
        <v>5</v>
      </c>
      <c r="H46" s="8">
        <f t="shared" si="21"/>
        <v>10.788300958566699</v>
      </c>
      <c r="I46" s="8">
        <f t="shared" si="22"/>
        <v>283.93830095856669</v>
      </c>
      <c r="J46" s="8">
        <f t="shared" si="23"/>
        <v>6.7516669440165114E-2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0.27764908631740787</v>
      </c>
      <c r="O46" s="8">
        <f t="shared" si="39"/>
        <v>9.1704151472845996E-2</v>
      </c>
      <c r="P46" s="8">
        <f t="shared" si="26"/>
        <v>6.1915588812829743E-3</v>
      </c>
      <c r="Q46" s="13">
        <f t="shared" si="27"/>
        <v>9.9064942100527591E-4</v>
      </c>
      <c r="R46" s="8">
        <f t="shared" si="28"/>
        <v>1.2334566666666666E-2</v>
      </c>
      <c r="S46" s="14">
        <f t="shared" si="29"/>
        <v>8.0314894538001003E-2</v>
      </c>
      <c r="T46" s="2">
        <v>0.01</v>
      </c>
      <c r="U46" s="15">
        <f t="shared" si="30"/>
        <v>8.0314894538001001E-4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1.5603148945380011E-2</v>
      </c>
      <c r="AR46" s="8">
        <f t="shared" si="34"/>
        <v>7.7091041666666671</v>
      </c>
      <c r="AS46" s="1">
        <f t="shared" si="35"/>
        <v>0.16</v>
      </c>
      <c r="AT46" s="1">
        <f t="shared" si="36"/>
        <v>67.886273137107921</v>
      </c>
      <c r="AU46" s="1">
        <f t="shared" si="37"/>
        <v>8753.7254367131918</v>
      </c>
    </row>
    <row r="47" spans="1:48" x14ac:dyDescent="0.15">
      <c r="C47" s="7">
        <v>5</v>
      </c>
      <c r="D47" s="9">
        <v>16.4164595502581</v>
      </c>
      <c r="E47" s="10">
        <f t="shared" si="38"/>
        <v>10.788300958566699</v>
      </c>
      <c r="F47" s="7" t="s">
        <v>75</v>
      </c>
      <c r="G47" s="1">
        <v>6</v>
      </c>
      <c r="H47" s="8">
        <f t="shared" si="21"/>
        <v>16.4164595502581</v>
      </c>
      <c r="I47" s="8">
        <f t="shared" si="22"/>
        <v>289.56645955025806</v>
      </c>
      <c r="J47" s="8">
        <f t="shared" si="23"/>
        <v>0.13148455754298094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0.16260363425822968</v>
      </c>
      <c r="P47" s="8">
        <f t="shared" si="26"/>
        <v>2.1379866905324028E-2</v>
      </c>
      <c r="Q47" s="13">
        <f t="shared" si="27"/>
        <v>3.4207787048518446E-3</v>
      </c>
      <c r="R47" s="8">
        <f t="shared" si="28"/>
        <v>1.2334566666666666E-2</v>
      </c>
      <c r="S47" s="14">
        <f t="shared" si="29"/>
        <v>0.27733270225830214</v>
      </c>
      <c r="T47" s="2">
        <v>0.01</v>
      </c>
      <c r="U47" s="15">
        <f t="shared" si="30"/>
        <v>2.7733270225830213E-3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2.987332702258302E-2</v>
      </c>
      <c r="AR47" s="8">
        <f t="shared" si="34"/>
        <v>7.7091041666666671</v>
      </c>
      <c r="AS47" s="1">
        <f t="shared" si="35"/>
        <v>0.16</v>
      </c>
      <c r="AT47" s="1">
        <f t="shared" si="36"/>
        <v>67.886273137107921</v>
      </c>
      <c r="AU47" s="1">
        <f t="shared" si="37"/>
        <v>16759.623557542582</v>
      </c>
    </row>
    <row r="48" spans="1:48" x14ac:dyDescent="0.15">
      <c r="C48" s="7">
        <v>6</v>
      </c>
      <c r="D48" s="9">
        <v>20.070747337333302</v>
      </c>
      <c r="E48" s="10">
        <f t="shared" si="38"/>
        <v>16.4164595502581</v>
      </c>
      <c r="F48" s="7" t="s">
        <v>73</v>
      </c>
      <c r="G48" s="1">
        <v>7</v>
      </c>
      <c r="H48" s="8">
        <f t="shared" si="21"/>
        <v>20.070747337333302</v>
      </c>
      <c r="I48" s="8">
        <f t="shared" si="22"/>
        <v>293.22074733733325</v>
      </c>
      <c r="J48" s="8">
        <f t="shared" si="23"/>
        <v>0.19992629713200274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0.21831480901957231</v>
      </c>
      <c r="P48" s="8">
        <f t="shared" si="26"/>
        <v>4.3646871376363444E-2</v>
      </c>
      <c r="Q48" s="13">
        <f t="shared" si="27"/>
        <v>6.9834994202181509E-3</v>
      </c>
      <c r="R48" s="8">
        <f t="shared" si="28"/>
        <v>1.2334566666666666E-2</v>
      </c>
      <c r="S48" s="14">
        <f t="shared" si="29"/>
        <v>0.56617306541384926</v>
      </c>
      <c r="T48" s="2">
        <v>0.01</v>
      </c>
      <c r="U48" s="15">
        <f t="shared" si="30"/>
        <v>5.6617306541384927E-3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3.2761730654138489E-2</v>
      </c>
      <c r="AR48" s="8">
        <f t="shared" si="34"/>
        <v>7.7091041666666671</v>
      </c>
      <c r="AS48" s="1">
        <f t="shared" si="35"/>
        <v>0.16</v>
      </c>
      <c r="AT48" s="1">
        <f t="shared" si="36"/>
        <v>67.886273137107921</v>
      </c>
      <c r="AU48" s="1">
        <f t="shared" si="37"/>
        <v>18380.084429226332</v>
      </c>
    </row>
    <row r="49" spans="1:78" x14ac:dyDescent="0.15">
      <c r="C49" s="7">
        <v>7</v>
      </c>
      <c r="D49" s="9">
        <v>22.936420517741901</v>
      </c>
      <c r="E49" s="10">
        <f t="shared" si="38"/>
        <v>20.070747337333302</v>
      </c>
      <c r="F49" s="7" t="s">
        <v>73</v>
      </c>
      <c r="G49" s="1">
        <v>8</v>
      </c>
      <c r="H49" s="8">
        <f t="shared" si="21"/>
        <v>22.936420517741901</v>
      </c>
      <c r="I49" s="8">
        <f t="shared" si="22"/>
        <v>296.08642051774189</v>
      </c>
      <c r="J49" s="8">
        <f t="shared" si="23"/>
        <v>0.27570638417516879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0.25175897930987556</v>
      </c>
      <c r="P49" s="8">
        <f t="shared" si="26"/>
        <v>6.9411557869156926E-2</v>
      </c>
      <c r="Q49" s="13">
        <f t="shared" si="27"/>
        <v>1.1105849259065109E-2</v>
      </c>
      <c r="R49" s="8">
        <f t="shared" si="28"/>
        <v>1.2334566666666666E-2</v>
      </c>
      <c r="S49" s="14">
        <f t="shared" si="29"/>
        <v>0.9003842258259398</v>
      </c>
      <c r="T49" s="2">
        <v>0.01</v>
      </c>
      <c r="U49" s="15">
        <f t="shared" si="30"/>
        <v>9.003842258259398E-3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3.6103842258259397E-2</v>
      </c>
      <c r="AR49" s="8">
        <f t="shared" si="34"/>
        <v>7.7091041666666671</v>
      </c>
      <c r="AS49" s="1">
        <f t="shared" si="35"/>
        <v>0.16</v>
      </c>
      <c r="AT49" s="1">
        <f t="shared" si="36"/>
        <v>67.886273137107921</v>
      </c>
      <c r="AU49" s="1">
        <f t="shared" si="37"/>
        <v>20255.085908975074</v>
      </c>
    </row>
    <row r="50" spans="1:78" x14ac:dyDescent="0.15">
      <c r="C50" s="7">
        <v>8</v>
      </c>
      <c r="D50" s="9">
        <v>20.7361219093548</v>
      </c>
      <c r="E50" s="10">
        <f t="shared" si="38"/>
        <v>22.936420517741901</v>
      </c>
      <c r="F50" s="7" t="s">
        <v>73</v>
      </c>
      <c r="G50" s="1">
        <v>9</v>
      </c>
      <c r="H50" s="8">
        <f t="shared" si="21"/>
        <v>20.7361219093548</v>
      </c>
      <c r="I50" s="8">
        <f t="shared" si="22"/>
        <v>293.88612190935476</v>
      </c>
      <c r="J50" s="8">
        <f t="shared" si="23"/>
        <v>0.21553639901354568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0.25943846310738533</v>
      </c>
      <c r="P50" s="8">
        <f t="shared" si="26"/>
        <v>5.5918432103774458E-2</v>
      </c>
      <c r="Q50" s="13">
        <f t="shared" si="27"/>
        <v>8.9469491366039131E-3</v>
      </c>
      <c r="R50" s="8">
        <f t="shared" si="28"/>
        <v>1.2334566666666666E-2</v>
      </c>
      <c r="S50" s="14">
        <f t="shared" si="29"/>
        <v>0.72535577279601071</v>
      </c>
      <c r="T50" s="2">
        <v>0.01</v>
      </c>
      <c r="U50" s="15">
        <f t="shared" si="30"/>
        <v>7.253557727960107E-3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3.4353557727960109E-2</v>
      </c>
      <c r="AR50" s="8">
        <f t="shared" si="34"/>
        <v>7.7091041666666671</v>
      </c>
      <c r="AS50" s="1">
        <f t="shared" si="35"/>
        <v>0.16</v>
      </c>
      <c r="AT50" s="1">
        <f t="shared" si="36"/>
        <v>67.886273137107921</v>
      </c>
      <c r="AU50" s="1">
        <f t="shared" si="37"/>
        <v>19273.136030267859</v>
      </c>
    </row>
    <row r="51" spans="1:78" x14ac:dyDescent="0.15">
      <c r="C51" s="7">
        <v>9</v>
      </c>
      <c r="D51" s="9">
        <v>15.353152396700001</v>
      </c>
      <c r="E51" s="10">
        <f t="shared" si="38"/>
        <v>20.7361219093548</v>
      </c>
      <c r="F51" s="7" t="s">
        <v>73</v>
      </c>
      <c r="G51" s="1">
        <v>10</v>
      </c>
      <c r="H51" s="8">
        <f t="shared" si="21"/>
        <v>15.353152396700001</v>
      </c>
      <c r="I51" s="8">
        <f t="shared" si="22"/>
        <v>288.50315239669999</v>
      </c>
      <c r="J51" s="8">
        <f t="shared" si="23"/>
        <v>0.11615896383797894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0.28061107267027752</v>
      </c>
      <c r="P51" s="8">
        <f t="shared" si="26"/>
        <v>3.2595491442843245E-2</v>
      </c>
      <c r="Q51" s="13">
        <f t="shared" si="27"/>
        <v>5.2152786308549198E-3</v>
      </c>
      <c r="R51" s="8">
        <f t="shared" si="28"/>
        <v>1.2334566666666666E-2</v>
      </c>
      <c r="S51" s="14">
        <f t="shared" si="29"/>
        <v>0.42281814771400589</v>
      </c>
      <c r="T51" s="2">
        <v>0.01</v>
      </c>
      <c r="U51" s="15">
        <f t="shared" si="30"/>
        <v>4.2281814771400594E-3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3.132818147714006E-2</v>
      </c>
      <c r="AR51" s="8">
        <f t="shared" si="34"/>
        <v>7.7091041666666671</v>
      </c>
      <c r="AS51" s="1">
        <f t="shared" si="35"/>
        <v>0.16</v>
      </c>
      <c r="AT51" s="1">
        <f t="shared" si="36"/>
        <v>67.886273137107921</v>
      </c>
      <c r="AU51" s="1">
        <f t="shared" si="37"/>
        <v>17575.830368754388</v>
      </c>
    </row>
    <row r="52" spans="1:78" x14ac:dyDescent="0.15">
      <c r="C52" s="7">
        <v>10</v>
      </c>
      <c r="D52" s="9">
        <v>9.2164779453225805</v>
      </c>
      <c r="E52" s="10">
        <f t="shared" si="38"/>
        <v>15.353152396700001</v>
      </c>
      <c r="F52" s="7" t="s">
        <v>73</v>
      </c>
      <c r="G52" s="1">
        <v>11</v>
      </c>
      <c r="H52" s="8">
        <f t="shared" si="21"/>
        <v>9.2164779453225805</v>
      </c>
      <c r="I52" s="8">
        <f t="shared" si="22"/>
        <v>282.36647794532257</v>
      </c>
      <c r="J52" s="8">
        <f t="shared" si="23"/>
        <v>5.578387848818088E-2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0.23561480216606256</v>
      </c>
      <c r="O52" s="8">
        <f t="shared" si="39"/>
        <v>8.9491820728038407E-2</v>
      </c>
      <c r="P52" s="8">
        <f t="shared" si="26"/>
        <v>4.9922008531789611E-3</v>
      </c>
      <c r="Q52" s="13">
        <f t="shared" si="27"/>
        <v>7.9875213650863384E-4</v>
      </c>
      <c r="R52" s="8">
        <f t="shared" si="28"/>
        <v>1.2334566666666666E-2</v>
      </c>
      <c r="S52" s="14">
        <f t="shared" si="29"/>
        <v>6.4757211022841002E-2</v>
      </c>
      <c r="T52" s="2">
        <v>0.01</v>
      </c>
      <c r="U52" s="15">
        <f t="shared" si="30"/>
        <v>6.4757211022841007E-4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1.5447572110228411E-2</v>
      </c>
      <c r="AR52" s="8">
        <f t="shared" si="34"/>
        <v>7.7091041666666671</v>
      </c>
      <c r="AS52" s="1">
        <f t="shared" si="35"/>
        <v>0.16</v>
      </c>
      <c r="AT52" s="1">
        <f t="shared" si="36"/>
        <v>67.886273137107921</v>
      </c>
      <c r="AU52" s="1">
        <f t="shared" si="37"/>
        <v>8666.4432538668152</v>
      </c>
    </row>
    <row r="53" spans="1:78" x14ac:dyDescent="0.15">
      <c r="C53" s="7">
        <v>11</v>
      </c>
      <c r="D53" s="9">
        <v>2.9480898093999999</v>
      </c>
      <c r="E53" s="10">
        <f t="shared" si="38"/>
        <v>9.2164779453225805</v>
      </c>
      <c r="F53" s="7" t="s">
        <v>75</v>
      </c>
      <c r="G53" s="1">
        <v>12</v>
      </c>
      <c r="H53" s="8">
        <f t="shared" si="21"/>
        <v>2.9480898093999999</v>
      </c>
      <c r="I53" s="8">
        <f t="shared" si="22"/>
        <v>276.09808980939999</v>
      </c>
      <c r="J53" s="8">
        <f t="shared" si="23"/>
        <v>2.5498129044335426E-2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0.1615906615415261</v>
      </c>
      <c r="P53" s="8">
        <f t="shared" si="26"/>
        <v>4.1202595403453625E-3</v>
      </c>
      <c r="Q53" s="13">
        <f t="shared" si="27"/>
        <v>6.5924152645525805E-4</v>
      </c>
      <c r="R53" s="8">
        <f t="shared" si="28"/>
        <v>1.2334566666666666E-2</v>
      </c>
      <c r="S53" s="14">
        <f t="shared" si="29"/>
        <v>5.3446670991435297E-2</v>
      </c>
      <c r="T53" s="2">
        <v>0.01</v>
      </c>
      <c r="U53" s="15">
        <f t="shared" si="30"/>
        <v>5.3446670991435293E-4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1.5334466709914354E-2</v>
      </c>
      <c r="AR53" s="8">
        <f t="shared" si="34"/>
        <v>7.7091041666666671</v>
      </c>
      <c r="AS53" s="1">
        <f t="shared" si="35"/>
        <v>0.16</v>
      </c>
      <c r="AT53" s="1">
        <f t="shared" si="36"/>
        <v>67.886273137107921</v>
      </c>
      <c r="AU53" s="1">
        <f t="shared" si="37"/>
        <v>8602.9885228234416</v>
      </c>
      <c r="AV53" s="1">
        <f>SUM(AU42:AU53)</f>
        <v>152651.28530046306</v>
      </c>
    </row>
    <row r="54" spans="1:78" x14ac:dyDescent="0.15">
      <c r="C54" s="7">
        <v>12</v>
      </c>
      <c r="D54" s="9">
        <v>-5.3134696679032301</v>
      </c>
      <c r="E54" s="10">
        <f t="shared" si="38"/>
        <v>2.9480898093999999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-5</v>
      </c>
      <c r="E58" s="7"/>
      <c r="F58" s="7"/>
      <c r="G58" s="1">
        <v>1</v>
      </c>
      <c r="H58" s="8">
        <f t="shared" ref="H58:H69" si="40">E59</f>
        <v>-5</v>
      </c>
      <c r="I58" s="8">
        <f t="shared" ref="I58:I69" si="41">H58+273.15</f>
        <v>268.14999999999998</v>
      </c>
      <c r="J58" s="8">
        <f t="shared" ref="J58:J69" si="42">EXP(($C$16*(I58-$C$14))/($C$17*I58*$C$14))</f>
        <v>8.9648717348658306E-3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2.7181984168058618E-2</v>
      </c>
      <c r="Q58" s="13">
        <f t="shared" ref="Q58:Q69" si="46">P58*$B$60</f>
        <v>7.882775408736999E-3</v>
      </c>
      <c r="R58" s="8">
        <f t="shared" ref="R58:R69" si="47">L58*$B$60</f>
        <v>0.87929594999999994</v>
      </c>
      <c r="S58" s="14">
        <f t="shared" ref="S58:S69" si="48">Q58/R58</f>
        <v>8.9648717348658324E-3</v>
      </c>
      <c r="T58" s="2">
        <v>0.27</v>
      </c>
      <c r="U58" s="15">
        <f t="shared" ref="U58:U69" si="49">S58*T58</f>
        <v>2.420515368413775E-3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0.22687030613608281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11.47397260273975</v>
      </c>
      <c r="AF58" s="1">
        <f t="shared" ref="AF58:AF69" si="54">AE58*10000*AC58*AB58</f>
        <v>292324.20441879239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-4.1797546354516104</v>
      </c>
      <c r="E59" s="10">
        <f t="shared" ref="E59:E70" si="55">D58</f>
        <v>-5</v>
      </c>
      <c r="F59" s="7" t="s">
        <v>73</v>
      </c>
      <c r="G59" s="1">
        <v>2</v>
      </c>
      <c r="H59" s="8">
        <f t="shared" si="40"/>
        <v>-4.1797546354516104</v>
      </c>
      <c r="I59" s="8">
        <f t="shared" si="41"/>
        <v>268.97024536454836</v>
      </c>
      <c r="J59" s="8">
        <f t="shared" si="42"/>
        <v>1.001462888512035E-2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6.0369280158319416</v>
      </c>
      <c r="P59" s="8">
        <f t="shared" si="45"/>
        <v>6.0457593684742843E-2</v>
      </c>
      <c r="Q59" s="13">
        <f t="shared" si="46"/>
        <v>1.7532702168575422E-2</v>
      </c>
      <c r="R59" s="8">
        <f t="shared" si="47"/>
        <v>0.87929594999999994</v>
      </c>
      <c r="S59" s="14">
        <f t="shared" si="48"/>
        <v>1.9939477906813313E-2</v>
      </c>
      <c r="T59" s="2">
        <v>0.27</v>
      </c>
      <c r="U59" s="15">
        <f t="shared" si="49"/>
        <v>5.3836590348395946E-3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0.22744604495046936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11.47397260273975</v>
      </c>
      <c r="AF59" s="1">
        <f t="shared" si="54"/>
        <v>293066.04848703998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-1.4028312204642901</v>
      </c>
      <c r="E60" s="10">
        <f t="shared" si="55"/>
        <v>-4.1797546354516104</v>
      </c>
      <c r="F60" s="7" t="s">
        <v>73</v>
      </c>
      <c r="G60" s="1">
        <v>3</v>
      </c>
      <c r="H60" s="8">
        <f t="shared" si="40"/>
        <v>-1.4028312204642901</v>
      </c>
      <c r="I60" s="8">
        <f t="shared" si="41"/>
        <v>271.74716877953568</v>
      </c>
      <c r="J60" s="8">
        <f t="shared" si="42"/>
        <v>1.449739700506582E-2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9.0085254221471978</v>
      </c>
      <c r="P60" s="8">
        <f t="shared" si="45"/>
        <v>0.13060016947509609</v>
      </c>
      <c r="Q60" s="13">
        <f t="shared" si="46"/>
        <v>3.7874049147777866E-2</v>
      </c>
      <c r="R60" s="8">
        <f t="shared" si="47"/>
        <v>0.87929594999999994</v>
      </c>
      <c r="S60" s="14">
        <f t="shared" si="48"/>
        <v>4.3073153183268806E-2</v>
      </c>
      <c r="T60" s="2">
        <v>0.27</v>
      </c>
      <c r="U60" s="15">
        <f t="shared" si="49"/>
        <v>1.1629751359482578E-2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0.22865966068914748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11.47397260273975</v>
      </c>
      <c r="AF60" s="1">
        <f t="shared" si="54"/>
        <v>294629.80207525269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5.4161653743225804</v>
      </c>
      <c r="E61" s="10">
        <f t="shared" si="55"/>
        <v>-1.4028312204642901</v>
      </c>
      <c r="F61" s="7" t="s">
        <v>73</v>
      </c>
      <c r="G61" s="1">
        <v>4</v>
      </c>
      <c r="H61" s="8">
        <f t="shared" si="40"/>
        <v>5.4161653743225804</v>
      </c>
      <c r="I61" s="8">
        <f t="shared" si="41"/>
        <v>278.56616537432257</v>
      </c>
      <c r="J61" s="8">
        <f t="shared" si="42"/>
        <v>3.485011579905857E-2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11.909980252672101</v>
      </c>
      <c r="P61" s="8">
        <f t="shared" si="45"/>
        <v>0.41506419097012359</v>
      </c>
      <c r="Q61" s="13">
        <f t="shared" si="46"/>
        <v>0.12036861538133584</v>
      </c>
      <c r="R61" s="8">
        <f t="shared" si="47"/>
        <v>0.87929594999999994</v>
      </c>
      <c r="S61" s="14">
        <f t="shared" si="48"/>
        <v>0.13689203888785778</v>
      </c>
      <c r="T61" s="2">
        <v>0.27</v>
      </c>
      <c r="U61" s="15">
        <f t="shared" si="49"/>
        <v>3.6960850499721601E-2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0.23358149325209593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11.47397260273975</v>
      </c>
      <c r="AF61" s="1">
        <f t="shared" si="54"/>
        <v>300971.6227072723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10.788300958566699</v>
      </c>
      <c r="E62" s="10">
        <f t="shared" si="55"/>
        <v>5.4161653743225804</v>
      </c>
      <c r="F62" s="7" t="s">
        <v>73</v>
      </c>
      <c r="G62" s="1">
        <v>5</v>
      </c>
      <c r="H62" s="8">
        <f t="shared" si="40"/>
        <v>10.788300958566699</v>
      </c>
      <c r="I62" s="8">
        <f t="shared" si="41"/>
        <v>283.93830095856669</v>
      </c>
      <c r="J62" s="8">
        <f t="shared" si="42"/>
        <v>6.7516669440165114E-2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10.92017025861688</v>
      </c>
      <c r="O62" s="8">
        <f t="shared" si="56"/>
        <v>3.6068008030850969</v>
      </c>
      <c r="P62" s="8">
        <f t="shared" si="45"/>
        <v>0.24351917755841856</v>
      </c>
      <c r="Q62" s="13">
        <f t="shared" si="46"/>
        <v>7.0620561491941375E-2</v>
      </c>
      <c r="R62" s="8">
        <f t="shared" si="47"/>
        <v>0.87929594999999994</v>
      </c>
      <c r="S62" s="14">
        <f t="shared" si="48"/>
        <v>8.0314894538000975E-2</v>
      </c>
      <c r="T62" s="2">
        <v>0.27</v>
      </c>
      <c r="U62" s="15">
        <f t="shared" si="49"/>
        <v>2.1685021525260265E-2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0.23061339968235808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11.47397260273975</v>
      </c>
      <c r="AF62" s="1">
        <f t="shared" si="54"/>
        <v>297147.2103979165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16.4164595502581</v>
      </c>
      <c r="E63" s="10">
        <f t="shared" si="55"/>
        <v>10.788300958566699</v>
      </c>
      <c r="F63" s="7" t="s">
        <v>75</v>
      </c>
      <c r="G63" s="1">
        <v>6</v>
      </c>
      <c r="H63" s="8">
        <f t="shared" si="40"/>
        <v>16.4164595502581</v>
      </c>
      <c r="I63" s="8">
        <f t="shared" si="41"/>
        <v>289.56645955025806</v>
      </c>
      <c r="J63" s="8">
        <f t="shared" si="42"/>
        <v>0.13148455754298094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6.3953366255266779</v>
      </c>
      <c r="P63" s="8">
        <f t="shared" si="45"/>
        <v>0.84088800654579599</v>
      </c>
      <c r="Q63" s="13">
        <f t="shared" si="46"/>
        <v>0.24385752189828083</v>
      </c>
      <c r="R63" s="8">
        <f t="shared" si="47"/>
        <v>0.87929594999999994</v>
      </c>
      <c r="S63" s="14">
        <f t="shared" si="48"/>
        <v>0.27733270225830203</v>
      </c>
      <c r="T63" s="2">
        <v>0.27</v>
      </c>
      <c r="U63" s="15">
        <f t="shared" si="49"/>
        <v>7.4879829609741558E-2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0.28974915089317277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11.47397260273975</v>
      </c>
      <c r="AF63" s="1">
        <f t="shared" si="54"/>
        <v>373344.09891906107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20.070747337333302</v>
      </c>
      <c r="E64" s="10">
        <f t="shared" si="55"/>
        <v>16.4164595502581</v>
      </c>
      <c r="F64" s="7" t="s">
        <v>73</v>
      </c>
      <c r="G64" s="1">
        <v>7</v>
      </c>
      <c r="H64" s="8">
        <f t="shared" si="40"/>
        <v>20.070747337333302</v>
      </c>
      <c r="I64" s="8">
        <f t="shared" si="41"/>
        <v>293.22074733733325</v>
      </c>
      <c r="J64" s="8">
        <f t="shared" si="42"/>
        <v>0.19992629713200274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8.5865036189808812</v>
      </c>
      <c r="P64" s="8">
        <f t="shared" si="45"/>
        <v>1.7166678738533885</v>
      </c>
      <c r="Q64" s="13">
        <f t="shared" si="46"/>
        <v>0.49783368341748263</v>
      </c>
      <c r="R64" s="8">
        <f t="shared" si="47"/>
        <v>0.87929594999999994</v>
      </c>
      <c r="S64" s="14">
        <f t="shared" si="48"/>
        <v>0.56617306541384915</v>
      </c>
      <c r="T64" s="2">
        <v>0.27</v>
      </c>
      <c r="U64" s="15">
        <f t="shared" si="49"/>
        <v>0.15286672766173928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0.30490200518467592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11.47397260273975</v>
      </c>
      <c r="AF64" s="1">
        <f t="shared" si="54"/>
        <v>392868.67289649724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22.936420517741901</v>
      </c>
      <c r="E65" s="10">
        <f t="shared" si="55"/>
        <v>20.070747337333302</v>
      </c>
      <c r="F65" s="7" t="s">
        <v>73</v>
      </c>
      <c r="G65" s="1">
        <v>8</v>
      </c>
      <c r="H65" s="8">
        <f t="shared" si="40"/>
        <v>22.936420517741901</v>
      </c>
      <c r="I65" s="8">
        <f t="shared" si="41"/>
        <v>296.08642051774189</v>
      </c>
      <c r="J65" s="8">
        <f t="shared" si="42"/>
        <v>0.27570638417516879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9.901890745127492</v>
      </c>
      <c r="P65" s="8">
        <f t="shared" si="45"/>
        <v>2.7300144938366686</v>
      </c>
      <c r="Q65" s="13">
        <f t="shared" si="46"/>
        <v>0.79170420321263379</v>
      </c>
      <c r="R65" s="8">
        <f t="shared" si="47"/>
        <v>0.87929594999999994</v>
      </c>
      <c r="S65" s="14">
        <f t="shared" si="48"/>
        <v>0.90038422582593935</v>
      </c>
      <c r="T65" s="2">
        <v>0.27</v>
      </c>
      <c r="U65" s="15">
        <f t="shared" si="49"/>
        <v>0.24310374097300363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0.32243505687105461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11.47397260273975</v>
      </c>
      <c r="AF65" s="1">
        <f t="shared" si="54"/>
        <v>415460.15025880974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20.7361219093548</v>
      </c>
      <c r="E66" s="10">
        <f t="shared" si="55"/>
        <v>22.936420517741901</v>
      </c>
      <c r="F66" s="7" t="s">
        <v>73</v>
      </c>
      <c r="G66" s="1">
        <v>9</v>
      </c>
      <c r="H66" s="8">
        <f t="shared" si="40"/>
        <v>20.7361219093548</v>
      </c>
      <c r="I66" s="8">
        <f t="shared" si="41"/>
        <v>293.88612190935476</v>
      </c>
      <c r="J66" s="8">
        <f t="shared" si="42"/>
        <v>0.21553639901354568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10.203931251290824</v>
      </c>
      <c r="P66" s="8">
        <f t="shared" si="45"/>
        <v>2.1993185976850076</v>
      </c>
      <c r="Q66" s="13">
        <f t="shared" si="46"/>
        <v>0.63780239332865218</v>
      </c>
      <c r="R66" s="8">
        <f t="shared" si="47"/>
        <v>0.87929594999999994</v>
      </c>
      <c r="S66" s="14">
        <f t="shared" si="48"/>
        <v>0.72535577279601049</v>
      </c>
      <c r="T66" s="2">
        <v>0.27</v>
      </c>
      <c r="U66" s="15">
        <f t="shared" si="49"/>
        <v>0.19584605865492286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0.31325288919665151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11.47397260273975</v>
      </c>
      <c r="AF66" s="1">
        <f t="shared" si="54"/>
        <v>403628.85375299992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15.353152396700001</v>
      </c>
      <c r="E67" s="10">
        <f t="shared" si="55"/>
        <v>20.7361219093548</v>
      </c>
      <c r="F67" s="7" t="s">
        <v>73</v>
      </c>
      <c r="G67" s="1">
        <v>10</v>
      </c>
      <c r="H67" s="8">
        <f t="shared" si="40"/>
        <v>15.353152396700001</v>
      </c>
      <c r="I67" s="8">
        <f t="shared" si="41"/>
        <v>288.50315239669999</v>
      </c>
      <c r="J67" s="8">
        <f t="shared" si="42"/>
        <v>0.11615896383797894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11.036667653605816</v>
      </c>
      <c r="P67" s="8">
        <f t="shared" si="45"/>
        <v>1.28200787886699</v>
      </c>
      <c r="Q67" s="13">
        <f t="shared" si="46"/>
        <v>0.37178228487142706</v>
      </c>
      <c r="R67" s="8">
        <f t="shared" si="47"/>
        <v>0.87929594999999994</v>
      </c>
      <c r="S67" s="14">
        <f t="shared" si="48"/>
        <v>0.42281814771400583</v>
      </c>
      <c r="T67" s="2">
        <v>0.27</v>
      </c>
      <c r="U67" s="15">
        <f t="shared" si="49"/>
        <v>0.11416089988278158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0.29738146284722444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11.47397260273975</v>
      </c>
      <c r="AF67" s="1">
        <f t="shared" si="54"/>
        <v>383178.39393035229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9.2164779453225805</v>
      </c>
      <c r="E68" s="10">
        <f t="shared" si="55"/>
        <v>15.353152396700001</v>
      </c>
      <c r="F68" s="7" t="s">
        <v>73</v>
      </c>
      <c r="G68" s="1">
        <v>11</v>
      </c>
      <c r="H68" s="8">
        <f t="shared" si="40"/>
        <v>9.2164779453225805</v>
      </c>
      <c r="I68" s="8">
        <f t="shared" si="41"/>
        <v>282.36647794532257</v>
      </c>
      <c r="J68" s="8">
        <f t="shared" si="42"/>
        <v>5.578387848818088E-2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9.2669267860018856</v>
      </c>
      <c r="O68" s="8">
        <f t="shared" si="56"/>
        <v>3.5197879887369403</v>
      </c>
      <c r="P68" s="8">
        <f t="shared" si="45"/>
        <v>0.19634742546786005</v>
      </c>
      <c r="Q68" s="13">
        <f t="shared" si="46"/>
        <v>5.6940753385679409E-2</v>
      </c>
      <c r="R68" s="8">
        <f t="shared" si="47"/>
        <v>0.87929594999999994</v>
      </c>
      <c r="S68" s="14">
        <f t="shared" si="48"/>
        <v>6.475721102284096E-2</v>
      </c>
      <c r="T68" s="2">
        <v>0.27</v>
      </c>
      <c r="U68" s="15">
        <f t="shared" si="49"/>
        <v>1.7484446976167061E-2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0.22979722804746927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11.47397260273975</v>
      </c>
      <c r="AF68" s="1">
        <f t="shared" si="54"/>
        <v>296095.56671698915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2.9480898093999999</v>
      </c>
      <c r="E69" s="10">
        <f t="shared" si="55"/>
        <v>9.2164779453225805</v>
      </c>
      <c r="F69" s="7" t="s">
        <v>75</v>
      </c>
      <c r="G69" s="1">
        <v>12</v>
      </c>
      <c r="H69" s="8">
        <f t="shared" si="40"/>
        <v>2.9480898093999999</v>
      </c>
      <c r="I69" s="8">
        <f t="shared" si="41"/>
        <v>276.09808980939999</v>
      </c>
      <c r="J69" s="8">
        <f t="shared" si="42"/>
        <v>2.5498129044335426E-2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6.3554955632690797</v>
      </c>
      <c r="P69" s="8">
        <f t="shared" si="45"/>
        <v>0.16205324601293625</v>
      </c>
      <c r="Q69" s="13">
        <f t="shared" si="46"/>
        <v>4.6995441343751505E-2</v>
      </c>
      <c r="R69" s="8">
        <f t="shared" si="47"/>
        <v>0.87929594999999994</v>
      </c>
      <c r="S69" s="14">
        <f t="shared" si="48"/>
        <v>5.3446670991435262E-2</v>
      </c>
      <c r="T69" s="2">
        <v>0.27</v>
      </c>
      <c r="U69" s="15">
        <f t="shared" si="49"/>
        <v>1.4430601167687521E-2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0.22920386580688171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11.47397260273975</v>
      </c>
      <c r="AF69" s="1">
        <f t="shared" si="54"/>
        <v>295331.01472309418</v>
      </c>
      <c r="AG69" s="1">
        <f>SUM(AF58:AF69)</f>
        <v>4038045.6392840776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-5.3134696679032301</v>
      </c>
      <c r="E70" s="10">
        <f t="shared" si="55"/>
        <v>2.9480898093999999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-5</v>
      </c>
      <c r="E74" s="7"/>
      <c r="F74" s="7"/>
      <c r="G74" s="1">
        <v>1</v>
      </c>
      <c r="H74" s="8">
        <f t="shared" ref="H74:H85" si="57">E75</f>
        <v>-5</v>
      </c>
      <c r="I74" s="8">
        <f t="shared" ref="I74:I85" si="58">H74+273.15</f>
        <v>268.14999999999998</v>
      </c>
      <c r="J74" s="8">
        <f t="shared" ref="J74:J85" si="59">EXP(($C$16*(I74-$C$14))/($C$17*I74*$C$14))</f>
        <v>8.9648717348658306E-3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4.672670445646768E-3</v>
      </c>
      <c r="Q74" s="13">
        <f t="shared" ref="Q74:Q85" si="63">P74*$B$76</f>
        <v>1.2148943158681598E-3</v>
      </c>
      <c r="R74" s="8">
        <f t="shared" ref="R74:R85" si="64">L74*$B$76</f>
        <v>0.1355172</v>
      </c>
      <c r="S74" s="14">
        <f t="shared" ref="S74:S85" si="65">Q74/R74</f>
        <v>8.9648717348658306E-3</v>
      </c>
      <c r="T74" s="2">
        <v>0.01</v>
      </c>
      <c r="U74" s="15">
        <f t="shared" ref="U74:U85" si="66">S74*T74</f>
        <v>8.9648717348658305E-5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5.5796487173486583E-3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8.3333333333333332E-3</v>
      </c>
      <c r="AX74" s="1">
        <f t="shared" ref="AX74:AX85" si="72">AW74*10000*AV74*0.67*AU74*AT74</f>
        <v>4.2217725723026396</v>
      </c>
    </row>
    <row r="75" spans="1:78" x14ac:dyDescent="0.15">
      <c r="A75" s="1" t="s">
        <v>74</v>
      </c>
      <c r="B75" s="1">
        <v>1</v>
      </c>
      <c r="C75" s="7">
        <v>1</v>
      </c>
      <c r="D75" s="9">
        <v>-4.1797546354516104</v>
      </c>
      <c r="E75" s="10">
        <f t="shared" ref="E75:E86" si="73">D74</f>
        <v>-5</v>
      </c>
      <c r="F75" s="7" t="s">
        <v>73</v>
      </c>
      <c r="G75" s="1">
        <v>2</v>
      </c>
      <c r="H75" s="8">
        <f t="shared" si="57"/>
        <v>-4.1797546354516104</v>
      </c>
      <c r="I75" s="8">
        <f t="shared" si="58"/>
        <v>268.97024536454836</v>
      </c>
      <c r="J75" s="8">
        <f t="shared" si="59"/>
        <v>1.001462888512035E-2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1.0377673295543532</v>
      </c>
      <c r="P75" s="8">
        <f t="shared" si="62"/>
        <v>1.0392854674589235E-2</v>
      </c>
      <c r="Q75" s="13">
        <f t="shared" si="63"/>
        <v>2.7021422153932014E-3</v>
      </c>
      <c r="R75" s="8">
        <f t="shared" si="64"/>
        <v>0.1355172</v>
      </c>
      <c r="S75" s="14">
        <f t="shared" si="65"/>
        <v>1.9939477906813316E-2</v>
      </c>
      <c r="T75" s="2">
        <v>0.01</v>
      </c>
      <c r="U75" s="15">
        <f t="shared" si="66"/>
        <v>1.9939477906813318E-4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5.6893947790681333E-3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8.3333333333333332E-3</v>
      </c>
      <c r="AX75" s="1">
        <f t="shared" si="72"/>
        <v>4.3048105800261212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-1.4028312204642901</v>
      </c>
      <c r="E76" s="10">
        <f t="shared" si="73"/>
        <v>-4.1797546354516104</v>
      </c>
      <c r="F76" s="7" t="s">
        <v>73</v>
      </c>
      <c r="G76" s="1">
        <v>3</v>
      </c>
      <c r="H76" s="8">
        <f t="shared" si="57"/>
        <v>-1.4028312204642901</v>
      </c>
      <c r="I76" s="8">
        <f t="shared" si="58"/>
        <v>271.74716877953568</v>
      </c>
      <c r="J76" s="8">
        <f t="shared" si="59"/>
        <v>1.449739700506582E-2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1.548594474879764</v>
      </c>
      <c r="P76" s="8">
        <f t="shared" si="62"/>
        <v>2.2450588902183367E-2</v>
      </c>
      <c r="Q76" s="13">
        <f t="shared" si="63"/>
        <v>5.837153114567676E-3</v>
      </c>
      <c r="R76" s="8">
        <f t="shared" si="64"/>
        <v>0.1355172</v>
      </c>
      <c r="S76" s="14">
        <f t="shared" si="65"/>
        <v>4.3073153183268806E-2</v>
      </c>
      <c r="T76" s="2">
        <v>0.01</v>
      </c>
      <c r="U76" s="15">
        <f t="shared" si="66"/>
        <v>4.3073153183268808E-4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5.9207315318326884E-3</v>
      </c>
      <c r="AU76" s="8">
        <f t="shared" si="70"/>
        <v>52.122000000000007</v>
      </c>
      <c r="AV76" s="1">
        <f t="shared" si="71"/>
        <v>0.26</v>
      </c>
      <c r="AW76" s="1">
        <f t="shared" si="75"/>
        <v>8.3333333333333332E-3</v>
      </c>
      <c r="AX76" s="1">
        <f t="shared" si="72"/>
        <v>4.4798486885633624</v>
      </c>
    </row>
    <row r="77" spans="1:78" x14ac:dyDescent="0.15">
      <c r="C77" s="7">
        <v>3</v>
      </c>
      <c r="D77" s="9">
        <v>5.4161653743225804</v>
      </c>
      <c r="E77" s="10">
        <f t="shared" si="73"/>
        <v>-1.4028312204642901</v>
      </c>
      <c r="F77" s="7" t="s">
        <v>73</v>
      </c>
      <c r="G77" s="1">
        <v>4</v>
      </c>
      <c r="H77" s="8">
        <f t="shared" si="57"/>
        <v>5.4161653743225804</v>
      </c>
      <c r="I77" s="8">
        <f t="shared" si="58"/>
        <v>278.56616537432257</v>
      </c>
      <c r="J77" s="8">
        <f t="shared" si="59"/>
        <v>3.485011579905857E-2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2.0473638859775805</v>
      </c>
      <c r="P77" s="8">
        <f t="shared" si="62"/>
        <v>7.1350868509129223E-2</v>
      </c>
      <c r="Q77" s="13">
        <f t="shared" si="63"/>
        <v>1.85512258123736E-2</v>
      </c>
      <c r="R77" s="8">
        <f t="shared" si="64"/>
        <v>0.1355172</v>
      </c>
      <c r="S77" s="14">
        <f t="shared" si="65"/>
        <v>0.13689203888785778</v>
      </c>
      <c r="T77" s="2">
        <v>0.01</v>
      </c>
      <c r="U77" s="15">
        <f t="shared" si="66"/>
        <v>1.3689203888785778E-3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6.8589203888785779E-3</v>
      </c>
      <c r="AU77" s="8">
        <f t="shared" si="70"/>
        <v>52.122000000000007</v>
      </c>
      <c r="AV77" s="1">
        <f t="shared" si="71"/>
        <v>0.26</v>
      </c>
      <c r="AW77" s="1">
        <f t="shared" si="75"/>
        <v>8.3333333333333332E-3</v>
      </c>
      <c r="AX77" s="1">
        <f t="shared" si="72"/>
        <v>5.1897177475241936</v>
      </c>
    </row>
    <row r="78" spans="1:78" x14ac:dyDescent="0.15">
      <c r="C78" s="7">
        <v>4</v>
      </c>
      <c r="D78" s="9">
        <v>10.788300958566699</v>
      </c>
      <c r="E78" s="10">
        <f t="shared" si="73"/>
        <v>5.4161653743225804</v>
      </c>
      <c r="F78" s="7" t="s">
        <v>73</v>
      </c>
      <c r="G78" s="1">
        <v>5</v>
      </c>
      <c r="H78" s="8">
        <f t="shared" si="57"/>
        <v>10.788300958566699</v>
      </c>
      <c r="I78" s="8">
        <f t="shared" si="58"/>
        <v>283.93830095856669</v>
      </c>
      <c r="J78" s="8">
        <f t="shared" si="59"/>
        <v>6.7516669440165114E-2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1.8772123665950287</v>
      </c>
      <c r="O78" s="8">
        <f t="shared" si="74"/>
        <v>0.62002065087342251</v>
      </c>
      <c r="P78" s="8">
        <f t="shared" si="62"/>
        <v>4.1861729331096886E-2</v>
      </c>
      <c r="Q78" s="13">
        <f t="shared" si="63"/>
        <v>1.088404962608519E-2</v>
      </c>
      <c r="R78" s="8">
        <f t="shared" si="64"/>
        <v>0.1355172</v>
      </c>
      <c r="S78" s="14">
        <f t="shared" si="65"/>
        <v>8.0314894538001003E-2</v>
      </c>
      <c r="T78" s="2">
        <v>0.01</v>
      </c>
      <c r="U78" s="15">
        <f t="shared" si="66"/>
        <v>8.0314894538001001E-4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6.2931489453800097E-3</v>
      </c>
      <c r="AU78" s="8">
        <f t="shared" si="70"/>
        <v>52.122000000000007</v>
      </c>
      <c r="AV78" s="1">
        <f t="shared" si="71"/>
        <v>0.26</v>
      </c>
      <c r="AW78" s="1">
        <f t="shared" si="75"/>
        <v>8.3333333333333332E-3</v>
      </c>
      <c r="AX78" s="1">
        <f t="shared" si="72"/>
        <v>4.7616337437897567</v>
      </c>
    </row>
    <row r="79" spans="1:78" x14ac:dyDescent="0.15">
      <c r="C79" s="7">
        <v>5</v>
      </c>
      <c r="D79" s="9">
        <v>16.4164595502581</v>
      </c>
      <c r="E79" s="10">
        <f t="shared" si="73"/>
        <v>10.788300958566699</v>
      </c>
      <c r="F79" s="7" t="s">
        <v>75</v>
      </c>
      <c r="G79" s="1">
        <v>6</v>
      </c>
      <c r="H79" s="8">
        <f t="shared" si="57"/>
        <v>16.4164595502581</v>
      </c>
      <c r="I79" s="8">
        <f t="shared" si="58"/>
        <v>289.56645955025806</v>
      </c>
      <c r="J79" s="8">
        <f t="shared" si="59"/>
        <v>0.13148455754298094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1.0993789215423257</v>
      </c>
      <c r="P79" s="8">
        <f t="shared" si="62"/>
        <v>0.14455135107107225</v>
      </c>
      <c r="Q79" s="13">
        <f t="shared" si="63"/>
        <v>3.758335127847879E-2</v>
      </c>
      <c r="R79" s="8">
        <f t="shared" si="64"/>
        <v>0.1355172</v>
      </c>
      <c r="S79" s="14">
        <f t="shared" si="65"/>
        <v>0.2773327022583022</v>
      </c>
      <c r="T79" s="2">
        <v>0.01</v>
      </c>
      <c r="U79" s="15">
        <f t="shared" si="66"/>
        <v>2.7733270225830222E-3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1.2723327022583022E-2</v>
      </c>
      <c r="AU79" s="8">
        <f t="shared" si="70"/>
        <v>52.122000000000007</v>
      </c>
      <c r="AV79" s="1">
        <f t="shared" si="71"/>
        <v>0.26</v>
      </c>
      <c r="AW79" s="1">
        <f t="shared" si="75"/>
        <v>8.3333333333333332E-3</v>
      </c>
      <c r="AX79" s="1">
        <f t="shared" si="72"/>
        <v>9.626948894715067</v>
      </c>
    </row>
    <row r="80" spans="1:78" x14ac:dyDescent="0.15">
      <c r="C80" s="7">
        <v>6</v>
      </c>
      <c r="D80" s="9">
        <v>20.070747337333302</v>
      </c>
      <c r="E80" s="10">
        <f t="shared" si="73"/>
        <v>16.4164595502581</v>
      </c>
      <c r="F80" s="7" t="s">
        <v>73</v>
      </c>
      <c r="G80" s="1">
        <v>7</v>
      </c>
      <c r="H80" s="8">
        <f t="shared" si="57"/>
        <v>20.070747337333302</v>
      </c>
      <c r="I80" s="8">
        <f t="shared" si="58"/>
        <v>293.22074733733325</v>
      </c>
      <c r="J80" s="8">
        <f t="shared" si="59"/>
        <v>0.19992629713200274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1.4760475704712535</v>
      </c>
      <c r="P80" s="8">
        <f t="shared" si="62"/>
        <v>0.29510072515500657</v>
      </c>
      <c r="Q80" s="13">
        <f t="shared" si="63"/>
        <v>7.6726188540301707E-2</v>
      </c>
      <c r="R80" s="8">
        <f t="shared" si="64"/>
        <v>0.1355172</v>
      </c>
      <c r="S80" s="14">
        <f t="shared" si="65"/>
        <v>0.56617306541384937</v>
      </c>
      <c r="T80" s="2">
        <v>0.01</v>
      </c>
      <c r="U80" s="15">
        <f t="shared" si="66"/>
        <v>5.6617306541384936E-3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1.5611730654138494E-2</v>
      </c>
      <c r="AU80" s="8">
        <f t="shared" si="70"/>
        <v>52.122000000000007</v>
      </c>
      <c r="AV80" s="1">
        <f t="shared" si="71"/>
        <v>0.26</v>
      </c>
      <c r="AW80" s="1">
        <f t="shared" si="75"/>
        <v>8.3333333333333332E-3</v>
      </c>
      <c r="AX80" s="1">
        <f t="shared" si="72"/>
        <v>11.812423975166848</v>
      </c>
    </row>
    <row r="81" spans="1:53" x14ac:dyDescent="0.15">
      <c r="C81" s="7">
        <v>7</v>
      </c>
      <c r="D81" s="9">
        <v>22.936420517741901</v>
      </c>
      <c r="E81" s="10">
        <f t="shared" si="73"/>
        <v>20.070747337333302</v>
      </c>
      <c r="F81" s="7" t="s">
        <v>73</v>
      </c>
      <c r="G81" s="1">
        <v>8</v>
      </c>
      <c r="H81" s="8">
        <f t="shared" si="57"/>
        <v>22.936420517741901</v>
      </c>
      <c r="I81" s="8">
        <f t="shared" si="58"/>
        <v>296.08642051774189</v>
      </c>
      <c r="J81" s="8">
        <f t="shared" si="59"/>
        <v>0.27570638417516879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1.7021668453162468</v>
      </c>
      <c r="P81" s="8">
        <f t="shared" si="62"/>
        <v>0.46929826618499626</v>
      </c>
      <c r="Q81" s="13">
        <f t="shared" si="63"/>
        <v>0.12201754920809903</v>
      </c>
      <c r="R81" s="8">
        <f t="shared" si="64"/>
        <v>0.1355172</v>
      </c>
      <c r="S81" s="14">
        <f t="shared" si="65"/>
        <v>0.90038422582593958</v>
      </c>
      <c r="T81" s="2">
        <v>0.01</v>
      </c>
      <c r="U81" s="15">
        <f t="shared" si="66"/>
        <v>9.0038422582593963E-3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1.8953842258259399E-2</v>
      </c>
      <c r="AU81" s="8">
        <f t="shared" si="70"/>
        <v>52.122000000000007</v>
      </c>
      <c r="AV81" s="1">
        <f t="shared" si="71"/>
        <v>0.26</v>
      </c>
      <c r="AW81" s="1">
        <f t="shared" si="75"/>
        <v>8.3333333333333332E-3</v>
      </c>
      <c r="AX81" s="1">
        <f t="shared" si="72"/>
        <v>14.341191612452199</v>
      </c>
    </row>
    <row r="82" spans="1:53" x14ac:dyDescent="0.15">
      <c r="C82" s="7">
        <v>8</v>
      </c>
      <c r="D82" s="9">
        <v>20.7361219093548</v>
      </c>
      <c r="E82" s="10">
        <f t="shared" si="73"/>
        <v>22.936420517741901</v>
      </c>
      <c r="F82" s="7" t="s">
        <v>73</v>
      </c>
      <c r="G82" s="1">
        <v>9</v>
      </c>
      <c r="H82" s="8">
        <f t="shared" si="57"/>
        <v>20.7361219093548</v>
      </c>
      <c r="I82" s="8">
        <f t="shared" si="58"/>
        <v>293.88612190935476</v>
      </c>
      <c r="J82" s="8">
        <f t="shared" si="59"/>
        <v>0.21553639901354568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1.7540885791312506</v>
      </c>
      <c r="P82" s="8">
        <f t="shared" si="62"/>
        <v>0.37806993589673665</v>
      </c>
      <c r="Q82" s="13">
        <f t="shared" si="63"/>
        <v>9.8298183333151531E-2</v>
      </c>
      <c r="R82" s="8">
        <f t="shared" si="64"/>
        <v>0.1355172</v>
      </c>
      <c r="S82" s="14">
        <f t="shared" si="65"/>
        <v>0.7253557727960106</v>
      </c>
      <c r="T82" s="2">
        <v>0.01</v>
      </c>
      <c r="U82" s="15">
        <f t="shared" si="66"/>
        <v>7.2535577279601061E-3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1.7203557727960107E-2</v>
      </c>
      <c r="AU82" s="8">
        <f t="shared" si="70"/>
        <v>52.122000000000007</v>
      </c>
      <c r="AV82" s="1">
        <f t="shared" si="71"/>
        <v>0.26</v>
      </c>
      <c r="AW82" s="1">
        <f t="shared" si="75"/>
        <v>8.3333333333333332E-3</v>
      </c>
      <c r="AX82" s="1">
        <f t="shared" si="72"/>
        <v>13.016860351100963</v>
      </c>
    </row>
    <row r="83" spans="1:53" x14ac:dyDescent="0.15">
      <c r="C83" s="7">
        <v>9</v>
      </c>
      <c r="D83" s="9">
        <v>15.353152396700001</v>
      </c>
      <c r="E83" s="10">
        <f t="shared" si="73"/>
        <v>20.7361219093548</v>
      </c>
      <c r="F83" s="7" t="s">
        <v>73</v>
      </c>
      <c r="G83" s="1">
        <v>10</v>
      </c>
      <c r="H83" s="8">
        <f t="shared" si="57"/>
        <v>15.353152396700001</v>
      </c>
      <c r="I83" s="8">
        <f t="shared" si="58"/>
        <v>288.50315239669999</v>
      </c>
      <c r="J83" s="8">
        <f t="shared" si="59"/>
        <v>0.11615896383797894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1.8972386432345139</v>
      </c>
      <c r="P83" s="8">
        <f t="shared" si="62"/>
        <v>0.22038127495149412</v>
      </c>
      <c r="Q83" s="13">
        <f t="shared" si="63"/>
        <v>5.7299131487388473E-2</v>
      </c>
      <c r="R83" s="8">
        <f t="shared" si="64"/>
        <v>0.1355172</v>
      </c>
      <c r="S83" s="14">
        <f t="shared" si="65"/>
        <v>0.42281814771400583</v>
      </c>
      <c r="T83" s="2">
        <v>0.01</v>
      </c>
      <c r="U83" s="15">
        <f t="shared" si="66"/>
        <v>4.2281814771400585E-3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1.4178181477140058E-2</v>
      </c>
      <c r="AU83" s="8">
        <f t="shared" si="70"/>
        <v>52.122000000000007</v>
      </c>
      <c r="AV83" s="1">
        <f t="shared" si="71"/>
        <v>0.26</v>
      </c>
      <c r="AW83" s="1">
        <f t="shared" si="75"/>
        <v>8.3333333333333332E-3</v>
      </c>
      <c r="AX83" s="1">
        <f t="shared" si="72"/>
        <v>10.727746623045858</v>
      </c>
    </row>
    <row r="84" spans="1:53" x14ac:dyDescent="0.15">
      <c r="C84" s="7">
        <v>10</v>
      </c>
      <c r="D84" s="9">
        <v>9.2164779453225805</v>
      </c>
      <c r="E84" s="10">
        <f t="shared" si="73"/>
        <v>15.353152396700001</v>
      </c>
      <c r="F84" s="7" t="s">
        <v>73</v>
      </c>
      <c r="G84" s="1">
        <v>11</v>
      </c>
      <c r="H84" s="8">
        <f t="shared" si="57"/>
        <v>9.2164779453225805</v>
      </c>
      <c r="I84" s="8">
        <f t="shared" si="58"/>
        <v>282.36647794532257</v>
      </c>
      <c r="J84" s="8">
        <f t="shared" si="59"/>
        <v>5.578387848818088E-2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1.5930144998688687</v>
      </c>
      <c r="O84" s="8">
        <f t="shared" si="74"/>
        <v>0.60506286841415102</v>
      </c>
      <c r="P84" s="8">
        <f t="shared" si="62"/>
        <v>3.3752753529325177E-2</v>
      </c>
      <c r="Q84" s="13">
        <f t="shared" si="63"/>
        <v>8.7757159176245457E-3</v>
      </c>
      <c r="R84" s="8">
        <f t="shared" si="64"/>
        <v>0.1355172</v>
      </c>
      <c r="S84" s="14">
        <f t="shared" si="65"/>
        <v>6.4757211022840974E-2</v>
      </c>
      <c r="T84" s="2">
        <v>0.01</v>
      </c>
      <c r="U84" s="15">
        <f t="shared" si="66"/>
        <v>6.4757211022840975E-4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6.1375721102284097E-3</v>
      </c>
      <c r="AU84" s="8">
        <f t="shared" si="70"/>
        <v>52.122000000000007</v>
      </c>
      <c r="AV84" s="1">
        <f t="shared" si="71"/>
        <v>0.26</v>
      </c>
      <c r="AW84" s="1">
        <f t="shared" si="75"/>
        <v>8.3333333333333332E-3</v>
      </c>
      <c r="AX84" s="1">
        <f t="shared" si="72"/>
        <v>4.6439184450673707</v>
      </c>
    </row>
    <row r="85" spans="1:53" x14ac:dyDescent="0.15">
      <c r="C85" s="7">
        <v>11</v>
      </c>
      <c r="D85" s="9">
        <v>2.9480898093999999</v>
      </c>
      <c r="E85" s="10">
        <f t="shared" si="73"/>
        <v>9.2164779453225805</v>
      </c>
      <c r="F85" s="7" t="s">
        <v>75</v>
      </c>
      <c r="G85" s="1">
        <v>12</v>
      </c>
      <c r="H85" s="8">
        <f t="shared" si="57"/>
        <v>2.9480898093999999</v>
      </c>
      <c r="I85" s="8">
        <f t="shared" si="58"/>
        <v>276.09808980939999</v>
      </c>
      <c r="J85" s="8">
        <f t="shared" si="59"/>
        <v>2.5498129044335426E-2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1.0925301148848259</v>
      </c>
      <c r="P85" s="8">
        <f t="shared" si="62"/>
        <v>2.7857473854155899E-2</v>
      </c>
      <c r="Q85" s="13">
        <f t="shared" si="63"/>
        <v>7.2429432020805337E-3</v>
      </c>
      <c r="R85" s="8">
        <f t="shared" si="64"/>
        <v>0.1355172</v>
      </c>
      <c r="S85" s="14">
        <f t="shared" si="65"/>
        <v>5.3446670991435283E-2</v>
      </c>
      <c r="T85" s="2">
        <v>0.01</v>
      </c>
      <c r="U85" s="15">
        <f t="shared" si="66"/>
        <v>5.3446670991435282E-4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6.024466709914353E-3</v>
      </c>
      <c r="AU85" s="8">
        <f t="shared" si="70"/>
        <v>52.122000000000007</v>
      </c>
      <c r="AV85" s="1">
        <f t="shared" si="71"/>
        <v>0.26</v>
      </c>
      <c r="AW85" s="1">
        <f t="shared" si="75"/>
        <v>8.3333333333333332E-3</v>
      </c>
      <c r="AX85" s="1">
        <f t="shared" si="72"/>
        <v>4.5583386351161641</v>
      </c>
      <c r="AY85" s="1">
        <f>SUM(AX74:AX85)</f>
        <v>91.685211868870553</v>
      </c>
    </row>
    <row r="86" spans="1:53" x14ac:dyDescent="0.15">
      <c r="C86" s="7">
        <v>12</v>
      </c>
      <c r="D86" s="9">
        <v>-5.3134696679032301</v>
      </c>
      <c r="E86" s="10">
        <f t="shared" si="73"/>
        <v>2.9480898093999999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-5</v>
      </c>
      <c r="E90" s="7"/>
      <c r="F90" s="7"/>
      <c r="G90" s="1">
        <v>1</v>
      </c>
      <c r="H90" s="8">
        <f t="shared" ref="H90:H101" si="76">E91</f>
        <v>-5</v>
      </c>
      <c r="I90" s="8">
        <f t="shared" ref="I90:I101" si="77">H90+273.15</f>
        <v>268.14999999999998</v>
      </c>
      <c r="J90" s="8">
        <f t="shared" ref="J90:J101" si="78">EXP(($C$16*(I90-$C$14))/($C$17*I90*$C$14))</f>
        <v>8.9648717348658306E-3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2.5522989829163019E-3</v>
      </c>
      <c r="Q90" s="13">
        <f t="shared" ref="Q90:Q101" si="82">P90*$B$76</f>
        <v>6.6359773555823849E-4</v>
      </c>
      <c r="R90" s="8">
        <f t="shared" ref="R90:R101" si="83">L90*$B$76</f>
        <v>7.4022000000000004E-2</v>
      </c>
      <c r="S90" s="14">
        <f t="shared" ref="S90:S101" si="84">Q90/R90</f>
        <v>8.9648717348658289E-3</v>
      </c>
      <c r="T90" s="2">
        <v>0.01</v>
      </c>
      <c r="U90" s="15">
        <f t="shared" ref="U90:U101" si="85">S90*T90</f>
        <v>8.9648717348658291E-5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5.5796487173486583E-3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0.43333333333333335</v>
      </c>
      <c r="AX90" s="1">
        <f t="shared" ref="AX90:AX101" si="91">AW90*10000*AV90*0.67*AU90*AT90</f>
        <v>119.91253188557073</v>
      </c>
      <c r="AZ90" s="1">
        <f>$E$10/12</f>
        <v>3.1162970594005582E-2</v>
      </c>
      <c r="BA90" s="1">
        <f t="shared" ref="BA90:BA101" si="92">AZ90*10000*AV90*0.67*AU90*AT90</f>
        <v>8.6234554730833821</v>
      </c>
    </row>
    <row r="91" spans="1:53" x14ac:dyDescent="0.15">
      <c r="A91" s="1" t="s">
        <v>74</v>
      </c>
      <c r="B91" s="1">
        <v>1</v>
      </c>
      <c r="C91" s="7">
        <v>1</v>
      </c>
      <c r="D91" s="9">
        <v>-4.1797546354516104</v>
      </c>
      <c r="E91" s="10">
        <f t="shared" ref="E91:E102" si="93">D90</f>
        <v>-5</v>
      </c>
      <c r="F91" s="7" t="s">
        <v>73</v>
      </c>
      <c r="G91" s="1">
        <v>2</v>
      </c>
      <c r="H91" s="8">
        <f t="shared" si="76"/>
        <v>-4.1797546354516104</v>
      </c>
      <c r="I91" s="8">
        <f t="shared" si="77"/>
        <v>268.97024536454836</v>
      </c>
      <c r="J91" s="8">
        <f t="shared" si="78"/>
        <v>1.001462888512035E-2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0.5668477010170837</v>
      </c>
      <c r="P91" s="8">
        <f t="shared" si="81"/>
        <v>5.67676936006975E-3</v>
      </c>
      <c r="Q91" s="13">
        <f t="shared" si="82"/>
        <v>1.4759600336181351E-3</v>
      </c>
      <c r="R91" s="8">
        <f t="shared" si="83"/>
        <v>7.4022000000000004E-2</v>
      </c>
      <c r="S91" s="14">
        <f t="shared" si="84"/>
        <v>1.9939477906813313E-2</v>
      </c>
      <c r="T91" s="2">
        <v>0.01</v>
      </c>
      <c r="U91" s="15">
        <f t="shared" si="85"/>
        <v>1.9939477906813312E-4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5.6893947790681333E-3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0.43333333333333335</v>
      </c>
      <c r="AX91" s="1">
        <f t="shared" si="91"/>
        <v>122.27109042427131</v>
      </c>
      <c r="AZ91" s="1">
        <f t="shared" ref="AZ91:AZ101" si="96">$E$10/12</f>
        <v>3.1162970594005582E-2</v>
      </c>
      <c r="BA91" s="1">
        <f t="shared" si="92"/>
        <v>8.7930701432043818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-1.4028312204642901</v>
      </c>
      <c r="E92" s="10">
        <f t="shared" si="93"/>
        <v>-4.1797546354516104</v>
      </c>
      <c r="F92" s="7" t="s">
        <v>73</v>
      </c>
      <c r="G92" s="1">
        <v>3</v>
      </c>
      <c r="H92" s="8">
        <f t="shared" si="76"/>
        <v>-1.4028312204642901</v>
      </c>
      <c r="I92" s="8">
        <f t="shared" si="77"/>
        <v>271.74716877953568</v>
      </c>
      <c r="J92" s="8">
        <f t="shared" si="78"/>
        <v>1.449739700506582E-2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0.84587093165701399</v>
      </c>
      <c r="P92" s="8">
        <f t="shared" si="81"/>
        <v>1.226292671127663E-2</v>
      </c>
      <c r="Q92" s="13">
        <f t="shared" si="82"/>
        <v>3.1883609449319238E-3</v>
      </c>
      <c r="R92" s="8">
        <f t="shared" si="83"/>
        <v>7.4022000000000004E-2</v>
      </c>
      <c r="S92" s="14">
        <f t="shared" si="84"/>
        <v>4.3073153183268806E-2</v>
      </c>
      <c r="T92" s="2">
        <v>0.01</v>
      </c>
      <c r="U92" s="15">
        <f t="shared" si="85"/>
        <v>4.3073153183268808E-4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5.9207315318326884E-3</v>
      </c>
      <c r="AU92" s="8">
        <f t="shared" si="89"/>
        <v>28.47</v>
      </c>
      <c r="AV92" s="1">
        <f t="shared" si="90"/>
        <v>0.26</v>
      </c>
      <c r="AW92" s="1">
        <f t="shared" si="95"/>
        <v>0.43333333333333335</v>
      </c>
      <c r="AX92" s="1">
        <f t="shared" si="91"/>
        <v>127.242761070119</v>
      </c>
      <c r="AZ92" s="1">
        <f t="shared" si="96"/>
        <v>3.1162970594005582E-2</v>
      </c>
      <c r="BA92" s="1">
        <f t="shared" si="92"/>
        <v>9.1506055881419961</v>
      </c>
    </row>
    <row r="93" spans="1:53" x14ac:dyDescent="0.15">
      <c r="C93" s="7">
        <v>3</v>
      </c>
      <c r="D93" s="9">
        <v>5.4161653743225804</v>
      </c>
      <c r="E93" s="10">
        <f t="shared" si="93"/>
        <v>-1.4028312204642901</v>
      </c>
      <c r="F93" s="7" t="s">
        <v>73</v>
      </c>
      <c r="G93" s="1">
        <v>4</v>
      </c>
      <c r="H93" s="8">
        <f t="shared" si="76"/>
        <v>5.4161653743225804</v>
      </c>
      <c r="I93" s="8">
        <f t="shared" si="77"/>
        <v>278.56616537432257</v>
      </c>
      <c r="J93" s="8">
        <f t="shared" si="78"/>
        <v>3.485011579905857E-2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1.1183080049457375</v>
      </c>
      <c r="P93" s="8">
        <f t="shared" si="81"/>
        <v>3.8973163471373112E-2</v>
      </c>
      <c r="Q93" s="13">
        <f t="shared" si="82"/>
        <v>1.013302250255701E-2</v>
      </c>
      <c r="R93" s="8">
        <f t="shared" si="83"/>
        <v>7.4022000000000004E-2</v>
      </c>
      <c r="S93" s="14">
        <f t="shared" si="84"/>
        <v>0.13689203888785778</v>
      </c>
      <c r="T93" s="2">
        <v>0.01</v>
      </c>
      <c r="U93" s="15">
        <f t="shared" si="85"/>
        <v>1.3689203888785778E-3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6.8589203888785779E-3</v>
      </c>
      <c r="AU93" s="8">
        <f t="shared" si="89"/>
        <v>28.47</v>
      </c>
      <c r="AV93" s="1">
        <f t="shared" si="90"/>
        <v>0.26</v>
      </c>
      <c r="AW93" s="1">
        <f t="shared" si="95"/>
        <v>0.43333333333333335</v>
      </c>
      <c r="AX93" s="1">
        <f t="shared" si="91"/>
        <v>147.4054284590905</v>
      </c>
      <c r="AZ93" s="1">
        <f t="shared" si="96"/>
        <v>3.1162970594005582E-2</v>
      </c>
      <c r="BA93" s="1">
        <f t="shared" si="92"/>
        <v>10.600594690309459</v>
      </c>
    </row>
    <row r="94" spans="1:53" x14ac:dyDescent="0.15">
      <c r="C94" s="7">
        <v>4</v>
      </c>
      <c r="D94" s="9">
        <v>10.788300958566699</v>
      </c>
      <c r="E94" s="10">
        <f t="shared" si="93"/>
        <v>5.4161653743225804</v>
      </c>
      <c r="F94" s="7" t="s">
        <v>73</v>
      </c>
      <c r="G94" s="1">
        <v>5</v>
      </c>
      <c r="H94" s="8">
        <f t="shared" si="76"/>
        <v>10.788300958566699</v>
      </c>
      <c r="I94" s="8">
        <f t="shared" si="77"/>
        <v>283.93830095856669</v>
      </c>
      <c r="J94" s="8">
        <f t="shared" si="78"/>
        <v>6.7516669440165114E-2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1.0253680994006462</v>
      </c>
      <c r="O94" s="8">
        <f t="shared" si="94"/>
        <v>0.33866674207371816</v>
      </c>
      <c r="P94" s="8">
        <f t="shared" si="81"/>
        <v>2.2865650474968888E-2</v>
      </c>
      <c r="Q94" s="13">
        <f t="shared" si="82"/>
        <v>5.945069123491911E-3</v>
      </c>
      <c r="R94" s="8">
        <f t="shared" si="83"/>
        <v>7.4022000000000004E-2</v>
      </c>
      <c r="S94" s="14">
        <f t="shared" si="84"/>
        <v>8.0314894538001003E-2</v>
      </c>
      <c r="T94" s="2">
        <v>0.01</v>
      </c>
      <c r="U94" s="15">
        <f t="shared" si="85"/>
        <v>8.0314894538001001E-4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6.2931489453800097E-3</v>
      </c>
      <c r="AU94" s="8">
        <f t="shared" si="89"/>
        <v>28.47</v>
      </c>
      <c r="AV94" s="1">
        <f t="shared" si="90"/>
        <v>0.26</v>
      </c>
      <c r="AW94" s="1">
        <f t="shared" si="95"/>
        <v>0.43333333333333335</v>
      </c>
      <c r="AX94" s="1">
        <f t="shared" si="91"/>
        <v>135.24640381520481</v>
      </c>
      <c r="AZ94" s="1">
        <f t="shared" si="96"/>
        <v>3.1162970594005582E-2</v>
      </c>
      <c r="BA94" s="1">
        <f t="shared" si="92"/>
        <v>9.7261839347036165</v>
      </c>
    </row>
    <row r="95" spans="1:53" x14ac:dyDescent="0.15">
      <c r="C95" s="7">
        <v>5</v>
      </c>
      <c r="D95" s="9">
        <v>16.4164595502581</v>
      </c>
      <c r="E95" s="10">
        <f t="shared" si="93"/>
        <v>10.788300958566699</v>
      </c>
      <c r="F95" s="7" t="s">
        <v>75</v>
      </c>
      <c r="G95" s="1">
        <v>6</v>
      </c>
      <c r="H95" s="8">
        <f t="shared" si="76"/>
        <v>16.4164595502581</v>
      </c>
      <c r="I95" s="8">
        <f t="shared" si="77"/>
        <v>289.56645955025806</v>
      </c>
      <c r="J95" s="8">
        <f t="shared" si="78"/>
        <v>0.13148455754298094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0.6005010915987492</v>
      </c>
      <c r="P95" s="8">
        <f t="shared" si="81"/>
        <v>7.8956620332938612E-2</v>
      </c>
      <c r="Q95" s="13">
        <f t="shared" si="82"/>
        <v>2.052872128656404E-2</v>
      </c>
      <c r="R95" s="8">
        <f t="shared" si="83"/>
        <v>7.4022000000000004E-2</v>
      </c>
      <c r="S95" s="14">
        <f t="shared" si="84"/>
        <v>0.27733270225830209</v>
      </c>
      <c r="T95" s="2">
        <v>0.01</v>
      </c>
      <c r="U95" s="15">
        <f t="shared" si="85"/>
        <v>2.7733270225830209E-3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1.2723327022583022E-2</v>
      </c>
      <c r="AU95" s="8">
        <f t="shared" si="89"/>
        <v>28.47</v>
      </c>
      <c r="AV95" s="1">
        <f t="shared" si="90"/>
        <v>0.26</v>
      </c>
      <c r="AW95" s="1">
        <f t="shared" si="95"/>
        <v>0.43333333333333335</v>
      </c>
      <c r="AX95" s="1">
        <f t="shared" si="91"/>
        <v>273.43770810199089</v>
      </c>
      <c r="AZ95" s="1">
        <f t="shared" si="96"/>
        <v>3.1162970594005582E-2</v>
      </c>
      <c r="BA95" s="1">
        <f t="shared" si="92"/>
        <v>19.664149054326064</v>
      </c>
    </row>
    <row r="96" spans="1:53" x14ac:dyDescent="0.15">
      <c r="C96" s="7">
        <v>6</v>
      </c>
      <c r="D96" s="9">
        <v>20.070747337333302</v>
      </c>
      <c r="E96" s="10">
        <f t="shared" si="93"/>
        <v>16.4164595502581</v>
      </c>
      <c r="F96" s="7" t="s">
        <v>73</v>
      </c>
      <c r="G96" s="1">
        <v>7</v>
      </c>
      <c r="H96" s="8">
        <f t="shared" si="76"/>
        <v>20.070747337333302</v>
      </c>
      <c r="I96" s="8">
        <f t="shared" si="77"/>
        <v>293.22074733733325</v>
      </c>
      <c r="J96" s="8">
        <f t="shared" si="78"/>
        <v>0.19992629713200274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0.80624447126581056</v>
      </c>
      <c r="P96" s="8">
        <f t="shared" si="81"/>
        <v>0.1611894717233229</v>
      </c>
      <c r="Q96" s="13">
        <f t="shared" si="82"/>
        <v>4.1909262648063959E-2</v>
      </c>
      <c r="R96" s="8">
        <f t="shared" si="83"/>
        <v>7.4022000000000004E-2</v>
      </c>
      <c r="S96" s="14">
        <f t="shared" si="84"/>
        <v>0.56617306541384937</v>
      </c>
      <c r="T96" s="2">
        <v>0.01</v>
      </c>
      <c r="U96" s="15">
        <f t="shared" si="85"/>
        <v>5.6617306541384936E-3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1.5611730654138494E-2</v>
      </c>
      <c r="AU96" s="8">
        <f t="shared" si="89"/>
        <v>28.47</v>
      </c>
      <c r="AV96" s="1">
        <f t="shared" si="90"/>
        <v>0.26</v>
      </c>
      <c r="AW96" s="1">
        <f t="shared" si="95"/>
        <v>0.43333333333333335</v>
      </c>
      <c r="AX96" s="1">
        <f t="shared" si="91"/>
        <v>335.51254652154563</v>
      </c>
      <c r="AZ96" s="1">
        <f t="shared" si="96"/>
        <v>3.1162970594005582E-2</v>
      </c>
      <c r="BA96" s="1">
        <f t="shared" si="92"/>
        <v>24.128232971932757</v>
      </c>
    </row>
    <row r="97" spans="1:54" x14ac:dyDescent="0.15">
      <c r="C97" s="7">
        <v>7</v>
      </c>
      <c r="D97" s="9">
        <v>22.936420517741901</v>
      </c>
      <c r="E97" s="10">
        <f t="shared" si="93"/>
        <v>20.070747337333302</v>
      </c>
      <c r="F97" s="7" t="s">
        <v>73</v>
      </c>
      <c r="G97" s="1">
        <v>8</v>
      </c>
      <c r="H97" s="8">
        <f t="shared" si="76"/>
        <v>22.936420517741901</v>
      </c>
      <c r="I97" s="8">
        <f t="shared" si="77"/>
        <v>296.08642051774189</v>
      </c>
      <c r="J97" s="8">
        <f t="shared" si="78"/>
        <v>0.27570638417516879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0.92975499954248764</v>
      </c>
      <c r="P97" s="8">
        <f t="shared" si="81"/>
        <v>0.25633938909264498</v>
      </c>
      <c r="Q97" s="13">
        <f t="shared" si="82"/>
        <v>6.6648241164087699E-2</v>
      </c>
      <c r="R97" s="8">
        <f t="shared" si="83"/>
        <v>7.4022000000000004E-2</v>
      </c>
      <c r="S97" s="14">
        <f t="shared" si="84"/>
        <v>0.90038422582593947</v>
      </c>
      <c r="T97" s="2">
        <v>0.01</v>
      </c>
      <c r="U97" s="15">
        <f t="shared" si="85"/>
        <v>9.0038422582593945E-3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1.8953842258259395E-2</v>
      </c>
      <c r="AU97" s="8">
        <f t="shared" si="89"/>
        <v>28.47</v>
      </c>
      <c r="AV97" s="1">
        <f t="shared" si="90"/>
        <v>0.26</v>
      </c>
      <c r="AW97" s="1">
        <f t="shared" si="95"/>
        <v>0.43333333333333335</v>
      </c>
      <c r="AX97" s="1">
        <f t="shared" si="91"/>
        <v>407.33804747973454</v>
      </c>
      <c r="AZ97" s="1">
        <f t="shared" si="96"/>
        <v>3.1162970594005582E-2</v>
      </c>
      <c r="BA97" s="1">
        <f t="shared" si="92"/>
        <v>29.293531374070664</v>
      </c>
    </row>
    <row r="98" spans="1:54" x14ac:dyDescent="0.15">
      <c r="C98" s="7">
        <v>8</v>
      </c>
      <c r="D98" s="9">
        <v>20.7361219093548</v>
      </c>
      <c r="E98" s="10">
        <f t="shared" si="93"/>
        <v>22.936420517741901</v>
      </c>
      <c r="F98" s="7" t="s">
        <v>73</v>
      </c>
      <c r="G98" s="1">
        <v>9</v>
      </c>
      <c r="H98" s="8">
        <f t="shared" si="76"/>
        <v>20.7361219093548</v>
      </c>
      <c r="I98" s="8">
        <f t="shared" si="77"/>
        <v>293.88612190935476</v>
      </c>
      <c r="J98" s="8">
        <f t="shared" si="78"/>
        <v>0.21553639901354568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0.95811561044984261</v>
      </c>
      <c r="P98" s="8">
        <f t="shared" si="81"/>
        <v>0.20650878851502419</v>
      </c>
      <c r="Q98" s="13">
        <f t="shared" si="82"/>
        <v>5.3692285013906292E-2</v>
      </c>
      <c r="R98" s="8">
        <f t="shared" si="83"/>
        <v>7.4022000000000004E-2</v>
      </c>
      <c r="S98" s="14">
        <f t="shared" si="84"/>
        <v>0.72535577279601049</v>
      </c>
      <c r="T98" s="2">
        <v>0.01</v>
      </c>
      <c r="U98" s="15">
        <f t="shared" si="85"/>
        <v>7.2535577279601053E-3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1.7203557727960107E-2</v>
      </c>
      <c r="AU98" s="8">
        <f t="shared" si="89"/>
        <v>28.47</v>
      </c>
      <c r="AV98" s="1">
        <f t="shared" si="90"/>
        <v>0.26</v>
      </c>
      <c r="AW98" s="1">
        <f t="shared" si="95"/>
        <v>0.43333333333333335</v>
      </c>
      <c r="AX98" s="1">
        <f t="shared" si="91"/>
        <v>369.72258812370791</v>
      </c>
      <c r="AZ98" s="1">
        <f t="shared" si="96"/>
        <v>3.1162970594005582E-2</v>
      </c>
      <c r="BA98" s="1">
        <f t="shared" si="92"/>
        <v>26.588432634550966</v>
      </c>
    </row>
    <row r="99" spans="1:54" x14ac:dyDescent="0.15">
      <c r="C99" s="7">
        <v>9</v>
      </c>
      <c r="D99" s="9">
        <v>15.353152396700001</v>
      </c>
      <c r="E99" s="10">
        <f t="shared" si="93"/>
        <v>20.7361219093548</v>
      </c>
      <c r="F99" s="7" t="s">
        <v>73</v>
      </c>
      <c r="G99" s="1">
        <v>10</v>
      </c>
      <c r="H99" s="8">
        <f t="shared" si="76"/>
        <v>15.353152396700001</v>
      </c>
      <c r="I99" s="8">
        <f t="shared" si="77"/>
        <v>288.50315239669999</v>
      </c>
      <c r="J99" s="8">
        <f t="shared" si="78"/>
        <v>0.11615896383797894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1.0363068219348186</v>
      </c>
      <c r="P99" s="8">
        <f t="shared" si="81"/>
        <v>0.12037632665417747</v>
      </c>
      <c r="Q99" s="13">
        <f t="shared" si="82"/>
        <v>3.1297844930086145E-2</v>
      </c>
      <c r="R99" s="8">
        <f t="shared" si="83"/>
        <v>7.4022000000000004E-2</v>
      </c>
      <c r="S99" s="14">
        <f t="shared" si="84"/>
        <v>0.42281814771400589</v>
      </c>
      <c r="T99" s="2">
        <v>0.01</v>
      </c>
      <c r="U99" s="15">
        <f t="shared" si="85"/>
        <v>4.2281814771400594E-3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1.4178181477140058E-2</v>
      </c>
      <c r="AU99" s="8">
        <f t="shared" si="89"/>
        <v>28.47</v>
      </c>
      <c r="AV99" s="1">
        <f t="shared" si="90"/>
        <v>0.26</v>
      </c>
      <c r="AW99" s="1">
        <f t="shared" si="95"/>
        <v>0.43333333333333335</v>
      </c>
      <c r="AX99" s="1">
        <f t="shared" si="91"/>
        <v>304.70406374701673</v>
      </c>
      <c r="AZ99" s="1">
        <f t="shared" si="96"/>
        <v>3.1162970594005582E-2</v>
      </c>
      <c r="BA99" s="1">
        <f t="shared" si="92"/>
        <v>21.9126548732822</v>
      </c>
    </row>
    <row r="100" spans="1:54" x14ac:dyDescent="0.15">
      <c r="C100" s="7">
        <v>10</v>
      </c>
      <c r="D100" s="9">
        <v>9.2164779453225805</v>
      </c>
      <c r="E100" s="10">
        <f t="shared" si="93"/>
        <v>15.353152396700001</v>
      </c>
      <c r="F100" s="7" t="s">
        <v>73</v>
      </c>
      <c r="G100" s="1">
        <v>11</v>
      </c>
      <c r="H100" s="8">
        <f t="shared" si="76"/>
        <v>9.2164779453225805</v>
      </c>
      <c r="I100" s="8">
        <f t="shared" si="77"/>
        <v>282.36647794532257</v>
      </c>
      <c r="J100" s="8">
        <f t="shared" si="78"/>
        <v>5.578387848818088E-2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0.87013397051660901</v>
      </c>
      <c r="O100" s="8">
        <f t="shared" si="94"/>
        <v>0.33049652476403202</v>
      </c>
      <c r="P100" s="8">
        <f t="shared" si="81"/>
        <v>1.8436377978202825E-2</v>
      </c>
      <c r="Q100" s="13">
        <f t="shared" si="82"/>
        <v>4.7934582743327349E-3</v>
      </c>
      <c r="R100" s="8">
        <f t="shared" si="83"/>
        <v>7.4022000000000004E-2</v>
      </c>
      <c r="S100" s="14">
        <f t="shared" si="84"/>
        <v>6.4757211022840974E-2</v>
      </c>
      <c r="T100" s="2">
        <v>0.01</v>
      </c>
      <c r="U100" s="15">
        <f t="shared" si="85"/>
        <v>6.4757211022840975E-4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6.1375721102284097E-3</v>
      </c>
      <c r="AU100" s="8">
        <f t="shared" si="89"/>
        <v>28.47</v>
      </c>
      <c r="AV100" s="1">
        <f t="shared" si="90"/>
        <v>0.26</v>
      </c>
      <c r="AW100" s="1">
        <f t="shared" si="95"/>
        <v>0.43333333333333335</v>
      </c>
      <c r="AX100" s="1">
        <f t="shared" si="91"/>
        <v>131.90289364981268</v>
      </c>
      <c r="AZ100" s="1">
        <f t="shared" si="96"/>
        <v>3.1162970594005582E-2</v>
      </c>
      <c r="BA100" s="1">
        <f t="shared" si="92"/>
        <v>9.4857369140154457</v>
      </c>
    </row>
    <row r="101" spans="1:54" x14ac:dyDescent="0.15">
      <c r="C101" s="7">
        <v>11</v>
      </c>
      <c r="D101" s="9">
        <v>2.9480898093999999</v>
      </c>
      <c r="E101" s="10">
        <f t="shared" si="93"/>
        <v>9.2164779453225805</v>
      </c>
      <c r="F101" s="7" t="s">
        <v>75</v>
      </c>
      <c r="G101" s="1">
        <v>12</v>
      </c>
      <c r="H101" s="8">
        <f t="shared" si="76"/>
        <v>2.9480898093999999</v>
      </c>
      <c r="I101" s="8">
        <f t="shared" si="77"/>
        <v>276.09808980939999</v>
      </c>
      <c r="J101" s="8">
        <f t="shared" si="78"/>
        <v>2.5498129044335426E-2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0.59676014678582923</v>
      </c>
      <c r="P101" s="8">
        <f t="shared" si="81"/>
        <v>1.5216267231261625E-2</v>
      </c>
      <c r="Q101" s="13">
        <f t="shared" si="82"/>
        <v>3.9562294801280228E-3</v>
      </c>
      <c r="R101" s="8">
        <f t="shared" si="83"/>
        <v>7.4022000000000004E-2</v>
      </c>
      <c r="S101" s="14">
        <f t="shared" si="84"/>
        <v>5.3446670991435283E-2</v>
      </c>
      <c r="T101" s="2">
        <v>0.01</v>
      </c>
      <c r="U101" s="15">
        <f t="shared" si="85"/>
        <v>5.3446670991435282E-4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6.024466709914353E-3</v>
      </c>
      <c r="AU101" s="8">
        <f t="shared" si="89"/>
        <v>28.47</v>
      </c>
      <c r="AV101" s="1">
        <f t="shared" si="90"/>
        <v>0.26</v>
      </c>
      <c r="AW101" s="1">
        <f t="shared" si="95"/>
        <v>0.43333333333333335</v>
      </c>
      <c r="AX101" s="1">
        <f t="shared" si="91"/>
        <v>129.47213938397167</v>
      </c>
      <c r="AY101" s="1">
        <f>SUM(AX90:AX101)</f>
        <v>2604.1682026620365</v>
      </c>
      <c r="AZ101" s="1">
        <f t="shared" si="96"/>
        <v>3.1162970594005582E-2</v>
      </c>
      <c r="BA101" s="1">
        <f t="shared" si="92"/>
        <v>9.31093032084393</v>
      </c>
      <c r="BB101" s="1">
        <f>SUM(BA90:BA101)</f>
        <v>187.27757797246485</v>
      </c>
    </row>
    <row r="102" spans="1:54" x14ac:dyDescent="0.15">
      <c r="C102" s="7">
        <v>12</v>
      </c>
      <c r="D102" s="9">
        <v>-5.3134696679032301</v>
      </c>
      <c r="E102" s="10">
        <f t="shared" si="93"/>
        <v>2.9480898093999999</v>
      </c>
      <c r="F102" s="7" t="s">
        <v>73</v>
      </c>
    </row>
    <row r="103" spans="1:54" x14ac:dyDescent="0.15">
      <c r="S103" s="29" t="s">
        <v>45</v>
      </c>
      <c r="T103" s="29"/>
      <c r="U103" s="29"/>
      <c r="V103" s="29" t="s">
        <v>46</v>
      </c>
      <c r="W103" s="29"/>
      <c r="X103" s="29"/>
      <c r="Y103" s="29" t="s">
        <v>47</v>
      </c>
      <c r="Z103" s="29"/>
      <c r="AA103" s="29"/>
      <c r="AB103" s="29" t="s">
        <v>48</v>
      </c>
      <c r="AC103" s="29"/>
      <c r="AD103" s="29"/>
      <c r="AE103" s="29" t="s">
        <v>49</v>
      </c>
      <c r="AF103" s="29"/>
      <c r="AG103" s="29"/>
      <c r="AH103" s="29" t="s">
        <v>50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52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12</v>
      </c>
      <c r="T104" s="2" t="s">
        <v>13</v>
      </c>
      <c r="U104" s="2"/>
      <c r="V104" s="2" t="s">
        <v>12</v>
      </c>
      <c r="W104" s="2" t="s">
        <v>13</v>
      </c>
      <c r="X104" s="2"/>
      <c r="Y104" s="2" t="s">
        <v>12</v>
      </c>
      <c r="Z104" s="2" t="s">
        <v>13</v>
      </c>
      <c r="AA104" s="2"/>
      <c r="AB104" s="2" t="s">
        <v>12</v>
      </c>
      <c r="AC104" s="2" t="s">
        <v>13</v>
      </c>
      <c r="AD104" s="2"/>
      <c r="AE104" s="2" t="s">
        <v>12</v>
      </c>
      <c r="AF104" s="2" t="s">
        <v>13</v>
      </c>
      <c r="AG104" s="2"/>
      <c r="AH104" s="2" t="s">
        <v>12</v>
      </c>
      <c r="AI104" s="2" t="s">
        <v>13</v>
      </c>
      <c r="AJ104" s="2"/>
      <c r="AK104" s="2" t="s">
        <v>12</v>
      </c>
      <c r="AL104" s="2" t="s">
        <v>13</v>
      </c>
      <c r="AM104" s="2"/>
      <c r="AN104" s="2" t="s">
        <v>12</v>
      </c>
      <c r="AO104" s="2" t="s">
        <v>13</v>
      </c>
      <c r="AP104" s="2"/>
      <c r="AQ104" s="17" t="s">
        <v>12</v>
      </c>
      <c r="AR104" s="17" t="s">
        <v>13</v>
      </c>
      <c r="AS104" s="17"/>
      <c r="AT104" s="1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7">
        <v>-5</v>
      </c>
      <c r="E105" s="7"/>
      <c r="F105" s="7"/>
      <c r="G105" s="1">
        <v>1</v>
      </c>
      <c r="H105" s="8">
        <f t="shared" ref="H105:H116" si="97">E106</f>
        <v>-5</v>
      </c>
      <c r="I105" s="8">
        <f t="shared" ref="I105:I116" si="98">H105+273.15</f>
        <v>268.14999999999998</v>
      </c>
      <c r="J105" s="8">
        <f t="shared" ref="J105:J116" si="99">EXP(($C$16*(I105-$C$14))/($C$17*I105*$C$14))</f>
        <v>8.9648717348658306E-3</v>
      </c>
      <c r="K105" s="8">
        <f t="shared" ref="K105:K116" si="100">$B$105/12</f>
        <v>75.904791666666668</v>
      </c>
      <c r="L105" s="8">
        <f t="shared" ref="L105:L116" si="101">K105*$B$106/100</f>
        <v>0.75904791666666671</v>
      </c>
      <c r="M105" s="1" t="s">
        <v>73</v>
      </c>
      <c r="O105" s="8">
        <f>L105</f>
        <v>0.75904791666666671</v>
      </c>
      <c r="P105" s="8">
        <f t="shared" ref="P105:P116" si="102">O105*J105</f>
        <v>6.8047672135337946E-3</v>
      </c>
      <c r="Q105" s="13">
        <f t="shared" ref="Q105:Q116" si="103">P105*$B$107</f>
        <v>1.4290011148420968E-3</v>
      </c>
      <c r="R105" s="8">
        <f t="shared" ref="R105:R116" si="104">L105*$B$107</f>
        <v>0.15940006249999999</v>
      </c>
      <c r="S105" s="14">
        <f t="shared" ref="S105:S116" si="105">Q105/R105</f>
        <v>8.9648717348658306E-3</v>
      </c>
      <c r="T105" s="2">
        <v>0.01</v>
      </c>
      <c r="U105" s="15">
        <f t="shared" ref="U105:U116" si="106">S105*T105</f>
        <v>8.9648717348658305E-5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5.5796487173486583E-3</v>
      </c>
      <c r="AU105" s="8">
        <f t="shared" ref="AU105:AU116" si="110">$B$105/12</f>
        <v>75.904791666666668</v>
      </c>
      <c r="AV105" s="1">
        <f t="shared" ref="AV105:AV116" si="111">$B$107</f>
        <v>0.21</v>
      </c>
      <c r="AW105" s="1">
        <f t="shared" ref="AW105:AW116" si="112">$E$11/12</f>
        <v>4.1666666666666666E-3</v>
      </c>
      <c r="AX105" s="1">
        <f t="shared" ref="AX105:AX116" si="113">AW105*10000*AV105*0.67*AU105*AT105</f>
        <v>2.4828981556799672</v>
      </c>
    </row>
    <row r="106" spans="1:54" x14ac:dyDescent="0.15">
      <c r="A106" s="1" t="s">
        <v>74</v>
      </c>
      <c r="B106" s="1">
        <v>1</v>
      </c>
      <c r="C106" s="7">
        <v>1</v>
      </c>
      <c r="D106" s="9">
        <v>-4.1797546354516104</v>
      </c>
      <c r="E106" s="10">
        <f t="shared" ref="E106:E117" si="114">D105</f>
        <v>-5</v>
      </c>
      <c r="F106" s="7" t="s">
        <v>73</v>
      </c>
      <c r="G106" s="1">
        <v>2</v>
      </c>
      <c r="H106" s="8">
        <f t="shared" si="97"/>
        <v>-4.1797546354516104</v>
      </c>
      <c r="I106" s="8">
        <f t="shared" si="98"/>
        <v>268.97024536454836</v>
      </c>
      <c r="J106" s="8">
        <f t="shared" si="99"/>
        <v>1.001462888512035E-2</v>
      </c>
      <c r="K106" s="8">
        <f t="shared" si="100"/>
        <v>75.904791666666668</v>
      </c>
      <c r="L106" s="8">
        <f t="shared" si="101"/>
        <v>0.75904791666666671</v>
      </c>
      <c r="M106" s="1" t="s">
        <v>73</v>
      </c>
      <c r="O106" s="8">
        <f t="shared" ref="O106:O116" si="115">L106+O105-P105-N106</f>
        <v>1.5112910661197996</v>
      </c>
      <c r="P106" s="8">
        <f t="shared" si="102"/>
        <v>1.5135019164587673E-2</v>
      </c>
      <c r="Q106" s="13">
        <f t="shared" si="103"/>
        <v>3.1783540245634112E-3</v>
      </c>
      <c r="R106" s="8">
        <f t="shared" si="104"/>
        <v>0.15940006249999999</v>
      </c>
      <c r="S106" s="14">
        <f t="shared" si="105"/>
        <v>1.9939477906813313E-2</v>
      </c>
      <c r="T106" s="2">
        <v>0.01</v>
      </c>
      <c r="U106" s="15">
        <f t="shared" si="106"/>
        <v>1.9939477906813312E-4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5.6893947790681333E-3</v>
      </c>
      <c r="AU106" s="8">
        <f t="shared" si="110"/>
        <v>75.904791666666668</v>
      </c>
      <c r="AV106" s="1">
        <f t="shared" si="111"/>
        <v>0.21</v>
      </c>
      <c r="AW106" s="1">
        <f t="shared" si="112"/>
        <v>4.1666666666666666E-3</v>
      </c>
      <c r="AX106" s="1">
        <f t="shared" si="113"/>
        <v>2.5317342577430209</v>
      </c>
    </row>
    <row r="107" spans="1:54" x14ac:dyDescent="0.15">
      <c r="A107" s="1" t="s">
        <v>38</v>
      </c>
      <c r="B107" s="1">
        <f>H11</f>
        <v>0.21</v>
      </c>
      <c r="C107" s="7">
        <v>2</v>
      </c>
      <c r="D107" s="9">
        <v>-1.4028312204642901</v>
      </c>
      <c r="E107" s="10">
        <f t="shared" si="114"/>
        <v>-4.1797546354516104</v>
      </c>
      <c r="F107" s="7" t="s">
        <v>73</v>
      </c>
      <c r="G107" s="1">
        <v>3</v>
      </c>
      <c r="H107" s="8">
        <f t="shared" si="97"/>
        <v>-1.4028312204642901</v>
      </c>
      <c r="I107" s="8">
        <f t="shared" si="98"/>
        <v>271.74716877953568</v>
      </c>
      <c r="J107" s="8">
        <f t="shared" si="99"/>
        <v>1.449739700506582E-2</v>
      </c>
      <c r="K107" s="8">
        <f t="shared" si="100"/>
        <v>75.904791666666668</v>
      </c>
      <c r="L107" s="8">
        <f t="shared" si="101"/>
        <v>0.75904791666666671</v>
      </c>
      <c r="M107" s="1" t="s">
        <v>73</v>
      </c>
      <c r="O107" s="8">
        <f t="shared" si="115"/>
        <v>2.2552039636218786</v>
      </c>
      <c r="P107" s="8">
        <f t="shared" si="102"/>
        <v>3.2694587188024385E-2</v>
      </c>
      <c r="Q107" s="13">
        <f t="shared" si="103"/>
        <v>6.8658633094851205E-3</v>
      </c>
      <c r="R107" s="8">
        <f t="shared" si="104"/>
        <v>0.15940006249999999</v>
      </c>
      <c r="S107" s="14">
        <f t="shared" si="105"/>
        <v>4.3073153183268799E-2</v>
      </c>
      <c r="T107" s="2">
        <v>0.01</v>
      </c>
      <c r="U107" s="15">
        <f t="shared" si="106"/>
        <v>4.3073153183268798E-4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5.9207315318326884E-3</v>
      </c>
      <c r="AU107" s="8">
        <f t="shared" si="110"/>
        <v>75.904791666666668</v>
      </c>
      <c r="AV107" s="1">
        <f t="shared" si="111"/>
        <v>0.21</v>
      </c>
      <c r="AW107" s="1">
        <f t="shared" si="112"/>
        <v>4.1666666666666666E-3</v>
      </c>
      <c r="AX107" s="1">
        <f t="shared" si="113"/>
        <v>2.6346772252804187</v>
      </c>
    </row>
    <row r="108" spans="1:54" x14ac:dyDescent="0.15">
      <c r="C108" s="7">
        <v>3</v>
      </c>
      <c r="D108" s="9">
        <v>5.4161653743225804</v>
      </c>
      <c r="E108" s="10">
        <f t="shared" si="114"/>
        <v>-1.4028312204642901</v>
      </c>
      <c r="F108" s="7" t="s">
        <v>73</v>
      </c>
      <c r="G108" s="1">
        <v>4</v>
      </c>
      <c r="H108" s="8">
        <f t="shared" si="97"/>
        <v>5.4161653743225804</v>
      </c>
      <c r="I108" s="8">
        <f t="shared" si="98"/>
        <v>278.56616537432257</v>
      </c>
      <c r="J108" s="8">
        <f t="shared" si="99"/>
        <v>3.485011579905857E-2</v>
      </c>
      <c r="K108" s="8">
        <f t="shared" si="100"/>
        <v>75.904791666666668</v>
      </c>
      <c r="L108" s="8">
        <f t="shared" si="101"/>
        <v>0.75904791666666671</v>
      </c>
      <c r="M108" s="1" t="s">
        <v>73</v>
      </c>
      <c r="O108" s="8">
        <f t="shared" si="115"/>
        <v>2.9815572931005212</v>
      </c>
      <c r="P108" s="8">
        <f t="shared" si="102"/>
        <v>0.10390761692608078</v>
      </c>
      <c r="Q108" s="13">
        <f t="shared" si="103"/>
        <v>2.182059955447696E-2</v>
      </c>
      <c r="R108" s="8">
        <f t="shared" si="104"/>
        <v>0.15940006249999999</v>
      </c>
      <c r="S108" s="14">
        <f t="shared" si="105"/>
        <v>0.13689203888785778</v>
      </c>
      <c r="T108" s="2">
        <v>0.01</v>
      </c>
      <c r="U108" s="15">
        <f t="shared" si="106"/>
        <v>1.3689203888785778E-3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6.8589203888785779E-3</v>
      </c>
      <c r="AU108" s="8">
        <f t="shared" si="110"/>
        <v>75.904791666666668</v>
      </c>
      <c r="AV108" s="1">
        <f t="shared" si="111"/>
        <v>0.21</v>
      </c>
      <c r="AW108" s="1">
        <f t="shared" si="112"/>
        <v>4.1666666666666666E-3</v>
      </c>
      <c r="AX108" s="1">
        <f t="shared" si="113"/>
        <v>3.0521636121197742</v>
      </c>
    </row>
    <row r="109" spans="1:54" x14ac:dyDescent="0.15">
      <c r="C109" s="7">
        <v>4</v>
      </c>
      <c r="D109" s="9">
        <v>10.788300958566699</v>
      </c>
      <c r="E109" s="10">
        <f t="shared" si="114"/>
        <v>5.4161653743225804</v>
      </c>
      <c r="F109" s="7" t="s">
        <v>73</v>
      </c>
      <c r="G109" s="1">
        <v>5</v>
      </c>
      <c r="H109" s="8">
        <f t="shared" si="97"/>
        <v>10.788300958566699</v>
      </c>
      <c r="I109" s="8">
        <f t="shared" si="98"/>
        <v>283.93830095856669</v>
      </c>
      <c r="J109" s="8">
        <f t="shared" si="99"/>
        <v>6.7516669440165114E-2</v>
      </c>
      <c r="K109" s="8">
        <f t="shared" si="100"/>
        <v>75.904791666666668</v>
      </c>
      <c r="L109" s="8">
        <f t="shared" si="101"/>
        <v>0.75904791666666671</v>
      </c>
      <c r="M109" s="1" t="s">
        <v>75</v>
      </c>
      <c r="N109" s="8">
        <f>(O108-P108)*$C$22/100</f>
        <v>2.7337671923657183</v>
      </c>
      <c r="O109" s="8">
        <f t="shared" si="115"/>
        <v>0.90293040047538886</v>
      </c>
      <c r="P109" s="8">
        <f t="shared" si="102"/>
        <v>6.0962853376372736E-2</v>
      </c>
      <c r="Q109" s="13">
        <f t="shared" si="103"/>
        <v>1.2802199209038275E-2</v>
      </c>
      <c r="R109" s="8">
        <f t="shared" si="104"/>
        <v>0.15940006249999999</v>
      </c>
      <c r="S109" s="14">
        <f t="shared" si="105"/>
        <v>8.0314894538001044E-2</v>
      </c>
      <c r="T109" s="2">
        <v>0.01</v>
      </c>
      <c r="U109" s="15">
        <f t="shared" si="106"/>
        <v>8.0314894538001044E-4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6.2931489453800105E-3</v>
      </c>
      <c r="AU109" s="8">
        <f t="shared" si="110"/>
        <v>75.904791666666668</v>
      </c>
      <c r="AV109" s="1">
        <f t="shared" si="111"/>
        <v>0.21</v>
      </c>
      <c r="AW109" s="1">
        <f t="shared" si="112"/>
        <v>4.1666666666666666E-3</v>
      </c>
      <c r="AX109" s="1">
        <f t="shared" si="113"/>
        <v>2.8003999358096108</v>
      </c>
    </row>
    <row r="110" spans="1:54" x14ac:dyDescent="0.15">
      <c r="C110" s="7">
        <v>5</v>
      </c>
      <c r="D110" s="9">
        <v>16.4164595502581</v>
      </c>
      <c r="E110" s="10">
        <f t="shared" si="114"/>
        <v>10.788300958566699</v>
      </c>
      <c r="F110" s="7" t="s">
        <v>75</v>
      </c>
      <c r="G110" s="1">
        <v>6</v>
      </c>
      <c r="H110" s="8">
        <f t="shared" si="97"/>
        <v>16.4164595502581</v>
      </c>
      <c r="I110" s="8">
        <f t="shared" si="98"/>
        <v>289.56645955025806</v>
      </c>
      <c r="J110" s="8">
        <f t="shared" si="99"/>
        <v>0.13148455754298094</v>
      </c>
      <c r="K110" s="8">
        <f t="shared" si="100"/>
        <v>75.904791666666668</v>
      </c>
      <c r="L110" s="8">
        <f t="shared" si="101"/>
        <v>0.75904791666666671</v>
      </c>
      <c r="M110" s="1" t="s">
        <v>73</v>
      </c>
      <c r="O110" s="8">
        <f t="shared" si="115"/>
        <v>1.601015463765683</v>
      </c>
      <c r="P110" s="8">
        <f t="shared" si="102"/>
        <v>0.21050880987270126</v>
      </c>
      <c r="Q110" s="13">
        <f t="shared" si="103"/>
        <v>4.4206850073267266E-2</v>
      </c>
      <c r="R110" s="8">
        <f t="shared" si="104"/>
        <v>0.15940006249999999</v>
      </c>
      <c r="S110" s="14">
        <f t="shared" si="105"/>
        <v>0.27733270225830225</v>
      </c>
      <c r="T110" s="2">
        <v>0.01</v>
      </c>
      <c r="U110" s="15">
        <f t="shared" si="106"/>
        <v>2.7733270225830226E-3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5.0000000000000001E-3</v>
      </c>
      <c r="AF110" s="2">
        <v>0.49</v>
      </c>
      <c r="AG110" s="15">
        <f t="shared" si="107"/>
        <v>2.4499999999999999E-3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1.4999999999999999E-2</v>
      </c>
      <c r="AR110" s="2">
        <v>0.5</v>
      </c>
      <c r="AS110" s="2">
        <f t="shared" si="108"/>
        <v>7.4999999999999997E-3</v>
      </c>
      <c r="AT110" s="1">
        <f t="shared" si="109"/>
        <v>1.2723327022583022E-2</v>
      </c>
      <c r="AU110" s="8">
        <f t="shared" si="110"/>
        <v>75.904791666666668</v>
      </c>
      <c r="AV110" s="1">
        <f t="shared" si="111"/>
        <v>0.21</v>
      </c>
      <c r="AW110" s="1">
        <f t="shared" si="112"/>
        <v>4.1666666666666666E-3</v>
      </c>
      <c r="AX110" s="1">
        <f t="shared" si="113"/>
        <v>5.6617767172797535</v>
      </c>
    </row>
    <row r="111" spans="1:54" x14ac:dyDescent="0.15">
      <c r="C111" s="7">
        <v>6</v>
      </c>
      <c r="D111" s="9">
        <v>20.070747337333302</v>
      </c>
      <c r="E111" s="10">
        <f t="shared" si="114"/>
        <v>16.4164595502581</v>
      </c>
      <c r="F111" s="7" t="s">
        <v>73</v>
      </c>
      <c r="G111" s="1">
        <v>7</v>
      </c>
      <c r="H111" s="8">
        <f t="shared" si="97"/>
        <v>20.070747337333302</v>
      </c>
      <c r="I111" s="8">
        <f t="shared" si="98"/>
        <v>293.22074733733325</v>
      </c>
      <c r="J111" s="8">
        <f t="shared" si="99"/>
        <v>0.19992629713200274</v>
      </c>
      <c r="K111" s="8">
        <f t="shared" si="100"/>
        <v>75.904791666666668</v>
      </c>
      <c r="L111" s="8">
        <f t="shared" si="101"/>
        <v>0.75904791666666671</v>
      </c>
      <c r="M111" s="1" t="s">
        <v>73</v>
      </c>
      <c r="O111" s="8">
        <f t="shared" si="115"/>
        <v>2.1495545705596486</v>
      </c>
      <c r="P111" s="8">
        <f t="shared" si="102"/>
        <v>0.42975248577516284</v>
      </c>
      <c r="Q111" s="13">
        <f t="shared" si="103"/>
        <v>9.0248022012784188E-2</v>
      </c>
      <c r="R111" s="8">
        <f t="shared" si="104"/>
        <v>0.15940006249999999</v>
      </c>
      <c r="S111" s="14">
        <f t="shared" si="105"/>
        <v>0.56617306541384949</v>
      </c>
      <c r="T111" s="2">
        <v>0.01</v>
      </c>
      <c r="U111" s="15">
        <f t="shared" si="106"/>
        <v>5.6617306541384953E-3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1.5611730654138494E-2</v>
      </c>
      <c r="AU111" s="8">
        <f t="shared" si="110"/>
        <v>75.904791666666668</v>
      </c>
      <c r="AV111" s="1">
        <f t="shared" si="111"/>
        <v>0.21</v>
      </c>
      <c r="AW111" s="1">
        <f t="shared" si="112"/>
        <v>4.1666666666666666E-3</v>
      </c>
      <c r="AX111" s="1">
        <f t="shared" si="113"/>
        <v>6.947092767257935</v>
      </c>
    </row>
    <row r="112" spans="1:54" x14ac:dyDescent="0.15">
      <c r="C112" s="7">
        <v>7</v>
      </c>
      <c r="D112" s="9">
        <v>22.936420517741901</v>
      </c>
      <c r="E112" s="10">
        <f t="shared" si="114"/>
        <v>20.070747337333302</v>
      </c>
      <c r="F112" s="7" t="s">
        <v>73</v>
      </c>
      <c r="G112" s="1">
        <v>8</v>
      </c>
      <c r="H112" s="8">
        <f t="shared" si="97"/>
        <v>22.936420517741901</v>
      </c>
      <c r="I112" s="8">
        <f t="shared" si="98"/>
        <v>296.08642051774189</v>
      </c>
      <c r="J112" s="8">
        <f t="shared" si="99"/>
        <v>0.27570638417516879</v>
      </c>
      <c r="K112" s="8">
        <f t="shared" si="100"/>
        <v>75.904791666666668</v>
      </c>
      <c r="L112" s="8">
        <f t="shared" si="101"/>
        <v>0.75904791666666671</v>
      </c>
      <c r="M112" s="1" t="s">
        <v>73</v>
      </c>
      <c r="O112" s="8">
        <f t="shared" si="115"/>
        <v>2.4788500014511525</v>
      </c>
      <c r="P112" s="8">
        <f t="shared" si="102"/>
        <v>0.6834347708127092</v>
      </c>
      <c r="Q112" s="13">
        <f t="shared" si="103"/>
        <v>0.14352130187066892</v>
      </c>
      <c r="R112" s="8">
        <f t="shared" si="104"/>
        <v>0.15940006249999999</v>
      </c>
      <c r="S112" s="14">
        <f t="shared" si="105"/>
        <v>0.9003842258259398</v>
      </c>
      <c r="T112" s="2">
        <v>0.01</v>
      </c>
      <c r="U112" s="15">
        <f t="shared" si="106"/>
        <v>9.003842258259398E-3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1.8953842258259399E-2</v>
      </c>
      <c r="AU112" s="8">
        <f t="shared" si="110"/>
        <v>75.904791666666668</v>
      </c>
      <c r="AV112" s="1">
        <f t="shared" si="111"/>
        <v>0.21</v>
      </c>
      <c r="AW112" s="1">
        <f t="shared" si="112"/>
        <v>4.1666666666666666E-3</v>
      </c>
      <c r="AX112" s="1">
        <f t="shared" si="113"/>
        <v>8.434305163290551</v>
      </c>
    </row>
    <row r="113" spans="3:51" x14ac:dyDescent="0.15">
      <c r="C113" s="7">
        <v>8</v>
      </c>
      <c r="D113" s="9">
        <v>20.7361219093548</v>
      </c>
      <c r="E113" s="10">
        <f t="shared" si="114"/>
        <v>22.936420517741901</v>
      </c>
      <c r="F113" s="7" t="s">
        <v>73</v>
      </c>
      <c r="G113" s="1">
        <v>9</v>
      </c>
      <c r="H113" s="8">
        <f t="shared" si="97"/>
        <v>20.7361219093548</v>
      </c>
      <c r="I113" s="8">
        <f t="shared" si="98"/>
        <v>293.88612190935476</v>
      </c>
      <c r="J113" s="8">
        <f t="shared" si="99"/>
        <v>0.21553639901354568</v>
      </c>
      <c r="K113" s="8">
        <f t="shared" si="100"/>
        <v>75.904791666666668</v>
      </c>
      <c r="L113" s="8">
        <f t="shared" si="101"/>
        <v>0.75904791666666671</v>
      </c>
      <c r="M113" s="1" t="s">
        <v>73</v>
      </c>
      <c r="O113" s="8">
        <f t="shared" si="115"/>
        <v>2.55446314730511</v>
      </c>
      <c r="P113" s="8">
        <f t="shared" si="102"/>
        <v>0.55057978818295195</v>
      </c>
      <c r="Q113" s="13">
        <f t="shared" si="103"/>
        <v>0.11562175551841991</v>
      </c>
      <c r="R113" s="8">
        <f t="shared" si="104"/>
        <v>0.15940006249999999</v>
      </c>
      <c r="S113" s="14">
        <f t="shared" si="105"/>
        <v>0.72535577279601071</v>
      </c>
      <c r="T113" s="2">
        <v>0.01</v>
      </c>
      <c r="U113" s="15">
        <f t="shared" si="106"/>
        <v>7.253557727960107E-3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7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8"/>
        <v>7.4999999999999997E-3</v>
      </c>
      <c r="AT113" s="1">
        <f t="shared" si="109"/>
        <v>1.7203557727960107E-2</v>
      </c>
      <c r="AU113" s="8">
        <f t="shared" si="110"/>
        <v>75.904791666666668</v>
      </c>
      <c r="AV113" s="1">
        <f t="shared" si="111"/>
        <v>0.21</v>
      </c>
      <c r="AW113" s="1">
        <f t="shared" si="112"/>
        <v>4.1666666666666666E-3</v>
      </c>
      <c r="AX113" s="1">
        <f t="shared" si="113"/>
        <v>7.6554428276235988</v>
      </c>
    </row>
    <row r="114" spans="3:51" x14ac:dyDescent="0.15">
      <c r="C114" s="7">
        <v>9</v>
      </c>
      <c r="D114" s="9">
        <v>15.353152396700001</v>
      </c>
      <c r="E114" s="10">
        <f t="shared" si="114"/>
        <v>20.7361219093548</v>
      </c>
      <c r="F114" s="7" t="s">
        <v>73</v>
      </c>
      <c r="G114" s="1">
        <v>10</v>
      </c>
      <c r="H114" s="8">
        <f t="shared" si="97"/>
        <v>15.353152396700001</v>
      </c>
      <c r="I114" s="8">
        <f t="shared" si="98"/>
        <v>288.50315239669999</v>
      </c>
      <c r="J114" s="8">
        <f t="shared" si="99"/>
        <v>0.11615896383797894</v>
      </c>
      <c r="K114" s="8">
        <f t="shared" si="100"/>
        <v>75.904791666666668</v>
      </c>
      <c r="L114" s="8">
        <f t="shared" si="101"/>
        <v>0.75904791666666671</v>
      </c>
      <c r="M114" s="1" t="s">
        <v>73</v>
      </c>
      <c r="O114" s="8">
        <f t="shared" si="115"/>
        <v>2.7629312757888247</v>
      </c>
      <c r="P114" s="8">
        <f t="shared" si="102"/>
        <v>0.32093923415117509</v>
      </c>
      <c r="Q114" s="13">
        <f t="shared" si="103"/>
        <v>6.7397239171746767E-2</v>
      </c>
      <c r="R114" s="8">
        <f t="shared" si="104"/>
        <v>0.15940006249999999</v>
      </c>
      <c r="S114" s="14">
        <f t="shared" si="105"/>
        <v>0.42281814771400589</v>
      </c>
      <c r="T114" s="2">
        <v>0.01</v>
      </c>
      <c r="U114" s="15">
        <f t="shared" si="106"/>
        <v>4.2281814771400594E-3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5.0000000000000001E-3</v>
      </c>
      <c r="AF114" s="2">
        <v>0.49</v>
      </c>
      <c r="AG114" s="15">
        <f t="shared" si="107"/>
        <v>2.4499999999999999E-3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1.4999999999999999E-2</v>
      </c>
      <c r="AR114" s="2">
        <v>0.5</v>
      </c>
      <c r="AS114" s="2">
        <f t="shared" si="108"/>
        <v>7.4999999999999997E-3</v>
      </c>
      <c r="AT114" s="1">
        <f t="shared" si="109"/>
        <v>1.4178181477140058E-2</v>
      </c>
      <c r="AU114" s="8">
        <f t="shared" si="110"/>
        <v>75.904791666666668</v>
      </c>
      <c r="AV114" s="1">
        <f t="shared" si="111"/>
        <v>0.21</v>
      </c>
      <c r="AW114" s="1">
        <f t="shared" si="112"/>
        <v>4.1666666666666666E-3</v>
      </c>
      <c r="AX114" s="1">
        <f t="shared" si="113"/>
        <v>6.3091750796123067</v>
      </c>
    </row>
    <row r="115" spans="3:51" x14ac:dyDescent="0.15">
      <c r="C115" s="7">
        <v>10</v>
      </c>
      <c r="D115" s="9">
        <v>9.2164779453225805</v>
      </c>
      <c r="E115" s="10">
        <f t="shared" si="114"/>
        <v>15.353152396700001</v>
      </c>
      <c r="F115" s="7" t="s">
        <v>73</v>
      </c>
      <c r="G115" s="1">
        <v>11</v>
      </c>
      <c r="H115" s="8">
        <f t="shared" si="97"/>
        <v>9.2164779453225805</v>
      </c>
      <c r="I115" s="8">
        <f t="shared" si="98"/>
        <v>282.36647794532257</v>
      </c>
      <c r="J115" s="8">
        <f t="shared" si="99"/>
        <v>5.578387848818088E-2</v>
      </c>
      <c r="K115" s="8">
        <f t="shared" si="100"/>
        <v>75.904791666666668</v>
      </c>
      <c r="L115" s="8">
        <f t="shared" si="101"/>
        <v>0.75904791666666671</v>
      </c>
      <c r="M115" s="1" t="s">
        <v>75</v>
      </c>
      <c r="N115" s="8">
        <f>(O114-P114)*$C$22/100</f>
        <v>2.3198924395557672</v>
      </c>
      <c r="O115" s="8">
        <f t="shared" si="115"/>
        <v>0.88114751874854935</v>
      </c>
      <c r="P115" s="8">
        <f t="shared" si="102"/>
        <v>4.9153826116031162E-2</v>
      </c>
      <c r="Q115" s="13">
        <f t="shared" si="103"/>
        <v>1.0322303484366543E-2</v>
      </c>
      <c r="R115" s="8">
        <f t="shared" si="104"/>
        <v>0.15940006249999999</v>
      </c>
      <c r="S115" s="14">
        <f t="shared" si="105"/>
        <v>6.4757211022840988E-2</v>
      </c>
      <c r="T115" s="2">
        <v>0.01</v>
      </c>
      <c r="U115" s="15">
        <f t="shared" si="106"/>
        <v>6.4757211022840985E-4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6.1375721102284097E-3</v>
      </c>
      <c r="AU115" s="8">
        <f t="shared" si="110"/>
        <v>75.904791666666668</v>
      </c>
      <c r="AV115" s="1">
        <f t="shared" si="111"/>
        <v>0.21</v>
      </c>
      <c r="AW115" s="1">
        <f t="shared" si="112"/>
        <v>4.1666666666666666E-3</v>
      </c>
      <c r="AX115" s="1">
        <f t="shared" si="113"/>
        <v>2.7311695134958578</v>
      </c>
    </row>
    <row r="116" spans="3:51" x14ac:dyDescent="0.15">
      <c r="C116" s="7">
        <v>11</v>
      </c>
      <c r="D116" s="9">
        <v>2.9480898093999999</v>
      </c>
      <c r="E116" s="10">
        <f t="shared" si="114"/>
        <v>9.2164779453225805</v>
      </c>
      <c r="F116" s="7" t="s">
        <v>75</v>
      </c>
      <c r="G116" s="1">
        <v>12</v>
      </c>
      <c r="H116" s="8">
        <f t="shared" si="97"/>
        <v>2.9480898093999999</v>
      </c>
      <c r="I116" s="8">
        <f t="shared" si="98"/>
        <v>276.09808980939999</v>
      </c>
      <c r="J116" s="8">
        <f t="shared" si="99"/>
        <v>2.5498129044335426E-2</v>
      </c>
      <c r="K116" s="8">
        <f t="shared" si="100"/>
        <v>75.904791666666668</v>
      </c>
      <c r="L116" s="8">
        <f t="shared" si="101"/>
        <v>0.75904791666666671</v>
      </c>
      <c r="M116" s="1" t="s">
        <v>73</v>
      </c>
      <c r="O116" s="8">
        <f t="shared" si="115"/>
        <v>1.591041609299185</v>
      </c>
      <c r="P116" s="8">
        <f t="shared" si="102"/>
        <v>4.056858426881773E-2</v>
      </c>
      <c r="Q116" s="13">
        <f t="shared" si="103"/>
        <v>8.5194026964517233E-3</v>
      </c>
      <c r="R116" s="8">
        <f t="shared" si="104"/>
        <v>0.15940006249999999</v>
      </c>
      <c r="S116" s="14">
        <f t="shared" si="105"/>
        <v>5.3446670991435297E-2</v>
      </c>
      <c r="T116" s="2">
        <v>0.01</v>
      </c>
      <c r="U116" s="15">
        <f t="shared" si="106"/>
        <v>5.3446670991435293E-4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6.024466709914353E-3</v>
      </c>
      <c r="AU116" s="8">
        <f t="shared" si="110"/>
        <v>75.904791666666668</v>
      </c>
      <c r="AV116" s="1">
        <f t="shared" si="111"/>
        <v>0.21</v>
      </c>
      <c r="AW116" s="1">
        <f t="shared" si="112"/>
        <v>4.1666666666666666E-3</v>
      </c>
      <c r="AX116" s="1">
        <f t="shared" si="113"/>
        <v>2.6808385331665696</v>
      </c>
      <c r="AY116" s="1">
        <f>SUM(AX105:AX116)</f>
        <v>53.921673788359371</v>
      </c>
    </row>
    <row r="117" spans="3:51" x14ac:dyDescent="0.15">
      <c r="C117" s="7">
        <v>12</v>
      </c>
      <c r="D117" s="9">
        <v>-5.3134696679032301</v>
      </c>
      <c r="E117" s="10">
        <f t="shared" si="114"/>
        <v>2.9480898093999999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Z117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4.37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10</v>
      </c>
      <c r="B2" s="3" t="s">
        <v>11</v>
      </c>
      <c r="C2" s="2"/>
      <c r="D2" s="2"/>
      <c r="E2" s="34">
        <v>637.75001605241096</v>
      </c>
      <c r="F2" s="2">
        <v>1069.5229999999999</v>
      </c>
      <c r="G2" s="38">
        <f>(F2+F3+F4)/3</f>
        <v>1386.3551666666665</v>
      </c>
      <c r="H2" s="2">
        <v>0.13</v>
      </c>
      <c r="I2" s="28">
        <f>(H2+H3+H4)/3</f>
        <v>0.15666666666666665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14</v>
      </c>
      <c r="C3" s="2"/>
      <c r="D3" s="2"/>
      <c r="E3" s="35"/>
      <c r="F3" s="2">
        <v>1433.9024999999999</v>
      </c>
      <c r="G3" s="39"/>
      <c r="H3" s="2">
        <v>0.24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16</v>
      </c>
      <c r="C5" s="2"/>
      <c r="D5" s="2"/>
      <c r="E5" s="34">
        <v>7022.3523287671196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583.37939737076999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55.050756751876001</v>
      </c>
      <c r="F8" s="2">
        <v>625.46400000000006</v>
      </c>
      <c r="G8" s="2"/>
      <c r="H8" s="2">
        <v>0.3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15.143541740845301</v>
      </c>
      <c r="F9" s="2">
        <v>341.64</v>
      </c>
      <c r="G9" s="2"/>
      <c r="H9" s="2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0.1044605492356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10.8272992999823</v>
      </c>
      <c r="F11" s="2">
        <v>910.85749999999996</v>
      </c>
      <c r="G11" s="2"/>
      <c r="H11" s="2">
        <v>0.26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AV38+AV53+BB69+AY85+AY101+BB101+AY116+AG69</f>
        <v>19876803.512785226</v>
      </c>
      <c r="J14" s="6" t="s">
        <v>22</v>
      </c>
      <c r="K14" s="6">
        <f>I14/(10000*1000)</f>
        <v>1.9876803512785226</v>
      </c>
      <c r="L14" s="6" t="s">
        <v>23</v>
      </c>
    </row>
    <row r="15" spans="1:44" x14ac:dyDescent="0.15">
      <c r="A15" s="1" t="s">
        <v>24</v>
      </c>
      <c r="B15" s="1" t="s">
        <v>19</v>
      </c>
      <c r="G15" s="37"/>
      <c r="H15" s="6" t="s">
        <v>25</v>
      </c>
      <c r="I15" s="6">
        <v>41178495.721964397</v>
      </c>
      <c r="J15" s="6" t="s">
        <v>22</v>
      </c>
      <c r="K15" s="6">
        <f>I15/(10000*1000)</f>
        <v>4.1178495721964392</v>
      </c>
      <c r="L15" s="6" t="s">
        <v>23</v>
      </c>
    </row>
    <row r="16" spans="1:44" x14ac:dyDescent="0.15">
      <c r="A16" s="1" t="s">
        <v>26</v>
      </c>
      <c r="B16" s="1" t="s">
        <v>27</v>
      </c>
      <c r="C16" s="1">
        <v>19347</v>
      </c>
      <c r="K16" s="1">
        <v>1.9876803512785226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1386.3551666666665</v>
      </c>
      <c r="C27" s="7" t="s">
        <v>72</v>
      </c>
      <c r="D27" s="7">
        <v>-9</v>
      </c>
      <c r="E27" s="7"/>
      <c r="F27" s="7"/>
      <c r="G27" s="1">
        <v>1</v>
      </c>
      <c r="H27" s="8">
        <f t="shared" ref="H27:H38" si="0">E28</f>
        <v>-9</v>
      </c>
      <c r="I27" s="8">
        <f t="shared" ref="I27:I38" si="1">H27+273.15</f>
        <v>264.14999999999998</v>
      </c>
      <c r="J27" s="8">
        <f t="shared" ref="J27:J38" si="2">EXP(($C$16*(I27-$C$14))/($C$17*I27*$C$14))</f>
        <v>5.1730365778654029E-3</v>
      </c>
      <c r="K27" s="8">
        <f t="shared" ref="K27:K38" si="3">$B$27/12</f>
        <v>115.52959722222221</v>
      </c>
      <c r="L27" s="8">
        <f t="shared" ref="L27:L38" si="4">K27*$B$28/100</f>
        <v>1.155295972222222</v>
      </c>
      <c r="M27" s="1" t="s">
        <v>73</v>
      </c>
      <c r="O27" s="8">
        <f>L27</f>
        <v>1.155295972222222</v>
      </c>
      <c r="P27" s="8">
        <f t="shared" ref="P27:P38" si="5">O27*J27</f>
        <v>5.9763883225661266E-3</v>
      </c>
      <c r="Q27" s="13">
        <f t="shared" ref="Q27:Q38" si="6">P27*$B$29</f>
        <v>9.3630083720202639E-4</v>
      </c>
      <c r="R27" s="8">
        <f t="shared" ref="R27:R38" si="7">L27*$B$29</f>
        <v>0.18099636898148144</v>
      </c>
      <c r="S27" s="14">
        <f t="shared" ref="S27:S38" si="8">Q27/R27</f>
        <v>5.173036577865402E-3</v>
      </c>
      <c r="T27" s="2">
        <v>0.01</v>
      </c>
      <c r="U27" s="15">
        <f t="shared" ref="U27:U38" si="9">S27*T27</f>
        <v>5.1730365778654023E-5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2.1951730365778653E-2</v>
      </c>
      <c r="AR27" s="8">
        <f t="shared" ref="AR27:AR38" si="15">$B$27/12</f>
        <v>115.52959722222221</v>
      </c>
      <c r="AS27" s="1">
        <f t="shared" ref="AS27:AS38" si="16">$B$29</f>
        <v>0.15666666666666665</v>
      </c>
      <c r="AT27" s="1">
        <f>$E$2/12</f>
        <v>53.145834671034244</v>
      </c>
      <c r="AU27" s="1">
        <f t="shared" ref="AU27:AU38" si="17">AT27*10000*AS27*0.67*AR27*AQ27</f>
        <v>141475.96239449823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-10.3609937803871</v>
      </c>
      <c r="E28" s="10">
        <f t="shared" ref="E28:E39" si="18">D27</f>
        <v>-9</v>
      </c>
      <c r="F28" s="7" t="s">
        <v>73</v>
      </c>
      <c r="G28" s="1">
        <v>2</v>
      </c>
      <c r="H28" s="8">
        <f t="shared" si="0"/>
        <v>-10.3609937803871</v>
      </c>
      <c r="I28" s="8">
        <f t="shared" si="1"/>
        <v>262.78900621961287</v>
      </c>
      <c r="J28" s="8">
        <f t="shared" si="2"/>
        <v>4.274026131944355E-3</v>
      </c>
      <c r="K28" s="8">
        <f t="shared" si="3"/>
        <v>115.52959722222221</v>
      </c>
      <c r="L28" s="8">
        <f t="shared" si="4"/>
        <v>1.155295972222222</v>
      </c>
      <c r="M28" s="1" t="s">
        <v>73</v>
      </c>
      <c r="O28" s="8">
        <f t="shared" ref="O28:O38" si="19">L28+O27-P27-N28</f>
        <v>2.304615556121878</v>
      </c>
      <c r="P28" s="8">
        <f t="shared" si="5"/>
        <v>9.8499871109503784E-3</v>
      </c>
      <c r="Q28" s="13">
        <f t="shared" si="6"/>
        <v>1.5431646473822258E-3</v>
      </c>
      <c r="R28" s="8">
        <f t="shared" si="7"/>
        <v>0.18099636898148144</v>
      </c>
      <c r="S28" s="14">
        <f t="shared" si="8"/>
        <v>8.5259425703734081E-3</v>
      </c>
      <c r="T28" s="2">
        <v>0.01</v>
      </c>
      <c r="U28" s="15">
        <f t="shared" si="9"/>
        <v>8.5259425703734082E-5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2.1985259425703733E-2</v>
      </c>
      <c r="AR28" s="8">
        <f t="shared" si="15"/>
        <v>115.52959722222221</v>
      </c>
      <c r="AS28" s="1">
        <f t="shared" si="16"/>
        <v>0.15666666666666665</v>
      </c>
      <c r="AT28" s="1">
        <f t="shared" ref="AT28:AT38" si="20">$E$2/12</f>
        <v>53.145834671034244</v>
      </c>
      <c r="AU28" s="1">
        <f t="shared" si="17"/>
        <v>141692.05269544682</v>
      </c>
    </row>
    <row r="29" spans="1:47" x14ac:dyDescent="0.15">
      <c r="A29" s="1" t="s">
        <v>38</v>
      </c>
      <c r="B29" s="1">
        <f>I2</f>
        <v>0.15666666666666665</v>
      </c>
      <c r="C29" s="7">
        <v>2</v>
      </c>
      <c r="D29" s="9">
        <v>-5.9384131277499996</v>
      </c>
      <c r="E29" s="10">
        <f t="shared" si="18"/>
        <v>-10.3609937803871</v>
      </c>
      <c r="F29" s="7" t="s">
        <v>73</v>
      </c>
      <c r="G29" s="1">
        <v>3</v>
      </c>
      <c r="H29" s="8">
        <f t="shared" si="0"/>
        <v>-5.9384131277499996</v>
      </c>
      <c r="I29" s="8">
        <f t="shared" si="1"/>
        <v>267.21158687225</v>
      </c>
      <c r="J29" s="8">
        <f t="shared" si="2"/>
        <v>7.8915633262364709E-3</v>
      </c>
      <c r="K29" s="8">
        <f t="shared" si="3"/>
        <v>115.52959722222221</v>
      </c>
      <c r="L29" s="8">
        <f t="shared" si="4"/>
        <v>1.155295972222222</v>
      </c>
      <c r="M29" s="1" t="s">
        <v>73</v>
      </c>
      <c r="O29" s="8">
        <f t="shared" si="19"/>
        <v>3.4500615412331497</v>
      </c>
      <c r="P29" s="8">
        <f t="shared" si="5"/>
        <v>2.7226379132054401E-2</v>
      </c>
      <c r="Q29" s="13">
        <f t="shared" si="6"/>
        <v>4.2654660640218554E-3</v>
      </c>
      <c r="R29" s="8">
        <f t="shared" si="7"/>
        <v>0.18099636898148144</v>
      </c>
      <c r="S29" s="14">
        <f t="shared" si="8"/>
        <v>2.3566583617256293E-2</v>
      </c>
      <c r="T29" s="2">
        <v>0.01</v>
      </c>
      <c r="U29" s="15">
        <f t="shared" si="9"/>
        <v>2.3566583617256294E-4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2.2135665836172561E-2</v>
      </c>
      <c r="AR29" s="8">
        <f t="shared" si="15"/>
        <v>115.52959722222221</v>
      </c>
      <c r="AS29" s="1">
        <f t="shared" si="16"/>
        <v>0.15666666666666665</v>
      </c>
      <c r="AT29" s="1">
        <f t="shared" si="20"/>
        <v>53.145834671034244</v>
      </c>
      <c r="AU29" s="1">
        <f t="shared" si="17"/>
        <v>142661.40186823692</v>
      </c>
    </row>
    <row r="30" spans="1:47" x14ac:dyDescent="0.15">
      <c r="C30" s="7">
        <v>3</v>
      </c>
      <c r="D30" s="9">
        <v>1.1586461865806501</v>
      </c>
      <c r="E30" s="10">
        <f t="shared" si="18"/>
        <v>-5.9384131277499996</v>
      </c>
      <c r="F30" s="7" t="s">
        <v>73</v>
      </c>
      <c r="G30" s="1">
        <v>4</v>
      </c>
      <c r="H30" s="8">
        <f t="shared" si="0"/>
        <v>1.1586461865806501</v>
      </c>
      <c r="I30" s="8">
        <f t="shared" si="1"/>
        <v>274.30864618658063</v>
      </c>
      <c r="J30" s="8">
        <f t="shared" si="2"/>
        <v>2.0258014588589036E-2</v>
      </c>
      <c r="K30" s="8">
        <f t="shared" si="3"/>
        <v>115.52959722222221</v>
      </c>
      <c r="L30" s="8">
        <f t="shared" si="4"/>
        <v>1.155295972222222</v>
      </c>
      <c r="M30" s="1" t="s">
        <v>73</v>
      </c>
      <c r="O30" s="8">
        <f t="shared" si="19"/>
        <v>4.5781311343233178</v>
      </c>
      <c r="P30" s="8">
        <f t="shared" si="5"/>
        <v>9.2743847307595439E-2</v>
      </c>
      <c r="Q30" s="13">
        <f t="shared" si="6"/>
        <v>1.4529869411523283E-2</v>
      </c>
      <c r="R30" s="8">
        <f t="shared" si="7"/>
        <v>0.18099636898148144</v>
      </c>
      <c r="S30" s="14">
        <f t="shared" si="8"/>
        <v>8.027713204020076E-2</v>
      </c>
      <c r="T30" s="2">
        <v>0.01</v>
      </c>
      <c r="U30" s="15">
        <f t="shared" si="9"/>
        <v>8.0277132040200763E-4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2.2702771320402007E-2</v>
      </c>
      <c r="AR30" s="8">
        <f t="shared" si="15"/>
        <v>115.52959722222221</v>
      </c>
      <c r="AS30" s="1">
        <f t="shared" si="16"/>
        <v>0.15666666666666665</v>
      </c>
      <c r="AT30" s="1">
        <f t="shared" si="20"/>
        <v>53.145834671034244</v>
      </c>
      <c r="AU30" s="1">
        <f t="shared" si="17"/>
        <v>146316.32076636786</v>
      </c>
    </row>
    <row r="31" spans="1:47" x14ac:dyDescent="0.15">
      <c r="C31" s="7">
        <v>4</v>
      </c>
      <c r="D31" s="9">
        <v>8.9536979533333305</v>
      </c>
      <c r="E31" s="10">
        <f t="shared" si="18"/>
        <v>1.1586461865806501</v>
      </c>
      <c r="F31" s="7" t="s">
        <v>73</v>
      </c>
      <c r="G31" s="1">
        <v>5</v>
      </c>
      <c r="H31" s="8">
        <f t="shared" si="0"/>
        <v>8.9536979533333305</v>
      </c>
      <c r="I31" s="8">
        <f t="shared" si="1"/>
        <v>282.10369795333332</v>
      </c>
      <c r="J31" s="8">
        <f t="shared" si="2"/>
        <v>5.4020528253103897E-2</v>
      </c>
      <c r="K31" s="8">
        <f t="shared" si="3"/>
        <v>115.52959722222221</v>
      </c>
      <c r="L31" s="8">
        <f t="shared" si="4"/>
        <v>1.155295972222222</v>
      </c>
      <c r="M31" s="1" t="s">
        <v>75</v>
      </c>
      <c r="N31" s="8">
        <f>(O30-P30)*C22/100</f>
        <v>4.2611179226649361</v>
      </c>
      <c r="O31" s="8">
        <f t="shared" si="19"/>
        <v>1.3795653365730081</v>
      </c>
      <c r="P31" s="8">
        <f t="shared" si="5"/>
        <v>7.4524848241344963E-2</v>
      </c>
      <c r="Q31" s="13">
        <f t="shared" si="6"/>
        <v>1.1675559557810709E-2</v>
      </c>
      <c r="R31" s="8">
        <f t="shared" si="7"/>
        <v>0.18099636898148144</v>
      </c>
      <c r="S31" s="14">
        <f t="shared" si="8"/>
        <v>6.4507147980439813E-2</v>
      </c>
      <c r="T31" s="2">
        <v>0.01</v>
      </c>
      <c r="U31" s="15">
        <f t="shared" si="9"/>
        <v>6.4507147980439813E-4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2.2545071479804397E-2</v>
      </c>
      <c r="AR31" s="8">
        <f t="shared" si="15"/>
        <v>115.52959722222221</v>
      </c>
      <c r="AS31" s="1">
        <f t="shared" si="16"/>
        <v>0.15666666666666665</v>
      </c>
      <c r="AT31" s="1">
        <f t="shared" si="20"/>
        <v>53.145834671034244</v>
      </c>
      <c r="AU31" s="1">
        <f t="shared" si="17"/>
        <v>145299.96641314626</v>
      </c>
    </row>
    <row r="32" spans="1:47" x14ac:dyDescent="0.15">
      <c r="C32" s="7">
        <v>5</v>
      </c>
      <c r="D32" s="9">
        <v>14.6329699235484</v>
      </c>
      <c r="E32" s="10">
        <f t="shared" si="18"/>
        <v>8.9536979533333305</v>
      </c>
      <c r="F32" s="7" t="s">
        <v>75</v>
      </c>
      <c r="G32" s="1">
        <v>6</v>
      </c>
      <c r="H32" s="8">
        <f t="shared" si="0"/>
        <v>14.6329699235484</v>
      </c>
      <c r="I32" s="8">
        <f t="shared" si="1"/>
        <v>287.78296992354836</v>
      </c>
      <c r="J32" s="8">
        <f t="shared" si="2"/>
        <v>0.10675123999893714</v>
      </c>
      <c r="K32" s="8">
        <f t="shared" si="3"/>
        <v>115.52959722222221</v>
      </c>
      <c r="L32" s="8">
        <f t="shared" si="4"/>
        <v>1.155295972222222</v>
      </c>
      <c r="M32" s="1" t="s">
        <v>73</v>
      </c>
      <c r="O32" s="8">
        <f t="shared" si="19"/>
        <v>2.4603364605538851</v>
      </c>
      <c r="P32" s="8">
        <f t="shared" si="5"/>
        <v>0.2626439679787233</v>
      </c>
      <c r="Q32" s="13">
        <f t="shared" si="6"/>
        <v>4.1147554983333313E-2</v>
      </c>
      <c r="R32" s="8">
        <f t="shared" si="7"/>
        <v>0.18099636898148144</v>
      </c>
      <c r="S32" s="14">
        <f t="shared" si="8"/>
        <v>0.22733911854078856</v>
      </c>
      <c r="T32" s="2">
        <v>0.01</v>
      </c>
      <c r="U32" s="15">
        <f t="shared" si="9"/>
        <v>2.2733911854078857E-3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2.4173391185407886E-2</v>
      </c>
      <c r="AR32" s="8">
        <f t="shared" si="15"/>
        <v>115.52959722222221</v>
      </c>
      <c r="AS32" s="1">
        <f t="shared" si="16"/>
        <v>0.15666666666666665</v>
      </c>
      <c r="AT32" s="1">
        <f t="shared" si="20"/>
        <v>53.145834671034244</v>
      </c>
      <c r="AU32" s="1">
        <f t="shared" si="17"/>
        <v>155794.2688484253</v>
      </c>
    </row>
    <row r="33" spans="1:48" x14ac:dyDescent="0.15">
      <c r="C33" s="7">
        <v>6</v>
      </c>
      <c r="D33" s="9">
        <v>17.283190179999998</v>
      </c>
      <c r="E33" s="10">
        <f t="shared" si="18"/>
        <v>14.6329699235484</v>
      </c>
      <c r="F33" s="7" t="s">
        <v>73</v>
      </c>
      <c r="G33" s="1">
        <v>7</v>
      </c>
      <c r="H33" s="8">
        <f t="shared" si="0"/>
        <v>17.283190179999998</v>
      </c>
      <c r="I33" s="8">
        <f t="shared" si="1"/>
        <v>290.43319018</v>
      </c>
      <c r="J33" s="8">
        <f t="shared" si="2"/>
        <v>0.14536337557392748</v>
      </c>
      <c r="K33" s="8">
        <f t="shared" si="3"/>
        <v>115.52959722222221</v>
      </c>
      <c r="L33" s="8">
        <f t="shared" si="4"/>
        <v>1.155295972222222</v>
      </c>
      <c r="M33" s="1" t="s">
        <v>73</v>
      </c>
      <c r="O33" s="8">
        <f t="shared" si="19"/>
        <v>3.352988464797384</v>
      </c>
      <c r="P33" s="8">
        <f t="shared" si="5"/>
        <v>0.48740172150338862</v>
      </c>
      <c r="Q33" s="13">
        <f t="shared" si="6"/>
        <v>7.6359603035530868E-2</v>
      </c>
      <c r="R33" s="8">
        <f t="shared" si="7"/>
        <v>0.18099636898148144</v>
      </c>
      <c r="S33" s="14">
        <f t="shared" si="8"/>
        <v>0.4218847232418434</v>
      </c>
      <c r="T33" s="2">
        <v>0.01</v>
      </c>
      <c r="U33" s="15">
        <f t="shared" si="9"/>
        <v>4.2188472324184339E-3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3.3668847232418433E-2</v>
      </c>
      <c r="AR33" s="8">
        <f t="shared" si="15"/>
        <v>115.52959722222221</v>
      </c>
      <c r="AS33" s="1">
        <f t="shared" si="16"/>
        <v>0.15666666666666665</v>
      </c>
      <c r="AT33" s="1">
        <f t="shared" si="20"/>
        <v>53.145834671034244</v>
      </c>
      <c r="AU33" s="1">
        <f t="shared" si="17"/>
        <v>216991.21142383688</v>
      </c>
    </row>
    <row r="34" spans="1:48" x14ac:dyDescent="0.15">
      <c r="C34" s="7">
        <v>7</v>
      </c>
      <c r="D34" s="9">
        <v>22.4877739735484</v>
      </c>
      <c r="E34" s="10">
        <f t="shared" si="18"/>
        <v>17.283190179999998</v>
      </c>
      <c r="F34" s="7" t="s">
        <v>73</v>
      </c>
      <c r="G34" s="1">
        <v>8</v>
      </c>
      <c r="H34" s="8">
        <f t="shared" si="0"/>
        <v>22.4877739735484</v>
      </c>
      <c r="I34" s="8">
        <f t="shared" si="1"/>
        <v>295.63777397354841</v>
      </c>
      <c r="J34" s="8">
        <f t="shared" si="2"/>
        <v>0.26228501282142103</v>
      </c>
      <c r="K34" s="8">
        <f t="shared" si="3"/>
        <v>115.52959722222221</v>
      </c>
      <c r="L34" s="8">
        <f t="shared" si="4"/>
        <v>1.155295972222222</v>
      </c>
      <c r="M34" s="1" t="s">
        <v>73</v>
      </c>
      <c r="O34" s="8">
        <f t="shared" si="19"/>
        <v>4.0208827155162172</v>
      </c>
      <c r="P34" s="8">
        <f t="shared" si="5"/>
        <v>1.0546172745926012</v>
      </c>
      <c r="Q34" s="13">
        <f t="shared" si="6"/>
        <v>0.16522337301950751</v>
      </c>
      <c r="R34" s="8">
        <f t="shared" si="7"/>
        <v>0.18099636898148144</v>
      </c>
      <c r="S34" s="14">
        <f t="shared" si="8"/>
        <v>0.91285462768820658</v>
      </c>
      <c r="T34" s="2">
        <v>0.01</v>
      </c>
      <c r="U34" s="15">
        <f t="shared" si="9"/>
        <v>9.1285462768820654E-3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3.8578546276882064E-2</v>
      </c>
      <c r="AR34" s="8">
        <f t="shared" si="15"/>
        <v>115.52959722222221</v>
      </c>
      <c r="AS34" s="1">
        <f t="shared" si="16"/>
        <v>0.15666666666666665</v>
      </c>
      <c r="AT34" s="1">
        <f t="shared" si="20"/>
        <v>53.145834671034244</v>
      </c>
      <c r="AU34" s="1">
        <f t="shared" si="17"/>
        <v>248633.56425018556</v>
      </c>
    </row>
    <row r="35" spans="1:48" x14ac:dyDescent="0.15">
      <c r="C35" s="7">
        <v>8</v>
      </c>
      <c r="D35" s="9">
        <v>19.659956675806502</v>
      </c>
      <c r="E35" s="10">
        <f t="shared" si="18"/>
        <v>22.4877739735484</v>
      </c>
      <c r="F35" s="7" t="s">
        <v>73</v>
      </c>
      <c r="G35" s="1">
        <v>9</v>
      </c>
      <c r="H35" s="8">
        <f t="shared" si="0"/>
        <v>19.659956675806502</v>
      </c>
      <c r="I35" s="8">
        <f t="shared" si="1"/>
        <v>292.80995667580646</v>
      </c>
      <c r="J35" s="8">
        <f t="shared" si="2"/>
        <v>0.19082613868507273</v>
      </c>
      <c r="K35" s="8">
        <f t="shared" si="3"/>
        <v>115.52959722222221</v>
      </c>
      <c r="L35" s="8">
        <f t="shared" si="4"/>
        <v>1.155295972222222</v>
      </c>
      <c r="M35" s="1" t="s">
        <v>73</v>
      </c>
      <c r="O35" s="8">
        <f t="shared" si="19"/>
        <v>4.1215614131458373</v>
      </c>
      <c r="P35" s="8">
        <f t="shared" si="5"/>
        <v>0.78650164982401194</v>
      </c>
      <c r="Q35" s="13">
        <f t="shared" si="6"/>
        <v>0.12321859180576186</v>
      </c>
      <c r="R35" s="8">
        <f t="shared" si="7"/>
        <v>0.18099636898148144</v>
      </c>
      <c r="S35" s="14">
        <f t="shared" si="8"/>
        <v>0.68077935761445529</v>
      </c>
      <c r="T35" s="2">
        <v>0.01</v>
      </c>
      <c r="U35" s="15">
        <f t="shared" si="9"/>
        <v>6.8077935761445534E-3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3.6257793576144552E-2</v>
      </c>
      <c r="AR35" s="8">
        <f t="shared" si="15"/>
        <v>115.52959722222221</v>
      </c>
      <c r="AS35" s="1">
        <f t="shared" si="16"/>
        <v>0.15666666666666665</v>
      </c>
      <c r="AT35" s="1">
        <f t="shared" si="20"/>
        <v>53.145834671034244</v>
      </c>
      <c r="AU35" s="1">
        <f t="shared" si="17"/>
        <v>233676.62389306835</v>
      </c>
    </row>
    <row r="36" spans="1:48" x14ac:dyDescent="0.15">
      <c r="C36" s="7">
        <v>9</v>
      </c>
      <c r="D36" s="9">
        <v>11.6337319605</v>
      </c>
      <c r="E36" s="10">
        <f t="shared" si="18"/>
        <v>19.659956675806502</v>
      </c>
      <c r="F36" s="7" t="s">
        <v>73</v>
      </c>
      <c r="G36" s="1">
        <v>10</v>
      </c>
      <c r="H36" s="8">
        <f t="shared" si="0"/>
        <v>11.6337319605</v>
      </c>
      <c r="I36" s="8">
        <f t="shared" si="1"/>
        <v>284.78373196049995</v>
      </c>
      <c r="J36" s="8">
        <f t="shared" si="2"/>
        <v>7.4752014580818177E-2</v>
      </c>
      <c r="K36" s="8">
        <f t="shared" si="3"/>
        <v>115.52959722222221</v>
      </c>
      <c r="L36" s="8">
        <f t="shared" si="4"/>
        <v>1.155295972222222</v>
      </c>
      <c r="M36" s="1" t="s">
        <v>73</v>
      </c>
      <c r="O36" s="8">
        <f t="shared" si="19"/>
        <v>4.4903557355440471</v>
      </c>
      <c r="P36" s="8">
        <f t="shared" si="5"/>
        <v>0.33566313741644915</v>
      </c>
      <c r="Q36" s="13">
        <f t="shared" si="6"/>
        <v>5.2587224861910364E-2</v>
      </c>
      <c r="R36" s="8">
        <f t="shared" si="7"/>
        <v>0.18099636898148144</v>
      </c>
      <c r="S36" s="14">
        <f t="shared" si="8"/>
        <v>0.29054298247989052</v>
      </c>
      <c r="T36" s="2">
        <v>0.01</v>
      </c>
      <c r="U36" s="15">
        <f t="shared" si="9"/>
        <v>2.9054298247989051E-3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2.4805429824798903E-2</v>
      </c>
      <c r="AR36" s="8">
        <f t="shared" si="15"/>
        <v>115.52959722222221</v>
      </c>
      <c r="AS36" s="1">
        <f t="shared" si="16"/>
        <v>0.15666666666666665</v>
      </c>
      <c r="AT36" s="1">
        <f t="shared" si="20"/>
        <v>53.145834671034244</v>
      </c>
      <c r="AU36" s="1">
        <f t="shared" si="17"/>
        <v>159867.67323561432</v>
      </c>
    </row>
    <row r="37" spans="1:48" x14ac:dyDescent="0.15">
      <c r="C37" s="7">
        <v>10</v>
      </c>
      <c r="D37" s="9">
        <v>6.0508796214516103</v>
      </c>
      <c r="E37" s="10">
        <f t="shared" si="18"/>
        <v>11.6337319605</v>
      </c>
      <c r="F37" s="7" t="s">
        <v>73</v>
      </c>
      <c r="G37" s="1">
        <v>11</v>
      </c>
      <c r="H37" s="8">
        <f t="shared" si="0"/>
        <v>6.0508796214516103</v>
      </c>
      <c r="I37" s="8">
        <f t="shared" si="1"/>
        <v>279.20087962145158</v>
      </c>
      <c r="J37" s="8">
        <f t="shared" si="2"/>
        <v>3.7732300897008311E-2</v>
      </c>
      <c r="K37" s="8">
        <f t="shared" si="3"/>
        <v>115.52959722222221</v>
      </c>
      <c r="L37" s="8">
        <f t="shared" si="4"/>
        <v>1.155295972222222</v>
      </c>
      <c r="M37" s="1" t="s">
        <v>75</v>
      </c>
      <c r="N37" s="8">
        <f>(O36-P36)*C22/100</f>
        <v>3.9469579682212181</v>
      </c>
      <c r="O37" s="8">
        <f t="shared" si="19"/>
        <v>1.3630306021286023</v>
      </c>
      <c r="P37" s="8">
        <f t="shared" si="5"/>
        <v>5.1430280811346839E-2</v>
      </c>
      <c r="Q37" s="13">
        <f t="shared" si="6"/>
        <v>8.0574106604443373E-3</v>
      </c>
      <c r="R37" s="8">
        <f t="shared" si="7"/>
        <v>0.18099636898148144</v>
      </c>
      <c r="S37" s="14">
        <f t="shared" si="8"/>
        <v>4.4516974046417072E-2</v>
      </c>
      <c r="T37" s="2">
        <v>0.01</v>
      </c>
      <c r="U37" s="15">
        <f t="shared" si="9"/>
        <v>4.4516974046417075E-4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2.2345169740464171E-2</v>
      </c>
      <c r="AR37" s="8">
        <f t="shared" si="15"/>
        <v>115.52959722222221</v>
      </c>
      <c r="AS37" s="1">
        <f t="shared" si="16"/>
        <v>0.15666666666666665</v>
      </c>
      <c r="AT37" s="1">
        <f t="shared" si="20"/>
        <v>53.145834671034244</v>
      </c>
      <c r="AU37" s="1">
        <f t="shared" si="17"/>
        <v>144011.62647427834</v>
      </c>
    </row>
    <row r="38" spans="1:48" x14ac:dyDescent="0.15">
      <c r="C38" s="7">
        <v>11</v>
      </c>
      <c r="D38" s="9">
        <v>-1.9983523015</v>
      </c>
      <c r="E38" s="10">
        <f t="shared" si="18"/>
        <v>6.0508796214516103</v>
      </c>
      <c r="F38" s="7" t="s">
        <v>75</v>
      </c>
      <c r="G38" s="1">
        <v>12</v>
      </c>
      <c r="H38" s="8">
        <f t="shared" si="0"/>
        <v>-1.9983523015</v>
      </c>
      <c r="I38" s="8">
        <f t="shared" si="1"/>
        <v>271.15164769849997</v>
      </c>
      <c r="J38" s="8">
        <f t="shared" si="2"/>
        <v>1.3400288040032016E-2</v>
      </c>
      <c r="K38" s="8">
        <f t="shared" si="3"/>
        <v>115.52959722222221</v>
      </c>
      <c r="L38" s="8">
        <f t="shared" si="4"/>
        <v>1.155295972222222</v>
      </c>
      <c r="M38" s="1" t="s">
        <v>73</v>
      </c>
      <c r="O38" s="8">
        <f t="shared" si="19"/>
        <v>2.4668962935394774</v>
      </c>
      <c r="P38" s="8">
        <f t="shared" si="5"/>
        <v>3.3057120898316368E-2</v>
      </c>
      <c r="Q38" s="13">
        <f t="shared" si="6"/>
        <v>5.1789489407362303E-3</v>
      </c>
      <c r="R38" s="8">
        <f t="shared" si="7"/>
        <v>0.18099636898148144</v>
      </c>
      <c r="S38" s="14">
        <f t="shared" si="8"/>
        <v>2.8613551586032713E-2</v>
      </c>
      <c r="T38" s="2">
        <v>0.01</v>
      </c>
      <c r="U38" s="15">
        <f t="shared" si="9"/>
        <v>2.8613551586032714E-4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2.2186135515860326E-2</v>
      </c>
      <c r="AR38" s="8">
        <f t="shared" si="15"/>
        <v>115.52959722222221</v>
      </c>
      <c r="AS38" s="1">
        <f t="shared" si="16"/>
        <v>0.15666666666666665</v>
      </c>
      <c r="AT38" s="1">
        <f t="shared" si="20"/>
        <v>53.145834671034244</v>
      </c>
      <c r="AU38" s="1">
        <f t="shared" si="17"/>
        <v>142986.67219483951</v>
      </c>
      <c r="AV38" s="1">
        <f>SUM(AU27:AU38)</f>
        <v>2019407.3444579444</v>
      </c>
    </row>
    <row r="39" spans="1:48" x14ac:dyDescent="0.15">
      <c r="C39" s="7">
        <v>12</v>
      </c>
      <c r="D39" s="9">
        <v>-9.9549490339354794</v>
      </c>
      <c r="E39" s="10">
        <f t="shared" si="18"/>
        <v>-1.9983523015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-9</v>
      </c>
      <c r="E42" s="7"/>
      <c r="F42" s="7"/>
      <c r="G42" s="1">
        <v>1</v>
      </c>
      <c r="H42" s="8">
        <f t="shared" ref="H42:H53" si="21">E43</f>
        <v>-9</v>
      </c>
      <c r="I42" s="8">
        <f t="shared" ref="I42:I53" si="22">H42+273.15</f>
        <v>264.14999999999998</v>
      </c>
      <c r="J42" s="8">
        <f t="shared" ref="J42:J53" si="23">EXP(($C$16*(I42-$C$14))/($C$17*I42*$C$14))</f>
        <v>5.1730365778654029E-3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3.9879477836741252E-4</v>
      </c>
      <c r="Q42" s="13">
        <f t="shared" ref="Q42:Q53" si="27">P42*$B$44</f>
        <v>7.3777033997971317E-5</v>
      </c>
      <c r="R42" s="8">
        <f t="shared" ref="R42:R53" si="28">L42*$B$44</f>
        <v>1.4261842708333333E-2</v>
      </c>
      <c r="S42" s="14">
        <f t="shared" ref="S42:S53" si="29">Q42/R42</f>
        <v>5.1730365778654029E-3</v>
      </c>
      <c r="T42" s="2">
        <v>0.01</v>
      </c>
      <c r="U42" s="15">
        <f t="shared" ref="U42:U53" si="30">S42*T42</f>
        <v>5.173036577865403E-5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1.4851730365778654E-2</v>
      </c>
      <c r="AR42" s="8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585.19602739725997</v>
      </c>
      <c r="AU42" s="1">
        <f t="shared" ref="AU42:AU53" si="37">AT42*10000*AS42*0.67*AR42*AQ42</f>
        <v>83047.941154623564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-10.3609937803871</v>
      </c>
      <c r="E43" s="10">
        <f t="shared" ref="E43:E54" si="38">D42</f>
        <v>-9</v>
      </c>
      <c r="F43" s="7" t="s">
        <v>73</v>
      </c>
      <c r="G43" s="1">
        <v>2</v>
      </c>
      <c r="H43" s="8">
        <f t="shared" si="21"/>
        <v>-10.3609937803871</v>
      </c>
      <c r="I43" s="8">
        <f t="shared" si="22"/>
        <v>262.78900621961287</v>
      </c>
      <c r="J43" s="8">
        <f t="shared" si="23"/>
        <v>4.274026131944355E-3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9">L43+O42-P42-N43</f>
        <v>0.15378328855496592</v>
      </c>
      <c r="P43" s="8">
        <f t="shared" si="26"/>
        <v>6.5727379394026357E-4</v>
      </c>
      <c r="Q43" s="13">
        <f t="shared" si="27"/>
        <v>1.2159565187894876E-4</v>
      </c>
      <c r="R43" s="8">
        <f t="shared" si="28"/>
        <v>1.4261842708333333E-2</v>
      </c>
      <c r="S43" s="14">
        <f t="shared" si="29"/>
        <v>8.5259425703734099E-3</v>
      </c>
      <c r="T43" s="2">
        <v>0.01</v>
      </c>
      <c r="U43" s="15">
        <f t="shared" si="30"/>
        <v>8.5259425703734096E-5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1.4885259425703734E-2</v>
      </c>
      <c r="AR43" s="8">
        <f t="shared" si="34"/>
        <v>7.7091041666666671</v>
      </c>
      <c r="AS43" s="1">
        <f t="shared" si="35"/>
        <v>0.185</v>
      </c>
      <c r="AT43" s="1">
        <f t="shared" si="36"/>
        <v>585.19602739725997</v>
      </c>
      <c r="AU43" s="1">
        <f t="shared" si="37"/>
        <v>83235.429031594715</v>
      </c>
    </row>
    <row r="44" spans="1:48" x14ac:dyDescent="0.15">
      <c r="A44" s="1" t="s">
        <v>38</v>
      </c>
      <c r="B44" s="1">
        <f>I5</f>
        <v>0.185</v>
      </c>
      <c r="C44" s="7">
        <v>2</v>
      </c>
      <c r="D44" s="9">
        <v>-5.9384131277499996</v>
      </c>
      <c r="E44" s="10">
        <f t="shared" si="38"/>
        <v>-10.3609937803871</v>
      </c>
      <c r="F44" s="7" t="s">
        <v>73</v>
      </c>
      <c r="G44" s="1">
        <v>3</v>
      </c>
      <c r="H44" s="8">
        <f t="shared" si="21"/>
        <v>-5.9384131277499996</v>
      </c>
      <c r="I44" s="8">
        <f t="shared" si="22"/>
        <v>267.21158687225</v>
      </c>
      <c r="J44" s="8">
        <f t="shared" si="23"/>
        <v>7.8915633262364709E-3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9"/>
        <v>0.23021705642769233</v>
      </c>
      <c r="P44" s="8">
        <f t="shared" si="26"/>
        <v>1.8167724795788889E-3</v>
      </c>
      <c r="Q44" s="13">
        <f t="shared" si="27"/>
        <v>3.3610290872209444E-4</v>
      </c>
      <c r="R44" s="8">
        <f t="shared" si="28"/>
        <v>1.4261842708333333E-2</v>
      </c>
      <c r="S44" s="14">
        <f t="shared" si="29"/>
        <v>2.3566583617256293E-2</v>
      </c>
      <c r="T44" s="2">
        <v>0.01</v>
      </c>
      <c r="U44" s="15">
        <f t="shared" si="30"/>
        <v>2.3566583617256294E-4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1.5035665836172564E-2</v>
      </c>
      <c r="AR44" s="8">
        <f t="shared" si="34"/>
        <v>7.7091041666666671</v>
      </c>
      <c r="AS44" s="1">
        <f t="shared" si="35"/>
        <v>0.185</v>
      </c>
      <c r="AT44" s="1">
        <f t="shared" si="36"/>
        <v>585.19602739725997</v>
      </c>
      <c r="AU44" s="1">
        <f t="shared" si="37"/>
        <v>84076.471955096422</v>
      </c>
    </row>
    <row r="45" spans="1:48" x14ac:dyDescent="0.15">
      <c r="C45" s="7">
        <v>3</v>
      </c>
      <c r="D45" s="9">
        <v>1.1586461865806501</v>
      </c>
      <c r="E45" s="10">
        <f t="shared" si="38"/>
        <v>-5.9384131277499996</v>
      </c>
      <c r="F45" s="7" t="s">
        <v>73</v>
      </c>
      <c r="G45" s="1">
        <v>4</v>
      </c>
      <c r="H45" s="8">
        <f t="shared" si="21"/>
        <v>1.1586461865806501</v>
      </c>
      <c r="I45" s="8">
        <f t="shared" si="22"/>
        <v>274.30864618658063</v>
      </c>
      <c r="J45" s="8">
        <f t="shared" si="23"/>
        <v>2.0258014588589036E-2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9"/>
        <v>0.3054913256147801</v>
      </c>
      <c r="P45" s="8">
        <f t="shared" si="26"/>
        <v>6.188647730991619E-3</v>
      </c>
      <c r="Q45" s="13">
        <f t="shared" si="27"/>
        <v>1.1448998302334495E-3</v>
      </c>
      <c r="R45" s="8">
        <f t="shared" si="28"/>
        <v>1.4261842708333333E-2</v>
      </c>
      <c r="S45" s="14">
        <f t="shared" si="29"/>
        <v>8.027713204020076E-2</v>
      </c>
      <c r="T45" s="2">
        <v>0.01</v>
      </c>
      <c r="U45" s="15">
        <f t="shared" si="30"/>
        <v>8.0277132040200763E-4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1.5602771320402008E-2</v>
      </c>
      <c r="AR45" s="8">
        <f t="shared" si="34"/>
        <v>7.7091041666666671</v>
      </c>
      <c r="AS45" s="1">
        <f t="shared" si="35"/>
        <v>0.185</v>
      </c>
      <c r="AT45" s="1">
        <f t="shared" si="36"/>
        <v>585.19602739725997</v>
      </c>
      <c r="AU45" s="1">
        <f t="shared" si="37"/>
        <v>87247.61374954159</v>
      </c>
    </row>
    <row r="46" spans="1:48" x14ac:dyDescent="0.15">
      <c r="C46" s="7">
        <v>4</v>
      </c>
      <c r="D46" s="9">
        <v>8.9536979533333305</v>
      </c>
      <c r="E46" s="10">
        <f t="shared" si="38"/>
        <v>1.1586461865806501</v>
      </c>
      <c r="F46" s="7" t="s">
        <v>73</v>
      </c>
      <c r="G46" s="1">
        <v>5</v>
      </c>
      <c r="H46" s="8">
        <f t="shared" si="21"/>
        <v>8.9536979533333305</v>
      </c>
      <c r="I46" s="8">
        <f t="shared" si="22"/>
        <v>282.10369795333332</v>
      </c>
      <c r="J46" s="8">
        <f t="shared" si="23"/>
        <v>5.4020528253103897E-2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0.2843375439895991</v>
      </c>
      <c r="O46" s="8">
        <f t="shared" si="39"/>
        <v>9.2056175560856102E-2</v>
      </c>
      <c r="P46" s="8">
        <f t="shared" si="26"/>
        <v>4.9729232327579195E-3</v>
      </c>
      <c r="Q46" s="13">
        <f t="shared" si="27"/>
        <v>9.1999079806021511E-4</v>
      </c>
      <c r="R46" s="8">
        <f t="shared" si="28"/>
        <v>1.4261842708333333E-2</v>
      </c>
      <c r="S46" s="14">
        <f t="shared" si="29"/>
        <v>6.4507147980439827E-2</v>
      </c>
      <c r="T46" s="2">
        <v>0.01</v>
      </c>
      <c r="U46" s="15">
        <f t="shared" si="30"/>
        <v>6.4507147980439824E-4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1.5445071479804399E-2</v>
      </c>
      <c r="AR46" s="8">
        <f t="shared" si="34"/>
        <v>7.7091041666666671</v>
      </c>
      <c r="AS46" s="1">
        <f t="shared" si="35"/>
        <v>0.185</v>
      </c>
      <c r="AT46" s="1">
        <f t="shared" si="36"/>
        <v>585.19602739725997</v>
      </c>
      <c r="AU46" s="1">
        <f t="shared" si="37"/>
        <v>86365.787406112882</v>
      </c>
    </row>
    <row r="47" spans="1:48" x14ac:dyDescent="0.15">
      <c r="C47" s="7">
        <v>5</v>
      </c>
      <c r="D47" s="9">
        <v>14.6329699235484</v>
      </c>
      <c r="E47" s="10">
        <f t="shared" si="38"/>
        <v>8.9536979533333305</v>
      </c>
      <c r="F47" s="7" t="s">
        <v>75</v>
      </c>
      <c r="G47" s="1">
        <v>6</v>
      </c>
      <c r="H47" s="8">
        <f t="shared" si="21"/>
        <v>14.6329699235484</v>
      </c>
      <c r="I47" s="8">
        <f t="shared" si="22"/>
        <v>287.78296992354836</v>
      </c>
      <c r="J47" s="8">
        <f t="shared" si="23"/>
        <v>0.10675123999893714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9"/>
        <v>0.16417429399476485</v>
      </c>
      <c r="P47" s="8">
        <f t="shared" si="26"/>
        <v>1.7525809459891208E-2</v>
      </c>
      <c r="Q47" s="13">
        <f t="shared" si="27"/>
        <v>3.2422747500798735E-3</v>
      </c>
      <c r="R47" s="8">
        <f t="shared" si="28"/>
        <v>1.4261842708333333E-2</v>
      </c>
      <c r="S47" s="14">
        <f t="shared" si="29"/>
        <v>0.22733911854078862</v>
      </c>
      <c r="T47" s="2">
        <v>0.01</v>
      </c>
      <c r="U47" s="15">
        <f t="shared" si="30"/>
        <v>2.2733911854078861E-3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1.7073391185407887E-2</v>
      </c>
      <c r="AR47" s="8">
        <f t="shared" si="34"/>
        <v>7.7091041666666671</v>
      </c>
      <c r="AS47" s="1">
        <f t="shared" si="35"/>
        <v>0.185</v>
      </c>
      <c r="AT47" s="1">
        <f t="shared" si="36"/>
        <v>585.19602739725997</v>
      </c>
      <c r="AU47" s="1">
        <f t="shared" si="37"/>
        <v>95471.029405621972</v>
      </c>
    </row>
    <row r="48" spans="1:48" x14ac:dyDescent="0.15">
      <c r="C48" s="7">
        <v>6</v>
      </c>
      <c r="D48" s="9">
        <v>17.283190179999998</v>
      </c>
      <c r="E48" s="10">
        <f t="shared" si="38"/>
        <v>14.6329699235484</v>
      </c>
      <c r="F48" s="7" t="s">
        <v>73</v>
      </c>
      <c r="G48" s="1">
        <v>7</v>
      </c>
      <c r="H48" s="8">
        <f t="shared" si="21"/>
        <v>17.283190179999998</v>
      </c>
      <c r="I48" s="8">
        <f t="shared" si="22"/>
        <v>290.43319018</v>
      </c>
      <c r="J48" s="8">
        <f t="shared" si="23"/>
        <v>0.14536337557392748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9"/>
        <v>0.22373952620154031</v>
      </c>
      <c r="P48" s="8">
        <f t="shared" si="26"/>
        <v>3.2523532777967094E-2</v>
      </c>
      <c r="Q48" s="13">
        <f t="shared" si="27"/>
        <v>6.0168535639239127E-3</v>
      </c>
      <c r="R48" s="8">
        <f t="shared" si="28"/>
        <v>1.4261842708333333E-2</v>
      </c>
      <c r="S48" s="14">
        <f t="shared" si="29"/>
        <v>0.42188472324184356</v>
      </c>
      <c r="T48" s="2">
        <v>0.01</v>
      </c>
      <c r="U48" s="15">
        <f t="shared" si="30"/>
        <v>4.2188472324184356E-3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3.1318847232418436E-2</v>
      </c>
      <c r="AR48" s="8">
        <f t="shared" si="34"/>
        <v>7.7091041666666671</v>
      </c>
      <c r="AS48" s="1">
        <f t="shared" si="35"/>
        <v>0.185</v>
      </c>
      <c r="AT48" s="1">
        <f t="shared" si="36"/>
        <v>585.19602739725997</v>
      </c>
      <c r="AU48" s="1">
        <f t="shared" si="37"/>
        <v>175128.80438374201</v>
      </c>
    </row>
    <row r="49" spans="1:78" x14ac:dyDescent="0.15">
      <c r="C49" s="7">
        <v>7</v>
      </c>
      <c r="D49" s="9">
        <v>22.4877739735484</v>
      </c>
      <c r="E49" s="10">
        <f t="shared" si="38"/>
        <v>17.283190179999998</v>
      </c>
      <c r="F49" s="7" t="s">
        <v>73</v>
      </c>
      <c r="G49" s="1">
        <v>8</v>
      </c>
      <c r="H49" s="8">
        <f t="shared" si="21"/>
        <v>22.4877739735484</v>
      </c>
      <c r="I49" s="8">
        <f t="shared" si="22"/>
        <v>295.63777397354841</v>
      </c>
      <c r="J49" s="8">
        <f t="shared" si="23"/>
        <v>0.26228501282142103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9"/>
        <v>0.26830703509023984</v>
      </c>
      <c r="P49" s="8">
        <f t="shared" si="26"/>
        <v>7.0372914138721016E-2</v>
      </c>
      <c r="Q49" s="13">
        <f t="shared" si="27"/>
        <v>1.3018989115663388E-2</v>
      </c>
      <c r="R49" s="8">
        <f t="shared" si="28"/>
        <v>1.4261842708333333E-2</v>
      </c>
      <c r="S49" s="14">
        <f t="shared" si="29"/>
        <v>0.91285462768820658</v>
      </c>
      <c r="T49" s="2">
        <v>0.01</v>
      </c>
      <c r="U49" s="15">
        <f t="shared" si="30"/>
        <v>9.1285462768820654E-3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3.6228546276882066E-2</v>
      </c>
      <c r="AR49" s="8">
        <f t="shared" si="34"/>
        <v>7.7091041666666671</v>
      </c>
      <c r="AS49" s="1">
        <f t="shared" si="35"/>
        <v>0.185</v>
      </c>
      <c r="AT49" s="1">
        <f t="shared" si="36"/>
        <v>585.19602739725997</v>
      </c>
      <c r="AU49" s="1">
        <f t="shared" si="37"/>
        <v>202582.87116851492</v>
      </c>
    </row>
    <row r="50" spans="1:78" x14ac:dyDescent="0.15">
      <c r="C50" s="7">
        <v>8</v>
      </c>
      <c r="D50" s="9">
        <v>19.659956675806502</v>
      </c>
      <c r="E50" s="10">
        <f t="shared" si="38"/>
        <v>22.4877739735484</v>
      </c>
      <c r="F50" s="7" t="s">
        <v>73</v>
      </c>
      <c r="G50" s="1">
        <v>9</v>
      </c>
      <c r="H50" s="8">
        <f t="shared" si="21"/>
        <v>19.659956675806502</v>
      </c>
      <c r="I50" s="8">
        <f t="shared" si="22"/>
        <v>292.80995667580646</v>
      </c>
      <c r="J50" s="8">
        <f t="shared" si="23"/>
        <v>0.19082613868507273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9"/>
        <v>0.27502516261818544</v>
      </c>
      <c r="P50" s="8">
        <f t="shared" si="26"/>
        <v>5.2481989823662534E-2</v>
      </c>
      <c r="Q50" s="13">
        <f t="shared" si="27"/>
        <v>9.7091681173775684E-3</v>
      </c>
      <c r="R50" s="8">
        <f t="shared" si="28"/>
        <v>1.4261842708333333E-2</v>
      </c>
      <c r="S50" s="14">
        <f t="shared" si="29"/>
        <v>0.68077935761445518</v>
      </c>
      <c r="T50" s="2">
        <v>0.01</v>
      </c>
      <c r="U50" s="15">
        <f t="shared" si="30"/>
        <v>6.8077935761445517E-3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3.3907793576144554E-2</v>
      </c>
      <c r="AR50" s="8">
        <f t="shared" si="34"/>
        <v>7.7091041666666671</v>
      </c>
      <c r="AS50" s="1">
        <f t="shared" si="35"/>
        <v>0.185</v>
      </c>
      <c r="AT50" s="1">
        <f t="shared" si="36"/>
        <v>585.19602739725997</v>
      </c>
      <c r="AU50" s="1">
        <f t="shared" si="37"/>
        <v>189605.68070124253</v>
      </c>
    </row>
    <row r="51" spans="1:78" x14ac:dyDescent="0.15">
      <c r="C51" s="7">
        <v>9</v>
      </c>
      <c r="D51" s="9">
        <v>11.6337319605</v>
      </c>
      <c r="E51" s="10">
        <f t="shared" si="38"/>
        <v>19.659956675806502</v>
      </c>
      <c r="F51" s="7" t="s">
        <v>73</v>
      </c>
      <c r="G51" s="1">
        <v>10</v>
      </c>
      <c r="H51" s="8">
        <f t="shared" si="21"/>
        <v>11.6337319605</v>
      </c>
      <c r="I51" s="8">
        <f t="shared" si="22"/>
        <v>284.78373196049995</v>
      </c>
      <c r="J51" s="8">
        <f t="shared" si="23"/>
        <v>7.4752014580818177E-2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9"/>
        <v>0.2996342144611896</v>
      </c>
      <c r="P51" s="8">
        <f t="shared" si="26"/>
        <v>2.2398261168314844E-2</v>
      </c>
      <c r="Q51" s="13">
        <f t="shared" si="27"/>
        <v>4.1436783161382463E-3</v>
      </c>
      <c r="R51" s="8">
        <f t="shared" si="28"/>
        <v>1.4261842708333333E-2</v>
      </c>
      <c r="S51" s="14">
        <f t="shared" si="29"/>
        <v>0.29054298247989052</v>
      </c>
      <c r="T51" s="2">
        <v>0.01</v>
      </c>
      <c r="U51" s="15">
        <f t="shared" si="30"/>
        <v>2.9054298247989051E-3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1.7705429824798904E-2</v>
      </c>
      <c r="AR51" s="8">
        <f t="shared" si="34"/>
        <v>7.7091041666666671</v>
      </c>
      <c r="AS51" s="1">
        <f t="shared" si="35"/>
        <v>0.185</v>
      </c>
      <c r="AT51" s="1">
        <f t="shared" si="36"/>
        <v>585.19602739725997</v>
      </c>
      <c r="AU51" s="1">
        <f t="shared" si="37"/>
        <v>99005.26457141382</v>
      </c>
    </row>
    <row r="52" spans="1:78" x14ac:dyDescent="0.15">
      <c r="C52" s="7">
        <v>10</v>
      </c>
      <c r="D52" s="9">
        <v>6.0508796214516103</v>
      </c>
      <c r="E52" s="10">
        <f t="shared" si="38"/>
        <v>11.6337319605</v>
      </c>
      <c r="F52" s="7" t="s">
        <v>73</v>
      </c>
      <c r="G52" s="1">
        <v>11</v>
      </c>
      <c r="H52" s="8">
        <f t="shared" si="21"/>
        <v>6.0508796214516103</v>
      </c>
      <c r="I52" s="8">
        <f t="shared" si="22"/>
        <v>279.20087962145158</v>
      </c>
      <c r="J52" s="8">
        <f t="shared" si="23"/>
        <v>3.7732300897008311E-2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0.26337415562823102</v>
      </c>
      <c r="O52" s="8">
        <f t="shared" si="39"/>
        <v>9.0952839331310376E-2</v>
      </c>
      <c r="P52" s="8">
        <f t="shared" si="26"/>
        <v>3.4318599010862553E-3</v>
      </c>
      <c r="Q52" s="13">
        <f t="shared" si="27"/>
        <v>6.3489408170095719E-4</v>
      </c>
      <c r="R52" s="8">
        <f t="shared" si="28"/>
        <v>1.4261842708333333E-2</v>
      </c>
      <c r="S52" s="14">
        <f t="shared" si="29"/>
        <v>4.4516974046417045E-2</v>
      </c>
      <c r="T52" s="2">
        <v>0.01</v>
      </c>
      <c r="U52" s="15">
        <f t="shared" si="30"/>
        <v>4.4516974046417048E-4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1.5245169740464172E-2</v>
      </c>
      <c r="AR52" s="8">
        <f t="shared" si="34"/>
        <v>7.7091041666666671</v>
      </c>
      <c r="AS52" s="1">
        <f t="shared" si="35"/>
        <v>0.185</v>
      </c>
      <c r="AT52" s="1">
        <f t="shared" si="36"/>
        <v>585.19602739725997</v>
      </c>
      <c r="AU52" s="1">
        <f t="shared" si="37"/>
        <v>85247.976385002024</v>
      </c>
    </row>
    <row r="53" spans="1:78" x14ac:dyDescent="0.15">
      <c r="C53" s="7">
        <v>11</v>
      </c>
      <c r="D53" s="9">
        <v>-1.9983523015</v>
      </c>
      <c r="E53" s="10">
        <f t="shared" si="38"/>
        <v>6.0508796214516103</v>
      </c>
      <c r="F53" s="7" t="s">
        <v>75</v>
      </c>
      <c r="G53" s="1">
        <v>12</v>
      </c>
      <c r="H53" s="8">
        <f t="shared" si="21"/>
        <v>-1.9983523015</v>
      </c>
      <c r="I53" s="8">
        <f t="shared" si="22"/>
        <v>271.15164769849997</v>
      </c>
      <c r="J53" s="8">
        <f t="shared" si="23"/>
        <v>1.3400288040032016E-2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9"/>
        <v>0.1646120210968908</v>
      </c>
      <c r="P53" s="8">
        <f t="shared" si="26"/>
        <v>2.2058484975501637E-3</v>
      </c>
      <c r="Q53" s="13">
        <f t="shared" si="27"/>
        <v>4.0808197204678028E-4</v>
      </c>
      <c r="R53" s="8">
        <f t="shared" si="28"/>
        <v>1.4261842708333333E-2</v>
      </c>
      <c r="S53" s="14">
        <f t="shared" si="29"/>
        <v>2.8613551586032709E-2</v>
      </c>
      <c r="T53" s="2">
        <v>0.01</v>
      </c>
      <c r="U53" s="15">
        <f t="shared" si="30"/>
        <v>2.8613551586032708E-4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1.5086135515860327E-2</v>
      </c>
      <c r="AR53" s="8">
        <f t="shared" si="34"/>
        <v>7.7091041666666671</v>
      </c>
      <c r="AS53" s="1">
        <f t="shared" si="35"/>
        <v>0.185</v>
      </c>
      <c r="AT53" s="1">
        <f t="shared" si="36"/>
        <v>585.19602739725997</v>
      </c>
      <c r="AU53" s="1">
        <f t="shared" si="37"/>
        <v>84358.688429916074</v>
      </c>
      <c r="AV53" s="1">
        <f>SUM(AU42:AU53)</f>
        <v>1355373.5583424226</v>
      </c>
    </row>
    <row r="54" spans="1:78" x14ac:dyDescent="0.15">
      <c r="C54" s="7">
        <v>12</v>
      </c>
      <c r="D54" s="9">
        <v>-9.9549490339354794</v>
      </c>
      <c r="E54" s="10">
        <f t="shared" si="38"/>
        <v>-1.9983523015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-9</v>
      </c>
      <c r="E58" s="7"/>
      <c r="F58" s="7"/>
      <c r="G58" s="1">
        <v>1</v>
      </c>
      <c r="H58" s="8">
        <f t="shared" ref="H58:H69" si="40">E59</f>
        <v>-9</v>
      </c>
      <c r="I58" s="8">
        <f t="shared" ref="I58:I69" si="41">H58+273.15</f>
        <v>264.14999999999998</v>
      </c>
      <c r="J58" s="8">
        <f t="shared" ref="J58:J69" si="42">EXP(($C$16*(I58-$C$14))/($C$17*I58*$C$14))</f>
        <v>5.1730365778654029E-3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1.5684931421099686E-2</v>
      </c>
      <c r="Q58" s="13">
        <f t="shared" ref="Q58:Q69" si="46">P58*$B$60</f>
        <v>4.5486301121189085E-3</v>
      </c>
      <c r="R58" s="8">
        <f t="shared" ref="R58:R69" si="47">L58*$B$60</f>
        <v>0.87929594999999994</v>
      </c>
      <c r="S58" s="14">
        <f t="shared" ref="S58:S69" si="48">Q58/R58</f>
        <v>5.1730365778654037E-3</v>
      </c>
      <c r="T58" s="2">
        <v>0.27</v>
      </c>
      <c r="U58" s="15">
        <f t="shared" ref="U58:U69" si="49">S58*T58</f>
        <v>1.396719876023659E-3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0.22667138267191142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48.614949780897497</v>
      </c>
      <c r="AF58" s="1">
        <f t="shared" ref="AF58:AF69" si="54">AE58*10000*AC58*AB58</f>
        <v>1237484.7224962956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-10.3609937803871</v>
      </c>
      <c r="E59" s="10">
        <f t="shared" ref="E59:E70" si="55">D58</f>
        <v>-9</v>
      </c>
      <c r="F59" s="7" t="s">
        <v>73</v>
      </c>
      <c r="G59" s="1">
        <v>2</v>
      </c>
      <c r="H59" s="8">
        <f t="shared" si="40"/>
        <v>-10.3609937803871</v>
      </c>
      <c r="I59" s="8">
        <f t="shared" si="41"/>
        <v>262.78900621961287</v>
      </c>
      <c r="J59" s="8">
        <f t="shared" si="42"/>
        <v>4.274026131944355E-3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6">L59+O58-P58-N59</f>
        <v>6.0484250685789007</v>
      </c>
      <c r="P59" s="8">
        <f t="shared" si="45"/>
        <v>2.585112680021355E-2</v>
      </c>
      <c r="Q59" s="13">
        <f t="shared" si="46"/>
        <v>7.496826772061929E-3</v>
      </c>
      <c r="R59" s="8">
        <f t="shared" si="47"/>
        <v>0.87929594999999994</v>
      </c>
      <c r="S59" s="14">
        <f t="shared" si="48"/>
        <v>8.5259425703734099E-3</v>
      </c>
      <c r="T59" s="2">
        <v>0.27</v>
      </c>
      <c r="U59" s="15">
        <f t="shared" si="49"/>
        <v>2.302004494000821E-3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0.22684727947318437</v>
      </c>
      <c r="AC59" s="8">
        <f t="shared" si="51"/>
        <v>11.229833333333334</v>
      </c>
      <c r="AD59" s="1">
        <f t="shared" si="52"/>
        <v>0.28999999999999998</v>
      </c>
      <c r="AE59" s="16">
        <f t="shared" si="53"/>
        <v>48.614949780897497</v>
      </c>
      <c r="AF59" s="1">
        <f t="shared" si="54"/>
        <v>1238445.0095944968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-5.9384131277499996</v>
      </c>
      <c r="E60" s="10">
        <f t="shared" si="55"/>
        <v>-10.3609937803871</v>
      </c>
      <c r="F60" s="7" t="s">
        <v>73</v>
      </c>
      <c r="G60" s="1">
        <v>3</v>
      </c>
      <c r="H60" s="8">
        <f t="shared" si="40"/>
        <v>-5.9384131277499996</v>
      </c>
      <c r="I60" s="8">
        <f t="shared" si="41"/>
        <v>267.21158687225</v>
      </c>
      <c r="J60" s="8">
        <f t="shared" si="42"/>
        <v>7.8915633262364709E-3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6"/>
        <v>9.0546289417786863</v>
      </c>
      <c r="P60" s="8">
        <f t="shared" si="45"/>
        <v>7.1455177689620022E-2</v>
      </c>
      <c r="Q60" s="13">
        <f t="shared" si="46"/>
        <v>2.0722001529989806E-2</v>
      </c>
      <c r="R60" s="8">
        <f t="shared" si="47"/>
        <v>0.87929594999999994</v>
      </c>
      <c r="S60" s="14">
        <f t="shared" si="48"/>
        <v>2.3566583617256293E-2</v>
      </c>
      <c r="T60" s="2">
        <v>0.27</v>
      </c>
      <c r="U60" s="15">
        <f t="shared" si="49"/>
        <v>6.3629775766591993E-3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0.22763632654314489</v>
      </c>
      <c r="AC60" s="8">
        <f t="shared" si="51"/>
        <v>11.229833333333334</v>
      </c>
      <c r="AD60" s="1">
        <f t="shared" si="52"/>
        <v>0.28999999999999998</v>
      </c>
      <c r="AE60" s="16">
        <f t="shared" si="53"/>
        <v>48.614949780897497</v>
      </c>
      <c r="AF60" s="1">
        <f t="shared" si="54"/>
        <v>1242752.7156793885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1.1586461865806501</v>
      </c>
      <c r="E61" s="10">
        <f t="shared" si="55"/>
        <v>-5.9384131277499996</v>
      </c>
      <c r="F61" s="7" t="s">
        <v>73</v>
      </c>
      <c r="G61" s="1">
        <v>4</v>
      </c>
      <c r="H61" s="8">
        <f t="shared" si="40"/>
        <v>1.1586461865806501</v>
      </c>
      <c r="I61" s="8">
        <f t="shared" si="41"/>
        <v>274.30864618658063</v>
      </c>
      <c r="J61" s="8">
        <f t="shared" si="42"/>
        <v>2.0258014588589036E-2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6"/>
        <v>12.015228764089066</v>
      </c>
      <c r="P61" s="8">
        <f t="shared" si="45"/>
        <v>0.24340467958815093</v>
      </c>
      <c r="Q61" s="13">
        <f t="shared" si="46"/>
        <v>7.0587357080563767E-2</v>
      </c>
      <c r="R61" s="8">
        <f t="shared" si="47"/>
        <v>0.87929594999999994</v>
      </c>
      <c r="S61" s="14">
        <f t="shared" si="48"/>
        <v>8.0277132040200774E-2</v>
      </c>
      <c r="T61" s="2">
        <v>0.27</v>
      </c>
      <c r="U61" s="15">
        <f t="shared" si="49"/>
        <v>2.1674825650854209E-2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0.23061141862396098</v>
      </c>
      <c r="AC61" s="8">
        <f t="shared" si="51"/>
        <v>11.229833333333334</v>
      </c>
      <c r="AD61" s="1">
        <f t="shared" si="52"/>
        <v>0.28999999999999998</v>
      </c>
      <c r="AE61" s="16">
        <f t="shared" si="53"/>
        <v>48.614949780897497</v>
      </c>
      <c r="AF61" s="1">
        <f t="shared" si="54"/>
        <v>1258994.8674439033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8.9536979533333305</v>
      </c>
      <c r="E62" s="10">
        <f t="shared" si="55"/>
        <v>1.1586461865806501</v>
      </c>
      <c r="F62" s="7" t="s">
        <v>73</v>
      </c>
      <c r="G62" s="1">
        <v>5</v>
      </c>
      <c r="H62" s="8">
        <f t="shared" si="40"/>
        <v>8.9536979533333305</v>
      </c>
      <c r="I62" s="8">
        <f t="shared" si="41"/>
        <v>282.10369795333332</v>
      </c>
      <c r="J62" s="8">
        <f t="shared" si="42"/>
        <v>5.4020528253103897E-2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11.183232880275868</v>
      </c>
      <c r="O62" s="8">
        <f t="shared" si="56"/>
        <v>3.6206462042250465</v>
      </c>
      <c r="P62" s="8">
        <f t="shared" si="45"/>
        <v>0.19558922056983249</v>
      </c>
      <c r="Q62" s="13">
        <f t="shared" si="46"/>
        <v>5.6720873965251419E-2</v>
      </c>
      <c r="R62" s="8">
        <f t="shared" si="47"/>
        <v>0.87929594999999994</v>
      </c>
      <c r="S62" s="14">
        <f t="shared" si="48"/>
        <v>6.4507147980439827E-2</v>
      </c>
      <c r="T62" s="2">
        <v>0.27</v>
      </c>
      <c r="U62" s="15">
        <f t="shared" si="49"/>
        <v>1.7416929954718753E-2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0.22978410949020187</v>
      </c>
      <c r="AC62" s="8">
        <f t="shared" si="51"/>
        <v>11.229833333333334</v>
      </c>
      <c r="AD62" s="1">
        <f t="shared" si="52"/>
        <v>0.28999999999999998</v>
      </c>
      <c r="AE62" s="16">
        <f t="shared" si="53"/>
        <v>48.614949780897497</v>
      </c>
      <c r="AF62" s="1">
        <f t="shared" si="54"/>
        <v>1254478.2742959701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14.6329699235484</v>
      </c>
      <c r="E63" s="10">
        <f t="shared" si="55"/>
        <v>8.9536979533333305</v>
      </c>
      <c r="F63" s="7" t="s">
        <v>75</v>
      </c>
      <c r="G63" s="1">
        <v>6</v>
      </c>
      <c r="H63" s="8">
        <f t="shared" si="40"/>
        <v>14.6329699235484</v>
      </c>
      <c r="I63" s="8">
        <f t="shared" si="41"/>
        <v>287.78296992354836</v>
      </c>
      <c r="J63" s="8">
        <f t="shared" si="42"/>
        <v>0.10675123999893714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6"/>
        <v>6.4571119836552135</v>
      </c>
      <c r="P63" s="8">
        <f t="shared" si="45"/>
        <v>0.68930471106719071</v>
      </c>
      <c r="Q63" s="13">
        <f t="shared" si="46"/>
        <v>0.19989836620948528</v>
      </c>
      <c r="R63" s="8">
        <f t="shared" si="47"/>
        <v>0.87929594999999994</v>
      </c>
      <c r="S63" s="14">
        <f t="shared" si="48"/>
        <v>0.22733911854078856</v>
      </c>
      <c r="T63" s="2">
        <v>0.27</v>
      </c>
      <c r="U63" s="15">
        <f t="shared" si="49"/>
        <v>6.1381562006012913E-2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0.23832643749776833</v>
      </c>
      <c r="AC63" s="8">
        <f t="shared" si="51"/>
        <v>11.229833333333334</v>
      </c>
      <c r="AD63" s="1">
        <f t="shared" si="52"/>
        <v>0.28999999999999998</v>
      </c>
      <c r="AE63" s="16">
        <f t="shared" si="53"/>
        <v>48.614949780897497</v>
      </c>
      <c r="AF63" s="1">
        <f t="shared" si="54"/>
        <v>1301114.0704838654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17.283190179999998</v>
      </c>
      <c r="E64" s="10">
        <f t="shared" si="55"/>
        <v>14.6329699235484</v>
      </c>
      <c r="F64" s="7" t="s">
        <v>73</v>
      </c>
      <c r="G64" s="1">
        <v>7</v>
      </c>
      <c r="H64" s="8">
        <f t="shared" si="40"/>
        <v>17.283190179999998</v>
      </c>
      <c r="I64" s="8">
        <f t="shared" si="41"/>
        <v>290.43319018</v>
      </c>
      <c r="J64" s="8">
        <f t="shared" si="42"/>
        <v>0.14536337557392748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6"/>
        <v>8.7998622725880224</v>
      </c>
      <c r="P64" s="8">
        <f t="shared" si="45"/>
        <v>1.2791776845290477</v>
      </c>
      <c r="Q64" s="13">
        <f t="shared" si="46"/>
        <v>0.37096152851342379</v>
      </c>
      <c r="R64" s="8">
        <f t="shared" si="47"/>
        <v>0.87929594999999994</v>
      </c>
      <c r="S64" s="14">
        <f t="shared" si="48"/>
        <v>0.42188472324184345</v>
      </c>
      <c r="T64" s="2">
        <v>0.27</v>
      </c>
      <c r="U64" s="15">
        <f t="shared" si="49"/>
        <v>0.11390887527529774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0.29733249446599036</v>
      </c>
      <c r="AC64" s="8">
        <f t="shared" si="51"/>
        <v>11.229833333333334</v>
      </c>
      <c r="AD64" s="1">
        <f t="shared" si="52"/>
        <v>0.28999999999999998</v>
      </c>
      <c r="AE64" s="16">
        <f t="shared" si="53"/>
        <v>48.614949780897497</v>
      </c>
      <c r="AF64" s="1">
        <f t="shared" si="54"/>
        <v>1623250.4300551577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22.4877739735484</v>
      </c>
      <c r="E65" s="10">
        <f t="shared" si="55"/>
        <v>17.283190179999998</v>
      </c>
      <c r="F65" s="7" t="s">
        <v>73</v>
      </c>
      <c r="G65" s="1">
        <v>8</v>
      </c>
      <c r="H65" s="8">
        <f t="shared" si="40"/>
        <v>22.4877739735484</v>
      </c>
      <c r="I65" s="8">
        <f t="shared" si="41"/>
        <v>295.63777397354841</v>
      </c>
      <c r="J65" s="8">
        <f t="shared" si="42"/>
        <v>0.26228501282142103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6"/>
        <v>10.552739588058975</v>
      </c>
      <c r="P65" s="8">
        <f t="shared" si="45"/>
        <v>2.7678254381551652</v>
      </c>
      <c r="Q65" s="13">
        <f t="shared" si="46"/>
        <v>0.80266937706499786</v>
      </c>
      <c r="R65" s="8">
        <f t="shared" si="47"/>
        <v>0.87929594999999994</v>
      </c>
      <c r="S65" s="14">
        <f t="shared" si="48"/>
        <v>0.91285462768820658</v>
      </c>
      <c r="T65" s="2">
        <v>0.27</v>
      </c>
      <c r="U65" s="15">
        <f t="shared" si="49"/>
        <v>0.24647074947581579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0.32308926662315102</v>
      </c>
      <c r="AC65" s="8">
        <f t="shared" si="51"/>
        <v>11.229833333333334</v>
      </c>
      <c r="AD65" s="1">
        <f t="shared" si="52"/>
        <v>0.28999999999999998</v>
      </c>
      <c r="AE65" s="16">
        <f t="shared" si="53"/>
        <v>48.614949780897497</v>
      </c>
      <c r="AF65" s="1">
        <f t="shared" si="54"/>
        <v>1763866.38108343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19.659956675806502</v>
      </c>
      <c r="E66" s="10">
        <f t="shared" si="55"/>
        <v>22.4877739735484</v>
      </c>
      <c r="F66" s="7" t="s">
        <v>73</v>
      </c>
      <c r="G66" s="1">
        <v>9</v>
      </c>
      <c r="H66" s="8">
        <f t="shared" si="40"/>
        <v>19.659956675806502</v>
      </c>
      <c r="I66" s="8">
        <f t="shared" si="41"/>
        <v>292.80995667580646</v>
      </c>
      <c r="J66" s="8">
        <f t="shared" si="42"/>
        <v>0.19082613868507273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6"/>
        <v>10.816969149903809</v>
      </c>
      <c r="P66" s="8">
        <f t="shared" si="45"/>
        <v>2.0641604551516974</v>
      </c>
      <c r="Q66" s="13">
        <f t="shared" si="46"/>
        <v>0.59860653199399216</v>
      </c>
      <c r="R66" s="8">
        <f t="shared" si="47"/>
        <v>0.87929594999999994</v>
      </c>
      <c r="S66" s="14">
        <f t="shared" si="48"/>
        <v>0.68077935761445529</v>
      </c>
      <c r="T66" s="2">
        <v>0.27</v>
      </c>
      <c r="U66" s="15">
        <f t="shared" si="49"/>
        <v>0.18381042655590293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0.31091436587981192</v>
      </c>
      <c r="AC66" s="8">
        <f t="shared" si="51"/>
        <v>11.229833333333334</v>
      </c>
      <c r="AD66" s="1">
        <f t="shared" si="52"/>
        <v>0.28999999999999998</v>
      </c>
      <c r="AE66" s="16">
        <f t="shared" si="53"/>
        <v>48.614949780897497</v>
      </c>
      <c r="AF66" s="1">
        <f t="shared" si="54"/>
        <v>1697398.997816094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11.6337319605</v>
      </c>
      <c r="E67" s="10">
        <f t="shared" si="55"/>
        <v>19.659956675806502</v>
      </c>
      <c r="F67" s="7" t="s">
        <v>73</v>
      </c>
      <c r="G67" s="1">
        <v>10</v>
      </c>
      <c r="H67" s="8">
        <f t="shared" si="40"/>
        <v>11.6337319605</v>
      </c>
      <c r="I67" s="8">
        <f t="shared" si="41"/>
        <v>284.78373196049995</v>
      </c>
      <c r="J67" s="8">
        <f t="shared" si="42"/>
        <v>7.4752014580818177E-2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6"/>
        <v>11.784863694752111</v>
      </c>
      <c r="P67" s="8">
        <f t="shared" si="45"/>
        <v>0.88094230274306462</v>
      </c>
      <c r="Q67" s="13">
        <f t="shared" si="46"/>
        <v>0.25547326779548873</v>
      </c>
      <c r="R67" s="8">
        <f t="shared" si="47"/>
        <v>0.87929594999999994</v>
      </c>
      <c r="S67" s="14">
        <f t="shared" si="48"/>
        <v>0.29054298247989058</v>
      </c>
      <c r="T67" s="2">
        <v>0.27</v>
      </c>
      <c r="U67" s="15">
        <f t="shared" si="49"/>
        <v>7.8446605269570466E-2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0.24164217540387756</v>
      </c>
      <c r="AC67" s="8">
        <f t="shared" si="51"/>
        <v>11.229833333333334</v>
      </c>
      <c r="AD67" s="1">
        <f t="shared" si="52"/>
        <v>0.28999999999999998</v>
      </c>
      <c r="AE67" s="16">
        <f t="shared" si="53"/>
        <v>48.614949780897497</v>
      </c>
      <c r="AF67" s="1">
        <f t="shared" si="54"/>
        <v>1319215.9365167341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6.0508796214516103</v>
      </c>
      <c r="E68" s="10">
        <f t="shared" si="55"/>
        <v>11.6337319605</v>
      </c>
      <c r="F68" s="7" t="s">
        <v>73</v>
      </c>
      <c r="G68" s="1">
        <v>11</v>
      </c>
      <c r="H68" s="8">
        <f t="shared" si="40"/>
        <v>6.0508796214516103</v>
      </c>
      <c r="I68" s="8">
        <f t="shared" si="41"/>
        <v>279.20087962145158</v>
      </c>
      <c r="J68" s="8">
        <f t="shared" si="42"/>
        <v>3.7732300897008311E-2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10.358725322408594</v>
      </c>
      <c r="O68" s="8">
        <f t="shared" si="56"/>
        <v>3.577251069600452</v>
      </c>
      <c r="P68" s="8">
        <f t="shared" si="45"/>
        <v>0.13497791374230908</v>
      </c>
      <c r="Q68" s="13">
        <f t="shared" si="46"/>
        <v>3.9143594985269634E-2</v>
      </c>
      <c r="R68" s="8">
        <f t="shared" si="47"/>
        <v>0.87929594999999994</v>
      </c>
      <c r="S68" s="14">
        <f t="shared" si="48"/>
        <v>4.4516974046417065E-2</v>
      </c>
      <c r="T68" s="2">
        <v>0.27</v>
      </c>
      <c r="U68" s="15">
        <f t="shared" si="49"/>
        <v>1.2019582992532609E-2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0.22873540497544911</v>
      </c>
      <c r="AC68" s="8">
        <f t="shared" si="51"/>
        <v>11.229833333333334</v>
      </c>
      <c r="AD68" s="1">
        <f t="shared" si="52"/>
        <v>0.28999999999999998</v>
      </c>
      <c r="AE68" s="16">
        <f t="shared" si="53"/>
        <v>48.614949780897497</v>
      </c>
      <c r="AF68" s="1">
        <f t="shared" si="54"/>
        <v>1248753.0001121627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-1.9983523015</v>
      </c>
      <c r="E69" s="10">
        <f t="shared" si="55"/>
        <v>6.0508796214516103</v>
      </c>
      <c r="F69" s="7" t="s">
        <v>75</v>
      </c>
      <c r="G69" s="1">
        <v>12</v>
      </c>
      <c r="H69" s="8">
        <f t="shared" si="40"/>
        <v>-1.9983523015</v>
      </c>
      <c r="I69" s="8">
        <f t="shared" si="41"/>
        <v>271.15164769849997</v>
      </c>
      <c r="J69" s="8">
        <f t="shared" si="42"/>
        <v>1.3400288040032016E-2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6"/>
        <v>6.4743281558581423</v>
      </c>
      <c r="P69" s="8">
        <f t="shared" si="45"/>
        <v>8.6757862154188403E-2</v>
      </c>
      <c r="Q69" s="13">
        <f t="shared" si="46"/>
        <v>2.5159780024714636E-2</v>
      </c>
      <c r="R69" s="8">
        <f t="shared" si="47"/>
        <v>0.87929594999999994</v>
      </c>
      <c r="S69" s="14">
        <f t="shared" si="48"/>
        <v>2.8613551586032709E-2</v>
      </c>
      <c r="T69" s="2">
        <v>0.27</v>
      </c>
      <c r="U69" s="15">
        <f t="shared" si="49"/>
        <v>7.7256589282288322E-3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0.22790109552975488</v>
      </c>
      <c r="AC69" s="8">
        <f t="shared" si="51"/>
        <v>11.229833333333334</v>
      </c>
      <c r="AD69" s="1">
        <f t="shared" si="52"/>
        <v>0.28999999999999998</v>
      </c>
      <c r="AE69" s="16">
        <f t="shared" si="53"/>
        <v>48.614949780897497</v>
      </c>
      <c r="AF69" s="1">
        <f t="shared" si="54"/>
        <v>1244198.1896164091</v>
      </c>
      <c r="AG69" s="1">
        <f>SUM(AF58:AF69)</f>
        <v>16429952.595193908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-9.9549490339354794</v>
      </c>
      <c r="E70" s="10">
        <f t="shared" si="55"/>
        <v>-1.9983523015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-9</v>
      </c>
      <c r="E74" s="7"/>
      <c r="F74" s="7"/>
      <c r="G74" s="1">
        <v>1</v>
      </c>
      <c r="H74" s="8">
        <f t="shared" ref="H74:H85" si="57">E75</f>
        <v>-9</v>
      </c>
      <c r="I74" s="8">
        <f t="shared" ref="I74:I85" si="58">H74+273.15</f>
        <v>264.14999999999998</v>
      </c>
      <c r="J74" s="8">
        <f t="shared" ref="J74:J85" si="59">EXP(($C$16*(I74-$C$14))/($C$17*I74*$C$14))</f>
        <v>5.1730365778654029E-3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2.6962901251150052E-3</v>
      </c>
      <c r="Q74" s="13">
        <f t="shared" ref="Q74:Q85" si="63">P74*$B$76</f>
        <v>8.0888703753450154E-4</v>
      </c>
      <c r="R74" s="8">
        <f t="shared" ref="R74:R85" si="64">L74*$B$76</f>
        <v>0.156366</v>
      </c>
      <c r="S74" s="14">
        <f t="shared" ref="S74:S85" si="65">Q74/R74</f>
        <v>5.173036577865402E-3</v>
      </c>
      <c r="T74" s="2">
        <v>0.01</v>
      </c>
      <c r="U74" s="15">
        <f t="shared" ref="U74:U85" si="66">S74*T74</f>
        <v>5.1730365778654023E-5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5.5417303657786538E-3</v>
      </c>
      <c r="AU74" s="8">
        <f t="shared" ref="AU74:AU85" si="70">$B$74/12</f>
        <v>52.122000000000007</v>
      </c>
      <c r="AV74" s="1">
        <f t="shared" ref="AV74:AV85" si="71">$B$76</f>
        <v>0.3</v>
      </c>
      <c r="AW74" s="1">
        <f>$E$8/12</f>
        <v>4.5875630626563337</v>
      </c>
      <c r="AX74" s="1">
        <f t="shared" ref="AX74:AX85" si="72">AW74*10000*AV74*0.67*AU74*AT74</f>
        <v>2663.4501198198318</v>
      </c>
    </row>
    <row r="75" spans="1:78" x14ac:dyDescent="0.15">
      <c r="A75" s="1" t="s">
        <v>74</v>
      </c>
      <c r="B75" s="1">
        <v>1</v>
      </c>
      <c r="C75" s="7">
        <v>1</v>
      </c>
      <c r="D75" s="9">
        <v>-10.3609937803871</v>
      </c>
      <c r="E75" s="10">
        <f t="shared" ref="E75:E86" si="73">D74</f>
        <v>-9</v>
      </c>
      <c r="F75" s="7" t="s">
        <v>73</v>
      </c>
      <c r="G75" s="1">
        <v>2</v>
      </c>
      <c r="H75" s="8">
        <f t="shared" si="57"/>
        <v>-10.3609937803871</v>
      </c>
      <c r="I75" s="8">
        <f t="shared" si="58"/>
        <v>262.78900621961287</v>
      </c>
      <c r="J75" s="8">
        <f t="shared" si="59"/>
        <v>4.274026131944355E-3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1.039743709874885</v>
      </c>
      <c r="P75" s="8">
        <f t="shared" si="62"/>
        <v>4.4438917865300279E-3</v>
      </c>
      <c r="Q75" s="13">
        <f t="shared" si="63"/>
        <v>1.3331675359590084E-3</v>
      </c>
      <c r="R75" s="8">
        <f t="shared" si="64"/>
        <v>0.156366</v>
      </c>
      <c r="S75" s="14">
        <f t="shared" si="65"/>
        <v>8.5259425703734081E-3</v>
      </c>
      <c r="T75" s="2">
        <v>0.01</v>
      </c>
      <c r="U75" s="15">
        <f t="shared" si="66"/>
        <v>8.5259425703734082E-5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5.5752594257037344E-3</v>
      </c>
      <c r="AU75" s="8">
        <f t="shared" si="70"/>
        <v>52.122000000000007</v>
      </c>
      <c r="AV75" s="1">
        <f t="shared" si="71"/>
        <v>0.3</v>
      </c>
      <c r="AW75" s="1">
        <f t="shared" ref="AW75:AW85" si="75">$E$8/12</f>
        <v>4.5875630626563337</v>
      </c>
      <c r="AX75" s="1">
        <f t="shared" si="72"/>
        <v>2679.5647578084222</v>
      </c>
    </row>
    <row r="76" spans="1:78" x14ac:dyDescent="0.15">
      <c r="A76" s="1" t="s">
        <v>38</v>
      </c>
      <c r="B76" s="1">
        <f>H8</f>
        <v>0.3</v>
      </c>
      <c r="C76" s="7">
        <v>2</v>
      </c>
      <c r="D76" s="9">
        <v>-5.9384131277499996</v>
      </c>
      <c r="E76" s="10">
        <f t="shared" si="73"/>
        <v>-10.3609937803871</v>
      </c>
      <c r="F76" s="7" t="s">
        <v>73</v>
      </c>
      <c r="G76" s="1">
        <v>3</v>
      </c>
      <c r="H76" s="8">
        <f t="shared" si="57"/>
        <v>-5.9384131277499996</v>
      </c>
      <c r="I76" s="8">
        <f t="shared" si="58"/>
        <v>267.21158687225</v>
      </c>
      <c r="J76" s="8">
        <f t="shared" si="59"/>
        <v>7.8915633262364709E-3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1.556519818088355</v>
      </c>
      <c r="P76" s="8">
        <f t="shared" si="62"/>
        <v>1.2283374712986326E-2</v>
      </c>
      <c r="Q76" s="13">
        <f t="shared" si="63"/>
        <v>3.6850124138958977E-3</v>
      </c>
      <c r="R76" s="8">
        <f t="shared" si="64"/>
        <v>0.156366</v>
      </c>
      <c r="S76" s="14">
        <f t="shared" si="65"/>
        <v>2.3566583617256293E-2</v>
      </c>
      <c r="T76" s="2">
        <v>0.01</v>
      </c>
      <c r="U76" s="15">
        <f t="shared" si="66"/>
        <v>2.3566583617256294E-4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5.7256658361725631E-3</v>
      </c>
      <c r="AU76" s="8">
        <f t="shared" si="70"/>
        <v>52.122000000000007</v>
      </c>
      <c r="AV76" s="1">
        <f t="shared" si="71"/>
        <v>0.3</v>
      </c>
      <c r="AW76" s="1">
        <f t="shared" si="75"/>
        <v>4.5875630626563337</v>
      </c>
      <c r="AX76" s="1">
        <f t="shared" si="72"/>
        <v>2751.8526436389316</v>
      </c>
    </row>
    <row r="77" spans="1:78" x14ac:dyDescent="0.15">
      <c r="C77" s="7">
        <v>3</v>
      </c>
      <c r="D77" s="9">
        <v>1.1586461865806501</v>
      </c>
      <c r="E77" s="10">
        <f t="shared" si="73"/>
        <v>-5.9384131277499996</v>
      </c>
      <c r="F77" s="7" t="s">
        <v>73</v>
      </c>
      <c r="G77" s="1">
        <v>4</v>
      </c>
      <c r="H77" s="8">
        <f t="shared" si="57"/>
        <v>1.1586461865806501</v>
      </c>
      <c r="I77" s="8">
        <f t="shared" si="58"/>
        <v>274.30864618658063</v>
      </c>
      <c r="J77" s="8">
        <f t="shared" si="59"/>
        <v>2.0258014588589036E-2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2.0654564433753686</v>
      </c>
      <c r="P77" s="8">
        <f t="shared" si="62"/>
        <v>4.1842046761993441E-2</v>
      </c>
      <c r="Q77" s="13">
        <f t="shared" si="63"/>
        <v>1.2552614028598032E-2</v>
      </c>
      <c r="R77" s="8">
        <f t="shared" si="64"/>
        <v>0.156366</v>
      </c>
      <c r="S77" s="14">
        <f t="shared" si="65"/>
        <v>8.027713204020076E-2</v>
      </c>
      <c r="T77" s="2">
        <v>0.01</v>
      </c>
      <c r="U77" s="15">
        <f t="shared" si="66"/>
        <v>8.0277132040200763E-4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6.2927713204020078E-3</v>
      </c>
      <c r="AU77" s="8">
        <f t="shared" si="70"/>
        <v>52.122000000000007</v>
      </c>
      <c r="AV77" s="1">
        <f t="shared" si="71"/>
        <v>0.3</v>
      </c>
      <c r="AW77" s="1">
        <f t="shared" si="75"/>
        <v>4.5875630626563337</v>
      </c>
      <c r="AX77" s="1">
        <f t="shared" si="72"/>
        <v>3024.413210506058</v>
      </c>
    </row>
    <row r="78" spans="1:78" x14ac:dyDescent="0.15">
      <c r="C78" s="7">
        <v>4</v>
      </c>
      <c r="D78" s="9">
        <v>8.9536979533333305</v>
      </c>
      <c r="E78" s="10">
        <f t="shared" si="73"/>
        <v>1.1586461865806501</v>
      </c>
      <c r="F78" s="7" t="s">
        <v>73</v>
      </c>
      <c r="G78" s="1">
        <v>5</v>
      </c>
      <c r="H78" s="8">
        <f t="shared" si="57"/>
        <v>8.9536979533333305</v>
      </c>
      <c r="I78" s="8">
        <f t="shared" si="58"/>
        <v>282.10369795333332</v>
      </c>
      <c r="J78" s="8">
        <f t="shared" si="59"/>
        <v>5.4020528253103897E-2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1.9224336767827066</v>
      </c>
      <c r="O78" s="8">
        <f t="shared" si="74"/>
        <v>0.62240071983066869</v>
      </c>
      <c r="P78" s="8">
        <f t="shared" si="62"/>
        <v>3.3622415670364843E-2</v>
      </c>
      <c r="Q78" s="13">
        <f t="shared" si="63"/>
        <v>1.0086724701109452E-2</v>
      </c>
      <c r="R78" s="8">
        <f t="shared" si="64"/>
        <v>0.156366</v>
      </c>
      <c r="S78" s="14">
        <f t="shared" si="65"/>
        <v>6.4507147980439813E-2</v>
      </c>
      <c r="T78" s="2">
        <v>0.01</v>
      </c>
      <c r="U78" s="15">
        <f t="shared" si="66"/>
        <v>6.4507147980439813E-4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6.1350714798043982E-3</v>
      </c>
      <c r="AU78" s="8">
        <f t="shared" si="70"/>
        <v>52.122000000000007</v>
      </c>
      <c r="AV78" s="1">
        <f t="shared" si="71"/>
        <v>0.3</v>
      </c>
      <c r="AW78" s="1">
        <f t="shared" si="75"/>
        <v>4.5875630626563337</v>
      </c>
      <c r="AX78" s="1">
        <f t="shared" si="72"/>
        <v>2948.619977776978</v>
      </c>
    </row>
    <row r="79" spans="1:78" x14ac:dyDescent="0.15">
      <c r="C79" s="7">
        <v>5</v>
      </c>
      <c r="D79" s="9">
        <v>14.6329699235484</v>
      </c>
      <c r="E79" s="10">
        <f t="shared" si="73"/>
        <v>8.9536979533333305</v>
      </c>
      <c r="F79" s="7" t="s">
        <v>75</v>
      </c>
      <c r="G79" s="1">
        <v>6</v>
      </c>
      <c r="H79" s="8">
        <f t="shared" si="57"/>
        <v>14.6329699235484</v>
      </c>
      <c r="I79" s="8">
        <f t="shared" si="58"/>
        <v>287.78296992354836</v>
      </c>
      <c r="J79" s="8">
        <f t="shared" si="59"/>
        <v>0.10675123999893714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1.1099983041603039</v>
      </c>
      <c r="P79" s="8">
        <f t="shared" si="62"/>
        <v>0.11849369536582982</v>
      </c>
      <c r="Q79" s="13">
        <f t="shared" si="63"/>
        <v>3.5548108609748948E-2</v>
      </c>
      <c r="R79" s="8">
        <f t="shared" si="64"/>
        <v>0.156366</v>
      </c>
      <c r="S79" s="14">
        <f t="shared" si="65"/>
        <v>0.22733911854078859</v>
      </c>
      <c r="T79" s="2">
        <v>0.01</v>
      </c>
      <c r="U79" s="15">
        <f t="shared" si="66"/>
        <v>2.2733911854078861E-3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7.7633911854078858E-3</v>
      </c>
      <c r="AU79" s="8">
        <f t="shared" si="70"/>
        <v>52.122000000000007</v>
      </c>
      <c r="AV79" s="1">
        <f t="shared" si="71"/>
        <v>0.3</v>
      </c>
      <c r="AW79" s="1">
        <f t="shared" si="75"/>
        <v>4.5875630626563337</v>
      </c>
      <c r="AX79" s="1">
        <f t="shared" si="72"/>
        <v>3731.2181968776704</v>
      </c>
    </row>
    <row r="80" spans="1:78" x14ac:dyDescent="0.15">
      <c r="C80" s="7">
        <v>6</v>
      </c>
      <c r="D80" s="9">
        <v>17.283190179999998</v>
      </c>
      <c r="E80" s="10">
        <f t="shared" si="73"/>
        <v>14.6329699235484</v>
      </c>
      <c r="F80" s="7" t="s">
        <v>73</v>
      </c>
      <c r="G80" s="1">
        <v>7</v>
      </c>
      <c r="H80" s="8">
        <f t="shared" si="57"/>
        <v>17.283190179999998</v>
      </c>
      <c r="I80" s="8">
        <f t="shared" si="58"/>
        <v>290.43319018</v>
      </c>
      <c r="J80" s="8">
        <f t="shared" si="59"/>
        <v>0.14536337557392748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1.5127246087944741</v>
      </c>
      <c r="P80" s="8">
        <f t="shared" si="62"/>
        <v>0.21989475544811365</v>
      </c>
      <c r="Q80" s="13">
        <f t="shared" si="63"/>
        <v>6.5968426634434099E-2</v>
      </c>
      <c r="R80" s="8">
        <f t="shared" si="64"/>
        <v>0.156366</v>
      </c>
      <c r="S80" s="14">
        <f t="shared" si="65"/>
        <v>0.42188472324184345</v>
      </c>
      <c r="T80" s="2">
        <v>0.01</v>
      </c>
      <c r="U80" s="15">
        <f t="shared" si="66"/>
        <v>4.2188472324184347E-3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1.4168847232418433E-2</v>
      </c>
      <c r="AU80" s="8">
        <f t="shared" si="70"/>
        <v>52.122000000000007</v>
      </c>
      <c r="AV80" s="1">
        <f t="shared" si="71"/>
        <v>0.3</v>
      </c>
      <c r="AW80" s="1">
        <f t="shared" si="75"/>
        <v>4.5875630626563337</v>
      </c>
      <c r="AX80" s="1">
        <f t="shared" si="72"/>
        <v>6809.7896086633764</v>
      </c>
    </row>
    <row r="81" spans="1:53" x14ac:dyDescent="0.15">
      <c r="C81" s="7">
        <v>7</v>
      </c>
      <c r="D81" s="9">
        <v>22.4877739735484</v>
      </c>
      <c r="E81" s="10">
        <f t="shared" si="73"/>
        <v>17.283190179999998</v>
      </c>
      <c r="F81" s="7" t="s">
        <v>73</v>
      </c>
      <c r="G81" s="1">
        <v>8</v>
      </c>
      <c r="H81" s="8">
        <f t="shared" si="57"/>
        <v>22.4877739735484</v>
      </c>
      <c r="I81" s="8">
        <f t="shared" si="58"/>
        <v>295.63777397354841</v>
      </c>
      <c r="J81" s="8">
        <f t="shared" si="59"/>
        <v>0.26228501282142103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1.8140498533463607</v>
      </c>
      <c r="P81" s="8">
        <f t="shared" si="62"/>
        <v>0.47579808904364718</v>
      </c>
      <c r="Q81" s="13">
        <f t="shared" si="63"/>
        <v>0.14273942671309414</v>
      </c>
      <c r="R81" s="8">
        <f t="shared" si="64"/>
        <v>0.156366</v>
      </c>
      <c r="S81" s="14">
        <f t="shared" si="65"/>
        <v>0.9128546276882068</v>
      </c>
      <c r="T81" s="2">
        <v>0.01</v>
      </c>
      <c r="U81" s="15">
        <f t="shared" si="66"/>
        <v>9.1285462768820689E-3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1.9078546276882068E-2</v>
      </c>
      <c r="AU81" s="8">
        <f t="shared" si="70"/>
        <v>52.122000000000007</v>
      </c>
      <c r="AV81" s="1">
        <f t="shared" si="71"/>
        <v>0.3</v>
      </c>
      <c r="AW81" s="1">
        <f t="shared" si="75"/>
        <v>4.5875630626563337</v>
      </c>
      <c r="AX81" s="1">
        <f t="shared" si="72"/>
        <v>9169.4746970984943</v>
      </c>
    </row>
    <row r="82" spans="1:53" x14ac:dyDescent="0.15">
      <c r="C82" s="7">
        <v>8</v>
      </c>
      <c r="D82" s="9">
        <v>19.659956675806502</v>
      </c>
      <c r="E82" s="10">
        <f t="shared" si="73"/>
        <v>22.4877739735484</v>
      </c>
      <c r="F82" s="7" t="s">
        <v>73</v>
      </c>
      <c r="G82" s="1">
        <v>9</v>
      </c>
      <c r="H82" s="8">
        <f t="shared" si="57"/>
        <v>19.659956675806502</v>
      </c>
      <c r="I82" s="8">
        <f t="shared" si="58"/>
        <v>292.80995667580646</v>
      </c>
      <c r="J82" s="8">
        <f t="shared" si="59"/>
        <v>0.19082613868507273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1.8594717643027137</v>
      </c>
      <c r="P82" s="8">
        <f t="shared" si="62"/>
        <v>0.3548358167758065</v>
      </c>
      <c r="Q82" s="13">
        <f t="shared" si="63"/>
        <v>0.10645074503274195</v>
      </c>
      <c r="R82" s="8">
        <f t="shared" si="64"/>
        <v>0.156366</v>
      </c>
      <c r="S82" s="14">
        <f t="shared" si="65"/>
        <v>0.68077935761445552</v>
      </c>
      <c r="T82" s="2">
        <v>0.01</v>
      </c>
      <c r="U82" s="15">
        <f t="shared" si="66"/>
        <v>6.8077935761445552E-3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1.6757793576144556E-2</v>
      </c>
      <c r="AU82" s="8">
        <f t="shared" si="70"/>
        <v>52.122000000000007</v>
      </c>
      <c r="AV82" s="1">
        <f t="shared" si="71"/>
        <v>0.3</v>
      </c>
      <c r="AW82" s="1">
        <f t="shared" si="75"/>
        <v>4.5875630626563337</v>
      </c>
      <c r="AX82" s="1">
        <f t="shared" si="72"/>
        <v>8054.0813721143368</v>
      </c>
    </row>
    <row r="83" spans="1:53" x14ac:dyDescent="0.15">
      <c r="C83" s="7">
        <v>9</v>
      </c>
      <c r="D83" s="9">
        <v>11.6337319605</v>
      </c>
      <c r="E83" s="10">
        <f t="shared" si="73"/>
        <v>19.659956675806502</v>
      </c>
      <c r="F83" s="7" t="s">
        <v>73</v>
      </c>
      <c r="G83" s="1">
        <v>10</v>
      </c>
      <c r="H83" s="8">
        <f t="shared" si="57"/>
        <v>11.6337319605</v>
      </c>
      <c r="I83" s="8">
        <f t="shared" si="58"/>
        <v>284.78373196049995</v>
      </c>
      <c r="J83" s="8">
        <f t="shared" si="59"/>
        <v>7.4752014580818177E-2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2.0258559475269071</v>
      </c>
      <c r="P83" s="8">
        <f t="shared" si="62"/>
        <v>0.15143681332816858</v>
      </c>
      <c r="Q83" s="13">
        <f t="shared" si="63"/>
        <v>4.543104399845057E-2</v>
      </c>
      <c r="R83" s="8">
        <f t="shared" si="64"/>
        <v>0.156366</v>
      </c>
      <c r="S83" s="14">
        <f t="shared" si="65"/>
        <v>0.29054298247989058</v>
      </c>
      <c r="T83" s="2">
        <v>0.01</v>
      </c>
      <c r="U83" s="15">
        <f t="shared" si="66"/>
        <v>2.905429824798906E-3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8.3954298247989056E-3</v>
      </c>
      <c r="AU83" s="8">
        <f t="shared" si="70"/>
        <v>52.122000000000007</v>
      </c>
      <c r="AV83" s="1">
        <f t="shared" si="71"/>
        <v>0.3</v>
      </c>
      <c r="AW83" s="1">
        <f t="shared" si="75"/>
        <v>4.5875630626563337</v>
      </c>
      <c r="AX83" s="1">
        <f t="shared" si="72"/>
        <v>4034.9867454545088</v>
      </c>
    </row>
    <row r="84" spans="1:53" x14ac:dyDescent="0.15">
      <c r="C84" s="7">
        <v>10</v>
      </c>
      <c r="D84" s="9">
        <v>6.0508796214516103</v>
      </c>
      <c r="E84" s="10">
        <f t="shared" si="73"/>
        <v>11.6337319605</v>
      </c>
      <c r="F84" s="7" t="s">
        <v>73</v>
      </c>
      <c r="G84" s="1">
        <v>11</v>
      </c>
      <c r="H84" s="8">
        <f t="shared" si="57"/>
        <v>6.0508796214516103</v>
      </c>
      <c r="I84" s="8">
        <f t="shared" si="58"/>
        <v>279.20087962145158</v>
      </c>
      <c r="J84" s="8">
        <f t="shared" si="59"/>
        <v>3.7732300897008311E-2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1.7806981774888018</v>
      </c>
      <c r="O84" s="8">
        <f t="shared" si="74"/>
        <v>0.61494095670993665</v>
      </c>
      <c r="P84" s="8">
        <f t="shared" si="62"/>
        <v>2.3203137212473492E-2</v>
      </c>
      <c r="Q84" s="13">
        <f t="shared" si="63"/>
        <v>6.9609411637420477E-3</v>
      </c>
      <c r="R84" s="8">
        <f t="shared" si="64"/>
        <v>0.156366</v>
      </c>
      <c r="S84" s="14">
        <f t="shared" si="65"/>
        <v>4.4516974046417045E-2</v>
      </c>
      <c r="T84" s="2">
        <v>0.01</v>
      </c>
      <c r="U84" s="15">
        <f t="shared" si="66"/>
        <v>4.4516974046417048E-4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5.9351697404641706E-3</v>
      </c>
      <c r="AU84" s="8">
        <f t="shared" si="70"/>
        <v>52.122000000000007</v>
      </c>
      <c r="AV84" s="1">
        <f t="shared" si="71"/>
        <v>0.3</v>
      </c>
      <c r="AW84" s="1">
        <f t="shared" si="75"/>
        <v>4.5875630626563337</v>
      </c>
      <c r="AX84" s="1">
        <f t="shared" si="72"/>
        <v>2852.5437928211418</v>
      </c>
    </row>
    <row r="85" spans="1:53" x14ac:dyDescent="0.15">
      <c r="C85" s="7">
        <v>11</v>
      </c>
      <c r="D85" s="9">
        <v>-1.9983523015</v>
      </c>
      <c r="E85" s="10">
        <f t="shared" si="73"/>
        <v>6.0508796214516103</v>
      </c>
      <c r="F85" s="7" t="s">
        <v>75</v>
      </c>
      <c r="G85" s="1">
        <v>12</v>
      </c>
      <c r="H85" s="8">
        <f t="shared" si="57"/>
        <v>-1.9983523015</v>
      </c>
      <c r="I85" s="8">
        <f t="shared" si="58"/>
        <v>271.15164769849997</v>
      </c>
      <c r="J85" s="8">
        <f t="shared" si="59"/>
        <v>1.3400288040032016E-2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1.1129578194974632</v>
      </c>
      <c r="P85" s="8">
        <f t="shared" si="62"/>
        <v>1.4913955357671966E-2</v>
      </c>
      <c r="Q85" s="13">
        <f t="shared" si="63"/>
        <v>4.4741866073015899E-3</v>
      </c>
      <c r="R85" s="8">
        <f t="shared" si="64"/>
        <v>0.156366</v>
      </c>
      <c r="S85" s="14">
        <f t="shared" si="65"/>
        <v>2.8613551586032702E-2</v>
      </c>
      <c r="T85" s="2">
        <v>0.01</v>
      </c>
      <c r="U85" s="15">
        <f t="shared" si="66"/>
        <v>2.8613551586032703E-4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5.7761355158603275E-3</v>
      </c>
      <c r="AU85" s="8">
        <f t="shared" si="70"/>
        <v>52.122000000000007</v>
      </c>
      <c r="AV85" s="1">
        <f t="shared" si="71"/>
        <v>0.3</v>
      </c>
      <c r="AW85" s="1">
        <f t="shared" si="75"/>
        <v>4.5875630626563337</v>
      </c>
      <c r="AX85" s="1">
        <f t="shared" si="72"/>
        <v>2776.1092323827174</v>
      </c>
      <c r="AY85" s="1">
        <f>SUM(AX74:AX85)</f>
        <v>51496.104354962466</v>
      </c>
    </row>
    <row r="86" spans="1:53" x14ac:dyDescent="0.15">
      <c r="C86" s="7">
        <v>12</v>
      </c>
      <c r="D86" s="9">
        <v>-9.9549490339354794</v>
      </c>
      <c r="E86" s="10">
        <f t="shared" si="73"/>
        <v>-1.9983523015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-9</v>
      </c>
      <c r="E90" s="7"/>
      <c r="F90" s="7"/>
      <c r="G90" s="1">
        <v>1</v>
      </c>
      <c r="H90" s="8">
        <f t="shared" ref="H90:H101" si="76">E91</f>
        <v>-9</v>
      </c>
      <c r="I90" s="8">
        <f t="shared" ref="I90:I101" si="77">H90+273.15</f>
        <v>264.14999999999998</v>
      </c>
      <c r="J90" s="8">
        <f t="shared" ref="J90:J101" si="78">EXP(($C$16*(I90-$C$14))/($C$17*I90*$C$14))</f>
        <v>5.1730365778654029E-3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1.4727635137182804E-3</v>
      </c>
      <c r="Q90" s="13">
        <f t="shared" ref="Q90:Q101" si="82">P90*$B$76</f>
        <v>4.4182905411548409E-4</v>
      </c>
      <c r="R90" s="8">
        <f t="shared" ref="R90:R101" si="83">L90*$B$76</f>
        <v>8.541E-2</v>
      </c>
      <c r="S90" s="14">
        <f t="shared" ref="S90:S101" si="84">Q90/R90</f>
        <v>5.1730365778654029E-3</v>
      </c>
      <c r="T90" s="2">
        <v>0.01</v>
      </c>
      <c r="U90" s="15">
        <f t="shared" ref="U90:U101" si="85">S90*T90</f>
        <v>5.173036577865403E-5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5.5417303657786538E-3</v>
      </c>
      <c r="AU90" s="8">
        <f t="shared" ref="AU90:AU101" si="89">$B$90/12</f>
        <v>28.47</v>
      </c>
      <c r="AV90" s="1">
        <f t="shared" ref="AV90:AV101" si="90">$B$76</f>
        <v>0.3</v>
      </c>
      <c r="AW90" s="1">
        <f>$E$9/12</f>
        <v>1.2619618117371083</v>
      </c>
      <c r="AX90" s="1">
        <f t="shared" ref="AX90:AX101" si="91">AW90*10000*AV90*0.67*AU90*AT90</f>
        <v>400.19819796092241</v>
      </c>
      <c r="AZ90" s="1">
        <f>$E$10/12</f>
        <v>8.7050457696333326E-3</v>
      </c>
      <c r="BA90" s="1">
        <f t="shared" ref="BA90:BA101" si="92">AZ90*10000*AV90*0.67*AU90*AT90</f>
        <v>2.7605776955953902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-10.3609937803871</v>
      </c>
      <c r="E91" s="10">
        <f t="shared" ref="E91:E102" si="93">D90</f>
        <v>-9</v>
      </c>
      <c r="F91" s="7" t="s">
        <v>73</v>
      </c>
      <c r="G91" s="1">
        <v>2</v>
      </c>
      <c r="H91" s="8">
        <f t="shared" si="76"/>
        <v>-10.3609937803871</v>
      </c>
      <c r="I91" s="8">
        <f t="shared" si="77"/>
        <v>262.78900621961287</v>
      </c>
      <c r="J91" s="8">
        <f t="shared" si="78"/>
        <v>4.274026131944355E-3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0.56792723648628174</v>
      </c>
      <c r="P91" s="8">
        <f t="shared" si="81"/>
        <v>2.4273358497853095E-3</v>
      </c>
      <c r="Q91" s="13">
        <f t="shared" si="82"/>
        <v>7.282007549355928E-4</v>
      </c>
      <c r="R91" s="8">
        <f t="shared" si="83"/>
        <v>8.541E-2</v>
      </c>
      <c r="S91" s="14">
        <f t="shared" si="84"/>
        <v>8.5259425703734081E-3</v>
      </c>
      <c r="T91" s="2">
        <v>0.01</v>
      </c>
      <c r="U91" s="15">
        <f t="shared" si="85"/>
        <v>8.5259425703734082E-5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5.5752594257037344E-3</v>
      </c>
      <c r="AU91" s="8">
        <f t="shared" si="89"/>
        <v>28.47</v>
      </c>
      <c r="AV91" s="1">
        <f t="shared" si="90"/>
        <v>0.3</v>
      </c>
      <c r="AW91" s="1">
        <f t="shared" ref="AW91:AW101" si="95">$E$9/12</f>
        <v>1.2619618117371083</v>
      </c>
      <c r="AX91" s="1">
        <f t="shared" si="91"/>
        <v>402.61951196858354</v>
      </c>
      <c r="AZ91" s="1">
        <f t="shared" ref="AZ91:AZ101" si="96">$E$10/12</f>
        <v>8.7050457696333326E-3</v>
      </c>
      <c r="BA91" s="1">
        <f t="shared" si="92"/>
        <v>2.7772799833059283</v>
      </c>
    </row>
    <row r="92" spans="1:53" x14ac:dyDescent="0.15">
      <c r="A92" s="1" t="s">
        <v>38</v>
      </c>
      <c r="B92" s="1">
        <f>H9</f>
        <v>0.33</v>
      </c>
      <c r="C92" s="7">
        <v>2</v>
      </c>
      <c r="D92" s="9">
        <v>-5.9384131277499996</v>
      </c>
      <c r="E92" s="10">
        <f t="shared" si="93"/>
        <v>-10.3609937803871</v>
      </c>
      <c r="F92" s="7" t="s">
        <v>73</v>
      </c>
      <c r="G92" s="1">
        <v>3</v>
      </c>
      <c r="H92" s="8">
        <f t="shared" si="76"/>
        <v>-5.9384131277499996</v>
      </c>
      <c r="I92" s="8">
        <f t="shared" si="77"/>
        <v>267.21158687225</v>
      </c>
      <c r="J92" s="8">
        <f t="shared" si="78"/>
        <v>7.8915633262364709E-3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0.85019990063649642</v>
      </c>
      <c r="P92" s="8">
        <f t="shared" si="81"/>
        <v>6.7094063558328669E-3</v>
      </c>
      <c r="Q92" s="13">
        <f t="shared" si="82"/>
        <v>2.0128219067498598E-3</v>
      </c>
      <c r="R92" s="8">
        <f t="shared" si="83"/>
        <v>8.541E-2</v>
      </c>
      <c r="S92" s="14">
        <f t="shared" si="84"/>
        <v>2.356658361725629E-2</v>
      </c>
      <c r="T92" s="2">
        <v>0.01</v>
      </c>
      <c r="U92" s="15">
        <f t="shared" si="85"/>
        <v>2.3566583617256291E-4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5.7256658361725631E-3</v>
      </c>
      <c r="AU92" s="8">
        <f t="shared" si="89"/>
        <v>28.47</v>
      </c>
      <c r="AV92" s="1">
        <f t="shared" si="90"/>
        <v>0.3</v>
      </c>
      <c r="AW92" s="1">
        <f t="shared" si="95"/>
        <v>1.2619618117371083</v>
      </c>
      <c r="AX92" s="1">
        <f t="shared" si="91"/>
        <v>413.48116897071714</v>
      </c>
      <c r="AZ92" s="1">
        <f t="shared" si="96"/>
        <v>8.7050457696333326E-3</v>
      </c>
      <c r="BA92" s="1">
        <f t="shared" si="92"/>
        <v>2.8522039789912492</v>
      </c>
    </row>
    <row r="93" spans="1:53" x14ac:dyDescent="0.15">
      <c r="C93" s="7">
        <v>3</v>
      </c>
      <c r="D93" s="9">
        <v>1.1586461865806501</v>
      </c>
      <c r="E93" s="10">
        <f t="shared" si="93"/>
        <v>-5.9384131277499996</v>
      </c>
      <c r="F93" s="7" t="s">
        <v>73</v>
      </c>
      <c r="G93" s="1">
        <v>4</v>
      </c>
      <c r="H93" s="8">
        <f t="shared" si="76"/>
        <v>1.1586461865806501</v>
      </c>
      <c r="I93" s="8">
        <f t="shared" si="77"/>
        <v>274.30864618658063</v>
      </c>
      <c r="J93" s="8">
        <f t="shared" si="78"/>
        <v>2.0258014588589036E-2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1.1281904942806635</v>
      </c>
      <c r="P93" s="8">
        <f t="shared" si="81"/>
        <v>2.2854899491845156E-2</v>
      </c>
      <c r="Q93" s="13">
        <f t="shared" si="82"/>
        <v>6.8564698475535469E-3</v>
      </c>
      <c r="R93" s="8">
        <f t="shared" si="83"/>
        <v>8.541E-2</v>
      </c>
      <c r="S93" s="14">
        <f t="shared" si="84"/>
        <v>8.027713204020076E-2</v>
      </c>
      <c r="T93" s="2">
        <v>0.01</v>
      </c>
      <c r="U93" s="15">
        <f t="shared" si="85"/>
        <v>8.0277132040200763E-4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6.2927713204020078E-3</v>
      </c>
      <c r="AU93" s="8">
        <f t="shared" si="89"/>
        <v>28.47</v>
      </c>
      <c r="AV93" s="1">
        <f t="shared" si="90"/>
        <v>0.3</v>
      </c>
      <c r="AW93" s="1">
        <f t="shared" si="95"/>
        <v>1.2619618117371083</v>
      </c>
      <c r="AX93" s="1">
        <f t="shared" si="91"/>
        <v>454.43491046703247</v>
      </c>
      <c r="AZ93" s="1">
        <f t="shared" si="96"/>
        <v>8.7050457696333326E-3</v>
      </c>
      <c r="BA93" s="1">
        <f t="shared" si="92"/>
        <v>3.1347039650030477</v>
      </c>
    </row>
    <row r="94" spans="1:53" x14ac:dyDescent="0.15">
      <c r="C94" s="7">
        <v>4</v>
      </c>
      <c r="D94" s="9">
        <v>8.9536979533333305</v>
      </c>
      <c r="E94" s="10">
        <f t="shared" si="93"/>
        <v>1.1586461865806501</v>
      </c>
      <c r="F94" s="7" t="s">
        <v>73</v>
      </c>
      <c r="G94" s="1">
        <v>5</v>
      </c>
      <c r="H94" s="8">
        <f t="shared" si="76"/>
        <v>8.9536979533333305</v>
      </c>
      <c r="I94" s="8">
        <f t="shared" si="77"/>
        <v>282.10369795333332</v>
      </c>
      <c r="J94" s="8">
        <f t="shared" si="78"/>
        <v>5.4020528253103897E-2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1.0500688150493775</v>
      </c>
      <c r="O94" s="8">
        <f t="shared" si="94"/>
        <v>0.33996677973944078</v>
      </c>
      <c r="P94" s="8">
        <f t="shared" si="81"/>
        <v>1.8365185030031209E-2</v>
      </c>
      <c r="Q94" s="13">
        <f t="shared" si="82"/>
        <v>5.5095555090093626E-3</v>
      </c>
      <c r="R94" s="8">
        <f t="shared" si="83"/>
        <v>8.541E-2</v>
      </c>
      <c r="S94" s="14">
        <f t="shared" si="84"/>
        <v>6.4507147980439786E-2</v>
      </c>
      <c r="T94" s="2">
        <v>0.01</v>
      </c>
      <c r="U94" s="15">
        <f t="shared" si="85"/>
        <v>6.4507147980439792E-4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6.1350714798043982E-3</v>
      </c>
      <c r="AU94" s="8">
        <f t="shared" si="89"/>
        <v>28.47</v>
      </c>
      <c r="AV94" s="1">
        <f t="shared" si="90"/>
        <v>0.3</v>
      </c>
      <c r="AW94" s="1">
        <f t="shared" si="95"/>
        <v>1.2619618117371083</v>
      </c>
      <c r="AX94" s="1">
        <f t="shared" si="91"/>
        <v>443.04655559224233</v>
      </c>
      <c r="AZ94" s="1">
        <f t="shared" si="96"/>
        <v>8.7050457696333326E-3</v>
      </c>
      <c r="BA94" s="1">
        <f t="shared" si="92"/>
        <v>3.0561467935388711</v>
      </c>
    </row>
    <row r="95" spans="1:53" x14ac:dyDescent="0.15">
      <c r="C95" s="7">
        <v>5</v>
      </c>
      <c r="D95" s="9">
        <v>14.6329699235484</v>
      </c>
      <c r="E95" s="10">
        <f t="shared" si="93"/>
        <v>8.9536979533333305</v>
      </c>
      <c r="F95" s="7" t="s">
        <v>75</v>
      </c>
      <c r="G95" s="1">
        <v>6</v>
      </c>
      <c r="H95" s="8">
        <f t="shared" si="76"/>
        <v>14.6329699235484</v>
      </c>
      <c r="I95" s="8">
        <f t="shared" si="77"/>
        <v>287.78296992354836</v>
      </c>
      <c r="J95" s="8">
        <f t="shared" si="78"/>
        <v>0.10675123999893714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0.60630159470940947</v>
      </c>
      <c r="P95" s="8">
        <f t="shared" si="81"/>
        <v>6.4723447048562491E-2</v>
      </c>
      <c r="Q95" s="13">
        <f t="shared" si="82"/>
        <v>1.9417034114568747E-2</v>
      </c>
      <c r="R95" s="8">
        <f t="shared" si="83"/>
        <v>8.541E-2</v>
      </c>
      <c r="S95" s="14">
        <f t="shared" si="84"/>
        <v>0.2273391185407885</v>
      </c>
      <c r="T95" s="2">
        <v>0.01</v>
      </c>
      <c r="U95" s="15">
        <f t="shared" si="85"/>
        <v>2.2733911854078853E-3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7.7633911854078858E-3</v>
      </c>
      <c r="AU95" s="8">
        <f t="shared" si="89"/>
        <v>28.47</v>
      </c>
      <c r="AV95" s="1">
        <f t="shared" si="90"/>
        <v>0.3</v>
      </c>
      <c r="AW95" s="1">
        <f t="shared" si="95"/>
        <v>1.2619618117371083</v>
      </c>
      <c r="AX95" s="1">
        <f t="shared" si="91"/>
        <v>560.6362918072798</v>
      </c>
      <c r="AZ95" s="1">
        <f t="shared" si="96"/>
        <v>8.7050457696333326E-3</v>
      </c>
      <c r="BA95" s="1">
        <f t="shared" si="92"/>
        <v>3.8672838868095294</v>
      </c>
    </row>
    <row r="96" spans="1:53" x14ac:dyDescent="0.15">
      <c r="C96" s="7">
        <v>6</v>
      </c>
      <c r="D96" s="9">
        <v>17.283190179999998</v>
      </c>
      <c r="E96" s="10">
        <f t="shared" si="93"/>
        <v>14.6329699235484</v>
      </c>
      <c r="F96" s="7" t="s">
        <v>73</v>
      </c>
      <c r="G96" s="1">
        <v>7</v>
      </c>
      <c r="H96" s="8">
        <f t="shared" si="76"/>
        <v>17.283190179999998</v>
      </c>
      <c r="I96" s="8">
        <f t="shared" si="77"/>
        <v>290.43319018</v>
      </c>
      <c r="J96" s="8">
        <f t="shared" si="78"/>
        <v>0.14536337557392748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0.82627814766084695</v>
      </c>
      <c r="P96" s="8">
        <f t="shared" si="81"/>
        <v>0.1201105807069528</v>
      </c>
      <c r="Q96" s="13">
        <f t="shared" si="82"/>
        <v>3.6033174212085836E-2</v>
      </c>
      <c r="R96" s="8">
        <f t="shared" si="83"/>
        <v>8.541E-2</v>
      </c>
      <c r="S96" s="14">
        <f t="shared" si="84"/>
        <v>0.42188472324184328</v>
      </c>
      <c r="T96" s="2">
        <v>0.01</v>
      </c>
      <c r="U96" s="15">
        <f t="shared" si="85"/>
        <v>4.218847232418433E-3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1.4168847232418433E-2</v>
      </c>
      <c r="AU96" s="8">
        <f t="shared" si="89"/>
        <v>28.47</v>
      </c>
      <c r="AV96" s="1">
        <f t="shared" si="90"/>
        <v>0.3</v>
      </c>
      <c r="AW96" s="1">
        <f t="shared" si="95"/>
        <v>1.2619618117371083</v>
      </c>
      <c r="AX96" s="1">
        <f t="shared" si="91"/>
        <v>1023.2087733125815</v>
      </c>
      <c r="AZ96" s="1">
        <f t="shared" si="96"/>
        <v>8.7050457696333326E-3</v>
      </c>
      <c r="BA96" s="1">
        <f t="shared" si="92"/>
        <v>7.058121030869926</v>
      </c>
    </row>
    <row r="97" spans="1:54" x14ac:dyDescent="0.15">
      <c r="C97" s="7">
        <v>7</v>
      </c>
      <c r="D97" s="9">
        <v>22.4877739735484</v>
      </c>
      <c r="E97" s="10">
        <f t="shared" si="93"/>
        <v>17.283190179999998</v>
      </c>
      <c r="F97" s="7" t="s">
        <v>73</v>
      </c>
      <c r="G97" s="1">
        <v>8</v>
      </c>
      <c r="H97" s="8">
        <f t="shared" si="76"/>
        <v>22.4877739735484</v>
      </c>
      <c r="I97" s="8">
        <f t="shared" si="77"/>
        <v>295.63777397354841</v>
      </c>
      <c r="J97" s="8">
        <f t="shared" si="78"/>
        <v>0.26228501282142103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0.99086756695389411</v>
      </c>
      <c r="P97" s="8">
        <f t="shared" si="81"/>
        <v>0.25988971250283238</v>
      </c>
      <c r="Q97" s="13">
        <f t="shared" si="82"/>
        <v>7.7966913750849715E-2</v>
      </c>
      <c r="R97" s="8">
        <f t="shared" si="83"/>
        <v>8.541E-2</v>
      </c>
      <c r="S97" s="14">
        <f t="shared" si="84"/>
        <v>0.91285462768820647</v>
      </c>
      <c r="T97" s="2">
        <v>0.01</v>
      </c>
      <c r="U97" s="15">
        <f t="shared" si="85"/>
        <v>9.1285462768820654E-3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1.9078546276882068E-2</v>
      </c>
      <c r="AU97" s="8">
        <f t="shared" si="89"/>
        <v>28.47</v>
      </c>
      <c r="AV97" s="1">
        <f t="shared" si="90"/>
        <v>0.3</v>
      </c>
      <c r="AW97" s="1">
        <f t="shared" si="95"/>
        <v>1.2619618117371083</v>
      </c>
      <c r="AX97" s="1">
        <f t="shared" si="91"/>
        <v>1377.7645853849599</v>
      </c>
      <c r="AZ97" s="1">
        <f t="shared" si="96"/>
        <v>8.7050457696333326E-3</v>
      </c>
      <c r="BA97" s="1">
        <f t="shared" si="92"/>
        <v>9.5038563481146383</v>
      </c>
    </row>
    <row r="98" spans="1:54" x14ac:dyDescent="0.15">
      <c r="C98" s="7">
        <v>8</v>
      </c>
      <c r="D98" s="9">
        <v>19.659956675806502</v>
      </c>
      <c r="E98" s="10">
        <f t="shared" si="93"/>
        <v>22.4877739735484</v>
      </c>
      <c r="F98" s="7" t="s">
        <v>73</v>
      </c>
      <c r="G98" s="1">
        <v>9</v>
      </c>
      <c r="H98" s="8">
        <f t="shared" si="76"/>
        <v>19.659956675806502</v>
      </c>
      <c r="I98" s="8">
        <f t="shared" si="77"/>
        <v>292.80995667580646</v>
      </c>
      <c r="J98" s="8">
        <f t="shared" si="78"/>
        <v>0.19082613868507273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1.0156778544510618</v>
      </c>
      <c r="P98" s="8">
        <f t="shared" si="81"/>
        <v>0.19381788311283543</v>
      </c>
      <c r="Q98" s="13">
        <f t="shared" si="82"/>
        <v>5.8145364933850627E-2</v>
      </c>
      <c r="R98" s="8">
        <f t="shared" si="83"/>
        <v>8.541E-2</v>
      </c>
      <c r="S98" s="14">
        <f t="shared" si="84"/>
        <v>0.68077935761445529</v>
      </c>
      <c r="T98" s="2">
        <v>0.01</v>
      </c>
      <c r="U98" s="15">
        <f t="shared" si="85"/>
        <v>6.8077935761445534E-3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1.6757793576144552E-2</v>
      </c>
      <c r="AU98" s="8">
        <f t="shared" si="89"/>
        <v>28.47</v>
      </c>
      <c r="AV98" s="1">
        <f t="shared" si="90"/>
        <v>0.3</v>
      </c>
      <c r="AW98" s="1">
        <f t="shared" si="95"/>
        <v>1.2619618117371083</v>
      </c>
      <c r="AX98" s="1">
        <f t="shared" si="91"/>
        <v>1210.1705330861703</v>
      </c>
      <c r="AZ98" s="1">
        <f t="shared" si="96"/>
        <v>8.7050457696333326E-3</v>
      </c>
      <c r="BA98" s="1">
        <f t="shared" si="92"/>
        <v>8.3477881672787468</v>
      </c>
    </row>
    <row r="99" spans="1:54" x14ac:dyDescent="0.15">
      <c r="C99" s="7">
        <v>9</v>
      </c>
      <c r="D99" s="9">
        <v>11.6337319605</v>
      </c>
      <c r="E99" s="10">
        <f t="shared" si="93"/>
        <v>19.659956675806502</v>
      </c>
      <c r="F99" s="7" t="s">
        <v>73</v>
      </c>
      <c r="G99" s="1">
        <v>10</v>
      </c>
      <c r="H99" s="8">
        <f t="shared" si="76"/>
        <v>11.6337319605</v>
      </c>
      <c r="I99" s="8">
        <f t="shared" si="77"/>
        <v>284.78373196049995</v>
      </c>
      <c r="J99" s="8">
        <f t="shared" si="78"/>
        <v>7.4752014580818177E-2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1.1065599713382264</v>
      </c>
      <c r="P99" s="8">
        <f t="shared" si="81"/>
        <v>8.2717587112024843E-2</v>
      </c>
      <c r="Q99" s="13">
        <f t="shared" si="82"/>
        <v>2.4815276133607452E-2</v>
      </c>
      <c r="R99" s="8">
        <f t="shared" si="83"/>
        <v>8.541E-2</v>
      </c>
      <c r="S99" s="14">
        <f t="shared" si="84"/>
        <v>0.29054298247989058</v>
      </c>
      <c r="T99" s="2">
        <v>0.01</v>
      </c>
      <c r="U99" s="15">
        <f t="shared" si="85"/>
        <v>2.905429824798906E-3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8.3954298247989056E-3</v>
      </c>
      <c r="AU99" s="8">
        <f t="shared" si="89"/>
        <v>28.47</v>
      </c>
      <c r="AV99" s="1">
        <f t="shared" si="90"/>
        <v>0.3</v>
      </c>
      <c r="AW99" s="1">
        <f t="shared" si="95"/>
        <v>1.2619618117371083</v>
      </c>
      <c r="AX99" s="1">
        <f t="shared" si="91"/>
        <v>606.27920617350765</v>
      </c>
      <c r="AZ99" s="1">
        <f t="shared" si="96"/>
        <v>8.7050457696333326E-3</v>
      </c>
      <c r="BA99" s="1">
        <f t="shared" si="92"/>
        <v>4.1821299106131704</v>
      </c>
    </row>
    <row r="100" spans="1:54" x14ac:dyDescent="0.15">
      <c r="C100" s="7">
        <v>10</v>
      </c>
      <c r="D100" s="9">
        <v>6.0508796214516103</v>
      </c>
      <c r="E100" s="10">
        <f t="shared" si="93"/>
        <v>11.6337319605</v>
      </c>
      <c r="F100" s="7" t="s">
        <v>73</v>
      </c>
      <c r="G100" s="1">
        <v>11</v>
      </c>
      <c r="H100" s="8">
        <f t="shared" si="76"/>
        <v>6.0508796214516103</v>
      </c>
      <c r="I100" s="8">
        <f t="shared" si="77"/>
        <v>279.20087962145158</v>
      </c>
      <c r="J100" s="8">
        <f t="shared" si="78"/>
        <v>3.7732300897008311E-2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0.97265026501489127</v>
      </c>
      <c r="O100" s="8">
        <f t="shared" si="94"/>
        <v>0.33589211921131013</v>
      </c>
      <c r="P100" s="8">
        <f t="shared" si="81"/>
        <v>1.2673982511014939E-2</v>
      </c>
      <c r="Q100" s="13">
        <f t="shared" si="82"/>
        <v>3.8021947533044814E-3</v>
      </c>
      <c r="R100" s="8">
        <f t="shared" si="83"/>
        <v>8.541E-2</v>
      </c>
      <c r="S100" s="14">
        <f t="shared" si="84"/>
        <v>4.4516974046417065E-2</v>
      </c>
      <c r="T100" s="2">
        <v>0.01</v>
      </c>
      <c r="U100" s="15">
        <f t="shared" si="85"/>
        <v>4.4516974046417064E-4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5.9351697404641706E-3</v>
      </c>
      <c r="AU100" s="8">
        <f t="shared" si="89"/>
        <v>28.47</v>
      </c>
      <c r="AV100" s="1">
        <f t="shared" si="90"/>
        <v>0.3</v>
      </c>
      <c r="AW100" s="1">
        <f t="shared" si="95"/>
        <v>1.2619618117371083</v>
      </c>
      <c r="AX100" s="1">
        <f t="shared" si="91"/>
        <v>428.61057430610254</v>
      </c>
      <c r="AZ100" s="1">
        <f t="shared" si="96"/>
        <v>8.7050457696333326E-3</v>
      </c>
      <c r="BA100" s="1">
        <f t="shared" si="92"/>
        <v>2.9565670149301697</v>
      </c>
    </row>
    <row r="101" spans="1:54" x14ac:dyDescent="0.15">
      <c r="C101" s="7">
        <v>11</v>
      </c>
      <c r="D101" s="9">
        <v>-1.9983523015</v>
      </c>
      <c r="E101" s="10">
        <f t="shared" si="93"/>
        <v>6.0508796214516103</v>
      </c>
      <c r="F101" s="7" t="s">
        <v>75</v>
      </c>
      <c r="G101" s="1">
        <v>12</v>
      </c>
      <c r="H101" s="8">
        <f t="shared" si="76"/>
        <v>-1.9983523015</v>
      </c>
      <c r="I101" s="8">
        <f t="shared" si="77"/>
        <v>271.15164769849997</v>
      </c>
      <c r="J101" s="8">
        <f t="shared" si="78"/>
        <v>1.3400288040032016E-2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0.60791813670029526</v>
      </c>
      <c r="P101" s="8">
        <f t="shared" si="81"/>
        <v>8.1462781365435142E-3</v>
      </c>
      <c r="Q101" s="13">
        <f t="shared" si="82"/>
        <v>2.4438834409630543E-3</v>
      </c>
      <c r="R101" s="8">
        <f t="shared" si="83"/>
        <v>8.541E-2</v>
      </c>
      <c r="S101" s="14">
        <f t="shared" si="84"/>
        <v>2.8613551586032716E-2</v>
      </c>
      <c r="T101" s="2">
        <v>0.01</v>
      </c>
      <c r="U101" s="15">
        <f t="shared" si="85"/>
        <v>2.8613551586032719E-4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5.7761355158603275E-3</v>
      </c>
      <c r="AU101" s="8">
        <f t="shared" si="89"/>
        <v>28.47</v>
      </c>
      <c r="AV101" s="1">
        <f t="shared" si="90"/>
        <v>0.3</v>
      </c>
      <c r="AW101" s="1">
        <f t="shared" si="95"/>
        <v>1.2619618117371083</v>
      </c>
      <c r="AX101" s="1">
        <f t="shared" si="91"/>
        <v>417.12585637511239</v>
      </c>
      <c r="AY101" s="1">
        <f>SUM(AX90:AX101)</f>
        <v>7737.5761654052121</v>
      </c>
      <c r="AZ101" s="1">
        <f t="shared" si="96"/>
        <v>8.7050457696333326E-3</v>
      </c>
      <c r="BA101" s="1">
        <f t="shared" si="92"/>
        <v>2.8773451285697726</v>
      </c>
      <c r="BB101" s="1">
        <f>SUM(BA90:BA101)</f>
        <v>53.374003903620448</v>
      </c>
    </row>
    <row r="102" spans="1:54" x14ac:dyDescent="0.15">
      <c r="C102" s="7">
        <v>12</v>
      </c>
      <c r="D102" s="9">
        <v>-9.9549490339354794</v>
      </c>
      <c r="E102" s="10">
        <f t="shared" si="93"/>
        <v>-1.9983523015</v>
      </c>
      <c r="F102" s="7" t="s">
        <v>73</v>
      </c>
    </row>
    <row r="103" spans="1:54" x14ac:dyDescent="0.15">
      <c r="S103" s="29" t="s">
        <v>45</v>
      </c>
      <c r="T103" s="29"/>
      <c r="U103" s="29"/>
      <c r="V103" s="29" t="s">
        <v>46</v>
      </c>
      <c r="W103" s="29"/>
      <c r="X103" s="29"/>
      <c r="Y103" s="29" t="s">
        <v>47</v>
      </c>
      <c r="Z103" s="29"/>
      <c r="AA103" s="29"/>
      <c r="AB103" s="29" t="s">
        <v>48</v>
      </c>
      <c r="AC103" s="29"/>
      <c r="AD103" s="29"/>
      <c r="AE103" s="29" t="s">
        <v>49</v>
      </c>
      <c r="AF103" s="29"/>
      <c r="AG103" s="29"/>
      <c r="AH103" s="29" t="s">
        <v>50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52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12</v>
      </c>
      <c r="T104" s="2" t="s">
        <v>13</v>
      </c>
      <c r="U104" s="2"/>
      <c r="V104" s="2" t="s">
        <v>12</v>
      </c>
      <c r="W104" s="2" t="s">
        <v>13</v>
      </c>
      <c r="X104" s="2"/>
      <c r="Y104" s="2" t="s">
        <v>12</v>
      </c>
      <c r="Z104" s="2" t="s">
        <v>13</v>
      </c>
      <c r="AA104" s="2"/>
      <c r="AB104" s="2" t="s">
        <v>12</v>
      </c>
      <c r="AC104" s="2" t="s">
        <v>13</v>
      </c>
      <c r="AD104" s="2"/>
      <c r="AE104" s="2" t="s">
        <v>12</v>
      </c>
      <c r="AF104" s="2" t="s">
        <v>13</v>
      </c>
      <c r="AG104" s="2"/>
      <c r="AH104" s="2" t="s">
        <v>12</v>
      </c>
      <c r="AI104" s="2" t="s">
        <v>13</v>
      </c>
      <c r="AJ104" s="2"/>
      <c r="AK104" s="2" t="s">
        <v>12</v>
      </c>
      <c r="AL104" s="2" t="s">
        <v>13</v>
      </c>
      <c r="AM104" s="2"/>
      <c r="AN104" s="2" t="s">
        <v>12</v>
      </c>
      <c r="AO104" s="2" t="s">
        <v>13</v>
      </c>
      <c r="AP104" s="2"/>
      <c r="AQ104" s="17" t="s">
        <v>12</v>
      </c>
      <c r="AR104" s="17" t="s">
        <v>13</v>
      </c>
      <c r="AS104" s="17"/>
      <c r="AT104" s="1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7">
        <v>-9</v>
      </c>
      <c r="E105" s="7"/>
      <c r="F105" s="7"/>
      <c r="G105" s="1">
        <v>1</v>
      </c>
      <c r="H105" s="8">
        <f t="shared" ref="H105:H116" si="97">E106</f>
        <v>-9</v>
      </c>
      <c r="I105" s="8">
        <f t="shared" ref="I105:I116" si="98">H105+273.15</f>
        <v>264.14999999999998</v>
      </c>
      <c r="J105" s="8">
        <f t="shared" ref="J105:J116" si="99">EXP(($C$16*(I105-$C$14))/($C$17*I105*$C$14))</f>
        <v>5.1730365778654029E-3</v>
      </c>
      <c r="K105" s="8">
        <f t="shared" ref="K105:K116" si="100">$B$105/12</f>
        <v>75.904791666666668</v>
      </c>
      <c r="L105" s="8">
        <f t="shared" ref="L105:L116" si="101">K105*$B$106/100</f>
        <v>0.75904791666666671</v>
      </c>
      <c r="M105" s="1" t="s">
        <v>73</v>
      </c>
      <c r="O105" s="8">
        <f>L105</f>
        <v>0.75904791666666671</v>
      </c>
      <c r="P105" s="8">
        <f t="shared" ref="P105:P116" si="102">O105*J105</f>
        <v>3.9265826372691971E-3</v>
      </c>
      <c r="Q105" s="13">
        <f t="shared" ref="Q105:Q116" si="103">P105*$B$107</f>
        <v>1.0209114856899913E-3</v>
      </c>
      <c r="R105" s="8">
        <f t="shared" ref="R105:R116" si="104">L105*$B$107</f>
        <v>0.19735245833333334</v>
      </c>
      <c r="S105" s="14">
        <f t="shared" ref="S105:S116" si="105">Q105/R105</f>
        <v>5.1730365778654029E-3</v>
      </c>
      <c r="T105" s="2">
        <v>0.01</v>
      </c>
      <c r="U105" s="15">
        <f t="shared" ref="U105:U116" si="106">S105*T105</f>
        <v>5.173036577865403E-5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5.5417303657786538E-3</v>
      </c>
      <c r="AU105" s="8">
        <f t="shared" ref="AU105:AU116" si="110">$B$105/12</f>
        <v>75.904791666666668</v>
      </c>
      <c r="AV105" s="1">
        <f t="shared" ref="AV105:AV116" si="111">$B$107</f>
        <v>0.26</v>
      </c>
      <c r="AW105" s="1">
        <f t="shared" ref="AW105:AW116" si="112">$E$11/12</f>
        <v>0.90227494166519173</v>
      </c>
      <c r="AX105" s="1">
        <f t="shared" ref="AX105:AX116" si="113">AW105*10000*AV105*0.67*AU105*AT105</f>
        <v>661.15247901580472</v>
      </c>
    </row>
    <row r="106" spans="1:54" x14ac:dyDescent="0.15">
      <c r="A106" s="1" t="s">
        <v>74</v>
      </c>
      <c r="B106" s="1">
        <v>1</v>
      </c>
      <c r="C106" s="7">
        <v>1</v>
      </c>
      <c r="D106" s="9">
        <v>-10.3609937803871</v>
      </c>
      <c r="E106" s="10">
        <f t="shared" ref="E106:E117" si="114">D105</f>
        <v>-9</v>
      </c>
      <c r="F106" s="7" t="s">
        <v>73</v>
      </c>
      <c r="G106" s="1">
        <v>2</v>
      </c>
      <c r="H106" s="8">
        <f t="shared" si="97"/>
        <v>-10.3609937803871</v>
      </c>
      <c r="I106" s="8">
        <f t="shared" si="98"/>
        <v>262.78900621961287</v>
      </c>
      <c r="J106" s="8">
        <f t="shared" si="99"/>
        <v>4.274026131944355E-3</v>
      </c>
      <c r="K106" s="8">
        <f t="shared" si="100"/>
        <v>75.904791666666668</v>
      </c>
      <c r="L106" s="8">
        <f t="shared" si="101"/>
        <v>0.75904791666666671</v>
      </c>
      <c r="M106" s="1" t="s">
        <v>73</v>
      </c>
      <c r="O106" s="8">
        <f t="shared" ref="O106:O116" si="115">L106+O105-P105-N106</f>
        <v>1.5141692506960642</v>
      </c>
      <c r="P106" s="8">
        <f t="shared" si="102"/>
        <v>6.4715989456615814E-3</v>
      </c>
      <c r="Q106" s="13">
        <f t="shared" si="103"/>
        <v>1.6826157258720113E-3</v>
      </c>
      <c r="R106" s="8">
        <f t="shared" si="104"/>
        <v>0.19735245833333334</v>
      </c>
      <c r="S106" s="14">
        <f t="shared" si="105"/>
        <v>8.5259425703734099E-3</v>
      </c>
      <c r="T106" s="2">
        <v>0.01</v>
      </c>
      <c r="U106" s="15">
        <f t="shared" si="106"/>
        <v>8.5259425703734096E-5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5.5752594257037344E-3</v>
      </c>
      <c r="AU106" s="8">
        <f t="shared" si="110"/>
        <v>75.904791666666668</v>
      </c>
      <c r="AV106" s="1">
        <f t="shared" si="111"/>
        <v>0.26</v>
      </c>
      <c r="AW106" s="1">
        <f t="shared" si="112"/>
        <v>0.90227494166519173</v>
      </c>
      <c r="AX106" s="1">
        <f t="shared" si="113"/>
        <v>665.15264135236066</v>
      </c>
    </row>
    <row r="107" spans="1:54" x14ac:dyDescent="0.15">
      <c r="A107" s="1" t="s">
        <v>38</v>
      </c>
      <c r="B107" s="1">
        <v>0.26</v>
      </c>
      <c r="C107" s="7">
        <v>2</v>
      </c>
      <c r="D107" s="9">
        <v>-5.9384131277499996</v>
      </c>
      <c r="E107" s="10">
        <f t="shared" si="114"/>
        <v>-10.3609937803871</v>
      </c>
      <c r="F107" s="7" t="s">
        <v>73</v>
      </c>
      <c r="G107" s="1">
        <v>3</v>
      </c>
      <c r="H107" s="8">
        <f t="shared" si="97"/>
        <v>-5.9384131277499996</v>
      </c>
      <c r="I107" s="8">
        <f t="shared" si="98"/>
        <v>267.21158687225</v>
      </c>
      <c r="J107" s="8">
        <f t="shared" si="99"/>
        <v>7.8915633262364709E-3</v>
      </c>
      <c r="K107" s="8">
        <f t="shared" si="100"/>
        <v>75.904791666666668</v>
      </c>
      <c r="L107" s="8">
        <f t="shared" si="101"/>
        <v>0.75904791666666671</v>
      </c>
      <c r="M107" s="1" t="s">
        <v>73</v>
      </c>
      <c r="O107" s="8">
        <f t="shared" si="115"/>
        <v>2.2667455684170696</v>
      </c>
      <c r="P107" s="8">
        <f t="shared" si="102"/>
        <v>1.7888166197629191E-2</v>
      </c>
      <c r="Q107" s="13">
        <f t="shared" si="103"/>
        <v>4.6509232113835898E-3</v>
      </c>
      <c r="R107" s="8">
        <f t="shared" si="104"/>
        <v>0.19735245833333334</v>
      </c>
      <c r="S107" s="14">
        <f t="shared" si="105"/>
        <v>2.35665836172563E-2</v>
      </c>
      <c r="T107" s="2">
        <v>0.01</v>
      </c>
      <c r="U107" s="15">
        <f t="shared" si="106"/>
        <v>2.3566583617256299E-4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5.7256658361725631E-3</v>
      </c>
      <c r="AU107" s="8">
        <f t="shared" si="110"/>
        <v>75.904791666666668</v>
      </c>
      <c r="AV107" s="1">
        <f t="shared" si="111"/>
        <v>0.26</v>
      </c>
      <c r="AW107" s="1">
        <f t="shared" si="112"/>
        <v>0.90227494166519173</v>
      </c>
      <c r="AX107" s="1">
        <f t="shared" si="113"/>
        <v>683.09677875670059</v>
      </c>
    </row>
    <row r="108" spans="1:54" x14ac:dyDescent="0.15">
      <c r="C108" s="7">
        <v>3</v>
      </c>
      <c r="D108" s="9">
        <v>1.1586461865806501</v>
      </c>
      <c r="E108" s="10">
        <f t="shared" si="114"/>
        <v>-5.9384131277499996</v>
      </c>
      <c r="F108" s="7" t="s">
        <v>73</v>
      </c>
      <c r="G108" s="1">
        <v>4</v>
      </c>
      <c r="H108" s="8">
        <f t="shared" si="97"/>
        <v>1.1586461865806501</v>
      </c>
      <c r="I108" s="8">
        <f t="shared" si="98"/>
        <v>274.30864618658063</v>
      </c>
      <c r="J108" s="8">
        <f t="shared" si="99"/>
        <v>2.0258014588589036E-2</v>
      </c>
      <c r="K108" s="8">
        <f t="shared" si="100"/>
        <v>75.904791666666668</v>
      </c>
      <c r="L108" s="8">
        <f t="shared" si="101"/>
        <v>0.75904791666666671</v>
      </c>
      <c r="M108" s="1" t="s">
        <v>73</v>
      </c>
      <c r="O108" s="8">
        <f t="shared" si="115"/>
        <v>3.0079053188861073</v>
      </c>
      <c r="P108" s="8">
        <f t="shared" si="102"/>
        <v>6.0934189831089322E-2</v>
      </c>
      <c r="Q108" s="13">
        <f t="shared" si="103"/>
        <v>1.5842889356083224E-2</v>
      </c>
      <c r="R108" s="8">
        <f t="shared" si="104"/>
        <v>0.19735245833333334</v>
      </c>
      <c r="S108" s="14">
        <f t="shared" si="105"/>
        <v>8.0277132040200788E-2</v>
      </c>
      <c r="T108" s="2">
        <v>0.01</v>
      </c>
      <c r="U108" s="15">
        <f t="shared" si="106"/>
        <v>8.0277132040200785E-4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6.2927713204020078E-3</v>
      </c>
      <c r="AU108" s="8">
        <f t="shared" si="110"/>
        <v>75.904791666666668</v>
      </c>
      <c r="AV108" s="1">
        <f t="shared" si="111"/>
        <v>0.26</v>
      </c>
      <c r="AW108" s="1">
        <f t="shared" si="112"/>
        <v>0.90227494166519173</v>
      </c>
      <c r="AX108" s="1">
        <f t="shared" si="113"/>
        <v>750.75492377889589</v>
      </c>
    </row>
    <row r="109" spans="1:54" x14ac:dyDescent="0.15">
      <c r="C109" s="7">
        <v>4</v>
      </c>
      <c r="D109" s="9">
        <v>8.9536979533333305</v>
      </c>
      <c r="E109" s="10">
        <f t="shared" si="114"/>
        <v>1.1586461865806501</v>
      </c>
      <c r="F109" s="7" t="s">
        <v>73</v>
      </c>
      <c r="G109" s="1">
        <v>5</v>
      </c>
      <c r="H109" s="8">
        <f t="shared" si="97"/>
        <v>8.9536979533333305</v>
      </c>
      <c r="I109" s="8">
        <f t="shared" si="98"/>
        <v>282.10369795333332</v>
      </c>
      <c r="J109" s="8">
        <f t="shared" si="99"/>
        <v>5.4020528253103897E-2</v>
      </c>
      <c r="K109" s="8">
        <f t="shared" si="100"/>
        <v>75.904791666666668</v>
      </c>
      <c r="L109" s="8">
        <f t="shared" si="101"/>
        <v>0.75904791666666671</v>
      </c>
      <c r="M109" s="1" t="s">
        <v>75</v>
      </c>
      <c r="N109" s="8">
        <f>(O108-P108)*$C$22/100</f>
        <v>2.7996225726022677</v>
      </c>
      <c r="O109" s="8">
        <f t="shared" si="115"/>
        <v>0.9063964731194174</v>
      </c>
      <c r="P109" s="8">
        <f t="shared" si="102"/>
        <v>4.8964016284661217E-2</v>
      </c>
      <c r="Q109" s="13">
        <f t="shared" si="103"/>
        <v>1.2730644234011917E-2</v>
      </c>
      <c r="R109" s="8">
        <f t="shared" si="104"/>
        <v>0.19735245833333334</v>
      </c>
      <c r="S109" s="14">
        <f t="shared" si="105"/>
        <v>6.4507147980439813E-2</v>
      </c>
      <c r="T109" s="2">
        <v>0.01</v>
      </c>
      <c r="U109" s="15">
        <f t="shared" si="106"/>
        <v>6.4507147980439813E-4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6.1350714798043982E-3</v>
      </c>
      <c r="AU109" s="8">
        <f t="shared" si="110"/>
        <v>75.904791666666668</v>
      </c>
      <c r="AV109" s="1">
        <f t="shared" si="111"/>
        <v>0.26</v>
      </c>
      <c r="AW109" s="1">
        <f t="shared" si="112"/>
        <v>0.90227494166519173</v>
      </c>
      <c r="AX109" s="1">
        <f t="shared" si="113"/>
        <v>731.94064851293263</v>
      </c>
    </row>
    <row r="110" spans="1:54" x14ac:dyDescent="0.15">
      <c r="C110" s="7">
        <v>5</v>
      </c>
      <c r="D110" s="9">
        <v>14.6329699235484</v>
      </c>
      <c r="E110" s="10">
        <f t="shared" si="114"/>
        <v>8.9536979533333305</v>
      </c>
      <c r="F110" s="7" t="s">
        <v>75</v>
      </c>
      <c r="G110" s="1">
        <v>6</v>
      </c>
      <c r="H110" s="8">
        <f t="shared" si="97"/>
        <v>14.6329699235484</v>
      </c>
      <c r="I110" s="8">
        <f t="shared" si="98"/>
        <v>287.78296992354836</v>
      </c>
      <c r="J110" s="8">
        <f t="shared" si="99"/>
        <v>0.10675123999893714</v>
      </c>
      <c r="K110" s="8">
        <f t="shared" si="100"/>
        <v>75.904791666666668</v>
      </c>
      <c r="L110" s="8">
        <f t="shared" si="101"/>
        <v>0.75904791666666671</v>
      </c>
      <c r="M110" s="1" t="s">
        <v>73</v>
      </c>
      <c r="O110" s="8">
        <f t="shared" si="115"/>
        <v>1.616480373501423</v>
      </c>
      <c r="P110" s="8">
        <f t="shared" si="102"/>
        <v>0.17256128430522197</v>
      </c>
      <c r="Q110" s="13">
        <f t="shared" si="103"/>
        <v>4.4865933919357712E-2</v>
      </c>
      <c r="R110" s="8">
        <f t="shared" si="104"/>
        <v>0.19735245833333334</v>
      </c>
      <c r="S110" s="14">
        <f t="shared" si="105"/>
        <v>0.22733911854078859</v>
      </c>
      <c r="T110" s="2">
        <v>0.01</v>
      </c>
      <c r="U110" s="15">
        <f t="shared" si="106"/>
        <v>2.2733911854078861E-3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1E-3</v>
      </c>
      <c r="AF110" s="2">
        <v>0.49</v>
      </c>
      <c r="AG110" s="15">
        <f t="shared" si="107"/>
        <v>4.8999999999999998E-4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0.01</v>
      </c>
      <c r="AR110" s="2">
        <v>0.5</v>
      </c>
      <c r="AS110" s="2">
        <f t="shared" si="108"/>
        <v>5.0000000000000001E-3</v>
      </c>
      <c r="AT110" s="1">
        <f t="shared" si="109"/>
        <v>7.7633911854078858E-3</v>
      </c>
      <c r="AU110" s="8">
        <f t="shared" si="110"/>
        <v>75.904791666666668</v>
      </c>
      <c r="AV110" s="1">
        <f t="shared" si="111"/>
        <v>0.26</v>
      </c>
      <c r="AW110" s="1">
        <f t="shared" si="112"/>
        <v>0.90227494166519173</v>
      </c>
      <c r="AX110" s="1">
        <f t="shared" si="113"/>
        <v>926.2062549087367</v>
      </c>
    </row>
    <row r="111" spans="1:54" x14ac:dyDescent="0.15">
      <c r="C111" s="7">
        <v>6</v>
      </c>
      <c r="D111" s="9">
        <v>17.283190179999998</v>
      </c>
      <c r="E111" s="10">
        <f t="shared" si="114"/>
        <v>14.6329699235484</v>
      </c>
      <c r="F111" s="7" t="s">
        <v>73</v>
      </c>
      <c r="G111" s="1">
        <v>7</v>
      </c>
      <c r="H111" s="8">
        <f t="shared" si="97"/>
        <v>17.283190179999998</v>
      </c>
      <c r="I111" s="8">
        <f t="shared" si="98"/>
        <v>290.43319018</v>
      </c>
      <c r="J111" s="8">
        <f t="shared" si="99"/>
        <v>0.14536337557392748</v>
      </c>
      <c r="K111" s="8">
        <f t="shared" si="100"/>
        <v>75.904791666666668</v>
      </c>
      <c r="L111" s="8">
        <f t="shared" si="101"/>
        <v>0.75904791666666671</v>
      </c>
      <c r="M111" s="1" t="s">
        <v>73</v>
      </c>
      <c r="O111" s="8">
        <f t="shared" si="115"/>
        <v>2.2029670058628676</v>
      </c>
      <c r="P111" s="8">
        <f t="shared" si="102"/>
        <v>0.32023072025021454</v>
      </c>
      <c r="Q111" s="13">
        <f t="shared" si="103"/>
        <v>8.3259987265055777E-2</v>
      </c>
      <c r="R111" s="8">
        <f t="shared" si="104"/>
        <v>0.19735245833333334</v>
      </c>
      <c r="S111" s="14">
        <f t="shared" si="105"/>
        <v>0.42188472324184345</v>
      </c>
      <c r="T111" s="2">
        <v>0.01</v>
      </c>
      <c r="U111" s="15">
        <f t="shared" si="106"/>
        <v>4.2188472324184347E-3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1.4168847232418433E-2</v>
      </c>
      <c r="AU111" s="8">
        <f t="shared" si="110"/>
        <v>75.904791666666668</v>
      </c>
      <c r="AV111" s="1">
        <f t="shared" si="111"/>
        <v>0.26</v>
      </c>
      <c r="AW111" s="1">
        <f t="shared" si="112"/>
        <v>0.90227494166519173</v>
      </c>
      <c r="AX111" s="1">
        <f t="shared" si="113"/>
        <v>1690.4049555275378</v>
      </c>
    </row>
    <row r="112" spans="1:54" x14ac:dyDescent="0.15">
      <c r="C112" s="7">
        <v>7</v>
      </c>
      <c r="D112" s="9">
        <v>22.4877739735484</v>
      </c>
      <c r="E112" s="10">
        <f t="shared" si="114"/>
        <v>17.283190179999998</v>
      </c>
      <c r="F112" s="7" t="s">
        <v>73</v>
      </c>
      <c r="G112" s="1">
        <v>8</v>
      </c>
      <c r="H112" s="8">
        <f t="shared" si="97"/>
        <v>22.4877739735484</v>
      </c>
      <c r="I112" s="8">
        <f t="shared" si="98"/>
        <v>295.63777397354841</v>
      </c>
      <c r="J112" s="8">
        <f t="shared" si="99"/>
        <v>0.26228501282142103</v>
      </c>
      <c r="K112" s="8">
        <f t="shared" si="100"/>
        <v>75.904791666666668</v>
      </c>
      <c r="L112" s="8">
        <f t="shared" si="101"/>
        <v>0.75904791666666671</v>
      </c>
      <c r="M112" s="1" t="s">
        <v>73</v>
      </c>
      <c r="O112" s="8">
        <f t="shared" si="115"/>
        <v>2.6417842022793199</v>
      </c>
      <c r="P112" s="8">
        <f t="shared" si="102"/>
        <v>0.69290040336625891</v>
      </c>
      <c r="Q112" s="13">
        <f t="shared" si="103"/>
        <v>0.18015410487522732</v>
      </c>
      <c r="R112" s="8">
        <f t="shared" si="104"/>
        <v>0.19735245833333334</v>
      </c>
      <c r="S112" s="14">
        <f t="shared" si="105"/>
        <v>0.91285462768820658</v>
      </c>
      <c r="T112" s="2">
        <v>0.01</v>
      </c>
      <c r="U112" s="15">
        <f t="shared" si="106"/>
        <v>9.1285462768820654E-3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1.9078546276882068E-2</v>
      </c>
      <c r="AU112" s="8">
        <f t="shared" si="110"/>
        <v>75.904791666666668</v>
      </c>
      <c r="AV112" s="1">
        <f t="shared" si="111"/>
        <v>0.26</v>
      </c>
      <c r="AW112" s="1">
        <f t="shared" si="112"/>
        <v>0.90227494166519173</v>
      </c>
      <c r="AX112" s="1">
        <f t="shared" si="113"/>
        <v>2276.1533554341372</v>
      </c>
    </row>
    <row r="113" spans="3:51" x14ac:dyDescent="0.15">
      <c r="C113" s="7">
        <v>8</v>
      </c>
      <c r="D113" s="9">
        <v>19.659956675806502</v>
      </c>
      <c r="E113" s="10">
        <f t="shared" si="114"/>
        <v>22.4877739735484</v>
      </c>
      <c r="F113" s="7" t="s">
        <v>73</v>
      </c>
      <c r="G113" s="1">
        <v>9</v>
      </c>
      <c r="H113" s="8">
        <f t="shared" si="97"/>
        <v>19.659956675806502</v>
      </c>
      <c r="I113" s="8">
        <f t="shared" si="98"/>
        <v>292.80995667580646</v>
      </c>
      <c r="J113" s="8">
        <f t="shared" si="99"/>
        <v>0.19082613868507273</v>
      </c>
      <c r="K113" s="8">
        <f t="shared" si="100"/>
        <v>75.904791666666668</v>
      </c>
      <c r="L113" s="8">
        <f t="shared" si="101"/>
        <v>0.75904791666666671</v>
      </c>
      <c r="M113" s="1" t="s">
        <v>73</v>
      </c>
      <c r="O113" s="8">
        <f t="shared" si="115"/>
        <v>2.7079317155797278</v>
      </c>
      <c r="P113" s="8">
        <f t="shared" si="102"/>
        <v>0.51674415310692401</v>
      </c>
      <c r="Q113" s="13">
        <f t="shared" si="103"/>
        <v>0.13435347980780024</v>
      </c>
      <c r="R113" s="8">
        <f t="shared" si="104"/>
        <v>0.19735245833333334</v>
      </c>
      <c r="S113" s="14">
        <f t="shared" si="105"/>
        <v>0.6807793576144554</v>
      </c>
      <c r="T113" s="2">
        <v>0.01</v>
      </c>
      <c r="U113" s="15">
        <f t="shared" si="106"/>
        <v>6.8077935761445543E-3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7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8"/>
        <v>7.4999999999999997E-3</v>
      </c>
      <c r="AT113" s="1">
        <f t="shared" si="109"/>
        <v>1.6757793576144556E-2</v>
      </c>
      <c r="AU113" s="8">
        <f t="shared" si="110"/>
        <v>75.904791666666668</v>
      </c>
      <c r="AV113" s="1">
        <f t="shared" si="111"/>
        <v>0.26</v>
      </c>
      <c r="AW113" s="1">
        <f t="shared" si="112"/>
        <v>0.90227494166519173</v>
      </c>
      <c r="AX113" s="1">
        <f t="shared" si="113"/>
        <v>1999.2774881508251</v>
      </c>
    </row>
    <row r="114" spans="3:51" x14ac:dyDescent="0.15">
      <c r="C114" s="7">
        <v>9</v>
      </c>
      <c r="D114" s="9">
        <v>11.6337319605</v>
      </c>
      <c r="E114" s="10">
        <f t="shared" si="114"/>
        <v>19.659956675806502</v>
      </c>
      <c r="F114" s="7" t="s">
        <v>73</v>
      </c>
      <c r="G114" s="1">
        <v>10</v>
      </c>
      <c r="H114" s="8">
        <f t="shared" si="97"/>
        <v>11.6337319605</v>
      </c>
      <c r="I114" s="8">
        <f t="shared" si="98"/>
        <v>284.78373196049995</v>
      </c>
      <c r="J114" s="8">
        <f t="shared" si="99"/>
        <v>7.4752014580818177E-2</v>
      </c>
      <c r="K114" s="8">
        <f t="shared" si="100"/>
        <v>75.904791666666668</v>
      </c>
      <c r="L114" s="8">
        <f t="shared" si="101"/>
        <v>0.75904791666666671</v>
      </c>
      <c r="M114" s="1" t="s">
        <v>73</v>
      </c>
      <c r="O114" s="8">
        <f t="shared" si="115"/>
        <v>2.9502354791394705</v>
      </c>
      <c r="P114" s="8">
        <f t="shared" si="102"/>
        <v>0.2205360455534808</v>
      </c>
      <c r="Q114" s="13">
        <f t="shared" si="103"/>
        <v>5.7339371843905008E-2</v>
      </c>
      <c r="R114" s="8">
        <f t="shared" si="104"/>
        <v>0.19735245833333334</v>
      </c>
      <c r="S114" s="14">
        <f t="shared" si="105"/>
        <v>0.29054298247989058</v>
      </c>
      <c r="T114" s="2">
        <v>0.01</v>
      </c>
      <c r="U114" s="15">
        <f t="shared" si="106"/>
        <v>2.905429824798906E-3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8.3954298247989056E-3</v>
      </c>
      <c r="AU114" s="8">
        <f t="shared" si="110"/>
        <v>75.904791666666668</v>
      </c>
      <c r="AV114" s="1">
        <f t="shared" si="111"/>
        <v>0.26</v>
      </c>
      <c r="AW114" s="1">
        <f t="shared" si="112"/>
        <v>0.90227494166519173</v>
      </c>
      <c r="AX114" s="1">
        <f t="shared" si="113"/>
        <v>1001.6112070961632</v>
      </c>
    </row>
    <row r="115" spans="3:51" x14ac:dyDescent="0.15">
      <c r="C115" s="7">
        <v>10</v>
      </c>
      <c r="D115" s="9">
        <v>6.0508796214516103</v>
      </c>
      <c r="E115" s="10">
        <f t="shared" si="114"/>
        <v>11.6337319605</v>
      </c>
      <c r="F115" s="7" t="s">
        <v>73</v>
      </c>
      <c r="G115" s="1">
        <v>11</v>
      </c>
      <c r="H115" s="8">
        <f t="shared" si="97"/>
        <v>6.0508796214516103</v>
      </c>
      <c r="I115" s="8">
        <f t="shared" si="98"/>
        <v>279.20087962145158</v>
      </c>
      <c r="J115" s="8">
        <f t="shared" si="99"/>
        <v>3.7732300897008311E-2</v>
      </c>
      <c r="K115" s="8">
        <f t="shared" si="100"/>
        <v>75.904791666666668</v>
      </c>
      <c r="L115" s="8">
        <f t="shared" si="101"/>
        <v>0.75904791666666671</v>
      </c>
      <c r="M115" s="1" t="s">
        <v>75</v>
      </c>
      <c r="N115" s="8">
        <f>(O114-P114)*$C$22/100</f>
        <v>2.5932144619066908</v>
      </c>
      <c r="O115" s="8">
        <f t="shared" si="115"/>
        <v>0.89553288834596589</v>
      </c>
      <c r="P115" s="8">
        <f t="shared" si="102"/>
        <v>3.3790516406236933E-2</v>
      </c>
      <c r="Q115" s="13">
        <f t="shared" si="103"/>
        <v>8.7855342656216022E-3</v>
      </c>
      <c r="R115" s="8">
        <f t="shared" si="104"/>
        <v>0.19735245833333334</v>
      </c>
      <c r="S115" s="14">
        <f t="shared" si="105"/>
        <v>4.4516974046417045E-2</v>
      </c>
      <c r="T115" s="2">
        <v>0.01</v>
      </c>
      <c r="U115" s="15">
        <f t="shared" si="106"/>
        <v>4.4516974046417048E-4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5.9351697404641706E-3</v>
      </c>
      <c r="AU115" s="8">
        <f t="shared" si="110"/>
        <v>75.904791666666668</v>
      </c>
      <c r="AV115" s="1">
        <f t="shared" si="111"/>
        <v>0.26</v>
      </c>
      <c r="AW115" s="1">
        <f t="shared" si="112"/>
        <v>0.90227494166519173</v>
      </c>
      <c r="AX115" s="1">
        <f t="shared" si="113"/>
        <v>708.09150360676529</v>
      </c>
    </row>
    <row r="116" spans="3:51" x14ac:dyDescent="0.15">
      <c r="C116" s="7">
        <v>11</v>
      </c>
      <c r="D116" s="9">
        <v>-1.9983523015</v>
      </c>
      <c r="E116" s="10">
        <f t="shared" si="114"/>
        <v>6.0508796214516103</v>
      </c>
      <c r="F116" s="7" t="s">
        <v>75</v>
      </c>
      <c r="G116" s="1">
        <v>12</v>
      </c>
      <c r="H116" s="8">
        <f t="shared" si="97"/>
        <v>-1.9983523015</v>
      </c>
      <c r="I116" s="8">
        <f t="shared" si="98"/>
        <v>271.15164769849997</v>
      </c>
      <c r="J116" s="8">
        <f t="shared" si="99"/>
        <v>1.3400288040032016E-2</v>
      </c>
      <c r="K116" s="8">
        <f t="shared" si="100"/>
        <v>75.904791666666668</v>
      </c>
      <c r="L116" s="8">
        <f t="shared" si="101"/>
        <v>0.75904791666666671</v>
      </c>
      <c r="M116" s="1" t="s">
        <v>73</v>
      </c>
      <c r="O116" s="8">
        <f t="shared" si="115"/>
        <v>1.6207902886063958</v>
      </c>
      <c r="P116" s="8">
        <f t="shared" si="102"/>
        <v>2.1719056719812325E-2</v>
      </c>
      <c r="Q116" s="13">
        <f t="shared" si="103"/>
        <v>5.6469547471512047E-3</v>
      </c>
      <c r="R116" s="8">
        <f t="shared" si="104"/>
        <v>0.19735245833333334</v>
      </c>
      <c r="S116" s="14">
        <f t="shared" si="105"/>
        <v>2.8613551586032709E-2</v>
      </c>
      <c r="T116" s="2">
        <v>0.01</v>
      </c>
      <c r="U116" s="15">
        <f t="shared" si="106"/>
        <v>2.8613551586032708E-4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5.7761355158603275E-3</v>
      </c>
      <c r="AU116" s="8">
        <f t="shared" si="110"/>
        <v>75.904791666666668</v>
      </c>
      <c r="AV116" s="1">
        <f t="shared" si="111"/>
        <v>0.26</v>
      </c>
      <c r="AW116" s="1">
        <f t="shared" si="112"/>
        <v>0.90227494166519173</v>
      </c>
      <c r="AX116" s="1">
        <f t="shared" si="113"/>
        <v>689.11803053877111</v>
      </c>
      <c r="AY116" s="1">
        <f>SUM(AX105:AX116)</f>
        <v>12782.960266679631</v>
      </c>
    </row>
    <row r="117" spans="3:51" x14ac:dyDescent="0.15">
      <c r="C117" s="7">
        <v>12</v>
      </c>
      <c r="D117" s="9">
        <v>-9.9549490339354794</v>
      </c>
      <c r="E117" s="10">
        <f t="shared" si="114"/>
        <v>-1.9983523015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5" width="8.875" style="1"/>
    <col min="26" max="26" width="10.75" style="1" customWidth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/>
      <c r="B2" s="3" t="s">
        <v>11</v>
      </c>
      <c r="C2" s="2"/>
      <c r="D2" s="2"/>
      <c r="E2" s="34">
        <v>141.29</v>
      </c>
      <c r="F2" s="5">
        <v>1166.8320000000001</v>
      </c>
      <c r="G2" s="41">
        <f>(F2+F3+F4)/3</f>
        <v>1338.1873333333333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14</v>
      </c>
      <c r="C3" s="2"/>
      <c r="D3" s="2"/>
      <c r="E3" s="35"/>
      <c r="F3" s="5">
        <v>1192.0899999999999</v>
      </c>
      <c r="G3" s="4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15</v>
      </c>
      <c r="C4" s="2"/>
      <c r="D4" s="2"/>
      <c r="E4" s="36"/>
      <c r="F4" s="5">
        <v>1655.64</v>
      </c>
      <c r="G4" s="4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/>
      <c r="B5" s="3" t="s">
        <v>16</v>
      </c>
      <c r="C5" s="2"/>
      <c r="D5" s="2"/>
      <c r="E5" s="34">
        <v>1466.56520547945</v>
      </c>
      <c r="F5" s="5">
        <v>91.103999999999999</v>
      </c>
      <c r="G5" s="41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17</v>
      </c>
      <c r="C6" s="2"/>
      <c r="D6" s="2"/>
      <c r="E6" s="36"/>
      <c r="F6" s="5">
        <v>93.914500000000004</v>
      </c>
      <c r="G6" s="4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1055.1223051838299</v>
      </c>
      <c r="F7" s="5">
        <v>122.786</v>
      </c>
      <c r="G7" s="16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5">
        <v>1.2056</v>
      </c>
      <c r="F8" s="5">
        <v>625.46400000000006</v>
      </c>
      <c r="G8" s="16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5">
        <v>12.9314418056317</v>
      </c>
      <c r="F9" s="5">
        <v>341.64</v>
      </c>
      <c r="G9" s="16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5">
        <v>4.6819507190827903</v>
      </c>
      <c r="F10" s="5">
        <v>341.64</v>
      </c>
      <c r="G10" s="16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5">
        <v>0.01</v>
      </c>
      <c r="F11" s="5">
        <v>910.85749999999996</v>
      </c>
      <c r="G11" s="16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4" spans="1:41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AV38+AV53+BB68+AY85+AY101+BB101+AG69</f>
        <v>28773148.861029509</v>
      </c>
      <c r="J14" s="6" t="s">
        <v>22</v>
      </c>
      <c r="K14" s="6">
        <f>I14/(10000*1000)</f>
        <v>2.8773148861029512</v>
      </c>
      <c r="L14" s="6" t="s">
        <v>23</v>
      </c>
    </row>
    <row r="15" spans="1:41" x14ac:dyDescent="0.15">
      <c r="A15" s="1" t="s">
        <v>24</v>
      </c>
      <c r="B15" s="1" t="s">
        <v>19</v>
      </c>
      <c r="G15" s="37"/>
      <c r="H15" s="6" t="s">
        <v>25</v>
      </c>
      <c r="I15" s="6">
        <v>23035198.953681201</v>
      </c>
      <c r="J15" s="6" t="s">
        <v>22</v>
      </c>
      <c r="K15" s="6">
        <f>I15/(10000*1000)</f>
        <v>2.3035198953681202</v>
      </c>
      <c r="L15" s="6" t="s">
        <v>23</v>
      </c>
    </row>
    <row r="16" spans="1:41" x14ac:dyDescent="0.15">
      <c r="A16" s="1" t="s">
        <v>26</v>
      </c>
      <c r="B16" s="1" t="s">
        <v>27</v>
      </c>
      <c r="C16" s="1">
        <v>19347</v>
      </c>
      <c r="K16" s="1">
        <v>2.8773148861029512</v>
      </c>
    </row>
    <row r="17" spans="1:47" x14ac:dyDescent="0.15">
      <c r="A17" s="1" t="s">
        <v>28</v>
      </c>
      <c r="B17" s="1" t="s">
        <v>29</v>
      </c>
      <c r="C17" s="1">
        <v>1.9870000000000001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-7</v>
      </c>
      <c r="E27" s="7"/>
      <c r="F27" s="7"/>
      <c r="G27" s="1">
        <v>1</v>
      </c>
      <c r="H27" s="8">
        <f t="shared" ref="H27:H38" si="0">E28</f>
        <v>-7</v>
      </c>
      <c r="I27" s="8">
        <f t="shared" ref="I27:I38" si="1">H27+273.15</f>
        <v>266.14999999999998</v>
      </c>
      <c r="J27" s="8">
        <f t="shared" ref="J27:J38" si="2">EXP(($C$16*(I27-$C$14))/($C$17*I27*$C$14))</f>
        <v>6.824047601930683E-3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7.6098783858061245E-3</v>
      </c>
      <c r="Q27" s="13">
        <f t="shared" ref="Q27:Q38" si="6">P27*$B$29</f>
        <v>9.892841901547962E-4</v>
      </c>
      <c r="R27" s="8">
        <f t="shared" ref="R27:R38" si="7">L27*$B$29</f>
        <v>0.14497029444444445</v>
      </c>
      <c r="S27" s="14">
        <f t="shared" ref="S27:S38" si="8">Q27/R27</f>
        <v>6.824047601930683E-3</v>
      </c>
      <c r="T27" s="2">
        <v>0.01</v>
      </c>
      <c r="U27" s="15">
        <f t="shared" ref="U27:U38" si="9">S27*T27</f>
        <v>6.8240476019306828E-5</v>
      </c>
      <c r="V27" s="14"/>
      <c r="W27" s="2"/>
      <c r="X27" s="15"/>
      <c r="Y27" s="2">
        <v>0.05</v>
      </c>
      <c r="Z27" s="2">
        <v>0.21</v>
      </c>
      <c r="AA27" s="2">
        <f t="shared" ref="AA27:AA38" si="10">Y27*Z27</f>
        <v>1.0500000000000001E-2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2.8268240476019311E-2</v>
      </c>
      <c r="AR27" s="8">
        <f t="shared" ref="AR27:AR38" si="15">$B$27/12</f>
        <v>111.51561111111111</v>
      </c>
      <c r="AS27" s="1">
        <f t="shared" ref="AS27:AS38" si="16">$B$29</f>
        <v>0.13</v>
      </c>
      <c r="AT27" s="1">
        <f>$E$2/12</f>
        <v>11.774166666666666</v>
      </c>
      <c r="AU27" s="1">
        <f t="shared" ref="AU27:AU38" si="17">AT27*10000*AS27*0.67*AR27*AQ27</f>
        <v>32328.293473754871</v>
      </c>
    </row>
    <row r="28" spans="1:47" x14ac:dyDescent="0.15">
      <c r="A28" s="1" t="s">
        <v>74</v>
      </c>
      <c r="B28" s="1">
        <v>1</v>
      </c>
      <c r="C28" s="7">
        <v>1</v>
      </c>
      <c r="D28" s="9">
        <v>-4.0997854959032303</v>
      </c>
      <c r="E28" s="10">
        <f t="shared" ref="E28:E39" si="18">D27</f>
        <v>-7</v>
      </c>
      <c r="F28" s="7" t="s">
        <v>73</v>
      </c>
      <c r="G28" s="1">
        <v>2</v>
      </c>
      <c r="H28" s="8">
        <f t="shared" si="0"/>
        <v>-4.0997854959032303</v>
      </c>
      <c r="I28" s="8">
        <f t="shared" si="1"/>
        <v>269.05021450409674</v>
      </c>
      <c r="J28" s="8">
        <f t="shared" si="2"/>
        <v>1.0122965185984659E-2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2.2227023438364162</v>
      </c>
      <c r="P28" s="8">
        <f t="shared" si="5"/>
        <v>2.2500338445462544E-2</v>
      </c>
      <c r="Q28" s="13">
        <f t="shared" si="6"/>
        <v>2.9250439979101308E-3</v>
      </c>
      <c r="R28" s="8">
        <f t="shared" si="7"/>
        <v>0.14497029444444445</v>
      </c>
      <c r="S28" s="14">
        <f t="shared" si="8"/>
        <v>2.0176850775667471E-2</v>
      </c>
      <c r="T28" s="2">
        <v>0.01</v>
      </c>
      <c r="U28" s="15">
        <f t="shared" si="9"/>
        <v>2.0176850775667472E-4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2.2101768507756674E-2</v>
      </c>
      <c r="AR28" s="8">
        <f t="shared" si="15"/>
        <v>111.51561111111111</v>
      </c>
      <c r="AS28" s="1">
        <f t="shared" si="16"/>
        <v>0.13</v>
      </c>
      <c r="AT28" s="1">
        <f t="shared" ref="AT28:AT38" si="20">$E$2/12</f>
        <v>11.774166666666666</v>
      </c>
      <c r="AU28" s="1">
        <f t="shared" si="17"/>
        <v>25276.156088097901</v>
      </c>
    </row>
    <row r="29" spans="1:47" x14ac:dyDescent="0.15">
      <c r="A29" s="1" t="s">
        <v>38</v>
      </c>
      <c r="B29" s="1">
        <v>0.13</v>
      </c>
      <c r="C29" s="7">
        <v>2</v>
      </c>
      <c r="D29" s="9">
        <v>-2.2229202057499999</v>
      </c>
      <c r="E29" s="10">
        <f t="shared" si="18"/>
        <v>-4.0997854959032303</v>
      </c>
      <c r="F29" s="7" t="s">
        <v>73</v>
      </c>
      <c r="G29" s="1">
        <v>3</v>
      </c>
      <c r="H29" s="8">
        <f t="shared" si="0"/>
        <v>-2.2229202057499999</v>
      </c>
      <c r="I29" s="8">
        <f t="shared" si="1"/>
        <v>270.92707979425001</v>
      </c>
      <c r="J29" s="8">
        <f t="shared" si="2"/>
        <v>1.3007312364018031E-2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3.3153581165020647</v>
      </c>
      <c r="P29" s="8">
        <f t="shared" si="5"/>
        <v>4.3123898619924834E-2</v>
      </c>
      <c r="Q29" s="13">
        <f t="shared" si="6"/>
        <v>5.606106820590229E-3</v>
      </c>
      <c r="R29" s="8">
        <f t="shared" si="7"/>
        <v>0.14497029444444445</v>
      </c>
      <c r="S29" s="14">
        <f t="shared" si="8"/>
        <v>3.8670727972747565E-2</v>
      </c>
      <c r="T29" s="2">
        <v>0.01</v>
      </c>
      <c r="U29" s="15">
        <f t="shared" si="9"/>
        <v>3.8670727972747563E-4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2.2286707279727477E-2</v>
      </c>
      <c r="AR29" s="8">
        <f t="shared" si="15"/>
        <v>111.51561111111111</v>
      </c>
      <c r="AS29" s="1">
        <f t="shared" si="16"/>
        <v>0.13</v>
      </c>
      <c r="AT29" s="1">
        <f t="shared" si="20"/>
        <v>11.774166666666666</v>
      </c>
      <c r="AU29" s="1">
        <f t="shared" si="17"/>
        <v>25487.656867568767</v>
      </c>
    </row>
    <row r="30" spans="1:47" x14ac:dyDescent="0.15">
      <c r="C30" s="7">
        <v>3</v>
      </c>
      <c r="D30" s="9">
        <v>5.0387750807096801</v>
      </c>
      <c r="E30" s="10">
        <f t="shared" si="18"/>
        <v>-2.2229202057499999</v>
      </c>
      <c r="F30" s="7" t="s">
        <v>73</v>
      </c>
      <c r="G30" s="1">
        <v>4</v>
      </c>
      <c r="H30" s="8">
        <f t="shared" si="0"/>
        <v>5.0387750807096801</v>
      </c>
      <c r="I30" s="8">
        <f t="shared" si="1"/>
        <v>278.18877508070966</v>
      </c>
      <c r="J30" s="8">
        <f t="shared" si="2"/>
        <v>3.3236177760736903E-2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4.3873903289932512</v>
      </c>
      <c r="P30" s="8">
        <f t="shared" si="5"/>
        <v>0.14582008488015766</v>
      </c>
      <c r="Q30" s="13">
        <f t="shared" si="6"/>
        <v>1.8956611034420496E-2</v>
      </c>
      <c r="R30" s="8">
        <f t="shared" si="7"/>
        <v>0.14497029444444445</v>
      </c>
      <c r="S30" s="14">
        <f t="shared" si="8"/>
        <v>0.13076203719573082</v>
      </c>
      <c r="T30" s="2">
        <v>0.01</v>
      </c>
      <c r="U30" s="15">
        <f t="shared" si="9"/>
        <v>1.3076203719573083E-3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2.3207620371957307E-2</v>
      </c>
      <c r="AR30" s="8">
        <f t="shared" si="15"/>
        <v>111.51561111111111</v>
      </c>
      <c r="AS30" s="1">
        <f t="shared" si="16"/>
        <v>0.13</v>
      </c>
      <c r="AT30" s="1">
        <f t="shared" si="20"/>
        <v>11.774166666666666</v>
      </c>
      <c r="AU30" s="1">
        <f t="shared" si="17"/>
        <v>26540.836980943175</v>
      </c>
    </row>
    <row r="31" spans="1:47" x14ac:dyDescent="0.15">
      <c r="C31" s="7">
        <v>4</v>
      </c>
      <c r="D31" s="9">
        <v>10.8840642735333</v>
      </c>
      <c r="E31" s="10">
        <f t="shared" si="18"/>
        <v>5.0387750807096801</v>
      </c>
      <c r="F31" s="7" t="s">
        <v>73</v>
      </c>
      <c r="G31" s="1">
        <v>5</v>
      </c>
      <c r="H31" s="8">
        <f t="shared" si="0"/>
        <v>10.8840642735333</v>
      </c>
      <c r="I31" s="8">
        <f t="shared" si="1"/>
        <v>284.03406427353326</v>
      </c>
      <c r="J31" s="8">
        <f t="shared" si="2"/>
        <v>6.8301804809855426E-2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4.0294917319074388</v>
      </c>
      <c r="O31" s="8">
        <f t="shared" si="19"/>
        <v>1.327234623316766</v>
      </c>
      <c r="P31" s="8">
        <f t="shared" si="5"/>
        <v>9.0652520178663737E-2</v>
      </c>
      <c r="Q31" s="13">
        <f t="shared" si="6"/>
        <v>1.1784827623226286E-2</v>
      </c>
      <c r="R31" s="8">
        <f t="shared" si="7"/>
        <v>0.14497029444444445</v>
      </c>
      <c r="S31" s="14">
        <f t="shared" si="8"/>
        <v>8.1291327084546075E-2</v>
      </c>
      <c r="T31" s="2">
        <v>0.01</v>
      </c>
      <c r="U31" s="15">
        <f t="shared" si="9"/>
        <v>8.1291327084546082E-4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2.2712913270845458E-2</v>
      </c>
      <c r="AR31" s="8">
        <f t="shared" si="15"/>
        <v>111.51561111111111</v>
      </c>
      <c r="AS31" s="1">
        <f t="shared" si="16"/>
        <v>0.13</v>
      </c>
      <c r="AT31" s="1">
        <f t="shared" si="20"/>
        <v>11.774166666666666</v>
      </c>
      <c r="AU31" s="1">
        <f t="shared" si="17"/>
        <v>25975.077100632912</v>
      </c>
    </row>
    <row r="32" spans="1:47" x14ac:dyDescent="0.15">
      <c r="C32" s="7">
        <v>5</v>
      </c>
      <c r="D32" s="9">
        <v>16.592508543870998</v>
      </c>
      <c r="E32" s="10">
        <f t="shared" si="18"/>
        <v>10.8840642735333</v>
      </c>
      <c r="F32" s="7" t="s">
        <v>75</v>
      </c>
      <c r="G32" s="1">
        <v>6</v>
      </c>
      <c r="H32" s="8">
        <f t="shared" si="0"/>
        <v>16.592508543870998</v>
      </c>
      <c r="I32" s="8">
        <f t="shared" si="1"/>
        <v>289.742508543871</v>
      </c>
      <c r="J32" s="8">
        <f t="shared" si="2"/>
        <v>0.13419854395739073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2.3517382142492136</v>
      </c>
      <c r="P32" s="8">
        <f t="shared" si="5"/>
        <v>0.31559984412119868</v>
      </c>
      <c r="Q32" s="13">
        <f t="shared" si="6"/>
        <v>4.102797973575583E-2</v>
      </c>
      <c r="R32" s="8">
        <f t="shared" si="7"/>
        <v>0.14497029444444445</v>
      </c>
      <c r="S32" s="14">
        <f t="shared" si="8"/>
        <v>0.28300956339354461</v>
      </c>
      <c r="T32" s="2">
        <v>0.01</v>
      </c>
      <c r="U32" s="15">
        <f t="shared" si="9"/>
        <v>2.8300956339354462E-3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3.2280095633935441E-2</v>
      </c>
      <c r="AR32" s="8">
        <f t="shared" si="15"/>
        <v>111.51561111111111</v>
      </c>
      <c r="AS32" s="1">
        <f t="shared" si="16"/>
        <v>0.13</v>
      </c>
      <c r="AT32" s="1">
        <f t="shared" si="20"/>
        <v>11.774166666666666</v>
      </c>
      <c r="AU32" s="1">
        <f t="shared" si="17"/>
        <v>36916.355154825353</v>
      </c>
    </row>
    <row r="33" spans="1:48" x14ac:dyDescent="0.15">
      <c r="C33" s="7">
        <v>6</v>
      </c>
      <c r="D33" s="9">
        <v>19.861693768999999</v>
      </c>
      <c r="E33" s="10">
        <f t="shared" si="18"/>
        <v>16.592508543870998</v>
      </c>
      <c r="F33" s="7" t="s">
        <v>73</v>
      </c>
      <c r="G33" s="1">
        <v>7</v>
      </c>
      <c r="H33" s="8">
        <f t="shared" si="0"/>
        <v>19.861693768999999</v>
      </c>
      <c r="I33" s="8">
        <f t="shared" si="1"/>
        <v>293.01169376899998</v>
      </c>
      <c r="J33" s="8">
        <f t="shared" si="2"/>
        <v>0.1952453986526882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3.1512944812391259</v>
      </c>
      <c r="P33" s="8">
        <f t="shared" si="5"/>
        <v>0.61527574726154943</v>
      </c>
      <c r="Q33" s="13">
        <f t="shared" si="6"/>
        <v>7.9985847144001435E-2</v>
      </c>
      <c r="R33" s="8">
        <f t="shared" si="7"/>
        <v>0.14497029444444445</v>
      </c>
      <c r="S33" s="14">
        <f t="shared" si="8"/>
        <v>0.55173956465028517</v>
      </c>
      <c r="T33" s="2">
        <v>0.01</v>
      </c>
      <c r="U33" s="15">
        <f t="shared" si="9"/>
        <v>5.5173956465028517E-3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3.496739564650285E-2</v>
      </c>
      <c r="AR33" s="8">
        <f t="shared" si="15"/>
        <v>111.51561111111111</v>
      </c>
      <c r="AS33" s="1">
        <f t="shared" si="16"/>
        <v>0.13</v>
      </c>
      <c r="AT33" s="1">
        <f t="shared" si="20"/>
        <v>11.774166666666666</v>
      </c>
      <c r="AU33" s="1">
        <f t="shared" si="17"/>
        <v>39989.621194570682</v>
      </c>
    </row>
    <row r="34" spans="1:48" x14ac:dyDescent="0.15">
      <c r="C34" s="7">
        <v>7</v>
      </c>
      <c r="D34" s="9">
        <v>22.236946</v>
      </c>
      <c r="E34" s="10">
        <f t="shared" si="18"/>
        <v>19.861693768999999</v>
      </c>
      <c r="F34" s="7" t="s">
        <v>73</v>
      </c>
      <c r="G34" s="1">
        <v>8</v>
      </c>
      <c r="H34" s="8">
        <f t="shared" si="0"/>
        <v>22.236946</v>
      </c>
      <c r="I34" s="8">
        <f t="shared" si="1"/>
        <v>295.38694599999997</v>
      </c>
      <c r="J34" s="8">
        <f t="shared" si="2"/>
        <v>0.25505140001701226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3.6511748450886876</v>
      </c>
      <c r="P34" s="8">
        <f t="shared" si="5"/>
        <v>0.93123725594676765</v>
      </c>
      <c r="Q34" s="13">
        <f t="shared" si="6"/>
        <v>0.1210608432730798</v>
      </c>
      <c r="R34" s="8">
        <f t="shared" si="7"/>
        <v>0.14497029444444445</v>
      </c>
      <c r="S34" s="14">
        <f t="shared" si="8"/>
        <v>0.83507344547384332</v>
      </c>
      <c r="T34" s="2">
        <v>0.01</v>
      </c>
      <c r="U34" s="15">
        <f t="shared" si="9"/>
        <v>8.350734454738433E-3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3.780073445473843E-2</v>
      </c>
      <c r="AR34" s="8">
        <f t="shared" si="15"/>
        <v>111.51561111111111</v>
      </c>
      <c r="AS34" s="1">
        <f t="shared" si="16"/>
        <v>0.13</v>
      </c>
      <c r="AT34" s="1">
        <f t="shared" si="20"/>
        <v>11.774166666666666</v>
      </c>
      <c r="AU34" s="1">
        <f t="shared" si="17"/>
        <v>43229.900991288938</v>
      </c>
    </row>
    <row r="35" spans="1:48" x14ac:dyDescent="0.15">
      <c r="C35" s="7">
        <v>8</v>
      </c>
      <c r="D35" s="9">
        <v>20.786085618387101</v>
      </c>
      <c r="E35" s="10">
        <f t="shared" si="18"/>
        <v>22.236946</v>
      </c>
      <c r="F35" s="7" t="s">
        <v>73</v>
      </c>
      <c r="G35" s="1">
        <v>9</v>
      </c>
      <c r="H35" s="8">
        <f t="shared" si="0"/>
        <v>20.786085618387101</v>
      </c>
      <c r="I35" s="8">
        <f t="shared" si="1"/>
        <v>293.9360856183871</v>
      </c>
      <c r="J35" s="8">
        <f t="shared" si="2"/>
        <v>0.2167536567756205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3.8350937002530308</v>
      </c>
      <c r="P35" s="8">
        <f t="shared" si="5"/>
        <v>0.8312705836069898</v>
      </c>
      <c r="Q35" s="13">
        <f t="shared" si="6"/>
        <v>0.10806517586890868</v>
      </c>
      <c r="R35" s="8">
        <f t="shared" si="7"/>
        <v>0.14497029444444445</v>
      </c>
      <c r="S35" s="14">
        <f t="shared" si="8"/>
        <v>0.74542978810270288</v>
      </c>
      <c r="T35" s="2">
        <v>0.01</v>
      </c>
      <c r="U35" s="15">
        <f t="shared" si="9"/>
        <v>7.4542978810270286E-3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3.6904297881027025E-2</v>
      </c>
      <c r="AR35" s="8">
        <f t="shared" si="15"/>
        <v>111.51561111111111</v>
      </c>
      <c r="AS35" s="1">
        <f t="shared" si="16"/>
        <v>0.13</v>
      </c>
      <c r="AT35" s="1">
        <f t="shared" si="20"/>
        <v>11.774166666666666</v>
      </c>
      <c r="AU35" s="1">
        <f t="shared" si="17"/>
        <v>42204.712859748375</v>
      </c>
    </row>
    <row r="36" spans="1:48" x14ac:dyDescent="0.15">
      <c r="C36" s="7">
        <v>9</v>
      </c>
      <c r="D36" s="9">
        <v>15.899426717000001</v>
      </c>
      <c r="E36" s="10">
        <f t="shared" si="18"/>
        <v>20.786085618387101</v>
      </c>
      <c r="F36" s="7" t="s">
        <v>73</v>
      </c>
      <c r="G36" s="1">
        <v>10</v>
      </c>
      <c r="H36" s="8">
        <f t="shared" si="0"/>
        <v>15.899426717000001</v>
      </c>
      <c r="I36" s="8">
        <f t="shared" si="1"/>
        <v>289.04942671699996</v>
      </c>
      <c r="J36" s="8">
        <f t="shared" si="2"/>
        <v>0.12380929944541036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4.1189792277571513</v>
      </c>
      <c r="P36" s="8">
        <f t="shared" si="5"/>
        <v>0.50996793261881024</v>
      </c>
      <c r="Q36" s="13">
        <f t="shared" si="6"/>
        <v>6.629583124044533E-2</v>
      </c>
      <c r="R36" s="8">
        <f t="shared" si="7"/>
        <v>0.14497029444444445</v>
      </c>
      <c r="S36" s="14">
        <f t="shared" si="8"/>
        <v>0.45730631571457031</v>
      </c>
      <c r="T36" s="2">
        <v>0.01</v>
      </c>
      <c r="U36" s="15">
        <f t="shared" si="9"/>
        <v>4.5730631571457032E-3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3.4023063157145698E-2</v>
      </c>
      <c r="AR36" s="8">
        <f t="shared" si="15"/>
        <v>111.51561111111111</v>
      </c>
      <c r="AS36" s="1">
        <f t="shared" si="16"/>
        <v>0.13</v>
      </c>
      <c r="AT36" s="1">
        <f t="shared" si="20"/>
        <v>11.774166666666666</v>
      </c>
      <c r="AU36" s="1">
        <f t="shared" si="17"/>
        <v>38909.658050821505</v>
      </c>
    </row>
    <row r="37" spans="1:48" x14ac:dyDescent="0.15">
      <c r="C37" s="7">
        <v>10</v>
      </c>
      <c r="D37" s="9">
        <v>9.7662213827419393</v>
      </c>
      <c r="E37" s="10">
        <f t="shared" si="18"/>
        <v>15.899426717000001</v>
      </c>
      <c r="F37" s="7" t="s">
        <v>73</v>
      </c>
      <c r="G37" s="1">
        <v>11</v>
      </c>
      <c r="H37" s="8">
        <f t="shared" si="0"/>
        <v>9.7662213827419393</v>
      </c>
      <c r="I37" s="8">
        <f t="shared" si="1"/>
        <v>282.91622138274192</v>
      </c>
      <c r="J37" s="8">
        <f t="shared" si="2"/>
        <v>5.9649725375454661E-2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3.4285607303814243</v>
      </c>
      <c r="O37" s="8">
        <f t="shared" si="19"/>
        <v>1.295606675868028</v>
      </c>
      <c r="P37" s="8">
        <f t="shared" si="5"/>
        <v>7.7282582410133568E-2</v>
      </c>
      <c r="Q37" s="13">
        <f t="shared" si="6"/>
        <v>1.0046735713317365E-2</v>
      </c>
      <c r="R37" s="8">
        <f t="shared" si="7"/>
        <v>0.14497029444444445</v>
      </c>
      <c r="S37" s="14">
        <f t="shared" si="8"/>
        <v>6.9302030128437636E-2</v>
      </c>
      <c r="T37" s="2">
        <v>0.01</v>
      </c>
      <c r="U37" s="15">
        <f t="shared" si="9"/>
        <v>6.9302030128437638E-4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2.2593020301284374E-2</v>
      </c>
      <c r="AR37" s="8">
        <f t="shared" si="15"/>
        <v>111.51561111111111</v>
      </c>
      <c r="AS37" s="1">
        <f t="shared" si="16"/>
        <v>0.13</v>
      </c>
      <c r="AT37" s="1">
        <f t="shared" si="20"/>
        <v>11.774166666666666</v>
      </c>
      <c r="AU37" s="1">
        <f t="shared" si="17"/>
        <v>25837.964388976921</v>
      </c>
    </row>
    <row r="38" spans="1:48" x14ac:dyDescent="0.15">
      <c r="C38" s="7">
        <v>11</v>
      </c>
      <c r="D38" s="9">
        <v>2.2932459794333302</v>
      </c>
      <c r="E38" s="10">
        <f t="shared" si="18"/>
        <v>9.7662213827419393</v>
      </c>
      <c r="F38" s="7" t="s">
        <v>75</v>
      </c>
      <c r="G38" s="1">
        <v>12</v>
      </c>
      <c r="H38" s="8">
        <f t="shared" si="0"/>
        <v>2.2932459794333302</v>
      </c>
      <c r="I38" s="8">
        <f t="shared" si="1"/>
        <v>275.4432459794333</v>
      </c>
      <c r="J38" s="8">
        <f t="shared" si="2"/>
        <v>2.3447497768657427E-2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2.3334802045690055</v>
      </c>
      <c r="P38" s="8">
        <f t="shared" si="5"/>
        <v>5.4714271889838031E-2</v>
      </c>
      <c r="Q38" s="13">
        <f t="shared" si="6"/>
        <v>7.1128553456789442E-3</v>
      </c>
      <c r="R38" s="8">
        <f t="shared" si="7"/>
        <v>0.14497029444444445</v>
      </c>
      <c r="S38" s="14">
        <f t="shared" si="8"/>
        <v>4.9064226384700725E-2</v>
      </c>
      <c r="T38" s="2">
        <v>0.01</v>
      </c>
      <c r="U38" s="15">
        <f t="shared" si="9"/>
        <v>4.9064226384700729E-4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2.2390642263847006E-2</v>
      </c>
      <c r="AR38" s="8">
        <f t="shared" si="15"/>
        <v>111.51561111111111</v>
      </c>
      <c r="AS38" s="1">
        <f t="shared" si="16"/>
        <v>0.13</v>
      </c>
      <c r="AT38" s="1">
        <f t="shared" si="20"/>
        <v>11.774166666666666</v>
      </c>
      <c r="AU38" s="1">
        <f t="shared" si="17"/>
        <v>25606.51961290506</v>
      </c>
      <c r="AV38" s="1">
        <f>SUM(AU27:AU38)</f>
        <v>388302.75276413443</v>
      </c>
    </row>
    <row r="39" spans="1:48" x14ac:dyDescent="0.15">
      <c r="C39" s="7">
        <v>12</v>
      </c>
      <c r="D39" s="9">
        <v>-3.57995539041936</v>
      </c>
      <c r="E39" s="10">
        <f t="shared" si="18"/>
        <v>2.2932459794333302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-7</v>
      </c>
      <c r="E42" s="7"/>
      <c r="F42" s="7"/>
      <c r="G42" s="1">
        <v>1</v>
      </c>
      <c r="H42" s="8">
        <f t="shared" ref="H42:H53" si="21">E43</f>
        <v>-7</v>
      </c>
      <c r="I42" s="8">
        <f t="shared" ref="I42:I53" si="22">H42+273.15</f>
        <v>266.14999999999998</v>
      </c>
      <c r="J42" s="8">
        <f t="shared" ref="J42:J53" si="23">EXP(($C$16*(I42-$C$14))/($C$17*I42*$C$14))</f>
        <v>6.824047601930683E-3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5.2607293801575506E-4</v>
      </c>
      <c r="Q42" s="13">
        <f t="shared" ref="Q42:Q53" si="27">P42*$B$44</f>
        <v>6.8389481942048158E-5</v>
      </c>
      <c r="R42" s="8">
        <f t="shared" ref="R42:R53" si="28">L42*$B$44</f>
        <v>1.0021835416666666E-2</v>
      </c>
      <c r="S42" s="14">
        <f t="shared" ref="S42:S53" si="29">Q42/R42</f>
        <v>6.8240476019306839E-3</v>
      </c>
      <c r="T42" s="2">
        <v>0.01</v>
      </c>
      <c r="U42" s="15">
        <f t="shared" ref="U42:U53" si="30">S42*T42</f>
        <v>6.8240476019306841E-5</v>
      </c>
      <c r="V42" s="14"/>
      <c r="W42" s="2"/>
      <c r="X42" s="15"/>
      <c r="Y42" s="2">
        <v>0.05</v>
      </c>
      <c r="Z42" s="2">
        <v>0.49</v>
      </c>
      <c r="AA42" s="2">
        <f t="shared" ref="AA42:AA53" si="31">Y42*Z42</f>
        <v>2.4500000000000001E-2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2.956824047601931E-2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>$E$5/12</f>
        <v>122.2137671232875</v>
      </c>
      <c r="AU42" s="1">
        <f t="shared" ref="AU42:AU53" si="36">AT42*10000*AS42*0.67*AR42*AQ42</f>
        <v>24264.295236836915</v>
      </c>
    </row>
    <row r="43" spans="1:48" x14ac:dyDescent="0.15">
      <c r="A43" s="1" t="s">
        <v>74</v>
      </c>
      <c r="B43" s="1">
        <v>1</v>
      </c>
      <c r="C43" s="7">
        <v>1</v>
      </c>
      <c r="D43" s="9">
        <v>-7.93768375822581</v>
      </c>
      <c r="E43" s="10">
        <f t="shared" ref="E43:E54" si="37">D42</f>
        <v>-7</v>
      </c>
      <c r="F43" s="7" t="s">
        <v>73</v>
      </c>
      <c r="G43" s="1">
        <v>2</v>
      </c>
      <c r="H43" s="8">
        <f t="shared" si="21"/>
        <v>-7.93768375822581</v>
      </c>
      <c r="I43" s="8">
        <f t="shared" si="22"/>
        <v>265.21231624177415</v>
      </c>
      <c r="J43" s="8">
        <f t="shared" si="23"/>
        <v>5.9960869696304526E-3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0.15365601039531757</v>
      </c>
      <c r="P43" s="8">
        <f t="shared" si="26"/>
        <v>9.2133480173676508E-4</v>
      </c>
      <c r="Q43" s="13">
        <f t="shared" si="27"/>
        <v>1.1977352422577946E-4</v>
      </c>
      <c r="R43" s="8">
        <f t="shared" si="28"/>
        <v>1.0021835416666666E-2</v>
      </c>
      <c r="S43" s="14">
        <f t="shared" si="29"/>
        <v>1.1951256356354831E-2</v>
      </c>
      <c r="T43" s="2">
        <v>0.01</v>
      </c>
      <c r="U43" s="15">
        <f t="shared" si="30"/>
        <v>1.1951256356354832E-4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1.4919512563563549E-2</v>
      </c>
      <c r="AR43" s="8">
        <f t="shared" si="34"/>
        <v>7.7091041666666671</v>
      </c>
      <c r="AS43" s="1">
        <f t="shared" si="35"/>
        <v>0.13</v>
      </c>
      <c r="AT43" s="1">
        <f t="shared" ref="AT43:AT53" si="39">$E$5/12</f>
        <v>122.2137671232875</v>
      </c>
      <c r="AU43" s="1">
        <f t="shared" si="36"/>
        <v>12243.253294885952</v>
      </c>
    </row>
    <row r="44" spans="1:48" x14ac:dyDescent="0.15">
      <c r="A44" s="1" t="s">
        <v>38</v>
      </c>
      <c r="B44" s="1">
        <v>0.13</v>
      </c>
      <c r="C44" s="7">
        <v>2</v>
      </c>
      <c r="D44" s="9">
        <v>-4.7245557220689696</v>
      </c>
      <c r="E44" s="10">
        <f t="shared" si="37"/>
        <v>-7.93768375822581</v>
      </c>
      <c r="F44" s="7" t="s">
        <v>73</v>
      </c>
      <c r="G44" s="1">
        <v>3</v>
      </c>
      <c r="H44" s="8">
        <f t="shared" si="21"/>
        <v>-4.7245557220689696</v>
      </c>
      <c r="I44" s="8">
        <f t="shared" si="22"/>
        <v>268.42544427793104</v>
      </c>
      <c r="J44" s="8">
        <f t="shared" si="23"/>
        <v>9.3052080113832977E-3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0.22982571726024748</v>
      </c>
      <c r="P44" s="8">
        <f t="shared" si="26"/>
        <v>2.1385761054719676E-3</v>
      </c>
      <c r="Q44" s="13">
        <f t="shared" si="27"/>
        <v>2.7801489371135583E-4</v>
      </c>
      <c r="R44" s="8">
        <f t="shared" si="28"/>
        <v>1.0021835416666666E-2</v>
      </c>
      <c r="S44" s="14">
        <f t="shared" si="29"/>
        <v>2.7740915925341104E-2</v>
      </c>
      <c r="T44" s="2">
        <v>0.01</v>
      </c>
      <c r="U44" s="15">
        <f t="shared" si="30"/>
        <v>2.7740915925341102E-4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1.5077409159253412E-2</v>
      </c>
      <c r="AR44" s="8">
        <f t="shared" si="34"/>
        <v>7.7091041666666671</v>
      </c>
      <c r="AS44" s="1">
        <f t="shared" si="35"/>
        <v>0.13</v>
      </c>
      <c r="AT44" s="1">
        <f t="shared" si="39"/>
        <v>122.2137671232875</v>
      </c>
      <c r="AU44" s="1">
        <f t="shared" si="36"/>
        <v>12372.82642987914</v>
      </c>
    </row>
    <row r="45" spans="1:48" x14ac:dyDescent="0.15">
      <c r="C45" s="7">
        <v>3</v>
      </c>
      <c r="D45" s="9">
        <v>2.5871725123548401</v>
      </c>
      <c r="E45" s="10">
        <f t="shared" si="37"/>
        <v>-4.7245557220689696</v>
      </c>
      <c r="F45" s="7" t="s">
        <v>73</v>
      </c>
      <c r="G45" s="1">
        <v>4</v>
      </c>
      <c r="H45" s="8">
        <f t="shared" si="21"/>
        <v>2.5871725123548401</v>
      </c>
      <c r="I45" s="8">
        <f t="shared" si="22"/>
        <v>275.73717251235485</v>
      </c>
      <c r="J45" s="8">
        <f t="shared" si="23"/>
        <v>2.4347889962266889E-2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0.3047781828214422</v>
      </c>
      <c r="P45" s="8">
        <f t="shared" si="26"/>
        <v>7.4207056582361354E-3</v>
      </c>
      <c r="Q45" s="13">
        <f t="shared" si="27"/>
        <v>9.6469173557069761E-4</v>
      </c>
      <c r="R45" s="8">
        <f t="shared" si="28"/>
        <v>1.0021835416666666E-2</v>
      </c>
      <c r="S45" s="14">
        <f t="shared" si="29"/>
        <v>9.6258988045880414E-2</v>
      </c>
      <c r="T45" s="2">
        <v>0.01</v>
      </c>
      <c r="U45" s="15">
        <f t="shared" si="30"/>
        <v>9.6258988045880419E-4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1.5762589880458804E-2</v>
      </c>
      <c r="AR45" s="8">
        <f t="shared" si="34"/>
        <v>7.7091041666666671</v>
      </c>
      <c r="AS45" s="1">
        <f t="shared" si="35"/>
        <v>0.13</v>
      </c>
      <c r="AT45" s="1">
        <f t="shared" si="39"/>
        <v>122.2137671232875</v>
      </c>
      <c r="AU45" s="1">
        <f t="shared" si="36"/>
        <v>12935.099566266817</v>
      </c>
    </row>
    <row r="46" spans="1:48" x14ac:dyDescent="0.15">
      <c r="C46" s="7">
        <v>4</v>
      </c>
      <c r="D46" s="9">
        <v>11.967055869999999</v>
      </c>
      <c r="E46" s="10">
        <f t="shared" si="37"/>
        <v>2.5871725123548401</v>
      </c>
      <c r="F46" s="7" t="s">
        <v>73</v>
      </c>
      <c r="G46" s="1">
        <v>5</v>
      </c>
      <c r="H46" s="8">
        <f t="shared" si="21"/>
        <v>11.967055869999999</v>
      </c>
      <c r="I46" s="8">
        <f t="shared" si="22"/>
        <v>285.11705587</v>
      </c>
      <c r="J46" s="8">
        <f t="shared" si="23"/>
        <v>7.7800437638484321E-2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0.28248960330504574</v>
      </c>
      <c r="O46" s="8">
        <f t="shared" si="38"/>
        <v>9.195891552482699E-2</v>
      </c>
      <c r="P46" s="8">
        <f t="shared" si="26"/>
        <v>7.15444387259195E-3</v>
      </c>
      <c r="Q46" s="13">
        <f t="shared" si="27"/>
        <v>9.3007770343695351E-4</v>
      </c>
      <c r="R46" s="8">
        <f t="shared" si="28"/>
        <v>1.0021835416666666E-2</v>
      </c>
      <c r="S46" s="14">
        <f t="shared" si="29"/>
        <v>9.2805126483139155E-2</v>
      </c>
      <c r="T46" s="2">
        <v>0.01</v>
      </c>
      <c r="U46" s="15">
        <f t="shared" si="30"/>
        <v>9.2805126483139157E-4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1.5728051264831393E-2</v>
      </c>
      <c r="AR46" s="8">
        <f t="shared" si="34"/>
        <v>7.7091041666666671</v>
      </c>
      <c r="AS46" s="1">
        <f t="shared" si="35"/>
        <v>0.13</v>
      </c>
      <c r="AT46" s="1">
        <f t="shared" si="39"/>
        <v>122.2137671232875</v>
      </c>
      <c r="AU46" s="1">
        <f t="shared" si="36"/>
        <v>12906.756480808795</v>
      </c>
    </row>
    <row r="47" spans="1:48" x14ac:dyDescent="0.15">
      <c r="C47" s="7">
        <v>5</v>
      </c>
      <c r="D47" s="9">
        <v>17.774375410000001</v>
      </c>
      <c r="E47" s="10">
        <f t="shared" si="37"/>
        <v>11.967055869999999</v>
      </c>
      <c r="F47" s="7" t="s">
        <v>75</v>
      </c>
      <c r="G47" s="1">
        <v>6</v>
      </c>
      <c r="H47" s="8">
        <f t="shared" si="21"/>
        <v>17.774375410000001</v>
      </c>
      <c r="I47" s="8">
        <f t="shared" si="22"/>
        <v>290.92437540999998</v>
      </c>
      <c r="J47" s="8">
        <f t="shared" si="23"/>
        <v>0.15382860498068399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0.1618955133189017</v>
      </c>
      <c r="P47" s="8">
        <f t="shared" si="26"/>
        <v>2.4904160966478392E-2</v>
      </c>
      <c r="Q47" s="13">
        <f t="shared" si="27"/>
        <v>3.2375409256421911E-3</v>
      </c>
      <c r="R47" s="8">
        <f t="shared" si="28"/>
        <v>1.0021835416666666E-2</v>
      </c>
      <c r="S47" s="14">
        <f t="shared" si="29"/>
        <v>0.3230487022624664</v>
      </c>
      <c r="T47" s="2">
        <v>0.01</v>
      </c>
      <c r="U47" s="15">
        <f t="shared" si="30"/>
        <v>3.2304870226246641E-3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3.0330487022624662E-2</v>
      </c>
      <c r="AR47" s="8">
        <f t="shared" si="34"/>
        <v>7.7091041666666671</v>
      </c>
      <c r="AS47" s="1">
        <f t="shared" si="35"/>
        <v>0.13</v>
      </c>
      <c r="AT47" s="1">
        <f t="shared" si="39"/>
        <v>122.2137671232875</v>
      </c>
      <c r="AU47" s="1">
        <f t="shared" si="36"/>
        <v>24889.810145818123</v>
      </c>
    </row>
    <row r="48" spans="1:48" x14ac:dyDescent="0.15">
      <c r="C48" s="7">
        <v>6</v>
      </c>
      <c r="D48" s="9">
        <v>20.608648074000001</v>
      </c>
      <c r="E48" s="10">
        <f t="shared" si="37"/>
        <v>17.774375410000001</v>
      </c>
      <c r="F48" s="7" t="s">
        <v>73</v>
      </c>
      <c r="G48" s="1">
        <v>7</v>
      </c>
      <c r="H48" s="8">
        <f t="shared" si="21"/>
        <v>20.608648074000001</v>
      </c>
      <c r="I48" s="8">
        <f t="shared" si="22"/>
        <v>293.75864807400001</v>
      </c>
      <c r="J48" s="8">
        <f t="shared" si="23"/>
        <v>0.21245980972061718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0.21408239401908996</v>
      </c>
      <c r="P48" s="8">
        <f t="shared" si="26"/>
        <v>4.5483904697830042E-2</v>
      </c>
      <c r="Q48" s="13">
        <f t="shared" si="27"/>
        <v>5.9129076107179053E-3</v>
      </c>
      <c r="R48" s="8">
        <f t="shared" si="28"/>
        <v>1.0021835416666666E-2</v>
      </c>
      <c r="S48" s="14">
        <f t="shared" si="29"/>
        <v>0.59000246610361717</v>
      </c>
      <c r="T48" s="2">
        <v>0.01</v>
      </c>
      <c r="U48" s="15">
        <f t="shared" si="30"/>
        <v>5.9000246610361722E-3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3.3000024661036173E-2</v>
      </c>
      <c r="AR48" s="8">
        <f t="shared" si="34"/>
        <v>7.7091041666666671</v>
      </c>
      <c r="AS48" s="1">
        <f t="shared" si="35"/>
        <v>0.13</v>
      </c>
      <c r="AT48" s="1">
        <f t="shared" si="39"/>
        <v>122.2137671232875</v>
      </c>
      <c r="AU48" s="1">
        <f t="shared" si="36"/>
        <v>27080.486640647065</v>
      </c>
    </row>
    <row r="49" spans="1:52" x14ac:dyDescent="0.15">
      <c r="C49" s="7">
        <v>7</v>
      </c>
      <c r="D49" s="9">
        <v>22.590879502258101</v>
      </c>
      <c r="E49" s="10">
        <f t="shared" si="37"/>
        <v>20.608648074000001</v>
      </c>
      <c r="F49" s="7" t="s">
        <v>73</v>
      </c>
      <c r="G49" s="1">
        <v>8</v>
      </c>
      <c r="H49" s="8">
        <f t="shared" si="21"/>
        <v>22.590879502258101</v>
      </c>
      <c r="I49" s="8">
        <f t="shared" si="22"/>
        <v>295.74087950225805</v>
      </c>
      <c r="J49" s="8">
        <f t="shared" si="23"/>
        <v>0.26531398741978357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0.24568953098792656</v>
      </c>
      <c r="P49" s="8">
        <f t="shared" si="26"/>
        <v>6.5184869133703277E-2</v>
      </c>
      <c r="Q49" s="13">
        <f t="shared" si="27"/>
        <v>8.474032987381426E-3</v>
      </c>
      <c r="R49" s="8">
        <f t="shared" si="28"/>
        <v>1.0021835416666666E-2</v>
      </c>
      <c r="S49" s="14">
        <f t="shared" si="29"/>
        <v>0.84555698981933092</v>
      </c>
      <c r="T49" s="2">
        <v>0.01</v>
      </c>
      <c r="U49" s="15">
        <f t="shared" si="30"/>
        <v>8.4555698981933092E-3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3.5555569898193307E-2</v>
      </c>
      <c r="AR49" s="8">
        <f t="shared" si="34"/>
        <v>7.7091041666666671</v>
      </c>
      <c r="AS49" s="1">
        <f t="shared" si="35"/>
        <v>0.13</v>
      </c>
      <c r="AT49" s="1">
        <f t="shared" si="39"/>
        <v>122.2137671232875</v>
      </c>
      <c r="AU49" s="1">
        <f t="shared" si="36"/>
        <v>29177.618669039617</v>
      </c>
    </row>
    <row r="50" spans="1:52" x14ac:dyDescent="0.15">
      <c r="C50" s="7">
        <v>8</v>
      </c>
      <c r="D50" s="9">
        <v>20.613766300000002</v>
      </c>
      <c r="E50" s="10">
        <f t="shared" si="37"/>
        <v>22.590879502258101</v>
      </c>
      <c r="F50" s="7" t="s">
        <v>73</v>
      </c>
      <c r="G50" s="1">
        <v>9</v>
      </c>
      <c r="H50" s="8">
        <f t="shared" si="21"/>
        <v>20.613766300000002</v>
      </c>
      <c r="I50" s="8">
        <f t="shared" si="22"/>
        <v>293.76376629999999</v>
      </c>
      <c r="J50" s="8">
        <f t="shared" si="23"/>
        <v>0.21258253909768815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0.25759570352089001</v>
      </c>
      <c r="P50" s="8">
        <f t="shared" si="26"/>
        <v>5.4760348715126084E-2</v>
      </c>
      <c r="Q50" s="13">
        <f t="shared" si="27"/>
        <v>7.118845332966391E-3</v>
      </c>
      <c r="R50" s="8">
        <f t="shared" si="28"/>
        <v>1.0021835416666666E-2</v>
      </c>
      <c r="S50" s="14">
        <f t="shared" si="29"/>
        <v>0.71033349052285366</v>
      </c>
      <c r="T50" s="2">
        <v>0.01</v>
      </c>
      <c r="U50" s="15">
        <f t="shared" si="30"/>
        <v>7.1033349052285364E-3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3.4203334905228533E-2</v>
      </c>
      <c r="AR50" s="8">
        <f t="shared" si="34"/>
        <v>7.7091041666666671</v>
      </c>
      <c r="AS50" s="1">
        <f t="shared" si="35"/>
        <v>0.13</v>
      </c>
      <c r="AT50" s="1">
        <f t="shared" si="39"/>
        <v>122.2137671232875</v>
      </c>
      <c r="AU50" s="1">
        <f t="shared" si="36"/>
        <v>28067.947326725891</v>
      </c>
    </row>
    <row r="51" spans="1:52" x14ac:dyDescent="0.15">
      <c r="C51" s="7">
        <v>9</v>
      </c>
      <c r="D51" s="9">
        <v>14.423289596766701</v>
      </c>
      <c r="E51" s="10">
        <f t="shared" si="37"/>
        <v>20.613766300000002</v>
      </c>
      <c r="F51" s="7" t="s">
        <v>73</v>
      </c>
      <c r="G51" s="1">
        <v>10</v>
      </c>
      <c r="H51" s="8">
        <f t="shared" si="21"/>
        <v>14.423289596766701</v>
      </c>
      <c r="I51" s="8">
        <f t="shared" si="22"/>
        <v>287.5732895967667</v>
      </c>
      <c r="J51" s="8">
        <f t="shared" si="23"/>
        <v>0.10414996152288994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0.27992639647243062</v>
      </c>
      <c r="P51" s="8">
        <f t="shared" si="26"/>
        <v>2.9154323421844881E-2</v>
      </c>
      <c r="Q51" s="13">
        <f t="shared" si="27"/>
        <v>3.7900620448398348E-3</v>
      </c>
      <c r="R51" s="8">
        <f t="shared" si="28"/>
        <v>1.0021835416666666E-2</v>
      </c>
      <c r="S51" s="14">
        <f t="shared" si="29"/>
        <v>0.37818043175373123</v>
      </c>
      <c r="T51" s="2">
        <v>0.01</v>
      </c>
      <c r="U51" s="15">
        <f t="shared" si="30"/>
        <v>3.7818043175373126E-3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3.0881804317537311E-2</v>
      </c>
      <c r="AR51" s="8">
        <f t="shared" si="34"/>
        <v>7.7091041666666671</v>
      </c>
      <c r="AS51" s="1">
        <f t="shared" si="35"/>
        <v>0.13</v>
      </c>
      <c r="AT51" s="1">
        <f t="shared" si="39"/>
        <v>122.2137671232875</v>
      </c>
      <c r="AU51" s="1">
        <f t="shared" si="36"/>
        <v>25342.232251346661</v>
      </c>
    </row>
    <row r="52" spans="1:52" x14ac:dyDescent="0.15">
      <c r="C52" s="7">
        <v>10</v>
      </c>
      <c r="D52" s="9">
        <v>9.3597923338709705</v>
      </c>
      <c r="E52" s="10">
        <f t="shared" si="37"/>
        <v>14.423289596766701</v>
      </c>
      <c r="F52" s="7" t="s">
        <v>73</v>
      </c>
      <c r="G52" s="1">
        <v>11</v>
      </c>
      <c r="H52" s="8">
        <f t="shared" si="21"/>
        <v>9.3597923338709705</v>
      </c>
      <c r="I52" s="8">
        <f t="shared" si="22"/>
        <v>282.50979233387096</v>
      </c>
      <c r="J52" s="8">
        <f t="shared" si="23"/>
        <v>5.676827863546581E-2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0.23823346939805645</v>
      </c>
      <c r="O52" s="8">
        <f t="shared" si="38"/>
        <v>8.9629645319195927E-2</v>
      </c>
      <c r="P52" s="8">
        <f t="shared" si="26"/>
        <v>5.0881206794780882E-3</v>
      </c>
      <c r="Q52" s="13">
        <f t="shared" si="27"/>
        <v>6.6145568833215151E-4</v>
      </c>
      <c r="R52" s="8">
        <f t="shared" si="28"/>
        <v>1.0021835416666666E-2</v>
      </c>
      <c r="S52" s="14">
        <f t="shared" si="29"/>
        <v>6.6001451912902839E-2</v>
      </c>
      <c r="T52" s="2">
        <v>0.01</v>
      </c>
      <c r="U52" s="15">
        <f t="shared" si="30"/>
        <v>6.6001451912902839E-4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1.5460014519129029E-2</v>
      </c>
      <c r="AR52" s="8">
        <f t="shared" si="34"/>
        <v>7.7091041666666671</v>
      </c>
      <c r="AS52" s="1">
        <f t="shared" si="35"/>
        <v>0.13</v>
      </c>
      <c r="AT52" s="1">
        <f t="shared" si="39"/>
        <v>122.2137671232875</v>
      </c>
      <c r="AU52" s="1">
        <f t="shared" si="36"/>
        <v>12686.800114540813</v>
      </c>
    </row>
    <row r="53" spans="1:52" x14ac:dyDescent="0.15">
      <c r="C53" s="7">
        <v>11</v>
      </c>
      <c r="D53" s="9">
        <v>-0.4159706379</v>
      </c>
      <c r="E53" s="10">
        <f t="shared" si="37"/>
        <v>9.3597923338709705</v>
      </c>
      <c r="F53" s="7" t="s">
        <v>75</v>
      </c>
      <c r="G53" s="1">
        <v>12</v>
      </c>
      <c r="H53" s="8">
        <f t="shared" si="21"/>
        <v>-0.4159706379</v>
      </c>
      <c r="I53" s="8">
        <f t="shared" si="22"/>
        <v>272.73402936209999</v>
      </c>
      <c r="J53" s="8">
        <f t="shared" si="23"/>
        <v>1.6504243522199546E-2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0.16163256630638451</v>
      </c>
      <c r="P53" s="8">
        <f t="shared" si="26"/>
        <v>2.6676232354386352E-3</v>
      </c>
      <c r="Q53" s="13">
        <f t="shared" si="27"/>
        <v>3.4679102060702259E-4</v>
      </c>
      <c r="R53" s="8">
        <f t="shared" si="28"/>
        <v>1.0021835416666666E-2</v>
      </c>
      <c r="S53" s="14">
        <f t="shared" si="29"/>
        <v>3.460354378104203E-2</v>
      </c>
      <c r="T53" s="2">
        <v>0.01</v>
      </c>
      <c r="U53" s="15">
        <f t="shared" si="30"/>
        <v>3.4603543781042031E-4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1.514603543781042E-2</v>
      </c>
      <c r="AR53" s="8">
        <f t="shared" si="34"/>
        <v>7.7091041666666671</v>
      </c>
      <c r="AS53" s="1">
        <f t="shared" si="35"/>
        <v>0.13</v>
      </c>
      <c r="AT53" s="1">
        <f t="shared" si="39"/>
        <v>122.2137671232875</v>
      </c>
      <c r="AU53" s="1">
        <f t="shared" si="36"/>
        <v>12429.142539904798</v>
      </c>
      <c r="AV53" s="1">
        <f>SUM(AU42:AU53)</f>
        <v>234396.2686967006</v>
      </c>
    </row>
    <row r="54" spans="1:52" x14ac:dyDescent="0.15">
      <c r="C54" s="7">
        <v>12</v>
      </c>
      <c r="D54" s="9">
        <v>-7.1468122940000001</v>
      </c>
      <c r="E54" s="10">
        <f t="shared" si="37"/>
        <v>-0.4159706379</v>
      </c>
      <c r="F54" s="7" t="s">
        <v>73</v>
      </c>
    </row>
    <row r="55" spans="1:52" x14ac:dyDescent="0.15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2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2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16"/>
    </row>
    <row r="58" spans="1:52" x14ac:dyDescent="0.15">
      <c r="A58" s="1" t="s">
        <v>71</v>
      </c>
      <c r="B58" s="1">
        <f>F7</f>
        <v>122.786</v>
      </c>
      <c r="C58" s="7" t="s">
        <v>72</v>
      </c>
      <c r="D58" s="7">
        <v>-7</v>
      </c>
      <c r="E58" s="7"/>
      <c r="F58" s="7"/>
      <c r="G58" s="1">
        <v>1</v>
      </c>
      <c r="H58" s="8">
        <f t="shared" ref="H58:H69" si="40">E59</f>
        <v>-7</v>
      </c>
      <c r="I58" s="8">
        <f t="shared" ref="I58:I69" si="41">H58+273.15</f>
        <v>266.14999999999998</v>
      </c>
      <c r="J58" s="8">
        <f t="shared" ref="J58:J69" si="42">EXP(($C$16*(I58-$C$14))/($C$17*I58*$C$14))</f>
        <v>6.824047601930683E-3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1.8852693949139864E-2</v>
      </c>
      <c r="Q58" s="13">
        <f t="shared" ref="Q58:Q69" si="46">P58*$B$60</f>
        <v>5.4672812452505604E-3</v>
      </c>
      <c r="R58" s="8">
        <f t="shared" ref="R58:R69" si="47">L58*$B$60</f>
        <v>0.80117864999999977</v>
      </c>
      <c r="S58" s="14">
        <f t="shared" ref="S58:S69" si="48">Q58/R58</f>
        <v>6.824047601930683E-3</v>
      </c>
      <c r="T58" s="2">
        <v>0.27</v>
      </c>
      <c r="U58" s="15">
        <f t="shared" ref="U58:U69" si="49">S58*T58</f>
        <v>1.8424928525212845E-3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0.22675799636124491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87.926858765319153</v>
      </c>
      <c r="AF58" s="1">
        <f t="shared" ref="AF58:AF69" si="54">AE58*10000*AC58*AB58</f>
        <v>2040101.496695705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6"/>
    </row>
    <row r="59" spans="1:52" x14ac:dyDescent="0.15">
      <c r="A59" s="1" t="s">
        <v>74</v>
      </c>
      <c r="B59" s="1">
        <v>27</v>
      </c>
      <c r="C59" s="7">
        <v>1</v>
      </c>
      <c r="D59" s="9">
        <v>-7.93768375822581</v>
      </c>
      <c r="E59" s="10">
        <f t="shared" ref="E59:E70" si="55">D58</f>
        <v>-7</v>
      </c>
      <c r="F59" s="7" t="s">
        <v>73</v>
      </c>
      <c r="G59" s="1">
        <v>2</v>
      </c>
      <c r="H59" s="8">
        <f t="shared" si="40"/>
        <v>-7.93768375822581</v>
      </c>
      <c r="I59" s="8">
        <f t="shared" si="41"/>
        <v>265.21231624177415</v>
      </c>
      <c r="J59" s="8">
        <f t="shared" si="42"/>
        <v>5.9960869696304526E-3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5.506517306050859</v>
      </c>
      <c r="P59" s="8">
        <f t="shared" si="45"/>
        <v>3.3017556666856136E-2</v>
      </c>
      <c r="Q59" s="13">
        <f t="shared" si="46"/>
        <v>9.5750914333882792E-3</v>
      </c>
      <c r="R59" s="8">
        <f t="shared" si="47"/>
        <v>0.80117864999999977</v>
      </c>
      <c r="S59" s="14">
        <f t="shared" si="48"/>
        <v>1.195125635635483E-2</v>
      </c>
      <c r="T59" s="2">
        <v>0.27</v>
      </c>
      <c r="U59" s="15">
        <f t="shared" si="49"/>
        <v>3.2268392162158044E-3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0.22702697485971074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87.926858765319153</v>
      </c>
      <c r="AF59" s="1">
        <f t="shared" si="54"/>
        <v>2042521.4485655606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6"/>
    </row>
    <row r="60" spans="1:52" x14ac:dyDescent="0.15">
      <c r="A60" s="1" t="s">
        <v>38</v>
      </c>
      <c r="B60" s="1">
        <v>0.28999999999999998</v>
      </c>
      <c r="C60" s="7">
        <v>2</v>
      </c>
      <c r="D60" s="9">
        <v>-4.7245557220689696</v>
      </c>
      <c r="E60" s="10">
        <f t="shared" si="55"/>
        <v>-7.93768375822581</v>
      </c>
      <c r="F60" s="7" t="s">
        <v>73</v>
      </c>
      <c r="G60" s="1">
        <v>3</v>
      </c>
      <c r="H60" s="8">
        <f t="shared" si="40"/>
        <v>-4.7245557220689696</v>
      </c>
      <c r="I60" s="8">
        <f t="shared" si="41"/>
        <v>268.42544427793104</v>
      </c>
      <c r="J60" s="8">
        <f t="shared" si="42"/>
        <v>9.3052080113832977E-3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8.2361847493840017</v>
      </c>
      <c r="P60" s="8">
        <f t="shared" si="45"/>
        <v>7.6639412313200955E-2</v>
      </c>
      <c r="Q60" s="13">
        <f t="shared" si="46"/>
        <v>2.2225429570828275E-2</v>
      </c>
      <c r="R60" s="8">
        <f t="shared" si="47"/>
        <v>0.80117864999999977</v>
      </c>
      <c r="S60" s="14">
        <f t="shared" si="48"/>
        <v>2.7740915925341097E-2</v>
      </c>
      <c r="T60" s="2">
        <v>0.27</v>
      </c>
      <c r="U60" s="15">
        <f t="shared" si="49"/>
        <v>7.490047299842097E-3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0.22785531619035934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87.926858765319153</v>
      </c>
      <c r="AF60" s="1">
        <f t="shared" si="54"/>
        <v>2049973.888680347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6"/>
    </row>
    <row r="61" spans="1:52" x14ac:dyDescent="0.15">
      <c r="C61" s="7">
        <v>3</v>
      </c>
      <c r="D61" s="9">
        <v>2.5871725123548401</v>
      </c>
      <c r="E61" s="10">
        <f t="shared" si="55"/>
        <v>-4.7245557220689696</v>
      </c>
      <c r="F61" s="7" t="s">
        <v>73</v>
      </c>
      <c r="G61" s="1">
        <v>4</v>
      </c>
      <c r="H61" s="8">
        <f t="shared" si="40"/>
        <v>2.5871725123548401</v>
      </c>
      <c r="I61" s="8">
        <f t="shared" si="41"/>
        <v>275.73717251235485</v>
      </c>
      <c r="J61" s="8">
        <f t="shared" si="42"/>
        <v>2.4347889962266889E-2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10.9222303370708</v>
      </c>
      <c r="P61" s="8">
        <f t="shared" si="45"/>
        <v>0.26593326238953302</v>
      </c>
      <c r="Q61" s="13">
        <f t="shared" si="46"/>
        <v>7.7120646092964568E-2</v>
      </c>
      <c r="R61" s="8">
        <f t="shared" si="47"/>
        <v>0.80117864999999977</v>
      </c>
      <c r="S61" s="14">
        <f t="shared" si="48"/>
        <v>9.6258988045880386E-2</v>
      </c>
      <c r="T61" s="2">
        <v>0.27</v>
      </c>
      <c r="U61" s="15">
        <f t="shared" si="49"/>
        <v>2.5989926772387706E-2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0.23144984277187494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87.926858765319153</v>
      </c>
      <c r="AF61" s="1">
        <f t="shared" si="54"/>
        <v>2082313.2071455712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16"/>
    </row>
    <row r="62" spans="1:52" x14ac:dyDescent="0.15">
      <c r="C62" s="7">
        <v>4</v>
      </c>
      <c r="D62" s="9">
        <v>11.967055869999999</v>
      </c>
      <c r="E62" s="10">
        <f t="shared" si="55"/>
        <v>2.5871725123548401</v>
      </c>
      <c r="F62" s="7" t="s">
        <v>73</v>
      </c>
      <c r="G62" s="1">
        <v>5</v>
      </c>
      <c r="H62" s="8">
        <f t="shared" si="40"/>
        <v>11.967055869999999</v>
      </c>
      <c r="I62" s="8">
        <f t="shared" si="41"/>
        <v>285.11705587</v>
      </c>
      <c r="J62" s="8">
        <f t="shared" si="42"/>
        <v>7.7800437638484321E-2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10.123482220947205</v>
      </c>
      <c r="O62" s="8">
        <f t="shared" si="56"/>
        <v>3.2954998537340625</v>
      </c>
      <c r="P62" s="8">
        <f t="shared" si="45"/>
        <v>0.25639133085807114</v>
      </c>
      <c r="Q62" s="13">
        <f t="shared" si="46"/>
        <v>7.4353485948840628E-2</v>
      </c>
      <c r="R62" s="8">
        <f t="shared" si="47"/>
        <v>0.80117864999999977</v>
      </c>
      <c r="S62" s="14">
        <f t="shared" si="48"/>
        <v>9.2805126483139128E-2</v>
      </c>
      <c r="T62" s="2">
        <v>0.27</v>
      </c>
      <c r="U62" s="15">
        <f t="shared" si="49"/>
        <v>2.5057384150447566E-2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0.23126864974043199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87.926858765319153</v>
      </c>
      <c r="AF62" s="1">
        <f t="shared" si="54"/>
        <v>2080683.0455611094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16"/>
    </row>
    <row r="63" spans="1:52" x14ac:dyDescent="0.15">
      <c r="C63" s="7">
        <v>5</v>
      </c>
      <c r="D63" s="9">
        <v>17.774375410000001</v>
      </c>
      <c r="E63" s="10">
        <f t="shared" si="55"/>
        <v>11.967055869999999</v>
      </c>
      <c r="F63" s="7" t="s">
        <v>75</v>
      </c>
      <c r="G63" s="1">
        <v>6</v>
      </c>
      <c r="H63" s="8">
        <f t="shared" si="40"/>
        <v>17.774375410000001</v>
      </c>
      <c r="I63" s="8">
        <f t="shared" si="41"/>
        <v>290.92437540999998</v>
      </c>
      <c r="J63" s="8">
        <f t="shared" si="42"/>
        <v>0.15382860498068399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5.8017935228759905</v>
      </c>
      <c r="P63" s="8">
        <f t="shared" si="45"/>
        <v>0.89248180400998167</v>
      </c>
      <c r="Q63" s="13">
        <f t="shared" si="46"/>
        <v>0.25881972316289464</v>
      </c>
      <c r="R63" s="8">
        <f t="shared" si="47"/>
        <v>0.80117864999999977</v>
      </c>
      <c r="S63" s="14">
        <f t="shared" si="48"/>
        <v>0.32304870226246635</v>
      </c>
      <c r="T63" s="2">
        <v>0.27</v>
      </c>
      <c r="U63" s="15">
        <f t="shared" si="49"/>
        <v>8.7223149610865913E-2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0.29214745796939123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87.926858765319153</v>
      </c>
      <c r="AF63" s="1">
        <f t="shared" si="54"/>
        <v>2628398.8914318369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16"/>
    </row>
    <row r="64" spans="1:52" x14ac:dyDescent="0.15">
      <c r="C64" s="7">
        <v>6</v>
      </c>
      <c r="D64" s="9">
        <v>20.608648074000001</v>
      </c>
      <c r="E64" s="10">
        <f t="shared" si="55"/>
        <v>17.774375410000001</v>
      </c>
      <c r="F64" s="7" t="s">
        <v>73</v>
      </c>
      <c r="G64" s="1">
        <v>7</v>
      </c>
      <c r="H64" s="8">
        <f t="shared" si="40"/>
        <v>20.608648074000001</v>
      </c>
      <c r="I64" s="8">
        <f t="shared" si="41"/>
        <v>293.75864807400001</v>
      </c>
      <c r="J64" s="8">
        <f t="shared" si="42"/>
        <v>0.21245980972061718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7.6719967188660094</v>
      </c>
      <c r="P64" s="8">
        <f t="shared" si="45"/>
        <v>1.6299909630674716</v>
      </c>
      <c r="Q64" s="13">
        <f t="shared" si="46"/>
        <v>0.47269737928956673</v>
      </c>
      <c r="R64" s="8">
        <f t="shared" si="47"/>
        <v>0.80117864999999977</v>
      </c>
      <c r="S64" s="14">
        <f t="shared" si="48"/>
        <v>0.59000246610361728</v>
      </c>
      <c r="T64" s="2">
        <v>0.27</v>
      </c>
      <c r="U64" s="15">
        <f t="shared" si="49"/>
        <v>0.15930066584797667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0.30615211937426184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87.926858765319153</v>
      </c>
      <c r="AF64" s="1">
        <f t="shared" si="54"/>
        <v>2754396.3475359962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16"/>
    </row>
    <row r="65" spans="1:52" x14ac:dyDescent="0.15">
      <c r="C65" s="7">
        <v>7</v>
      </c>
      <c r="D65" s="9">
        <v>22.590879502258101</v>
      </c>
      <c r="E65" s="10">
        <f t="shared" si="55"/>
        <v>20.608648074000001</v>
      </c>
      <c r="F65" s="7" t="s">
        <v>73</v>
      </c>
      <c r="G65" s="1">
        <v>8</v>
      </c>
      <c r="H65" s="8">
        <f t="shared" si="40"/>
        <v>22.590879502258101</v>
      </c>
      <c r="I65" s="8">
        <f t="shared" si="41"/>
        <v>295.74087950225805</v>
      </c>
      <c r="J65" s="8">
        <f t="shared" si="42"/>
        <v>0.26531398741978357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8.8046907557985374</v>
      </c>
      <c r="P65" s="8">
        <f t="shared" si="45"/>
        <v>2.3360076124190177</v>
      </c>
      <c r="Q65" s="13">
        <f t="shared" si="46"/>
        <v>0.67744220760151508</v>
      </c>
      <c r="R65" s="8">
        <f t="shared" si="47"/>
        <v>0.80117864999999977</v>
      </c>
      <c r="S65" s="14">
        <f t="shared" si="48"/>
        <v>0.84555698981933092</v>
      </c>
      <c r="T65" s="2">
        <v>0.27</v>
      </c>
      <c r="U65" s="15">
        <f t="shared" si="49"/>
        <v>0.22830038725121937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0.31955876524291194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87.926858765319153</v>
      </c>
      <c r="AF65" s="1">
        <f t="shared" si="54"/>
        <v>2875013.5638688216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16"/>
    </row>
    <row r="66" spans="1:52" x14ac:dyDescent="0.15">
      <c r="C66" s="7">
        <v>8</v>
      </c>
      <c r="D66" s="9">
        <v>20.613766300000002</v>
      </c>
      <c r="E66" s="10">
        <f t="shared" si="55"/>
        <v>22.590879502258101</v>
      </c>
      <c r="F66" s="7" t="s">
        <v>73</v>
      </c>
      <c r="G66" s="1">
        <v>9</v>
      </c>
      <c r="H66" s="8">
        <f t="shared" si="40"/>
        <v>20.613766300000002</v>
      </c>
      <c r="I66" s="8">
        <f t="shared" si="41"/>
        <v>293.76376629999999</v>
      </c>
      <c r="J66" s="8">
        <f t="shared" si="42"/>
        <v>0.21258253909768815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9.2313681433795196</v>
      </c>
      <c r="P66" s="8">
        <f t="shared" si="45"/>
        <v>1.9624276792651296</v>
      </c>
      <c r="Q66" s="13">
        <f t="shared" si="46"/>
        <v>0.56910402698688756</v>
      </c>
      <c r="R66" s="8">
        <f t="shared" si="47"/>
        <v>0.80117864999999977</v>
      </c>
      <c r="S66" s="14">
        <f t="shared" si="48"/>
        <v>0.71033349052285366</v>
      </c>
      <c r="T66" s="2">
        <v>0.27</v>
      </c>
      <c r="U66" s="15">
        <f t="shared" si="49"/>
        <v>0.19179004244117051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0.31246480524631942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87.926858765319153</v>
      </c>
      <c r="AF66" s="1">
        <f t="shared" si="54"/>
        <v>2811190.4633000018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16"/>
    </row>
    <row r="67" spans="1:52" x14ac:dyDescent="0.15">
      <c r="C67" s="7">
        <v>9</v>
      </c>
      <c r="D67" s="9">
        <v>14.423289596766701</v>
      </c>
      <c r="E67" s="10">
        <f t="shared" si="55"/>
        <v>20.613766300000002</v>
      </c>
      <c r="F67" s="7" t="s">
        <v>73</v>
      </c>
      <c r="G67" s="1">
        <v>10</v>
      </c>
      <c r="H67" s="8">
        <f t="shared" si="40"/>
        <v>14.423289596766701</v>
      </c>
      <c r="I67" s="8">
        <f t="shared" si="41"/>
        <v>287.5732895967667</v>
      </c>
      <c r="J67" s="8">
        <f t="shared" si="42"/>
        <v>0.10414996152288994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10.03162546411439</v>
      </c>
      <c r="P67" s="8">
        <f t="shared" si="45"/>
        <v>1.0447934060995565</v>
      </c>
      <c r="Q67" s="13">
        <f t="shared" si="46"/>
        <v>0.30299008776887137</v>
      </c>
      <c r="R67" s="8">
        <f t="shared" si="47"/>
        <v>0.80117864999999977</v>
      </c>
      <c r="S67" s="14">
        <f t="shared" si="48"/>
        <v>0.37818043175373117</v>
      </c>
      <c r="T67" s="2">
        <v>0.27</v>
      </c>
      <c r="U67" s="15">
        <f t="shared" si="49"/>
        <v>0.10210871657350742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0.29503972363023251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87.926858765319153</v>
      </c>
      <c r="AF67" s="1">
        <f t="shared" si="54"/>
        <v>2654420.0928809969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16"/>
    </row>
    <row r="68" spans="1:52" x14ac:dyDescent="0.15">
      <c r="C68" s="7">
        <v>10</v>
      </c>
      <c r="D68" s="9">
        <v>9.3597923338709705</v>
      </c>
      <c r="E68" s="10">
        <f t="shared" si="55"/>
        <v>14.423289596766701</v>
      </c>
      <c r="F68" s="7" t="s">
        <v>73</v>
      </c>
      <c r="G68" s="1">
        <v>11</v>
      </c>
      <c r="H68" s="8">
        <f t="shared" si="40"/>
        <v>9.3597923338709705</v>
      </c>
      <c r="I68" s="8">
        <f t="shared" si="41"/>
        <v>282.50979233387096</v>
      </c>
      <c r="J68" s="8">
        <f t="shared" si="42"/>
        <v>5.676827863546581E-2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8.5374904551140922</v>
      </c>
      <c r="O68" s="8">
        <f t="shared" si="56"/>
        <v>3.2120266029007407</v>
      </c>
      <c r="P68" s="8">
        <f t="shared" si="45"/>
        <v>0.18234122117799795</v>
      </c>
      <c r="Q68" s="13">
        <f t="shared" si="46"/>
        <v>5.2878954141619403E-2</v>
      </c>
      <c r="R68" s="8">
        <f t="shared" si="47"/>
        <v>0.80117864999999977</v>
      </c>
      <c r="S68" s="14">
        <f t="shared" si="48"/>
        <v>6.6001451912902839E-2</v>
      </c>
      <c r="T68" s="2">
        <v>0.27</v>
      </c>
      <c r="U68" s="15">
        <f t="shared" si="49"/>
        <v>1.7820392016483767E-2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0.2298625021688028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87.926858765319153</v>
      </c>
      <c r="AF68" s="1">
        <f t="shared" si="54"/>
        <v>2068032.1851218345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16"/>
    </row>
    <row r="69" spans="1:52" x14ac:dyDescent="0.15">
      <c r="C69" s="7">
        <v>11</v>
      </c>
      <c r="D69" s="9">
        <v>-0.4159706379</v>
      </c>
      <c r="E69" s="10">
        <f t="shared" si="55"/>
        <v>9.3597923338709705</v>
      </c>
      <c r="F69" s="7" t="s">
        <v>75</v>
      </c>
      <c r="G69" s="1">
        <v>12</v>
      </c>
      <c r="H69" s="8">
        <f t="shared" si="40"/>
        <v>-0.4159706379</v>
      </c>
      <c r="I69" s="8">
        <f t="shared" si="41"/>
        <v>272.73402936209999</v>
      </c>
      <c r="J69" s="8">
        <f t="shared" si="42"/>
        <v>1.6504243522199546E-2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5.7923703817227423</v>
      </c>
      <c r="P69" s="8">
        <f t="shared" si="45"/>
        <v>9.5598691350728085E-2</v>
      </c>
      <c r="Q69" s="13">
        <f t="shared" si="46"/>
        <v>2.7723620491711141E-2</v>
      </c>
      <c r="R69" s="8">
        <f t="shared" si="47"/>
        <v>0.80117864999999977</v>
      </c>
      <c r="S69" s="14">
        <f t="shared" si="48"/>
        <v>3.460354378104203E-2</v>
      </c>
      <c r="T69" s="2">
        <v>0.27</v>
      </c>
      <c r="U69" s="15">
        <f t="shared" si="49"/>
        <v>9.3429568208813485E-3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0.22821533651029727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87.926858765319153</v>
      </c>
      <c r="AF69" s="1">
        <f t="shared" si="54"/>
        <v>2053212.9276793338</v>
      </c>
      <c r="AG69" s="1">
        <f>SUM(AF58:AF69)</f>
        <v>28140257.558467112</v>
      </c>
    </row>
    <row r="70" spans="1:52" x14ac:dyDescent="0.15">
      <c r="C70" s="7">
        <v>12</v>
      </c>
      <c r="D70" s="9">
        <v>-7.1468122940000001</v>
      </c>
      <c r="E70" s="10">
        <f t="shared" si="55"/>
        <v>-0.4159706379</v>
      </c>
      <c r="F70" s="7" t="s">
        <v>73</v>
      </c>
    </row>
    <row r="72" spans="1:52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2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2" x14ac:dyDescent="0.15">
      <c r="A74" s="1" t="s">
        <v>71</v>
      </c>
      <c r="B74" s="1">
        <f>F8</f>
        <v>625.46400000000006</v>
      </c>
      <c r="C74" s="7" t="s">
        <v>72</v>
      </c>
      <c r="D74" s="7">
        <v>-7</v>
      </c>
      <c r="E74" s="7"/>
      <c r="F74" s="7"/>
      <c r="G74" s="1">
        <v>1</v>
      </c>
      <c r="H74" s="8">
        <f t="shared" ref="H74:H85" si="57">E75</f>
        <v>-7</v>
      </c>
      <c r="I74" s="8">
        <f t="shared" ref="I74:I85" si="58">H74+273.15</f>
        <v>266.14999999999998</v>
      </c>
      <c r="J74" s="8">
        <f t="shared" ref="J74:J85" si="59">EXP(($C$16*(I74-$C$14))/($C$17*I74*$C$14))</f>
        <v>6.824047601930683E-3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3.5568300910783107E-3</v>
      </c>
      <c r="Q74" s="13">
        <f t="shared" ref="Q74:Q85" si="63">P74*$B$76</f>
        <v>9.2477582368036076E-4</v>
      </c>
      <c r="R74" s="8">
        <f t="shared" ref="R74:R85" si="64">L74*$B$76</f>
        <v>0.1355172</v>
      </c>
      <c r="S74" s="14">
        <f t="shared" ref="S74:S85" si="65">Q74/R74</f>
        <v>6.824047601930683E-3</v>
      </c>
      <c r="T74" s="2">
        <v>0.01</v>
      </c>
      <c r="U74" s="15">
        <f t="shared" ref="U74:U85" si="66">S74*T74</f>
        <v>6.8240476019306828E-5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0.01</v>
      </c>
      <c r="AF74" s="2">
        <v>0.49</v>
      </c>
      <c r="AG74" s="15">
        <f t="shared" ref="AG74:AG85" si="67">AF74*AE74</f>
        <v>4.8999999999999998E-3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9.968240476019307E-3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0.10046666666666666</v>
      </c>
      <c r="AX74" s="1">
        <f t="shared" ref="AX74:AX85" si="72">AW74*10000*AV74*0.67*AU74*AT74</f>
        <v>90.930529968487903</v>
      </c>
    </row>
    <row r="75" spans="1:52" x14ac:dyDescent="0.15">
      <c r="A75" s="1" t="s">
        <v>74</v>
      </c>
      <c r="B75" s="1">
        <v>1</v>
      </c>
      <c r="C75" s="7">
        <v>1</v>
      </c>
      <c r="D75" s="9">
        <v>-7.93768375822581</v>
      </c>
      <c r="E75" s="10">
        <f t="shared" ref="E75:E86" si="73">D74</f>
        <v>-7</v>
      </c>
      <c r="F75" s="7" t="s">
        <v>73</v>
      </c>
      <c r="G75" s="1">
        <v>2</v>
      </c>
      <c r="H75" s="8">
        <f t="shared" si="57"/>
        <v>-7.93768375822581</v>
      </c>
      <c r="I75" s="8">
        <f t="shared" si="58"/>
        <v>265.21231624177415</v>
      </c>
      <c r="J75" s="8">
        <f t="shared" si="59"/>
        <v>5.9960869696304526E-3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1.0388831699089218</v>
      </c>
      <c r="P75" s="8">
        <f t="shared" si="62"/>
        <v>6.2292338380592659E-3</v>
      </c>
      <c r="Q75" s="13">
        <f t="shared" si="63"/>
        <v>1.6196007978954092E-3</v>
      </c>
      <c r="R75" s="8">
        <f t="shared" si="64"/>
        <v>0.1355172</v>
      </c>
      <c r="S75" s="14">
        <f t="shared" si="65"/>
        <v>1.1951256356354833E-2</v>
      </c>
      <c r="T75" s="2">
        <v>0.01</v>
      </c>
      <c r="U75" s="15">
        <f t="shared" si="66"/>
        <v>1.1951256356354833E-4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5.6095125635635488E-3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0.10046666666666666</v>
      </c>
      <c r="AX75" s="1">
        <f t="shared" si="72"/>
        <v>51.170108856906026</v>
      </c>
    </row>
    <row r="76" spans="1:52" x14ac:dyDescent="0.15">
      <c r="A76" s="1" t="s">
        <v>38</v>
      </c>
      <c r="B76" s="1">
        <v>0.26</v>
      </c>
      <c r="C76" s="7">
        <v>2</v>
      </c>
      <c r="D76" s="9">
        <v>-4.7245557220689696</v>
      </c>
      <c r="E76" s="10">
        <f t="shared" si="73"/>
        <v>-7.93768375822581</v>
      </c>
      <c r="F76" s="7" t="s">
        <v>73</v>
      </c>
      <c r="G76" s="1">
        <v>3</v>
      </c>
      <c r="H76" s="8">
        <f t="shared" si="57"/>
        <v>-4.7245557220689696</v>
      </c>
      <c r="I76" s="8">
        <f t="shared" si="58"/>
        <v>268.42544427793104</v>
      </c>
      <c r="J76" s="8">
        <f t="shared" si="59"/>
        <v>9.3052080113832977E-3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1.5538739360708627</v>
      </c>
      <c r="P76" s="8">
        <f t="shared" si="62"/>
        <v>1.445912019860629E-2</v>
      </c>
      <c r="Q76" s="13">
        <f t="shared" si="63"/>
        <v>3.7593712516376357E-3</v>
      </c>
      <c r="R76" s="8">
        <f t="shared" si="64"/>
        <v>0.1355172</v>
      </c>
      <c r="S76" s="14">
        <f t="shared" si="65"/>
        <v>2.7740915925341104E-2</v>
      </c>
      <c r="T76" s="2">
        <v>0.01</v>
      </c>
      <c r="U76" s="15">
        <f t="shared" si="66"/>
        <v>2.7740915925341102E-4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5.7674091592534111E-3</v>
      </c>
      <c r="AU76" s="8">
        <f t="shared" si="70"/>
        <v>52.122000000000007</v>
      </c>
      <c r="AV76" s="1">
        <f t="shared" si="71"/>
        <v>0.26</v>
      </c>
      <c r="AW76" s="1">
        <f t="shared" si="75"/>
        <v>0.10046666666666666</v>
      </c>
      <c r="AX76" s="1">
        <f t="shared" si="72"/>
        <v>52.610445409865349</v>
      </c>
    </row>
    <row r="77" spans="1:52" x14ac:dyDescent="0.15">
      <c r="C77" s="7">
        <v>3</v>
      </c>
      <c r="D77" s="9">
        <v>2.5871725123548401</v>
      </c>
      <c r="E77" s="10">
        <f t="shared" si="73"/>
        <v>-4.7245557220689696</v>
      </c>
      <c r="F77" s="7" t="s">
        <v>73</v>
      </c>
      <c r="G77" s="1">
        <v>4</v>
      </c>
      <c r="H77" s="8">
        <f t="shared" si="57"/>
        <v>2.5871725123548401</v>
      </c>
      <c r="I77" s="8">
        <f t="shared" si="58"/>
        <v>275.73717251235485</v>
      </c>
      <c r="J77" s="8">
        <f t="shared" si="59"/>
        <v>2.4347889962266889E-2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2.0606348158722563</v>
      </c>
      <c r="P77" s="8">
        <f t="shared" si="62"/>
        <v>5.0172109749273788E-2</v>
      </c>
      <c r="Q77" s="13">
        <f t="shared" si="63"/>
        <v>1.3044748534811185E-2</v>
      </c>
      <c r="R77" s="8">
        <f t="shared" si="64"/>
        <v>0.1355172</v>
      </c>
      <c r="S77" s="14">
        <f t="shared" si="65"/>
        <v>9.6258988045880414E-2</v>
      </c>
      <c r="T77" s="2">
        <v>0.01</v>
      </c>
      <c r="U77" s="15">
        <f t="shared" si="66"/>
        <v>9.6258988045880419E-4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6.4525898804588038E-3</v>
      </c>
      <c r="AU77" s="8">
        <f t="shared" si="70"/>
        <v>52.122000000000007</v>
      </c>
      <c r="AV77" s="1">
        <f t="shared" si="71"/>
        <v>0.26</v>
      </c>
      <c r="AW77" s="1">
        <f t="shared" si="75"/>
        <v>0.10046666666666666</v>
      </c>
      <c r="AX77" s="1">
        <f t="shared" si="72"/>
        <v>58.860680469230346</v>
      </c>
    </row>
    <row r="78" spans="1:52" x14ac:dyDescent="0.15">
      <c r="C78" s="7">
        <v>4</v>
      </c>
      <c r="D78" s="9">
        <v>11.967055869999999</v>
      </c>
      <c r="E78" s="10">
        <f t="shared" si="73"/>
        <v>2.5871725123548401</v>
      </c>
      <c r="F78" s="7" t="s">
        <v>73</v>
      </c>
      <c r="G78" s="1">
        <v>5</v>
      </c>
      <c r="H78" s="8">
        <f t="shared" si="57"/>
        <v>11.967055869999999</v>
      </c>
      <c r="I78" s="8">
        <f t="shared" si="58"/>
        <v>285.11705587</v>
      </c>
      <c r="J78" s="8">
        <f t="shared" si="59"/>
        <v>7.7800437638484321E-2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1.909939570816833</v>
      </c>
      <c r="O78" s="8">
        <f t="shared" si="74"/>
        <v>0.62174313530614933</v>
      </c>
      <c r="P78" s="8">
        <f t="shared" si="62"/>
        <v>4.8371888025541793E-2</v>
      </c>
      <c r="Q78" s="13">
        <f t="shared" si="63"/>
        <v>1.2576690886640866E-2</v>
      </c>
      <c r="R78" s="8">
        <f t="shared" si="64"/>
        <v>0.1355172</v>
      </c>
      <c r="S78" s="14">
        <f t="shared" si="65"/>
        <v>9.2805126483139155E-2</v>
      </c>
      <c r="T78" s="2">
        <v>0.01</v>
      </c>
      <c r="U78" s="15">
        <f t="shared" si="66"/>
        <v>9.2805126483139157E-4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6.4180512648313913E-3</v>
      </c>
      <c r="AU78" s="8">
        <f t="shared" si="70"/>
        <v>52.122000000000007</v>
      </c>
      <c r="AV78" s="1">
        <f t="shared" si="71"/>
        <v>0.26</v>
      </c>
      <c r="AW78" s="1">
        <f t="shared" si="75"/>
        <v>0.10046666666666666</v>
      </c>
      <c r="AX78" s="1">
        <f t="shared" si="72"/>
        <v>58.54561838470962</v>
      </c>
    </row>
    <row r="79" spans="1:52" x14ac:dyDescent="0.15">
      <c r="C79" s="7">
        <v>5</v>
      </c>
      <c r="D79" s="9">
        <v>17.774375410000001</v>
      </c>
      <c r="E79" s="10">
        <f t="shared" si="73"/>
        <v>11.967055869999999</v>
      </c>
      <c r="F79" s="7" t="s">
        <v>75</v>
      </c>
      <c r="G79" s="1">
        <v>6</v>
      </c>
      <c r="H79" s="8">
        <f t="shared" si="57"/>
        <v>17.774375410000001</v>
      </c>
      <c r="I79" s="8">
        <f t="shared" si="58"/>
        <v>290.92437540999998</v>
      </c>
      <c r="J79" s="8">
        <f t="shared" si="59"/>
        <v>0.15382860498068399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1.0945912472806076</v>
      </c>
      <c r="P79" s="8">
        <f t="shared" si="62"/>
        <v>0.16837944459324278</v>
      </c>
      <c r="Q79" s="13">
        <f t="shared" si="63"/>
        <v>4.3778655594243127E-2</v>
      </c>
      <c r="R79" s="8">
        <f t="shared" si="64"/>
        <v>0.1355172</v>
      </c>
      <c r="S79" s="14">
        <f t="shared" si="65"/>
        <v>0.32304870226246651</v>
      </c>
      <c r="T79" s="2">
        <v>0.01</v>
      </c>
      <c r="U79" s="15">
        <f t="shared" si="66"/>
        <v>3.2304870226246654E-3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1.3180487022624664E-2</v>
      </c>
      <c r="AU79" s="8">
        <f t="shared" si="70"/>
        <v>52.122000000000007</v>
      </c>
      <c r="AV79" s="1">
        <f t="shared" si="71"/>
        <v>0.26</v>
      </c>
      <c r="AW79" s="1">
        <f t="shared" si="75"/>
        <v>0.10046666666666666</v>
      </c>
      <c r="AX79" s="1">
        <f t="shared" si="72"/>
        <v>120.23272041774091</v>
      </c>
    </row>
    <row r="80" spans="1:52" x14ac:dyDescent="0.15">
      <c r="C80" s="7">
        <v>6</v>
      </c>
      <c r="D80" s="9">
        <v>20.608648074000001</v>
      </c>
      <c r="E80" s="10">
        <f t="shared" si="73"/>
        <v>17.774375410000001</v>
      </c>
      <c r="F80" s="7" t="s">
        <v>73</v>
      </c>
      <c r="G80" s="1">
        <v>7</v>
      </c>
      <c r="H80" s="8">
        <f t="shared" si="57"/>
        <v>20.608648074000001</v>
      </c>
      <c r="I80" s="8">
        <f t="shared" si="58"/>
        <v>293.75864807400001</v>
      </c>
      <c r="J80" s="8">
        <f t="shared" si="59"/>
        <v>0.21245980972061718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1.4474318026873649</v>
      </c>
      <c r="P80" s="8">
        <f t="shared" si="62"/>
        <v>0.30752108538252748</v>
      </c>
      <c r="Q80" s="13">
        <f t="shared" si="63"/>
        <v>7.9955482199457154E-2</v>
      </c>
      <c r="R80" s="8">
        <f t="shared" si="64"/>
        <v>0.1355172</v>
      </c>
      <c r="S80" s="14">
        <f t="shared" si="65"/>
        <v>0.59000246610361751</v>
      </c>
      <c r="T80" s="2">
        <v>0.01</v>
      </c>
      <c r="U80" s="15">
        <f t="shared" si="66"/>
        <v>5.9000246610361748E-3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1.5850024661036174E-2</v>
      </c>
      <c r="AU80" s="8">
        <f t="shared" si="70"/>
        <v>52.122000000000007</v>
      </c>
      <c r="AV80" s="1">
        <f t="shared" si="71"/>
        <v>0.26</v>
      </c>
      <c r="AW80" s="1">
        <f t="shared" si="75"/>
        <v>0.10046666666666666</v>
      </c>
      <c r="AX80" s="1">
        <f t="shared" si="72"/>
        <v>144.58430712108662</v>
      </c>
    </row>
    <row r="81" spans="1:53" x14ac:dyDescent="0.15">
      <c r="C81" s="7">
        <v>7</v>
      </c>
      <c r="D81" s="9">
        <v>22.590879502258101</v>
      </c>
      <c r="E81" s="10">
        <f t="shared" si="73"/>
        <v>20.608648074000001</v>
      </c>
      <c r="F81" s="7" t="s">
        <v>73</v>
      </c>
      <c r="G81" s="1">
        <v>8</v>
      </c>
      <c r="H81" s="8">
        <f t="shared" si="57"/>
        <v>22.590879502258101</v>
      </c>
      <c r="I81" s="8">
        <f t="shared" si="58"/>
        <v>295.74087950225805</v>
      </c>
      <c r="J81" s="8">
        <f t="shared" si="59"/>
        <v>0.26531398741978357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1.6611307173048375</v>
      </c>
      <c r="P81" s="8">
        <f t="shared" si="62"/>
        <v>0.4407212142336317</v>
      </c>
      <c r="Q81" s="13">
        <f t="shared" si="63"/>
        <v>0.11458751570074424</v>
      </c>
      <c r="R81" s="8">
        <f t="shared" si="64"/>
        <v>0.1355172</v>
      </c>
      <c r="S81" s="14">
        <f t="shared" si="65"/>
        <v>0.84555698981933092</v>
      </c>
      <c r="T81" s="2">
        <v>0.01</v>
      </c>
      <c r="U81" s="15">
        <f t="shared" si="66"/>
        <v>8.4555698981933092E-3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1.8405569898193308E-2</v>
      </c>
      <c r="AU81" s="8">
        <f t="shared" si="70"/>
        <v>52.122000000000007</v>
      </c>
      <c r="AV81" s="1">
        <f t="shared" si="71"/>
        <v>0.26</v>
      </c>
      <c r="AW81" s="1">
        <f t="shared" si="75"/>
        <v>0.10046666666666666</v>
      </c>
      <c r="AX81" s="1">
        <f t="shared" si="72"/>
        <v>167.89605239169632</v>
      </c>
    </row>
    <row r="82" spans="1:53" x14ac:dyDescent="0.15">
      <c r="C82" s="7">
        <v>8</v>
      </c>
      <c r="D82" s="9">
        <v>20.613766300000002</v>
      </c>
      <c r="E82" s="10">
        <f t="shared" si="73"/>
        <v>22.590879502258101</v>
      </c>
      <c r="F82" s="7" t="s">
        <v>73</v>
      </c>
      <c r="G82" s="1">
        <v>9</v>
      </c>
      <c r="H82" s="8">
        <f t="shared" si="57"/>
        <v>20.613766300000002</v>
      </c>
      <c r="I82" s="8">
        <f t="shared" si="58"/>
        <v>293.76376629999999</v>
      </c>
      <c r="J82" s="8">
        <f t="shared" si="59"/>
        <v>0.21258253909768815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1.7416295030712057</v>
      </c>
      <c r="P82" s="8">
        <f t="shared" si="62"/>
        <v>0.37024002193032174</v>
      </c>
      <c r="Q82" s="13">
        <f t="shared" si="63"/>
        <v>9.6262405701883658E-2</v>
      </c>
      <c r="R82" s="8">
        <f t="shared" si="64"/>
        <v>0.1355172</v>
      </c>
      <c r="S82" s="14">
        <f t="shared" si="65"/>
        <v>0.71033349052285355</v>
      </c>
      <c r="T82" s="2">
        <v>0.01</v>
      </c>
      <c r="U82" s="15">
        <f t="shared" si="66"/>
        <v>7.1033349052285356E-3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1.7053334905228534E-2</v>
      </c>
      <c r="AU82" s="8">
        <f t="shared" si="70"/>
        <v>52.122000000000007</v>
      </c>
      <c r="AV82" s="1">
        <f t="shared" si="71"/>
        <v>0.26</v>
      </c>
      <c r="AW82" s="1">
        <f t="shared" si="75"/>
        <v>0.10046666666666666</v>
      </c>
      <c r="AX82" s="1">
        <f t="shared" si="72"/>
        <v>155.56093218186331</v>
      </c>
    </row>
    <row r="83" spans="1:53" x14ac:dyDescent="0.15">
      <c r="C83" s="7">
        <v>9</v>
      </c>
      <c r="D83" s="9">
        <v>14.423289596766701</v>
      </c>
      <c r="E83" s="10">
        <f t="shared" si="73"/>
        <v>20.613766300000002</v>
      </c>
      <c r="F83" s="7" t="s">
        <v>73</v>
      </c>
      <c r="G83" s="1">
        <v>10</v>
      </c>
      <c r="H83" s="8">
        <f t="shared" si="57"/>
        <v>14.423289596766701</v>
      </c>
      <c r="I83" s="8">
        <f t="shared" si="58"/>
        <v>287.5732895967667</v>
      </c>
      <c r="J83" s="8">
        <f t="shared" si="59"/>
        <v>0.10414996152288994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1.892609481140884</v>
      </c>
      <c r="P83" s="8">
        <f t="shared" si="62"/>
        <v>0.19711520463867976</v>
      </c>
      <c r="Q83" s="13">
        <f t="shared" si="63"/>
        <v>5.1249953206056742E-2</v>
      </c>
      <c r="R83" s="8">
        <f t="shared" si="64"/>
        <v>0.1355172</v>
      </c>
      <c r="S83" s="14">
        <f t="shared" si="65"/>
        <v>0.37818043175373117</v>
      </c>
      <c r="T83" s="2">
        <v>0.01</v>
      </c>
      <c r="U83" s="15">
        <f t="shared" si="66"/>
        <v>3.7818043175373117E-3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1.3731804317537313E-2</v>
      </c>
      <c r="AU83" s="8">
        <f t="shared" si="70"/>
        <v>52.122000000000007</v>
      </c>
      <c r="AV83" s="1">
        <f t="shared" si="71"/>
        <v>0.26</v>
      </c>
      <c r="AW83" s="1">
        <f t="shared" si="75"/>
        <v>0.10046666666666666</v>
      </c>
      <c r="AX83" s="1">
        <f t="shared" si="72"/>
        <v>125.26185007485566</v>
      </c>
    </row>
    <row r="84" spans="1:53" x14ac:dyDescent="0.15">
      <c r="C84" s="7">
        <v>10</v>
      </c>
      <c r="D84" s="9">
        <v>9.3597923338709705</v>
      </c>
      <c r="E84" s="10">
        <f t="shared" si="73"/>
        <v>14.423289596766701</v>
      </c>
      <c r="F84" s="7" t="s">
        <v>73</v>
      </c>
      <c r="G84" s="1">
        <v>11</v>
      </c>
      <c r="H84" s="8">
        <f t="shared" si="57"/>
        <v>9.3597923338709705</v>
      </c>
      <c r="I84" s="8">
        <f t="shared" si="58"/>
        <v>282.50979233387096</v>
      </c>
      <c r="J84" s="8">
        <f t="shared" si="59"/>
        <v>5.676827863546581E-2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1.610719562677094</v>
      </c>
      <c r="O84" s="8">
        <f t="shared" si="74"/>
        <v>0.60599471382511028</v>
      </c>
      <c r="P84" s="8">
        <f t="shared" si="62"/>
        <v>3.4401276766043223E-2</v>
      </c>
      <c r="Q84" s="13">
        <f t="shared" si="63"/>
        <v>8.9443319591712388E-3</v>
      </c>
      <c r="R84" s="8">
        <f t="shared" si="64"/>
        <v>0.1355172</v>
      </c>
      <c r="S84" s="14">
        <f t="shared" si="65"/>
        <v>6.6001451912902853E-2</v>
      </c>
      <c r="T84" s="2">
        <v>0.01</v>
      </c>
      <c r="U84" s="15">
        <f t="shared" si="66"/>
        <v>6.600145191290285E-4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6.1500145191290285E-3</v>
      </c>
      <c r="AU84" s="8">
        <f t="shared" si="70"/>
        <v>52.122000000000007</v>
      </c>
      <c r="AV84" s="1">
        <f t="shared" si="71"/>
        <v>0.26</v>
      </c>
      <c r="AW84" s="1">
        <f t="shared" si="75"/>
        <v>0.10046666666666666</v>
      </c>
      <c r="AX84" s="1">
        <f t="shared" si="72"/>
        <v>56.100580727725088</v>
      </c>
    </row>
    <row r="85" spans="1:53" x14ac:dyDescent="0.15">
      <c r="C85" s="7">
        <v>11</v>
      </c>
      <c r="D85" s="9">
        <v>-0.4159706379</v>
      </c>
      <c r="E85" s="10">
        <f t="shared" si="73"/>
        <v>9.3597923338709705</v>
      </c>
      <c r="F85" s="7" t="s">
        <v>75</v>
      </c>
      <c r="G85" s="1">
        <v>12</v>
      </c>
      <c r="H85" s="8">
        <f t="shared" si="57"/>
        <v>-0.4159706379</v>
      </c>
      <c r="I85" s="8">
        <f t="shared" si="58"/>
        <v>272.73402936209999</v>
      </c>
      <c r="J85" s="8">
        <f t="shared" si="59"/>
        <v>1.6504243522199546E-2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1.092813437059067</v>
      </c>
      <c r="P85" s="8">
        <f t="shared" si="62"/>
        <v>1.8036059089554728E-2</v>
      </c>
      <c r="Q85" s="13">
        <f t="shared" si="63"/>
        <v>4.6893753632842299E-3</v>
      </c>
      <c r="R85" s="8">
        <f t="shared" si="64"/>
        <v>0.1355172</v>
      </c>
      <c r="S85" s="14">
        <f t="shared" si="65"/>
        <v>3.4603543781042037E-2</v>
      </c>
      <c r="T85" s="2">
        <v>0.01</v>
      </c>
      <c r="U85" s="15">
        <f t="shared" si="66"/>
        <v>3.4603543781042037E-4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5.8360354378104206E-3</v>
      </c>
      <c r="AU85" s="8">
        <f t="shared" si="70"/>
        <v>52.122000000000007</v>
      </c>
      <c r="AV85" s="1">
        <f t="shared" si="71"/>
        <v>0.26</v>
      </c>
      <c r="AW85" s="1">
        <f t="shared" si="75"/>
        <v>0.10046666666666666</v>
      </c>
      <c r="AX85" s="1">
        <f t="shared" si="72"/>
        <v>53.236455977524315</v>
      </c>
      <c r="AY85" s="1">
        <f>SUM(AX74:AX85)</f>
        <v>1134.9902819816916</v>
      </c>
    </row>
    <row r="86" spans="1:53" x14ac:dyDescent="0.15">
      <c r="C86" s="7">
        <v>12</v>
      </c>
      <c r="D86" s="9">
        <v>-7.1468122940000001</v>
      </c>
      <c r="E86" s="10">
        <f t="shared" si="73"/>
        <v>-0.4159706379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-7</v>
      </c>
      <c r="E90" s="7"/>
      <c r="F90" s="7"/>
      <c r="G90" s="1">
        <v>1</v>
      </c>
      <c r="H90" s="8">
        <f t="shared" ref="H90:H101" si="76">E91</f>
        <v>-7</v>
      </c>
      <c r="I90" s="8">
        <f t="shared" ref="I90:I101" si="77">H90+273.15</f>
        <v>266.14999999999998</v>
      </c>
      <c r="J90" s="8">
        <f t="shared" ref="J90:J101" si="78">EXP(($C$16*(I90-$C$14))/($C$17*I90*$C$14))</f>
        <v>6.824047601930683E-3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1.9428063522696655E-3</v>
      </c>
      <c r="Q90" s="13">
        <f t="shared" ref="Q90:Q101" si="82">P90*$B$76</f>
        <v>5.0512965159011302E-4</v>
      </c>
      <c r="R90" s="8">
        <f t="shared" ref="R90:R101" si="83">L90*$B$76</f>
        <v>7.4022000000000004E-2</v>
      </c>
      <c r="S90" s="14">
        <f t="shared" ref="S90:S101" si="84">Q90/R90</f>
        <v>6.824047601930683E-3</v>
      </c>
      <c r="T90" s="2">
        <v>0.01</v>
      </c>
      <c r="U90" s="15">
        <f t="shared" ref="U90:U101" si="85">S90*T90</f>
        <v>6.8240476019306828E-5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0.01</v>
      </c>
      <c r="AF90" s="2">
        <v>0.49</v>
      </c>
      <c r="AG90" s="15">
        <f t="shared" ref="AG90:AG101" si="86">AF90*AE90</f>
        <v>4.8999999999999998E-3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9.968240476019307E-3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1.0776201504693084</v>
      </c>
      <c r="AX90" s="1">
        <f t="shared" ref="AX90:AX101" si="91">AW90*10000*AV90*0.67*AU90*AT90</f>
        <v>532.74554656545899</v>
      </c>
      <c r="AZ90" s="1">
        <f>$E$10/12</f>
        <v>0.39016255992356585</v>
      </c>
      <c r="BA90" s="1">
        <f t="shared" ref="BA90:BA101" si="92">AZ90*10000*AV90*0.67*AU90*AT90</f>
        <v>192.88556004203889</v>
      </c>
    </row>
    <row r="91" spans="1:53" x14ac:dyDescent="0.15">
      <c r="A91" s="1" t="s">
        <v>74</v>
      </c>
      <c r="B91" s="1">
        <v>1</v>
      </c>
      <c r="C91" s="7">
        <v>1</v>
      </c>
      <c r="D91" s="9">
        <v>-7.93768375822581</v>
      </c>
      <c r="E91" s="10">
        <f t="shared" ref="E91:E102" si="93">D90</f>
        <v>-7</v>
      </c>
      <c r="F91" s="7" t="s">
        <v>73</v>
      </c>
      <c r="G91" s="1">
        <v>2</v>
      </c>
      <c r="H91" s="8">
        <f t="shared" si="76"/>
        <v>-7.93768375822581</v>
      </c>
      <c r="I91" s="8">
        <f t="shared" si="77"/>
        <v>265.21231624177415</v>
      </c>
      <c r="J91" s="8">
        <f t="shared" si="78"/>
        <v>5.9960869696304526E-3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0.5674571936477304</v>
      </c>
      <c r="P91" s="8">
        <f t="shared" si="81"/>
        <v>3.4025226846542207E-3</v>
      </c>
      <c r="Q91" s="13">
        <f t="shared" si="82"/>
        <v>8.8465589801009741E-4</v>
      </c>
      <c r="R91" s="8">
        <f t="shared" si="83"/>
        <v>7.4022000000000004E-2</v>
      </c>
      <c r="S91" s="14">
        <f t="shared" si="84"/>
        <v>1.1951256356354831E-2</v>
      </c>
      <c r="T91" s="2">
        <v>0.01</v>
      </c>
      <c r="U91" s="15">
        <f t="shared" si="85"/>
        <v>1.1951256356354832E-4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5.6095125635635488E-3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1.0776201504693084</v>
      </c>
      <c r="AX91" s="1">
        <f t="shared" si="91"/>
        <v>299.79642283217362</v>
      </c>
      <c r="AZ91" s="1">
        <f t="shared" ref="AZ91:AZ101" si="96">$E$10/12</f>
        <v>0.39016255992356585</v>
      </c>
      <c r="BA91" s="1">
        <f t="shared" si="92"/>
        <v>108.54412822290672</v>
      </c>
    </row>
    <row r="92" spans="1:53" x14ac:dyDescent="0.15">
      <c r="A92" s="1" t="s">
        <v>38</v>
      </c>
      <c r="B92" s="1">
        <v>0.26</v>
      </c>
      <c r="C92" s="7">
        <v>2</v>
      </c>
      <c r="D92" s="9">
        <v>-4.7245557220689696</v>
      </c>
      <c r="E92" s="10">
        <f t="shared" si="93"/>
        <v>-7.93768375822581</v>
      </c>
      <c r="F92" s="7" t="s">
        <v>73</v>
      </c>
      <c r="G92" s="1">
        <v>3</v>
      </c>
      <c r="H92" s="8">
        <f t="shared" si="76"/>
        <v>-4.7245557220689696</v>
      </c>
      <c r="I92" s="8">
        <f t="shared" si="77"/>
        <v>268.42544427793104</v>
      </c>
      <c r="J92" s="8">
        <f t="shared" si="78"/>
        <v>9.3052080113832977E-3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0.84875467096307611</v>
      </c>
      <c r="P92" s="8">
        <f t="shared" si="81"/>
        <v>7.8978387639446097E-3</v>
      </c>
      <c r="Q92" s="13">
        <f t="shared" si="82"/>
        <v>2.0534380786255985E-3</v>
      </c>
      <c r="R92" s="8">
        <f t="shared" si="83"/>
        <v>7.4022000000000004E-2</v>
      </c>
      <c r="S92" s="14">
        <f t="shared" si="84"/>
        <v>2.7740915925341093E-2</v>
      </c>
      <c r="T92" s="2">
        <v>0.01</v>
      </c>
      <c r="U92" s="15">
        <f t="shared" si="85"/>
        <v>2.7740915925341091E-4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5.7674091592534111E-3</v>
      </c>
      <c r="AU92" s="8">
        <f t="shared" si="89"/>
        <v>28.47</v>
      </c>
      <c r="AV92" s="1">
        <f t="shared" si="90"/>
        <v>0.26</v>
      </c>
      <c r="AW92" s="1">
        <f t="shared" si="95"/>
        <v>1.0776201504693084</v>
      </c>
      <c r="AX92" s="1">
        <f t="shared" si="91"/>
        <v>308.23509446875647</v>
      </c>
      <c r="AZ92" s="1">
        <f t="shared" si="96"/>
        <v>0.39016255992356585</v>
      </c>
      <c r="BA92" s="1">
        <f t="shared" si="92"/>
        <v>111.59942904170606</v>
      </c>
    </row>
    <row r="93" spans="1:53" x14ac:dyDescent="0.15">
      <c r="C93" s="7">
        <v>3</v>
      </c>
      <c r="D93" s="9">
        <v>2.5871725123548401</v>
      </c>
      <c r="E93" s="10">
        <f t="shared" si="93"/>
        <v>-4.7245557220689696</v>
      </c>
      <c r="F93" s="7" t="s">
        <v>73</v>
      </c>
      <c r="G93" s="1">
        <v>4</v>
      </c>
      <c r="H93" s="8">
        <f t="shared" si="76"/>
        <v>2.5871725123548401</v>
      </c>
      <c r="I93" s="8">
        <f t="shared" si="77"/>
        <v>275.73717251235485</v>
      </c>
      <c r="J93" s="8">
        <f t="shared" si="78"/>
        <v>2.4347889962266889E-2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1.1255568321991316</v>
      </c>
      <c r="P93" s="8">
        <f t="shared" si="81"/>
        <v>2.7404933896662154E-2</v>
      </c>
      <c r="Q93" s="13">
        <f t="shared" si="82"/>
        <v>7.1252828131321598E-3</v>
      </c>
      <c r="R93" s="8">
        <f t="shared" si="83"/>
        <v>7.4022000000000004E-2</v>
      </c>
      <c r="S93" s="14">
        <f t="shared" si="84"/>
        <v>9.62589880458804E-2</v>
      </c>
      <c r="T93" s="2">
        <v>0.01</v>
      </c>
      <c r="U93" s="15">
        <f t="shared" si="85"/>
        <v>9.6258988045880398E-4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6.4525898804588038E-3</v>
      </c>
      <c r="AU93" s="8">
        <f t="shared" si="89"/>
        <v>28.47</v>
      </c>
      <c r="AV93" s="1">
        <f t="shared" si="90"/>
        <v>0.26</v>
      </c>
      <c r="AW93" s="1">
        <f t="shared" si="95"/>
        <v>1.0776201504693084</v>
      </c>
      <c r="AX93" s="1">
        <f t="shared" si="91"/>
        <v>344.85409244466115</v>
      </c>
      <c r="AZ93" s="1">
        <f t="shared" si="96"/>
        <v>0.39016255992356585</v>
      </c>
      <c r="BA93" s="1">
        <f t="shared" si="92"/>
        <v>124.85768334021064</v>
      </c>
    </row>
    <row r="94" spans="1:53" x14ac:dyDescent="0.15">
      <c r="C94" s="7">
        <v>4</v>
      </c>
      <c r="D94" s="9">
        <v>11.967055869999999</v>
      </c>
      <c r="E94" s="10">
        <f t="shared" si="93"/>
        <v>2.5871725123548401</v>
      </c>
      <c r="F94" s="7" t="s">
        <v>73</v>
      </c>
      <c r="G94" s="1">
        <v>5</v>
      </c>
      <c r="H94" s="8">
        <f t="shared" si="76"/>
        <v>11.967055869999999</v>
      </c>
      <c r="I94" s="8">
        <f t="shared" si="77"/>
        <v>285.11705587</v>
      </c>
      <c r="J94" s="8">
        <f t="shared" si="78"/>
        <v>7.7800437638484321E-2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1.043244303387346</v>
      </c>
      <c r="O94" s="8">
        <f t="shared" si="94"/>
        <v>0.33960759491512338</v>
      </c>
      <c r="P94" s="8">
        <f t="shared" si="81"/>
        <v>2.6421619509749701E-2</v>
      </c>
      <c r="Q94" s="13">
        <f t="shared" si="82"/>
        <v>6.8696210725349227E-3</v>
      </c>
      <c r="R94" s="8">
        <f t="shared" si="83"/>
        <v>7.4022000000000004E-2</v>
      </c>
      <c r="S94" s="14">
        <f t="shared" si="84"/>
        <v>9.28051264831391E-2</v>
      </c>
      <c r="T94" s="2">
        <v>0.01</v>
      </c>
      <c r="U94" s="15">
        <f t="shared" si="85"/>
        <v>9.2805126483139102E-4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6.4180512648313913E-3</v>
      </c>
      <c r="AU94" s="8">
        <f t="shared" si="89"/>
        <v>28.47</v>
      </c>
      <c r="AV94" s="1">
        <f t="shared" si="90"/>
        <v>0.26</v>
      </c>
      <c r="AW94" s="1">
        <f t="shared" si="95"/>
        <v>1.0776201504693084</v>
      </c>
      <c r="AX94" s="1">
        <f t="shared" si="91"/>
        <v>343.0082006140712</v>
      </c>
      <c r="AZ94" s="1">
        <f t="shared" si="96"/>
        <v>0.39016255992356585</v>
      </c>
      <c r="BA94" s="1">
        <f t="shared" si="92"/>
        <v>124.1893607576649</v>
      </c>
    </row>
    <row r="95" spans="1:53" x14ac:dyDescent="0.15">
      <c r="C95" s="7">
        <v>5</v>
      </c>
      <c r="D95" s="9">
        <v>17.774375410000001</v>
      </c>
      <c r="E95" s="10">
        <f t="shared" si="93"/>
        <v>11.967055869999999</v>
      </c>
      <c r="F95" s="7" t="s">
        <v>75</v>
      </c>
      <c r="G95" s="1">
        <v>6</v>
      </c>
      <c r="H95" s="8">
        <f t="shared" si="76"/>
        <v>17.774375410000001</v>
      </c>
      <c r="I95" s="8">
        <f t="shared" si="77"/>
        <v>290.92437540999998</v>
      </c>
      <c r="J95" s="8">
        <f t="shared" si="78"/>
        <v>0.15382860498068399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0.59788597540537358</v>
      </c>
      <c r="P95" s="8">
        <f t="shared" si="81"/>
        <v>9.197196553412415E-2</v>
      </c>
      <c r="Q95" s="13">
        <f t="shared" si="82"/>
        <v>2.391271103887228E-2</v>
      </c>
      <c r="R95" s="8">
        <f t="shared" si="83"/>
        <v>7.4022000000000004E-2</v>
      </c>
      <c r="S95" s="14">
        <f t="shared" si="84"/>
        <v>0.32304870226246629</v>
      </c>
      <c r="T95" s="2">
        <v>0.01</v>
      </c>
      <c r="U95" s="15">
        <f t="shared" si="85"/>
        <v>3.2304870226246632E-3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1.3180487022624664E-2</v>
      </c>
      <c r="AU95" s="8">
        <f t="shared" si="89"/>
        <v>28.47</v>
      </c>
      <c r="AV95" s="1">
        <f t="shared" si="90"/>
        <v>0.26</v>
      </c>
      <c r="AW95" s="1">
        <f t="shared" si="95"/>
        <v>1.0776201504693084</v>
      </c>
      <c r="AX95" s="1">
        <f t="shared" si="91"/>
        <v>704.4217863483168</v>
      </c>
      <c r="AZ95" s="1">
        <f t="shared" si="96"/>
        <v>0.39016255992356585</v>
      </c>
      <c r="BA95" s="1">
        <f t="shared" si="92"/>
        <v>255.04256514496029</v>
      </c>
    </row>
    <row r="96" spans="1:53" x14ac:dyDescent="0.15">
      <c r="C96" s="7">
        <v>6</v>
      </c>
      <c r="D96" s="9">
        <v>20.608648074000001</v>
      </c>
      <c r="E96" s="10">
        <f t="shared" si="93"/>
        <v>17.774375410000001</v>
      </c>
      <c r="F96" s="7" t="s">
        <v>73</v>
      </c>
      <c r="G96" s="1">
        <v>7</v>
      </c>
      <c r="H96" s="8">
        <f t="shared" si="76"/>
        <v>20.608648074000001</v>
      </c>
      <c r="I96" s="8">
        <f t="shared" si="77"/>
        <v>293.75864807400001</v>
      </c>
      <c r="J96" s="8">
        <f t="shared" si="78"/>
        <v>0.21245980972061718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0.79061400987124941</v>
      </c>
      <c r="P96" s="8">
        <f t="shared" si="81"/>
        <v>0.16797370209969981</v>
      </c>
      <c r="Q96" s="13">
        <f t="shared" si="82"/>
        <v>4.3673162545921948E-2</v>
      </c>
      <c r="R96" s="8">
        <f t="shared" si="83"/>
        <v>7.4022000000000004E-2</v>
      </c>
      <c r="S96" s="14">
        <f t="shared" si="84"/>
        <v>0.59000246610361706</v>
      </c>
      <c r="T96" s="2">
        <v>0.01</v>
      </c>
      <c r="U96" s="15">
        <f t="shared" si="85"/>
        <v>5.9000246610361705E-3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1.5850024661036171E-2</v>
      </c>
      <c r="AU96" s="8">
        <f t="shared" si="89"/>
        <v>28.47</v>
      </c>
      <c r="AV96" s="1">
        <f t="shared" si="90"/>
        <v>0.26</v>
      </c>
      <c r="AW96" s="1">
        <f t="shared" si="95"/>
        <v>1.0776201504693084</v>
      </c>
      <c r="AX96" s="1">
        <f t="shared" si="91"/>
        <v>847.09333321498457</v>
      </c>
      <c r="AZ96" s="1">
        <f t="shared" si="96"/>
        <v>0.39016255992356585</v>
      </c>
      <c r="BA96" s="1">
        <f t="shared" si="92"/>
        <v>306.69814705804134</v>
      </c>
    </row>
    <row r="97" spans="3:54" x14ac:dyDescent="0.15">
      <c r="C97" s="7">
        <v>7</v>
      </c>
      <c r="D97" s="9">
        <v>22.590879502258101</v>
      </c>
      <c r="E97" s="10">
        <f t="shared" si="93"/>
        <v>20.608648074000001</v>
      </c>
      <c r="F97" s="7" t="s">
        <v>73</v>
      </c>
      <c r="G97" s="1">
        <v>8</v>
      </c>
      <c r="H97" s="8">
        <f t="shared" si="76"/>
        <v>22.590879502258101</v>
      </c>
      <c r="I97" s="8">
        <f t="shared" si="77"/>
        <v>295.74087950225805</v>
      </c>
      <c r="J97" s="8">
        <f t="shared" si="78"/>
        <v>0.26531398741978357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0.90734030777154961</v>
      </c>
      <c r="P97" s="8">
        <f t="shared" si="81"/>
        <v>0.24073007500156346</v>
      </c>
      <c r="Q97" s="13">
        <f t="shared" si="82"/>
        <v>6.2589819500406499E-2</v>
      </c>
      <c r="R97" s="8">
        <f t="shared" si="83"/>
        <v>7.4022000000000004E-2</v>
      </c>
      <c r="S97" s="14">
        <f t="shared" si="84"/>
        <v>0.8455569898193307</v>
      </c>
      <c r="T97" s="2">
        <v>0.01</v>
      </c>
      <c r="U97" s="15">
        <f t="shared" si="85"/>
        <v>8.4555698981933075E-3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1.8405569898193308E-2</v>
      </c>
      <c r="AU97" s="8">
        <f t="shared" si="89"/>
        <v>28.47</v>
      </c>
      <c r="AV97" s="1">
        <f t="shared" si="90"/>
        <v>0.26</v>
      </c>
      <c r="AW97" s="1">
        <f t="shared" si="95"/>
        <v>1.0776201504693084</v>
      </c>
      <c r="AX97" s="1">
        <f t="shared" si="91"/>
        <v>983.67263699655973</v>
      </c>
      <c r="AZ97" s="1">
        <f t="shared" si="96"/>
        <v>0.39016255992356585</v>
      </c>
      <c r="BA97" s="1">
        <f t="shared" si="92"/>
        <v>356.14797478517738</v>
      </c>
    </row>
    <row r="98" spans="3:54" x14ac:dyDescent="0.15">
      <c r="C98" s="7">
        <v>8</v>
      </c>
      <c r="D98" s="9">
        <v>20.613766300000002</v>
      </c>
      <c r="E98" s="10">
        <f t="shared" si="93"/>
        <v>22.590879502258101</v>
      </c>
      <c r="F98" s="7" t="s">
        <v>73</v>
      </c>
      <c r="G98" s="1">
        <v>9</v>
      </c>
      <c r="H98" s="8">
        <f t="shared" si="76"/>
        <v>20.613766300000002</v>
      </c>
      <c r="I98" s="8">
        <f t="shared" si="77"/>
        <v>293.76376629999999</v>
      </c>
      <c r="J98" s="8">
        <f t="shared" si="78"/>
        <v>0.21258253909768815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0.95131023276998605</v>
      </c>
      <c r="P98" s="8">
        <f t="shared" si="81"/>
        <v>0.20223194475185638</v>
      </c>
      <c r="Q98" s="13">
        <f t="shared" si="82"/>
        <v>5.258030563548266E-2</v>
      </c>
      <c r="R98" s="8">
        <f t="shared" si="83"/>
        <v>7.4022000000000004E-2</v>
      </c>
      <c r="S98" s="14">
        <f t="shared" si="84"/>
        <v>0.71033349052285344</v>
      </c>
      <c r="T98" s="2">
        <v>0.01</v>
      </c>
      <c r="U98" s="15">
        <f t="shared" si="85"/>
        <v>7.1033349052285347E-3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1.7053334905228534E-2</v>
      </c>
      <c r="AU98" s="8">
        <f t="shared" si="89"/>
        <v>28.47</v>
      </c>
      <c r="AV98" s="1">
        <f t="shared" si="90"/>
        <v>0.26</v>
      </c>
      <c r="AW98" s="1">
        <f t="shared" si="95"/>
        <v>1.0776201504693084</v>
      </c>
      <c r="AX98" s="1">
        <f t="shared" si="91"/>
        <v>911.40339628702588</v>
      </c>
      <c r="AZ98" s="1">
        <f t="shared" si="96"/>
        <v>0.39016255992356585</v>
      </c>
      <c r="BA98" s="1">
        <f t="shared" si="92"/>
        <v>329.98221317921235</v>
      </c>
    </row>
    <row r="99" spans="3:54" x14ac:dyDescent="0.15">
      <c r="C99" s="7">
        <v>9</v>
      </c>
      <c r="D99" s="9">
        <v>14.423289596766701</v>
      </c>
      <c r="E99" s="10">
        <f t="shared" si="93"/>
        <v>20.613766300000002</v>
      </c>
      <c r="F99" s="7" t="s">
        <v>73</v>
      </c>
      <c r="G99" s="1">
        <v>10</v>
      </c>
      <c r="H99" s="8">
        <f t="shared" si="76"/>
        <v>14.423289596766701</v>
      </c>
      <c r="I99" s="8">
        <f t="shared" si="77"/>
        <v>287.5732895967667</v>
      </c>
      <c r="J99" s="8">
        <f t="shared" si="78"/>
        <v>0.10414996152288994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1.0337782880181297</v>
      </c>
      <c r="P99" s="8">
        <f t="shared" si="81"/>
        <v>0.10766796892028724</v>
      </c>
      <c r="Q99" s="13">
        <f t="shared" si="82"/>
        <v>2.7993671919274682E-2</v>
      </c>
      <c r="R99" s="8">
        <f t="shared" si="83"/>
        <v>7.4022000000000004E-2</v>
      </c>
      <c r="S99" s="14">
        <f t="shared" si="84"/>
        <v>0.37818043175373106</v>
      </c>
      <c r="T99" s="2">
        <v>0.01</v>
      </c>
      <c r="U99" s="15">
        <f t="shared" si="85"/>
        <v>3.7818043175373108E-3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1.3731804317537309E-2</v>
      </c>
      <c r="AU99" s="8">
        <f t="shared" si="89"/>
        <v>28.47</v>
      </c>
      <c r="AV99" s="1">
        <f t="shared" si="90"/>
        <v>0.26</v>
      </c>
      <c r="AW99" s="1">
        <f t="shared" si="95"/>
        <v>1.0776201504693084</v>
      </c>
      <c r="AX99" s="1">
        <f t="shared" si="91"/>
        <v>733.88654839090725</v>
      </c>
      <c r="AZ99" s="1">
        <f t="shared" si="96"/>
        <v>0.39016255992356585</v>
      </c>
      <c r="BA99" s="1">
        <f t="shared" si="92"/>
        <v>265.71056071006666</v>
      </c>
    </row>
    <row r="100" spans="3:54" x14ac:dyDescent="0.15">
      <c r="C100" s="7">
        <v>10</v>
      </c>
      <c r="D100" s="9">
        <v>9.3597923338709705</v>
      </c>
      <c r="E100" s="10">
        <f t="shared" si="93"/>
        <v>14.423289596766701</v>
      </c>
      <c r="F100" s="7" t="s">
        <v>73</v>
      </c>
      <c r="G100" s="1">
        <v>11</v>
      </c>
      <c r="H100" s="8">
        <f t="shared" si="76"/>
        <v>9.3597923338709705</v>
      </c>
      <c r="I100" s="8">
        <f t="shared" si="77"/>
        <v>282.50979233387096</v>
      </c>
      <c r="J100" s="8">
        <f t="shared" si="78"/>
        <v>5.676827863546581E-2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0.87980480314295018</v>
      </c>
      <c r="O100" s="8">
        <f t="shared" si="94"/>
        <v>0.33100551595489214</v>
      </c>
      <c r="P100" s="8">
        <f t="shared" si="81"/>
        <v>1.8790613359603442E-2</v>
      </c>
      <c r="Q100" s="13">
        <f t="shared" si="82"/>
        <v>4.8855594734968947E-3</v>
      </c>
      <c r="R100" s="8">
        <f t="shared" si="83"/>
        <v>7.4022000000000004E-2</v>
      </c>
      <c r="S100" s="14">
        <f t="shared" si="84"/>
        <v>6.6001451912902839E-2</v>
      </c>
      <c r="T100" s="2">
        <v>0.01</v>
      </c>
      <c r="U100" s="15">
        <f t="shared" si="85"/>
        <v>6.6001451912902839E-4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6.1500145191290285E-3</v>
      </c>
      <c r="AU100" s="8">
        <f t="shared" si="89"/>
        <v>28.47</v>
      </c>
      <c r="AV100" s="1">
        <f t="shared" si="90"/>
        <v>0.26</v>
      </c>
      <c r="AW100" s="1">
        <f t="shared" si="95"/>
        <v>1.0776201504693084</v>
      </c>
      <c r="AX100" s="1">
        <f t="shared" si="91"/>
        <v>328.68316672946975</v>
      </c>
      <c r="AZ100" s="1">
        <f t="shared" si="96"/>
        <v>0.39016255992356585</v>
      </c>
      <c r="BA100" s="1">
        <f t="shared" si="92"/>
        <v>119.00284685573587</v>
      </c>
    </row>
    <row r="101" spans="3:54" x14ac:dyDescent="0.15">
      <c r="C101" s="7">
        <v>11</v>
      </c>
      <c r="D101" s="9">
        <v>-0.4159706379</v>
      </c>
      <c r="E101" s="10">
        <f t="shared" si="93"/>
        <v>9.3597923338709705</v>
      </c>
      <c r="F101" s="7" t="s">
        <v>75</v>
      </c>
      <c r="G101" s="1">
        <v>12</v>
      </c>
      <c r="H101" s="8">
        <f t="shared" si="76"/>
        <v>-0.4159706379</v>
      </c>
      <c r="I101" s="8">
        <f t="shared" si="77"/>
        <v>272.73402936209999</v>
      </c>
      <c r="J101" s="8">
        <f t="shared" si="78"/>
        <v>1.6504243522199546E-2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0.59691490259528868</v>
      </c>
      <c r="P101" s="8">
        <f t="shared" si="81"/>
        <v>9.8516289144626665E-3</v>
      </c>
      <c r="Q101" s="13">
        <f t="shared" si="82"/>
        <v>2.5614235177602936E-3</v>
      </c>
      <c r="R101" s="8">
        <f t="shared" si="83"/>
        <v>7.4022000000000004E-2</v>
      </c>
      <c r="S101" s="14">
        <f t="shared" si="84"/>
        <v>3.4603543781042037E-2</v>
      </c>
      <c r="T101" s="2">
        <v>0.01</v>
      </c>
      <c r="U101" s="15">
        <f t="shared" si="85"/>
        <v>3.4603543781042037E-4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5.8360354378104206E-3</v>
      </c>
      <c r="AU101" s="8">
        <f t="shared" si="89"/>
        <v>28.47</v>
      </c>
      <c r="AV101" s="1">
        <f t="shared" si="90"/>
        <v>0.26</v>
      </c>
      <c r="AW101" s="1">
        <f t="shared" si="95"/>
        <v>1.0776201504693084</v>
      </c>
      <c r="AX101" s="1">
        <f t="shared" si="91"/>
        <v>311.90277728264533</v>
      </c>
      <c r="AY101" s="1">
        <f>SUM(AX90:AX101)</f>
        <v>6649.7030021750325</v>
      </c>
      <c r="AZ101" s="1">
        <f t="shared" si="96"/>
        <v>0.39016255992356585</v>
      </c>
      <c r="BA101" s="1">
        <f t="shared" si="92"/>
        <v>112.92734826726188</v>
      </c>
      <c r="BB101" s="1">
        <f>SUM(BA90:BA101)</f>
        <v>2407.5878174049831</v>
      </c>
    </row>
    <row r="102" spans="3:54" x14ac:dyDescent="0.15">
      <c r="C102" s="7">
        <v>12</v>
      </c>
      <c r="D102" s="9">
        <v>-7.1468122940000001</v>
      </c>
      <c r="E102" s="10">
        <f t="shared" si="93"/>
        <v>-0.4159706379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17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10.125" style="1" customWidth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3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15">
      <c r="A2" s="28" t="s">
        <v>10</v>
      </c>
      <c r="B2" s="3" t="s">
        <v>11</v>
      </c>
      <c r="C2" s="2"/>
      <c r="D2" s="2"/>
      <c r="E2" s="34">
        <v>997.33</v>
      </c>
      <c r="F2" s="2">
        <v>759.42</v>
      </c>
      <c r="G2" s="28">
        <f>(F2+F3+F4)/3</f>
        <v>1282.9875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15">
      <c r="A3" s="28"/>
      <c r="B3" s="3" t="s">
        <v>14</v>
      </c>
      <c r="C3" s="2"/>
      <c r="D3" s="2"/>
      <c r="E3" s="35"/>
      <c r="F3" s="2">
        <v>1433.9024999999999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15">
      <c r="A4" s="28"/>
      <c r="B4" s="3" t="s">
        <v>15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15">
      <c r="A5" s="28" t="s">
        <v>4</v>
      </c>
      <c r="B5" s="3" t="s">
        <v>16</v>
      </c>
      <c r="C5" s="2"/>
      <c r="D5" s="2"/>
      <c r="E5" s="34">
        <v>10199.961945205499</v>
      </c>
      <c r="F5" s="2">
        <v>91.103999999999999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15">
      <c r="A6" s="28"/>
      <c r="B6" s="3" t="s">
        <v>17</v>
      </c>
      <c r="C6" s="2"/>
      <c r="D6" s="2"/>
      <c r="E6" s="36"/>
      <c r="F6" s="2">
        <v>93.914500000000004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15">
      <c r="A7" s="28" t="s">
        <v>5</v>
      </c>
      <c r="B7" s="22"/>
      <c r="C7" s="2"/>
      <c r="D7" s="2"/>
      <c r="E7" s="5">
        <v>1168.7327307578901</v>
      </c>
      <c r="F7" s="2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15">
      <c r="A8" s="28" t="s">
        <v>6</v>
      </c>
      <c r="B8" s="22"/>
      <c r="C8" s="2"/>
      <c r="D8" s="2"/>
      <c r="E8" s="5">
        <v>61.772278393102098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15">
      <c r="A9" s="28" t="s">
        <v>7</v>
      </c>
      <c r="B9" s="22"/>
      <c r="C9" s="2"/>
      <c r="D9" s="2"/>
      <c r="E9" s="5">
        <v>84.331468132421193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15">
      <c r="A10" s="28" t="s">
        <v>8</v>
      </c>
      <c r="B10" s="22"/>
      <c r="C10" s="2"/>
      <c r="D10" s="2"/>
      <c r="E10" s="5">
        <v>12.0111036537927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15">
      <c r="A11" s="28" t="s">
        <v>9</v>
      </c>
      <c r="B11" s="22"/>
      <c r="C11" s="2"/>
      <c r="D11" s="2"/>
      <c r="E11" s="5">
        <v>16.5343572025726</v>
      </c>
      <c r="F11" s="2">
        <v>910.85749999999996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3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AV38+AV53+BB69+AY85+AY101+BB101+AY116+AG69</f>
        <v>36622025.697379313</v>
      </c>
      <c r="J14" s="6" t="s">
        <v>22</v>
      </c>
      <c r="K14" s="6">
        <f>I14/(10000*1000)</f>
        <v>3.6622025697379312</v>
      </c>
      <c r="L14" s="6" t="s">
        <v>23</v>
      </c>
    </row>
    <row r="15" spans="1:43" x14ac:dyDescent="0.15">
      <c r="A15" s="1" t="s">
        <v>24</v>
      </c>
      <c r="B15" s="1" t="s">
        <v>19</v>
      </c>
      <c r="G15" s="37"/>
      <c r="H15" s="6" t="s">
        <v>25</v>
      </c>
      <c r="I15" s="6">
        <v>60226267.834151499</v>
      </c>
      <c r="J15" s="6" t="s">
        <v>22</v>
      </c>
      <c r="K15" s="6">
        <f>I15/(10000*1000)</f>
        <v>6.0226267834151495</v>
      </c>
      <c r="L15" s="6" t="s">
        <v>23</v>
      </c>
    </row>
    <row r="16" spans="1:43" x14ac:dyDescent="0.15">
      <c r="A16" s="1" t="s">
        <v>26</v>
      </c>
      <c r="B16" s="1" t="s">
        <v>27</v>
      </c>
      <c r="C16" s="1">
        <v>19347</v>
      </c>
      <c r="K16" s="1">
        <v>3.677291379945161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1282.9875</v>
      </c>
      <c r="C27" s="7" t="s">
        <v>72</v>
      </c>
      <c r="D27" s="7">
        <v>-11</v>
      </c>
      <c r="E27" s="7"/>
      <c r="F27" s="7"/>
      <c r="G27" s="1">
        <v>1</v>
      </c>
      <c r="H27" s="8">
        <f t="shared" ref="H27:H38" si="0">E28</f>
        <v>-11</v>
      </c>
      <c r="I27" s="8">
        <f t="shared" ref="I27:I38" si="1">H27+273.15</f>
        <v>262.14999999999998</v>
      </c>
      <c r="J27" s="8">
        <f t="shared" ref="J27:J38" si="2">EXP(($C$16*(I27-$C$14))/($C$17*I27*$C$14))</f>
        <v>3.9049323458726711E-3</v>
      </c>
      <c r="K27" s="8">
        <f t="shared" ref="K27:K38" si="3">$B$27/12</f>
        <v>106.91562499999999</v>
      </c>
      <c r="L27" s="8">
        <f t="shared" ref="L27:L38" si="4">K27*$B$28/100</f>
        <v>1.0691562499999998</v>
      </c>
      <c r="M27" s="1" t="s">
        <v>73</v>
      </c>
      <c r="O27" s="8">
        <f>L27</f>
        <v>1.0691562499999998</v>
      </c>
      <c r="P27" s="8">
        <f t="shared" ref="P27:P38" si="5">O27*J27</f>
        <v>4.1749828234169273E-3</v>
      </c>
      <c r="Q27" s="13">
        <f t="shared" ref="Q27:Q38" si="6">P27*$B$29</f>
        <v>1.0019958776200624E-3</v>
      </c>
      <c r="R27" s="8">
        <f t="shared" ref="R27:R38" si="7">L27*$B$29</f>
        <v>0.25659749999999992</v>
      </c>
      <c r="S27" s="14">
        <f t="shared" ref="S27:S38" si="8">Q27/R27</f>
        <v>3.9049323458726711E-3</v>
      </c>
      <c r="T27" s="2">
        <v>0.01</v>
      </c>
      <c r="U27" s="15">
        <f t="shared" ref="U27:U38" si="9">S27*T27</f>
        <v>3.9049323458726714E-5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2.1939049323458727E-2</v>
      </c>
      <c r="AR27" s="8">
        <f t="shared" ref="AR27:AR38" si="15">$B$27/12</f>
        <v>106.91562499999999</v>
      </c>
      <c r="AS27" s="1">
        <f t="shared" ref="AS27:AS38" si="16">$B$29</f>
        <v>0.24</v>
      </c>
      <c r="AT27" s="1">
        <f>$E$2/12</f>
        <v>83.110833333333332</v>
      </c>
      <c r="AU27" s="1">
        <f t="shared" ref="AU27:AU38" si="17">AT27*10000*AS27*0.67*AR27*AQ27</f>
        <v>313474.82233433955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-12.641490041774199</v>
      </c>
      <c r="E28" s="10">
        <f t="shared" ref="E28:E39" si="18">D27</f>
        <v>-11</v>
      </c>
      <c r="F28" s="7" t="s">
        <v>73</v>
      </c>
      <c r="G28" s="1">
        <v>2</v>
      </c>
      <c r="H28" s="8">
        <f t="shared" si="0"/>
        <v>-12.641490041774199</v>
      </c>
      <c r="I28" s="8">
        <f t="shared" si="1"/>
        <v>260.50850995822577</v>
      </c>
      <c r="J28" s="8">
        <f t="shared" si="2"/>
        <v>3.0901038171132727E-3</v>
      </c>
      <c r="K28" s="8">
        <f t="shared" si="3"/>
        <v>106.91562499999999</v>
      </c>
      <c r="L28" s="8">
        <f t="shared" si="4"/>
        <v>1.0691562499999998</v>
      </c>
      <c r="M28" s="1" t="s">
        <v>73</v>
      </c>
      <c r="O28" s="8">
        <f t="shared" ref="O28:O38" si="19">L28+O27-P27-N28</f>
        <v>2.1341375171765828</v>
      </c>
      <c r="P28" s="8">
        <f t="shared" si="5"/>
        <v>6.5947064880720009E-3</v>
      </c>
      <c r="Q28" s="13">
        <f t="shared" si="6"/>
        <v>1.5827295571372801E-3</v>
      </c>
      <c r="R28" s="8">
        <f t="shared" si="7"/>
        <v>0.25659749999999992</v>
      </c>
      <c r="S28" s="14">
        <f t="shared" si="8"/>
        <v>6.1681409878789955E-3</v>
      </c>
      <c r="T28" s="2">
        <v>0.01</v>
      </c>
      <c r="U28" s="15">
        <f t="shared" si="9"/>
        <v>6.1681409878789961E-5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2.1961681409878791E-2</v>
      </c>
      <c r="AR28" s="8">
        <f t="shared" si="15"/>
        <v>106.91562499999999</v>
      </c>
      <c r="AS28" s="1">
        <f t="shared" si="16"/>
        <v>0.24</v>
      </c>
      <c r="AT28" s="1">
        <f t="shared" ref="AT28:AT38" si="20">$E$2/12</f>
        <v>83.110833333333332</v>
      </c>
      <c r="AU28" s="1">
        <f t="shared" si="17"/>
        <v>313798.19957667059</v>
      </c>
    </row>
    <row r="29" spans="1:47" x14ac:dyDescent="0.15">
      <c r="A29" s="1" t="s">
        <v>38</v>
      </c>
      <c r="B29" s="1">
        <v>0.24</v>
      </c>
      <c r="C29" s="7">
        <v>2</v>
      </c>
      <c r="D29" s="9">
        <v>-9.0456997702857098</v>
      </c>
      <c r="E29" s="10">
        <f t="shared" si="18"/>
        <v>-12.641490041774199</v>
      </c>
      <c r="F29" s="7" t="s">
        <v>73</v>
      </c>
      <c r="G29" s="1">
        <v>3</v>
      </c>
      <c r="H29" s="8">
        <f t="shared" si="0"/>
        <v>-9.0456997702857098</v>
      </c>
      <c r="I29" s="8">
        <f t="shared" si="1"/>
        <v>264.10430022971428</v>
      </c>
      <c r="J29" s="8">
        <f t="shared" si="2"/>
        <v>5.1401464960992424E-3</v>
      </c>
      <c r="K29" s="8">
        <f t="shared" si="3"/>
        <v>106.91562499999999</v>
      </c>
      <c r="L29" s="8">
        <f t="shared" si="4"/>
        <v>1.0691562499999998</v>
      </c>
      <c r="M29" s="1" t="s">
        <v>73</v>
      </c>
      <c r="O29" s="8">
        <f t="shared" si="19"/>
        <v>3.1966990606885108</v>
      </c>
      <c r="P29" s="8">
        <f t="shared" si="5"/>
        <v>1.643150147588179E-2</v>
      </c>
      <c r="Q29" s="13">
        <f t="shared" si="6"/>
        <v>3.9435603542116292E-3</v>
      </c>
      <c r="R29" s="8">
        <f t="shared" si="7"/>
        <v>0.25659749999999992</v>
      </c>
      <c r="S29" s="14">
        <f t="shared" si="8"/>
        <v>1.5368662415696297E-2</v>
      </c>
      <c r="T29" s="2">
        <v>0.01</v>
      </c>
      <c r="U29" s="15">
        <f t="shared" si="9"/>
        <v>1.5368662415696298E-4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2.2053686624156962E-2</v>
      </c>
      <c r="AR29" s="8">
        <f t="shared" si="15"/>
        <v>106.91562499999999</v>
      </c>
      <c r="AS29" s="1">
        <f t="shared" si="16"/>
        <v>0.24</v>
      </c>
      <c r="AT29" s="1">
        <f t="shared" si="20"/>
        <v>83.110833333333332</v>
      </c>
      <c r="AU29" s="1">
        <f t="shared" si="17"/>
        <v>315112.81069652631</v>
      </c>
    </row>
    <row r="30" spans="1:47" x14ac:dyDescent="0.15">
      <c r="C30" s="7">
        <v>3</v>
      </c>
      <c r="D30" s="9">
        <v>-1.2535281707096799</v>
      </c>
      <c r="E30" s="10">
        <f t="shared" si="18"/>
        <v>-9.0456997702857098</v>
      </c>
      <c r="F30" s="7" t="s">
        <v>73</v>
      </c>
      <c r="G30" s="1">
        <v>4</v>
      </c>
      <c r="H30" s="8">
        <f t="shared" si="0"/>
        <v>-1.2535281707096799</v>
      </c>
      <c r="I30" s="8">
        <f t="shared" si="1"/>
        <v>271.89647182929031</v>
      </c>
      <c r="J30" s="8">
        <f t="shared" si="2"/>
        <v>1.4785458535093936E-2</v>
      </c>
      <c r="K30" s="8">
        <f t="shared" si="3"/>
        <v>106.91562499999999</v>
      </c>
      <c r="L30" s="8">
        <f t="shared" si="4"/>
        <v>1.0691562499999998</v>
      </c>
      <c r="M30" s="1" t="s">
        <v>73</v>
      </c>
      <c r="O30" s="8">
        <f t="shared" si="19"/>
        <v>4.2494238092126286</v>
      </c>
      <c r="P30" s="8">
        <f t="shared" si="5"/>
        <v>6.2829679529154248E-2</v>
      </c>
      <c r="Q30" s="13">
        <f t="shared" si="6"/>
        <v>1.5079123086997019E-2</v>
      </c>
      <c r="R30" s="8">
        <f t="shared" si="7"/>
        <v>0.25659749999999992</v>
      </c>
      <c r="S30" s="14">
        <f t="shared" si="8"/>
        <v>5.8765666411391471E-2</v>
      </c>
      <c r="T30" s="2">
        <v>0.01</v>
      </c>
      <c r="U30" s="15">
        <f t="shared" si="9"/>
        <v>5.8765666411391467E-4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2.2487656664113915E-2</v>
      </c>
      <c r="AR30" s="8">
        <f t="shared" si="15"/>
        <v>106.91562499999999</v>
      </c>
      <c r="AS30" s="1">
        <f t="shared" si="16"/>
        <v>0.24</v>
      </c>
      <c r="AT30" s="1">
        <f t="shared" si="20"/>
        <v>83.110833333333332</v>
      </c>
      <c r="AU30" s="1">
        <f t="shared" si="17"/>
        <v>321313.56621552096</v>
      </c>
    </row>
    <row r="31" spans="1:47" x14ac:dyDescent="0.15">
      <c r="C31" s="7">
        <v>4</v>
      </c>
      <c r="D31" s="9">
        <v>7.4352930366333299</v>
      </c>
      <c r="E31" s="10">
        <f t="shared" si="18"/>
        <v>-1.2535281707096799</v>
      </c>
      <c r="F31" s="7" t="s">
        <v>73</v>
      </c>
      <c r="G31" s="1">
        <v>5</v>
      </c>
      <c r="H31" s="8">
        <f t="shared" si="0"/>
        <v>7.4352930366333299</v>
      </c>
      <c r="I31" s="8">
        <f t="shared" si="1"/>
        <v>280.58529303663329</v>
      </c>
      <c r="J31" s="8">
        <f t="shared" si="2"/>
        <v>4.4816860676894728E-2</v>
      </c>
      <c r="K31" s="8">
        <f t="shared" si="3"/>
        <v>106.91562499999999</v>
      </c>
      <c r="L31" s="8">
        <f t="shared" si="4"/>
        <v>1.0691562499999998</v>
      </c>
      <c r="M31" s="1" t="s">
        <v>75</v>
      </c>
      <c r="N31" s="8">
        <f>(O30-P30)*C22/100</f>
        <v>3.9772644231993</v>
      </c>
      <c r="O31" s="8">
        <f t="shared" si="19"/>
        <v>1.278485956484174</v>
      </c>
      <c r="P31" s="8">
        <f t="shared" si="5"/>
        <v>5.7297726989117718E-2</v>
      </c>
      <c r="Q31" s="13">
        <f t="shared" si="6"/>
        <v>1.3751454477388252E-2</v>
      </c>
      <c r="R31" s="8">
        <f t="shared" si="7"/>
        <v>0.25659749999999992</v>
      </c>
      <c r="S31" s="14">
        <f t="shared" si="8"/>
        <v>5.3591537241743419E-2</v>
      </c>
      <c r="T31" s="2">
        <v>0.01</v>
      </c>
      <c r="U31" s="15">
        <f t="shared" si="9"/>
        <v>5.3591537241743422E-4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2.2435915372417434E-2</v>
      </c>
      <c r="AR31" s="8">
        <f t="shared" si="15"/>
        <v>106.91562499999999</v>
      </c>
      <c r="AS31" s="1">
        <f t="shared" si="16"/>
        <v>0.24</v>
      </c>
      <c r="AT31" s="1">
        <f t="shared" si="20"/>
        <v>83.110833333333332</v>
      </c>
      <c r="AU31" s="1">
        <f t="shared" si="17"/>
        <v>320574.26379713585</v>
      </c>
    </row>
    <row r="32" spans="1:47" x14ac:dyDescent="0.15">
      <c r="C32" s="7">
        <v>5</v>
      </c>
      <c r="D32" s="9">
        <v>13.968769291225801</v>
      </c>
      <c r="E32" s="10">
        <f t="shared" si="18"/>
        <v>7.4352930366333299</v>
      </c>
      <c r="F32" s="7" t="s">
        <v>75</v>
      </c>
      <c r="G32" s="1">
        <v>6</v>
      </c>
      <c r="H32" s="8">
        <f t="shared" si="0"/>
        <v>13.968769291225801</v>
      </c>
      <c r="I32" s="8">
        <f t="shared" si="1"/>
        <v>287.11876929122576</v>
      </c>
      <c r="J32" s="8">
        <f t="shared" si="2"/>
        <v>9.8714566786112984E-2</v>
      </c>
      <c r="K32" s="8">
        <f t="shared" si="3"/>
        <v>106.91562499999999</v>
      </c>
      <c r="L32" s="8">
        <f t="shared" si="4"/>
        <v>1.0691562499999998</v>
      </c>
      <c r="M32" s="1" t="s">
        <v>73</v>
      </c>
      <c r="O32" s="8">
        <f t="shared" si="19"/>
        <v>2.2903444794950563</v>
      </c>
      <c r="P32" s="8">
        <f t="shared" si="5"/>
        <v>0.2260903630843199</v>
      </c>
      <c r="Q32" s="13">
        <f t="shared" si="6"/>
        <v>5.4261687140236776E-2</v>
      </c>
      <c r="R32" s="8">
        <f t="shared" si="7"/>
        <v>0.25659749999999992</v>
      </c>
      <c r="S32" s="14">
        <f t="shared" si="8"/>
        <v>0.21146615668600355</v>
      </c>
      <c r="T32" s="2">
        <v>0.01</v>
      </c>
      <c r="U32" s="15">
        <f t="shared" si="9"/>
        <v>2.1146615668600354E-3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2.4014661566860034E-2</v>
      </c>
      <c r="AR32" s="8">
        <f t="shared" si="15"/>
        <v>106.91562499999999</v>
      </c>
      <c r="AS32" s="1">
        <f t="shared" si="16"/>
        <v>0.24</v>
      </c>
      <c r="AT32" s="1">
        <f t="shared" si="20"/>
        <v>83.110833333333332</v>
      </c>
      <c r="AU32" s="1">
        <f t="shared" si="17"/>
        <v>343132.08640455076</v>
      </c>
    </row>
    <row r="33" spans="1:48" x14ac:dyDescent="0.15">
      <c r="C33" s="7">
        <v>6</v>
      </c>
      <c r="D33" s="9">
        <v>18.8582647276667</v>
      </c>
      <c r="E33" s="10">
        <f t="shared" si="18"/>
        <v>13.968769291225801</v>
      </c>
      <c r="F33" s="7" t="s">
        <v>73</v>
      </c>
      <c r="G33" s="1">
        <v>7</v>
      </c>
      <c r="H33" s="8">
        <f t="shared" si="0"/>
        <v>18.8582647276667</v>
      </c>
      <c r="I33" s="8">
        <f t="shared" si="1"/>
        <v>292.0082647276667</v>
      </c>
      <c r="J33" s="8">
        <f t="shared" si="2"/>
        <v>0.17417642648562479</v>
      </c>
      <c r="K33" s="8">
        <f t="shared" si="3"/>
        <v>106.91562499999999</v>
      </c>
      <c r="L33" s="8">
        <f t="shared" si="4"/>
        <v>1.0691562499999998</v>
      </c>
      <c r="M33" s="1" t="s">
        <v>73</v>
      </c>
      <c r="O33" s="8">
        <f t="shared" si="19"/>
        <v>3.133410366410736</v>
      </c>
      <c r="P33" s="8">
        <f t="shared" si="5"/>
        <v>0.54576622033443423</v>
      </c>
      <c r="Q33" s="13">
        <f t="shared" si="6"/>
        <v>0.13098389288026421</v>
      </c>
      <c r="R33" s="8">
        <f t="shared" si="7"/>
        <v>0.25659749999999992</v>
      </c>
      <c r="S33" s="14">
        <f t="shared" si="8"/>
        <v>0.51046441559354339</v>
      </c>
      <c r="T33" s="2">
        <v>0.01</v>
      </c>
      <c r="U33" s="15">
        <f t="shared" si="9"/>
        <v>5.104644155935434E-3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3.4554644155935434E-2</v>
      </c>
      <c r="AR33" s="8">
        <f t="shared" si="15"/>
        <v>106.91562499999999</v>
      </c>
      <c r="AS33" s="1">
        <f t="shared" si="16"/>
        <v>0.24</v>
      </c>
      <c r="AT33" s="1">
        <f t="shared" si="20"/>
        <v>83.110833333333332</v>
      </c>
      <c r="AU33" s="1">
        <f t="shared" si="17"/>
        <v>493732.01080439979</v>
      </c>
    </row>
    <row r="34" spans="1:48" x14ac:dyDescent="0.15">
      <c r="C34" s="7">
        <v>7</v>
      </c>
      <c r="D34" s="9">
        <v>22.4195131016129</v>
      </c>
      <c r="E34" s="10">
        <f t="shared" si="18"/>
        <v>18.8582647276667</v>
      </c>
      <c r="F34" s="7" t="s">
        <v>73</v>
      </c>
      <c r="G34" s="1">
        <v>8</v>
      </c>
      <c r="H34" s="8">
        <f t="shared" si="0"/>
        <v>22.4195131016129</v>
      </c>
      <c r="I34" s="8">
        <f t="shared" si="1"/>
        <v>295.56951310161287</v>
      </c>
      <c r="J34" s="8">
        <f t="shared" si="2"/>
        <v>0.26029758716456586</v>
      </c>
      <c r="K34" s="8">
        <f t="shared" si="3"/>
        <v>106.91562499999999</v>
      </c>
      <c r="L34" s="8">
        <f t="shared" si="4"/>
        <v>1.0691562499999998</v>
      </c>
      <c r="M34" s="1" t="s">
        <v>73</v>
      </c>
      <c r="O34" s="8">
        <f t="shared" si="19"/>
        <v>3.6568003960763016</v>
      </c>
      <c r="P34" s="8">
        <f t="shared" si="5"/>
        <v>0.95185631984109009</v>
      </c>
      <c r="Q34" s="13">
        <f t="shared" si="6"/>
        <v>0.22844551676186162</v>
      </c>
      <c r="R34" s="8">
        <f t="shared" si="7"/>
        <v>0.25659749999999992</v>
      </c>
      <c r="S34" s="14">
        <f t="shared" si="8"/>
        <v>0.89028738300981769</v>
      </c>
      <c r="T34" s="2">
        <v>0.01</v>
      </c>
      <c r="U34" s="15">
        <f t="shared" si="9"/>
        <v>8.9028738300981763E-3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3.8352873830098173E-2</v>
      </c>
      <c r="AR34" s="8">
        <f t="shared" si="15"/>
        <v>106.91562499999999</v>
      </c>
      <c r="AS34" s="1">
        <f t="shared" si="16"/>
        <v>0.24</v>
      </c>
      <c r="AT34" s="1">
        <f t="shared" si="20"/>
        <v>83.110833333333332</v>
      </c>
      <c r="AU34" s="1">
        <f t="shared" si="17"/>
        <v>548002.79322249012</v>
      </c>
    </row>
    <row r="35" spans="1:48" x14ac:dyDescent="0.15">
      <c r="C35" s="7">
        <v>8</v>
      </c>
      <c r="D35" s="9">
        <v>20.770579280967699</v>
      </c>
      <c r="E35" s="10">
        <f t="shared" si="18"/>
        <v>22.4195131016129</v>
      </c>
      <c r="F35" s="7" t="s">
        <v>73</v>
      </c>
      <c r="G35" s="1">
        <v>9</v>
      </c>
      <c r="H35" s="8">
        <f t="shared" si="0"/>
        <v>20.770579280967699</v>
      </c>
      <c r="I35" s="8">
        <f t="shared" si="1"/>
        <v>293.92057928096767</v>
      </c>
      <c r="J35" s="8">
        <f t="shared" si="2"/>
        <v>0.21637518883670842</v>
      </c>
      <c r="K35" s="8">
        <f t="shared" si="3"/>
        <v>106.91562499999999</v>
      </c>
      <c r="L35" s="8">
        <f t="shared" si="4"/>
        <v>1.0691562499999998</v>
      </c>
      <c r="M35" s="1" t="s">
        <v>73</v>
      </c>
      <c r="O35" s="8">
        <f t="shared" si="19"/>
        <v>3.774100326235212</v>
      </c>
      <c r="P35" s="8">
        <f t="shared" si="5"/>
        <v>0.81662167077782688</v>
      </c>
      <c r="Q35" s="13">
        <f t="shared" si="6"/>
        <v>0.19598920098667844</v>
      </c>
      <c r="R35" s="8">
        <f t="shared" si="7"/>
        <v>0.25659749999999992</v>
      </c>
      <c r="S35" s="14">
        <f t="shared" si="8"/>
        <v>0.76380011881128418</v>
      </c>
      <c r="T35" s="2">
        <v>0.01</v>
      </c>
      <c r="U35" s="15">
        <f t="shared" si="9"/>
        <v>7.6380011881128423E-3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3.708800118811284E-2</v>
      </c>
      <c r="AR35" s="8">
        <f t="shared" si="15"/>
        <v>106.91562499999999</v>
      </c>
      <c r="AS35" s="1">
        <f t="shared" si="16"/>
        <v>0.24</v>
      </c>
      <c r="AT35" s="1">
        <f t="shared" si="20"/>
        <v>83.110833333333332</v>
      </c>
      <c r="AU35" s="1">
        <f t="shared" si="17"/>
        <v>529929.73450075474</v>
      </c>
    </row>
    <row r="36" spans="1:48" x14ac:dyDescent="0.15">
      <c r="C36" s="7">
        <v>9</v>
      </c>
      <c r="D36" s="9">
        <v>13.765944693133299</v>
      </c>
      <c r="E36" s="10">
        <f t="shared" si="18"/>
        <v>20.770579280967699</v>
      </c>
      <c r="F36" s="7" t="s">
        <v>73</v>
      </c>
      <c r="G36" s="1">
        <v>10</v>
      </c>
      <c r="H36" s="8">
        <f t="shared" si="0"/>
        <v>13.765944693133299</v>
      </c>
      <c r="I36" s="8">
        <f t="shared" si="1"/>
        <v>286.91594469313327</v>
      </c>
      <c r="J36" s="8">
        <f t="shared" si="2"/>
        <v>9.6376235067397065E-2</v>
      </c>
      <c r="K36" s="8">
        <f t="shared" si="3"/>
        <v>106.91562499999999</v>
      </c>
      <c r="L36" s="8">
        <f t="shared" si="4"/>
        <v>1.0691562499999998</v>
      </c>
      <c r="M36" s="1" t="s">
        <v>73</v>
      </c>
      <c r="O36" s="8">
        <f t="shared" si="19"/>
        <v>4.0266349054573851</v>
      </c>
      <c r="P36" s="8">
        <f t="shared" si="5"/>
        <v>0.3880719121789471</v>
      </c>
      <c r="Q36" s="13">
        <f t="shared" si="6"/>
        <v>9.3137258922947302E-2</v>
      </c>
      <c r="R36" s="8">
        <f t="shared" si="7"/>
        <v>0.25659749999999992</v>
      </c>
      <c r="S36" s="14">
        <f t="shared" si="8"/>
        <v>0.36297025077386696</v>
      </c>
      <c r="T36" s="2">
        <v>0.01</v>
      </c>
      <c r="U36" s="15">
        <f t="shared" si="9"/>
        <v>3.6297025077386695E-3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2.5529702507738668E-2</v>
      </c>
      <c r="AR36" s="8">
        <f t="shared" si="15"/>
        <v>106.91562499999999</v>
      </c>
      <c r="AS36" s="1">
        <f t="shared" si="16"/>
        <v>0.24</v>
      </c>
      <c r="AT36" s="1">
        <f t="shared" si="20"/>
        <v>83.110833333333332</v>
      </c>
      <c r="AU36" s="1">
        <f t="shared" si="17"/>
        <v>364779.66022459575</v>
      </c>
    </row>
    <row r="37" spans="1:48" x14ac:dyDescent="0.15">
      <c r="C37" s="7">
        <v>10</v>
      </c>
      <c r="D37" s="9">
        <v>5.6626977666774199</v>
      </c>
      <c r="E37" s="10">
        <f t="shared" si="18"/>
        <v>13.765944693133299</v>
      </c>
      <c r="F37" s="7" t="s">
        <v>73</v>
      </c>
      <c r="G37" s="1">
        <v>11</v>
      </c>
      <c r="H37" s="8">
        <f t="shared" si="0"/>
        <v>5.6626977666774199</v>
      </c>
      <c r="I37" s="8">
        <f t="shared" si="1"/>
        <v>278.81269776667739</v>
      </c>
      <c r="J37" s="8">
        <f t="shared" si="2"/>
        <v>3.5944025809237105E-2</v>
      </c>
      <c r="K37" s="8">
        <f t="shared" si="3"/>
        <v>106.91562499999999</v>
      </c>
      <c r="L37" s="8">
        <f t="shared" si="4"/>
        <v>1.0691562499999998</v>
      </c>
      <c r="M37" s="1" t="s">
        <v>75</v>
      </c>
      <c r="N37" s="8">
        <f>(O36-P36)*C22/100</f>
        <v>3.4566348436145158</v>
      </c>
      <c r="O37" s="8">
        <f t="shared" si="19"/>
        <v>1.2510843996639225</v>
      </c>
      <c r="P37" s="8">
        <f t="shared" si="5"/>
        <v>4.4969009951053941E-2</v>
      </c>
      <c r="Q37" s="13">
        <f t="shared" si="6"/>
        <v>1.0792562388252946E-2</v>
      </c>
      <c r="R37" s="8">
        <f t="shared" si="7"/>
        <v>0.25659749999999992</v>
      </c>
      <c r="S37" s="14">
        <f t="shared" si="8"/>
        <v>4.2060278795596019E-2</v>
      </c>
      <c r="T37" s="2">
        <v>0.01</v>
      </c>
      <c r="U37" s="15">
        <f t="shared" si="9"/>
        <v>4.206027879559602E-4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2.2320602787955959E-2</v>
      </c>
      <c r="AR37" s="8">
        <f t="shared" si="15"/>
        <v>106.91562499999999</v>
      </c>
      <c r="AS37" s="1">
        <f t="shared" si="16"/>
        <v>0.24</v>
      </c>
      <c r="AT37" s="1">
        <f t="shared" si="20"/>
        <v>83.110833333333332</v>
      </c>
      <c r="AU37" s="1">
        <f t="shared" si="17"/>
        <v>318926.62668241718</v>
      </c>
    </row>
    <row r="38" spans="1:48" x14ac:dyDescent="0.15">
      <c r="C38" s="7">
        <v>11</v>
      </c>
      <c r="D38" s="9">
        <v>-5.69538376346667</v>
      </c>
      <c r="E38" s="10">
        <f t="shared" si="18"/>
        <v>5.6626977666774199</v>
      </c>
      <c r="F38" s="7" t="s">
        <v>75</v>
      </c>
      <c r="G38" s="1">
        <v>12</v>
      </c>
      <c r="H38" s="8">
        <f t="shared" si="0"/>
        <v>-5.69538376346667</v>
      </c>
      <c r="I38" s="8">
        <f t="shared" si="1"/>
        <v>267.4546162365333</v>
      </c>
      <c r="J38" s="8">
        <f t="shared" si="2"/>
        <v>8.1572329650236013E-3</v>
      </c>
      <c r="K38" s="8">
        <f t="shared" si="3"/>
        <v>106.91562499999999</v>
      </c>
      <c r="L38" s="8">
        <f t="shared" si="4"/>
        <v>1.0691562499999998</v>
      </c>
      <c r="M38" s="1" t="s">
        <v>73</v>
      </c>
      <c r="O38" s="8">
        <f t="shared" si="19"/>
        <v>2.2752716397128685</v>
      </c>
      <c r="P38" s="8">
        <f t="shared" si="5"/>
        <v>1.8559920823849115E-2</v>
      </c>
      <c r="Q38" s="13">
        <f t="shared" si="6"/>
        <v>4.4543809977237872E-3</v>
      </c>
      <c r="R38" s="8">
        <f t="shared" si="7"/>
        <v>0.25659749999999992</v>
      </c>
      <c r="S38" s="14">
        <f t="shared" si="8"/>
        <v>1.7359409182567207E-2</v>
      </c>
      <c r="T38" s="2">
        <v>0.01</v>
      </c>
      <c r="U38" s="15">
        <f t="shared" si="9"/>
        <v>1.7359409182567207E-4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2.2073594091825671E-2</v>
      </c>
      <c r="AR38" s="8">
        <f t="shared" si="15"/>
        <v>106.91562499999999</v>
      </c>
      <c r="AS38" s="1">
        <f t="shared" si="16"/>
        <v>0.24</v>
      </c>
      <c r="AT38" s="1">
        <f t="shared" si="20"/>
        <v>83.110833333333332</v>
      </c>
      <c r="AU38" s="1">
        <f t="shared" si="17"/>
        <v>315397.25738327962</v>
      </c>
      <c r="AV38" s="1">
        <f>SUM(AU27:AU38)</f>
        <v>4498173.8318426805</v>
      </c>
    </row>
    <row r="39" spans="1:48" x14ac:dyDescent="0.15">
      <c r="C39" s="7">
        <v>12</v>
      </c>
      <c r="D39" s="9">
        <v>-12.122870693290301</v>
      </c>
      <c r="E39" s="10">
        <f t="shared" si="18"/>
        <v>-5.69538376346667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-11</v>
      </c>
      <c r="E42" s="7"/>
      <c r="F42" s="7"/>
      <c r="G42" s="1">
        <v>1</v>
      </c>
      <c r="H42" s="8">
        <f t="shared" ref="H42:H53" si="21">E43</f>
        <v>-11</v>
      </c>
      <c r="I42" s="8">
        <f t="shared" ref="I42:I53" si="22">H42+273.15</f>
        <v>262.14999999999998</v>
      </c>
      <c r="J42" s="8">
        <f t="shared" ref="J42:J53" si="23">EXP(($C$16*(I42-$C$14))/($C$17*I42*$C$14))</f>
        <v>3.9049323458726711E-3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3.0103530218118449E-4</v>
      </c>
      <c r="Q42" s="13">
        <f t="shared" ref="Q42:Q53" si="27">P42*$B$44</f>
        <v>5.4186354392613203E-5</v>
      </c>
      <c r="R42" s="8">
        <f t="shared" ref="R42:R53" si="28">L42*$B$44</f>
        <v>1.3876387499999998E-2</v>
      </c>
      <c r="S42" s="14">
        <f t="shared" ref="S42:S53" si="29">Q42/R42</f>
        <v>3.9049323458726711E-3</v>
      </c>
      <c r="T42" s="2">
        <v>0.01</v>
      </c>
      <c r="U42" s="15">
        <f t="shared" ref="U42:U53" si="30">S42*T42</f>
        <v>3.9049323458726714E-5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1.4839049323458727E-2</v>
      </c>
      <c r="AR42" s="8">
        <f t="shared" ref="AR42:AR53" si="34">$B$42/12</f>
        <v>7.7091041666666671</v>
      </c>
      <c r="AS42" s="1">
        <f t="shared" ref="AS42:AS53" si="35">$B$44</f>
        <v>0.18</v>
      </c>
      <c r="AT42" s="1">
        <f>$E$5/12</f>
        <v>849.99682876712495</v>
      </c>
      <c r="AU42" s="1">
        <f t="shared" ref="AU42:AU53" si="36">AT42*10000*AS42*0.67*AR42*AQ42</f>
        <v>117266.67346333362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-12.641490041774199</v>
      </c>
      <c r="E43" s="10">
        <f t="shared" ref="E43:E54" si="37">D42</f>
        <v>-11</v>
      </c>
      <c r="F43" s="7" t="s">
        <v>73</v>
      </c>
      <c r="G43" s="1">
        <v>2</v>
      </c>
      <c r="H43" s="8">
        <f t="shared" si="21"/>
        <v>-12.641490041774199</v>
      </c>
      <c r="I43" s="8">
        <f t="shared" si="22"/>
        <v>260.50850995822577</v>
      </c>
      <c r="J43" s="8">
        <f t="shared" si="23"/>
        <v>3.0901038171132727E-3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0.15388104803115216</v>
      </c>
      <c r="P43" s="8">
        <f t="shared" si="26"/>
        <v>4.7550841390245417E-4</v>
      </c>
      <c r="Q43" s="13">
        <f t="shared" si="27"/>
        <v>8.559151450244175E-5</v>
      </c>
      <c r="R43" s="8">
        <f t="shared" si="28"/>
        <v>1.3876387499999998E-2</v>
      </c>
      <c r="S43" s="14">
        <f t="shared" si="29"/>
        <v>6.1681409878789964E-3</v>
      </c>
      <c r="T43" s="2">
        <v>0.01</v>
      </c>
      <c r="U43" s="15">
        <f t="shared" si="30"/>
        <v>6.1681409878789961E-5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1.486168140987879E-2</v>
      </c>
      <c r="AR43" s="8">
        <f t="shared" si="34"/>
        <v>7.7091041666666671</v>
      </c>
      <c r="AS43" s="1">
        <f t="shared" si="35"/>
        <v>0.18</v>
      </c>
      <c r="AT43" s="1">
        <f t="shared" ref="AT43:AT53" si="39">$E$5/12</f>
        <v>849.99682876712495</v>
      </c>
      <c r="AU43" s="1">
        <f t="shared" si="36"/>
        <v>117445.52518288548</v>
      </c>
    </row>
    <row r="44" spans="1:48" x14ac:dyDescent="0.15">
      <c r="A44" s="1" t="s">
        <v>38</v>
      </c>
      <c r="B44" s="1">
        <v>0.18</v>
      </c>
      <c r="C44" s="7">
        <v>2</v>
      </c>
      <c r="D44" s="9">
        <v>-9.0456997702857098</v>
      </c>
      <c r="E44" s="10">
        <f t="shared" si="37"/>
        <v>-12.641490041774199</v>
      </c>
      <c r="F44" s="7" t="s">
        <v>73</v>
      </c>
      <c r="G44" s="1">
        <v>3</v>
      </c>
      <c r="H44" s="8">
        <f t="shared" si="21"/>
        <v>-9.0456997702857098</v>
      </c>
      <c r="I44" s="8">
        <f t="shared" si="22"/>
        <v>264.10430022971428</v>
      </c>
      <c r="J44" s="8">
        <f t="shared" si="23"/>
        <v>5.1401464960992424E-3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0.23049658128391637</v>
      </c>
      <c r="P44" s="8">
        <f t="shared" si="26"/>
        <v>1.1847861946493769E-3</v>
      </c>
      <c r="Q44" s="13">
        <f t="shared" si="27"/>
        <v>2.1326151503688783E-4</v>
      </c>
      <c r="R44" s="8">
        <f t="shared" si="28"/>
        <v>1.3876387499999998E-2</v>
      </c>
      <c r="S44" s="14">
        <f t="shared" si="29"/>
        <v>1.5368662415696293E-2</v>
      </c>
      <c r="T44" s="2">
        <v>0.01</v>
      </c>
      <c r="U44" s="15">
        <f t="shared" si="30"/>
        <v>1.5368662415696295E-4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1.4953686624156963E-2</v>
      </c>
      <c r="AR44" s="8">
        <f t="shared" si="34"/>
        <v>7.7091041666666671</v>
      </c>
      <c r="AS44" s="1">
        <f t="shared" si="35"/>
        <v>0.18</v>
      </c>
      <c r="AT44" s="1">
        <f t="shared" si="39"/>
        <v>849.99682876712495</v>
      </c>
      <c r="AU44" s="1">
        <f t="shared" si="36"/>
        <v>118172.60312329142</v>
      </c>
    </row>
    <row r="45" spans="1:48" x14ac:dyDescent="0.15">
      <c r="C45" s="7">
        <v>3</v>
      </c>
      <c r="D45" s="9">
        <v>-1.2535281707096799</v>
      </c>
      <c r="E45" s="10">
        <f t="shared" si="37"/>
        <v>-9.0456997702857098</v>
      </c>
      <c r="F45" s="7" t="s">
        <v>73</v>
      </c>
      <c r="G45" s="1">
        <v>4</v>
      </c>
      <c r="H45" s="8">
        <f t="shared" si="21"/>
        <v>-1.2535281707096799</v>
      </c>
      <c r="I45" s="8">
        <f t="shared" si="22"/>
        <v>271.89647182929031</v>
      </c>
      <c r="J45" s="8">
        <f t="shared" si="23"/>
        <v>1.4785458535093936E-2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0.30640283675593366</v>
      </c>
      <c r="P45" s="8">
        <f t="shared" si="26"/>
        <v>4.5303064378900129E-3</v>
      </c>
      <c r="Q45" s="13">
        <f t="shared" si="27"/>
        <v>8.154551588202023E-4</v>
      </c>
      <c r="R45" s="8">
        <f t="shared" si="28"/>
        <v>1.3876387499999998E-2</v>
      </c>
      <c r="S45" s="14">
        <f t="shared" si="29"/>
        <v>5.8765666411391464E-2</v>
      </c>
      <c r="T45" s="2">
        <v>0.01</v>
      </c>
      <c r="U45" s="15">
        <f t="shared" si="30"/>
        <v>5.8765666411391467E-4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1.5387656664113916E-2</v>
      </c>
      <c r="AR45" s="8">
        <f t="shared" si="34"/>
        <v>7.7091041666666671</v>
      </c>
      <c r="AS45" s="1">
        <f t="shared" si="35"/>
        <v>0.18</v>
      </c>
      <c r="AT45" s="1">
        <f t="shared" si="39"/>
        <v>849.99682876712495</v>
      </c>
      <c r="AU45" s="1">
        <f t="shared" si="36"/>
        <v>121602.08312967233</v>
      </c>
    </row>
    <row r="46" spans="1:48" x14ac:dyDescent="0.15">
      <c r="C46" s="7">
        <v>4</v>
      </c>
      <c r="D46" s="9">
        <v>7.4352930366333299</v>
      </c>
      <c r="E46" s="10">
        <f t="shared" si="37"/>
        <v>-1.2535281707096799</v>
      </c>
      <c r="F46" s="7" t="s">
        <v>73</v>
      </c>
      <c r="G46" s="1">
        <v>5</v>
      </c>
      <c r="H46" s="8">
        <f t="shared" si="21"/>
        <v>7.4352930366333299</v>
      </c>
      <c r="I46" s="8">
        <f t="shared" si="22"/>
        <v>280.58529303663329</v>
      </c>
      <c r="J46" s="8">
        <f t="shared" si="23"/>
        <v>4.4816860676894728E-2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0.28677890380214149</v>
      </c>
      <c r="O46" s="8">
        <f t="shared" si="38"/>
        <v>9.2184668182568819E-2</v>
      </c>
      <c r="P46" s="8">
        <f t="shared" si="26"/>
        <v>4.1314274304839567E-3</v>
      </c>
      <c r="Q46" s="13">
        <f t="shared" si="27"/>
        <v>7.4365693748711212E-4</v>
      </c>
      <c r="R46" s="8">
        <f t="shared" si="28"/>
        <v>1.3876387499999998E-2</v>
      </c>
      <c r="S46" s="14">
        <f t="shared" si="29"/>
        <v>5.359153724174337E-2</v>
      </c>
      <c r="T46" s="2">
        <v>0.01</v>
      </c>
      <c r="U46" s="15">
        <f t="shared" si="30"/>
        <v>5.3591537241743368E-4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1.5335915372417434E-2</v>
      </c>
      <c r="AR46" s="8">
        <f t="shared" si="34"/>
        <v>7.7091041666666671</v>
      </c>
      <c r="AS46" s="1">
        <f t="shared" si="35"/>
        <v>0.18</v>
      </c>
      <c r="AT46" s="1">
        <f t="shared" si="39"/>
        <v>849.99682876712495</v>
      </c>
      <c r="AU46" s="1">
        <f t="shared" si="36"/>
        <v>121193.19378469588</v>
      </c>
    </row>
    <row r="47" spans="1:48" x14ac:dyDescent="0.15">
      <c r="C47" s="7">
        <v>5</v>
      </c>
      <c r="D47" s="9">
        <v>13.968769291225801</v>
      </c>
      <c r="E47" s="10">
        <f t="shared" si="37"/>
        <v>7.4352930366333299</v>
      </c>
      <c r="F47" s="7" t="s">
        <v>75</v>
      </c>
      <c r="G47" s="1">
        <v>6</v>
      </c>
      <c r="H47" s="8">
        <f t="shared" si="21"/>
        <v>13.968769291225801</v>
      </c>
      <c r="I47" s="8">
        <f t="shared" si="22"/>
        <v>287.11876929122576</v>
      </c>
      <c r="J47" s="8">
        <f t="shared" si="23"/>
        <v>9.8714566786112984E-2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0.16514428241875154</v>
      </c>
      <c r="P47" s="8">
        <f t="shared" si="26"/>
        <v>1.6302146296170553E-2</v>
      </c>
      <c r="Q47" s="13">
        <f t="shared" si="27"/>
        <v>2.9343863333106996E-3</v>
      </c>
      <c r="R47" s="8">
        <f t="shared" si="28"/>
        <v>1.3876387499999998E-2</v>
      </c>
      <c r="S47" s="14">
        <f t="shared" si="29"/>
        <v>0.21146615668600346</v>
      </c>
      <c r="T47" s="2">
        <v>0.01</v>
      </c>
      <c r="U47" s="15">
        <f t="shared" si="30"/>
        <v>2.1146615668600345E-3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1.6914661566860036E-2</v>
      </c>
      <c r="AR47" s="8">
        <f t="shared" si="34"/>
        <v>7.7091041666666671</v>
      </c>
      <c r="AS47" s="1">
        <f t="shared" si="35"/>
        <v>0.18</v>
      </c>
      <c r="AT47" s="1">
        <f t="shared" si="39"/>
        <v>849.99682876712495</v>
      </c>
      <c r="AU47" s="1">
        <f t="shared" si="36"/>
        <v>133669.35114691357</v>
      </c>
    </row>
    <row r="48" spans="1:48" x14ac:dyDescent="0.15">
      <c r="C48" s="7">
        <v>6</v>
      </c>
      <c r="D48" s="9">
        <v>18.8582647276667</v>
      </c>
      <c r="E48" s="10">
        <f t="shared" si="37"/>
        <v>13.968769291225801</v>
      </c>
      <c r="F48" s="7" t="s">
        <v>73</v>
      </c>
      <c r="G48" s="1">
        <v>7</v>
      </c>
      <c r="H48" s="8">
        <f t="shared" si="21"/>
        <v>18.8582647276667</v>
      </c>
      <c r="I48" s="8">
        <f t="shared" si="22"/>
        <v>292.0082647276667</v>
      </c>
      <c r="J48" s="8">
        <f t="shared" si="23"/>
        <v>0.17417642648562479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0.22593317778924765</v>
      </c>
      <c r="P48" s="8">
        <f t="shared" si="26"/>
        <v>3.9352233531872491E-2</v>
      </c>
      <c r="Q48" s="13">
        <f t="shared" si="27"/>
        <v>7.0834020357370478E-3</v>
      </c>
      <c r="R48" s="8">
        <f t="shared" si="28"/>
        <v>1.3876387499999998E-2</v>
      </c>
      <c r="S48" s="14">
        <f t="shared" si="29"/>
        <v>0.51046441559354327</v>
      </c>
      <c r="T48" s="2">
        <v>0.01</v>
      </c>
      <c r="U48" s="15">
        <f t="shared" si="30"/>
        <v>5.1046441559354332E-3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3.2204644155935436E-2</v>
      </c>
      <c r="AR48" s="8">
        <f t="shared" si="34"/>
        <v>7.7091041666666671</v>
      </c>
      <c r="AS48" s="1">
        <f t="shared" si="35"/>
        <v>0.18</v>
      </c>
      <c r="AT48" s="1">
        <f t="shared" si="39"/>
        <v>849.99682876712495</v>
      </c>
      <c r="AU48" s="1">
        <f t="shared" si="36"/>
        <v>254499.55774907363</v>
      </c>
    </row>
    <row r="49" spans="1:54" x14ac:dyDescent="0.15">
      <c r="C49" s="7">
        <v>7</v>
      </c>
      <c r="D49" s="9">
        <v>22.4195131016129</v>
      </c>
      <c r="E49" s="10">
        <f t="shared" si="37"/>
        <v>18.8582647276667</v>
      </c>
      <c r="F49" s="7" t="s">
        <v>73</v>
      </c>
      <c r="G49" s="1">
        <v>8</v>
      </c>
      <c r="H49" s="8">
        <f t="shared" si="21"/>
        <v>22.4195131016129</v>
      </c>
      <c r="I49" s="8">
        <f t="shared" si="22"/>
        <v>295.56951310161287</v>
      </c>
      <c r="J49" s="8">
        <f t="shared" si="23"/>
        <v>0.26029758716456586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0.26367198592404179</v>
      </c>
      <c r="P49" s="8">
        <f t="shared" si="26"/>
        <v>6.8633181738917443E-2</v>
      </c>
      <c r="Q49" s="13">
        <f t="shared" si="27"/>
        <v>1.2353972713005139E-2</v>
      </c>
      <c r="R49" s="8">
        <f t="shared" si="28"/>
        <v>1.3876387499999998E-2</v>
      </c>
      <c r="S49" s="14">
        <f t="shared" si="29"/>
        <v>0.89028738300981725</v>
      </c>
      <c r="T49" s="2">
        <v>0.01</v>
      </c>
      <c r="U49" s="15">
        <f t="shared" si="30"/>
        <v>8.9028738300981729E-3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3.6002873830098175E-2</v>
      </c>
      <c r="AR49" s="8">
        <f t="shared" si="34"/>
        <v>7.7091041666666671</v>
      </c>
      <c r="AS49" s="1">
        <f t="shared" si="35"/>
        <v>0.18</v>
      </c>
      <c r="AT49" s="1">
        <f t="shared" si="39"/>
        <v>849.99682876712495</v>
      </c>
      <c r="AU49" s="1">
        <f t="shared" si="36"/>
        <v>284515.34577092848</v>
      </c>
    </row>
    <row r="50" spans="1:54" x14ac:dyDescent="0.15">
      <c r="C50" s="7">
        <v>8</v>
      </c>
      <c r="D50" s="9">
        <v>20.770579280967699</v>
      </c>
      <c r="E50" s="10">
        <f t="shared" si="37"/>
        <v>22.4195131016129</v>
      </c>
      <c r="F50" s="7" t="s">
        <v>73</v>
      </c>
      <c r="G50" s="1">
        <v>9</v>
      </c>
      <c r="H50" s="8">
        <f t="shared" si="21"/>
        <v>20.770579280967699</v>
      </c>
      <c r="I50" s="8">
        <f t="shared" si="22"/>
        <v>293.92057928096767</v>
      </c>
      <c r="J50" s="8">
        <f t="shared" si="23"/>
        <v>0.21637518883670842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0.27212984585179101</v>
      </c>
      <c r="P50" s="8">
        <f t="shared" si="26"/>
        <v>5.8882146784285633E-2</v>
      </c>
      <c r="Q50" s="13">
        <f t="shared" si="27"/>
        <v>1.0598786421171413E-2</v>
      </c>
      <c r="R50" s="8">
        <f t="shared" si="28"/>
        <v>1.3876387499999998E-2</v>
      </c>
      <c r="S50" s="14">
        <f t="shared" si="29"/>
        <v>0.76380011881128385</v>
      </c>
      <c r="T50" s="2">
        <v>0.01</v>
      </c>
      <c r="U50" s="15">
        <f t="shared" si="30"/>
        <v>7.6380011881128388E-3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3.4738001188112835E-2</v>
      </c>
      <c r="AR50" s="8">
        <f t="shared" si="34"/>
        <v>7.7091041666666671</v>
      </c>
      <c r="AS50" s="1">
        <f t="shared" si="35"/>
        <v>0.18</v>
      </c>
      <c r="AT50" s="1">
        <f t="shared" si="39"/>
        <v>849.99682876712495</v>
      </c>
      <c r="AU50" s="1">
        <f t="shared" si="36"/>
        <v>274519.5971318353</v>
      </c>
    </row>
    <row r="51" spans="1:54" x14ac:dyDescent="0.15">
      <c r="C51" s="7">
        <v>9</v>
      </c>
      <c r="D51" s="9">
        <v>13.765944693133299</v>
      </c>
      <c r="E51" s="10">
        <f t="shared" si="37"/>
        <v>20.770579280967699</v>
      </c>
      <c r="F51" s="7" t="s">
        <v>73</v>
      </c>
      <c r="G51" s="1">
        <v>10</v>
      </c>
      <c r="H51" s="8">
        <f t="shared" si="21"/>
        <v>13.765944693133299</v>
      </c>
      <c r="I51" s="8">
        <f t="shared" si="22"/>
        <v>286.91594469313327</v>
      </c>
      <c r="J51" s="8">
        <f t="shared" si="23"/>
        <v>9.6376235067397065E-2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0.2903387407341721</v>
      </c>
      <c r="P51" s="8">
        <f t="shared" si="26"/>
        <v>2.7981754726168623E-2</v>
      </c>
      <c r="Q51" s="13">
        <f t="shared" si="27"/>
        <v>5.0367158507103518E-3</v>
      </c>
      <c r="R51" s="8">
        <f t="shared" si="28"/>
        <v>1.3876387499999998E-2</v>
      </c>
      <c r="S51" s="14">
        <f t="shared" si="29"/>
        <v>0.36297025077386691</v>
      </c>
      <c r="T51" s="2">
        <v>0.01</v>
      </c>
      <c r="U51" s="15">
        <f t="shared" si="30"/>
        <v>3.6297025077386691E-3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1.842970250773867E-2</v>
      </c>
      <c r="AR51" s="8">
        <f t="shared" si="34"/>
        <v>7.7091041666666671</v>
      </c>
      <c r="AS51" s="1">
        <f t="shared" si="35"/>
        <v>0.18</v>
      </c>
      <c r="AT51" s="1">
        <f t="shared" si="39"/>
        <v>849.99682876712495</v>
      </c>
      <c r="AU51" s="1">
        <f t="shared" si="36"/>
        <v>145642.07307976217</v>
      </c>
    </row>
    <row r="52" spans="1:54" x14ac:dyDescent="0.15">
      <c r="C52" s="7">
        <v>10</v>
      </c>
      <c r="D52" s="9">
        <v>5.6626977666774199</v>
      </c>
      <c r="E52" s="10">
        <f t="shared" si="37"/>
        <v>13.765944693133299</v>
      </c>
      <c r="F52" s="7" t="s">
        <v>73</v>
      </c>
      <c r="G52" s="1">
        <v>11</v>
      </c>
      <c r="H52" s="8">
        <f t="shared" si="21"/>
        <v>5.6626977666774199</v>
      </c>
      <c r="I52" s="8">
        <f t="shared" si="22"/>
        <v>278.81269776667739</v>
      </c>
      <c r="J52" s="8">
        <f t="shared" si="23"/>
        <v>3.5944025809237105E-2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0.24923913670760331</v>
      </c>
      <c r="O52" s="8">
        <f t="shared" si="38"/>
        <v>9.0208890967066885E-2</v>
      </c>
      <c r="P52" s="8">
        <f t="shared" si="26"/>
        <v>3.2424707051429079E-3</v>
      </c>
      <c r="Q52" s="13">
        <f t="shared" si="27"/>
        <v>5.8364472692572342E-4</v>
      </c>
      <c r="R52" s="8">
        <f t="shared" si="28"/>
        <v>1.3876387499999998E-2</v>
      </c>
      <c r="S52" s="14">
        <f t="shared" si="29"/>
        <v>4.2060278795596005E-2</v>
      </c>
      <c r="T52" s="2">
        <v>0.01</v>
      </c>
      <c r="U52" s="15">
        <f t="shared" si="30"/>
        <v>4.2060278795596004E-4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1.5220602787955961E-2</v>
      </c>
      <c r="AR52" s="8">
        <f t="shared" si="34"/>
        <v>7.7091041666666671</v>
      </c>
      <c r="AS52" s="1">
        <f t="shared" si="35"/>
        <v>0.18</v>
      </c>
      <c r="AT52" s="1">
        <f t="shared" si="39"/>
        <v>849.99682876712495</v>
      </c>
      <c r="AU52" s="1">
        <f t="shared" si="36"/>
        <v>120281.92764536984</v>
      </c>
    </row>
    <row r="53" spans="1:54" x14ac:dyDescent="0.15">
      <c r="C53" s="7">
        <v>11</v>
      </c>
      <c r="D53" s="9">
        <v>-5.69538376346667</v>
      </c>
      <c r="E53" s="10">
        <f t="shared" si="37"/>
        <v>5.6626977666774199</v>
      </c>
      <c r="F53" s="7" t="s">
        <v>75</v>
      </c>
      <c r="G53" s="1">
        <v>12</v>
      </c>
      <c r="H53" s="8">
        <f t="shared" si="21"/>
        <v>-5.69538376346667</v>
      </c>
      <c r="I53" s="8">
        <f t="shared" si="22"/>
        <v>267.4546162365333</v>
      </c>
      <c r="J53" s="8">
        <f t="shared" si="23"/>
        <v>8.1572329650236013E-3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0.16405746192859064</v>
      </c>
      <c r="P53" s="8">
        <f t="shared" si="26"/>
        <v>1.3382549366020039E-3</v>
      </c>
      <c r="Q53" s="13">
        <f t="shared" si="27"/>
        <v>2.408858885883607E-4</v>
      </c>
      <c r="R53" s="8">
        <f t="shared" si="28"/>
        <v>1.3876387499999998E-2</v>
      </c>
      <c r="S53" s="14">
        <f t="shared" si="29"/>
        <v>1.73594091825672E-2</v>
      </c>
      <c r="T53" s="2">
        <v>0.01</v>
      </c>
      <c r="U53" s="15">
        <f t="shared" si="30"/>
        <v>1.7359409182567202E-4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1.4973594091825672E-2</v>
      </c>
      <c r="AR53" s="8">
        <f t="shared" si="34"/>
        <v>7.7091041666666671</v>
      </c>
      <c r="AS53" s="1">
        <f t="shared" si="35"/>
        <v>0.18</v>
      </c>
      <c r="AT53" s="1">
        <f t="shared" si="39"/>
        <v>849.99682876712495</v>
      </c>
      <c r="AU53" s="1">
        <f t="shared" si="36"/>
        <v>118329.9233437248</v>
      </c>
      <c r="AV53" s="1">
        <f>SUM(AU42:AU53)</f>
        <v>1927137.8545514864</v>
      </c>
    </row>
    <row r="54" spans="1:54" x14ac:dyDescent="0.15">
      <c r="C54" s="7">
        <v>12</v>
      </c>
      <c r="D54" s="9">
        <v>-12.122870693290301</v>
      </c>
      <c r="E54" s="10">
        <f t="shared" si="37"/>
        <v>-5.69538376346667</v>
      </c>
      <c r="F54" s="7" t="s">
        <v>73</v>
      </c>
    </row>
    <row r="56" spans="1:54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x14ac:dyDescent="0.15">
      <c r="A58" s="1" t="s">
        <v>71</v>
      </c>
      <c r="B58" s="1">
        <f>F7</f>
        <v>122.786</v>
      </c>
      <c r="C58" s="7" t="s">
        <v>72</v>
      </c>
      <c r="D58" s="7">
        <v>-11</v>
      </c>
      <c r="E58" s="7"/>
      <c r="F58" s="7"/>
      <c r="G58" s="1">
        <v>1</v>
      </c>
      <c r="H58" s="8">
        <f t="shared" ref="H58:H69" si="40">E59</f>
        <v>-11</v>
      </c>
      <c r="I58" s="8">
        <f t="shared" ref="I58:I69" si="41">H58+273.15</f>
        <v>262.14999999999998</v>
      </c>
      <c r="J58" s="8">
        <f t="shared" ref="J58:J69" si="42">EXP(($C$16*(I58-$C$14))/($C$17*I58*$C$14))</f>
        <v>3.9049323458726711E-3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1.0788098017957238E-2</v>
      </c>
      <c r="Q58" s="13">
        <f t="shared" ref="Q58:Q69" si="46">P58*$B$60</f>
        <v>3.1285484252075988E-3</v>
      </c>
      <c r="R58" s="8">
        <f t="shared" ref="R58:R69" si="47">L58*$B$60</f>
        <v>0.80117864999999977</v>
      </c>
      <c r="S58" s="14">
        <f t="shared" ref="S58:S69" si="48">Q58/R58</f>
        <v>3.9049323458726711E-3</v>
      </c>
      <c r="T58" s="2">
        <v>0.27</v>
      </c>
      <c r="U58" s="15">
        <f t="shared" ref="U58:U69" si="49">S58*T58</f>
        <v>1.0543317333856213E-3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0.22660485665579685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97.394394229824172</v>
      </c>
      <c r="AF58" s="1">
        <f t="shared" ref="AF58:AF69" si="54">AE58*10000*AC58*AB58</f>
        <v>2258243.556922304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x14ac:dyDescent="0.15">
      <c r="A59" s="1" t="s">
        <v>74</v>
      </c>
      <c r="B59" s="1">
        <v>27</v>
      </c>
      <c r="C59" s="7">
        <v>1</v>
      </c>
      <c r="D59" s="9">
        <v>-12.641490041774199</v>
      </c>
      <c r="E59" s="10">
        <f t="shared" ref="E59:E70" si="55">D58</f>
        <v>-11</v>
      </c>
      <c r="F59" s="7" t="s">
        <v>73</v>
      </c>
      <c r="G59" s="1">
        <v>2</v>
      </c>
      <c r="H59" s="8">
        <f t="shared" si="40"/>
        <v>-12.641490041774199</v>
      </c>
      <c r="I59" s="8">
        <f t="shared" si="41"/>
        <v>260.50850995822577</v>
      </c>
      <c r="J59" s="8">
        <f t="shared" si="42"/>
        <v>3.0901038171132727E-3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5.5145819019820417</v>
      </c>
      <c r="P59" s="8">
        <f t="shared" si="45"/>
        <v>1.7040630585098478E-2</v>
      </c>
      <c r="Q59" s="13">
        <f t="shared" si="46"/>
        <v>4.9417828696785579E-3</v>
      </c>
      <c r="R59" s="8">
        <f t="shared" si="47"/>
        <v>0.80117864999999977</v>
      </c>
      <c r="S59" s="14">
        <f t="shared" si="48"/>
        <v>6.1681409878789947E-3</v>
      </c>
      <c r="T59" s="2">
        <v>0.27</v>
      </c>
      <c r="U59" s="15">
        <f t="shared" si="49"/>
        <v>1.6653980667273287E-3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0.22672358684436514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97.394394229824172</v>
      </c>
      <c r="AF59" s="1">
        <f t="shared" si="54"/>
        <v>2259426.76935342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x14ac:dyDescent="0.15">
      <c r="A60" s="1" t="s">
        <v>38</v>
      </c>
      <c r="B60" s="1">
        <v>0.28999999999999998</v>
      </c>
      <c r="C60" s="7">
        <v>2</v>
      </c>
      <c r="D60" s="9">
        <v>-9.0456997702857098</v>
      </c>
      <c r="E60" s="10">
        <f t="shared" si="55"/>
        <v>-12.641490041774199</v>
      </c>
      <c r="F60" s="7" t="s">
        <v>73</v>
      </c>
      <c r="G60" s="1">
        <v>3</v>
      </c>
      <c r="H60" s="8">
        <f t="shared" si="40"/>
        <v>-9.0456997702857098</v>
      </c>
      <c r="I60" s="8">
        <f t="shared" si="41"/>
        <v>264.10430022971428</v>
      </c>
      <c r="J60" s="8">
        <f t="shared" si="42"/>
        <v>5.1401464960992424E-3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8.2602262713969434</v>
      </c>
      <c r="P60" s="8">
        <f t="shared" si="45"/>
        <v>4.2458773125907907E-2</v>
      </c>
      <c r="Q60" s="13">
        <f t="shared" si="46"/>
        <v>1.2313044206513293E-2</v>
      </c>
      <c r="R60" s="8">
        <f t="shared" si="47"/>
        <v>0.80117864999999977</v>
      </c>
      <c r="S60" s="14">
        <f t="shared" si="48"/>
        <v>1.5368662415696295E-2</v>
      </c>
      <c r="T60" s="2">
        <v>0.27</v>
      </c>
      <c r="U60" s="15">
        <f t="shared" si="49"/>
        <v>4.1495388522380001E-3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0.22720625539898986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97.394394229824172</v>
      </c>
      <c r="AF60" s="1">
        <f t="shared" si="54"/>
        <v>2264236.8302219124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x14ac:dyDescent="0.15">
      <c r="C61" s="7">
        <v>3</v>
      </c>
      <c r="D61" s="9">
        <v>-1.2535281707096799</v>
      </c>
      <c r="E61" s="10">
        <f t="shared" si="55"/>
        <v>-9.0456997702857098</v>
      </c>
      <c r="F61" s="7" t="s">
        <v>73</v>
      </c>
      <c r="G61" s="1">
        <v>4</v>
      </c>
      <c r="H61" s="8">
        <f t="shared" si="40"/>
        <v>-1.2535281707096799</v>
      </c>
      <c r="I61" s="8">
        <f t="shared" si="41"/>
        <v>271.89647182929031</v>
      </c>
      <c r="J61" s="8">
        <f t="shared" si="42"/>
        <v>1.4785458535093936E-2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10.980452498271035</v>
      </c>
      <c r="P61" s="8">
        <f t="shared" si="45"/>
        <v>0.16235102510975499</v>
      </c>
      <c r="Q61" s="13">
        <f t="shared" si="46"/>
        <v>4.7081797281828944E-2</v>
      </c>
      <c r="R61" s="8">
        <f t="shared" si="47"/>
        <v>0.80117864999999977</v>
      </c>
      <c r="S61" s="14">
        <f t="shared" si="48"/>
        <v>5.8765666411391464E-2</v>
      </c>
      <c r="T61" s="2">
        <v>0.27</v>
      </c>
      <c r="U61" s="15">
        <f t="shared" si="49"/>
        <v>1.5866729931075695E-2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0.22948290562560802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97.394394229824172</v>
      </c>
      <c r="AF61" s="1">
        <f t="shared" si="54"/>
        <v>2286924.9172360199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x14ac:dyDescent="0.15">
      <c r="C62" s="7">
        <v>4</v>
      </c>
      <c r="D62" s="9">
        <v>7.4352930366333299</v>
      </c>
      <c r="E62" s="10">
        <f t="shared" si="55"/>
        <v>-1.2535281707096799</v>
      </c>
      <c r="F62" s="7" t="s">
        <v>73</v>
      </c>
      <c r="G62" s="1">
        <v>5</v>
      </c>
      <c r="H62" s="8">
        <f t="shared" si="40"/>
        <v>7.4352930366333299</v>
      </c>
      <c r="I62" s="8">
        <f t="shared" si="41"/>
        <v>280.58529303663329</v>
      </c>
      <c r="J62" s="8">
        <f t="shared" si="42"/>
        <v>4.4816860676894728E-2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10.277196399503216</v>
      </c>
      <c r="O62" s="8">
        <f t="shared" si="56"/>
        <v>3.3035900736580626</v>
      </c>
      <c r="P62" s="8">
        <f t="shared" si="45"/>
        <v>0.14805653606470578</v>
      </c>
      <c r="Q62" s="13">
        <f t="shared" si="46"/>
        <v>4.2936395458764674E-2</v>
      </c>
      <c r="R62" s="8">
        <f t="shared" si="47"/>
        <v>0.80117864999999977</v>
      </c>
      <c r="S62" s="14">
        <f t="shared" si="48"/>
        <v>5.3591537241743384E-2</v>
      </c>
      <c r="T62" s="2">
        <v>0.27</v>
      </c>
      <c r="U62" s="15">
        <f t="shared" si="49"/>
        <v>1.4469715055270714E-2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0.22921146563523911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97.394394229824172</v>
      </c>
      <c r="AF62" s="1">
        <f t="shared" si="54"/>
        <v>2284219.8666100632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x14ac:dyDescent="0.15">
      <c r="C63" s="7">
        <v>5</v>
      </c>
      <c r="D63" s="9">
        <v>13.968769291225801</v>
      </c>
      <c r="E63" s="10">
        <f t="shared" si="55"/>
        <v>7.4352930366333299</v>
      </c>
      <c r="F63" s="7" t="s">
        <v>75</v>
      </c>
      <c r="G63" s="1">
        <v>6</v>
      </c>
      <c r="H63" s="8">
        <f t="shared" si="40"/>
        <v>13.968769291225801</v>
      </c>
      <c r="I63" s="8">
        <f t="shared" si="41"/>
        <v>287.11876929122576</v>
      </c>
      <c r="J63" s="8">
        <f t="shared" si="42"/>
        <v>9.8714566786112984E-2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5.918218537593356</v>
      </c>
      <c r="P63" s="8">
        <f t="shared" si="45"/>
        <v>0.58421437908407126</v>
      </c>
      <c r="Q63" s="13">
        <f t="shared" si="46"/>
        <v>0.16942216993438064</v>
      </c>
      <c r="R63" s="8">
        <f t="shared" si="47"/>
        <v>0.80117864999999977</v>
      </c>
      <c r="S63" s="14">
        <f t="shared" si="48"/>
        <v>0.21146615668600341</v>
      </c>
      <c r="T63" s="2">
        <v>0.27</v>
      </c>
      <c r="U63" s="15">
        <f t="shared" si="49"/>
        <v>5.7095862305220922E-2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0.23749372604590444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97.394394229824172</v>
      </c>
      <c r="AF63" s="1">
        <f t="shared" si="54"/>
        <v>2366757.2026811396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x14ac:dyDescent="0.15">
      <c r="C64" s="7">
        <v>6</v>
      </c>
      <c r="D64" s="9">
        <v>18.8582647276667</v>
      </c>
      <c r="E64" s="10">
        <f t="shared" si="55"/>
        <v>13.968769291225801</v>
      </c>
      <c r="F64" s="7" t="s">
        <v>73</v>
      </c>
      <c r="G64" s="1">
        <v>7</v>
      </c>
      <c r="H64" s="8">
        <f t="shared" si="40"/>
        <v>18.8582647276667</v>
      </c>
      <c r="I64" s="8">
        <f t="shared" si="41"/>
        <v>292.0082647276667</v>
      </c>
      <c r="J64" s="8">
        <f t="shared" si="42"/>
        <v>0.17417642648562479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8.0966891585092835</v>
      </c>
      <c r="P64" s="8">
        <f t="shared" si="45"/>
        <v>1.4102523839940475</v>
      </c>
      <c r="Q64" s="13">
        <f t="shared" si="46"/>
        <v>0.40897319135827376</v>
      </c>
      <c r="R64" s="8">
        <f t="shared" si="47"/>
        <v>0.80117864999999977</v>
      </c>
      <c r="S64" s="14">
        <f t="shared" si="48"/>
        <v>0.51046441559354316</v>
      </c>
      <c r="T64" s="2">
        <v>0.27</v>
      </c>
      <c r="U64" s="15">
        <f t="shared" si="49"/>
        <v>0.13782539221025666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0.30197947370645289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97.394394229824172</v>
      </c>
      <c r="AF64" s="1">
        <f t="shared" si="54"/>
        <v>3009393.5800159317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x14ac:dyDescent="0.15">
      <c r="C65" s="7">
        <v>7</v>
      </c>
      <c r="D65" s="9">
        <v>22.4195131016129</v>
      </c>
      <c r="E65" s="10">
        <f t="shared" si="55"/>
        <v>18.8582647276667</v>
      </c>
      <c r="F65" s="7" t="s">
        <v>73</v>
      </c>
      <c r="G65" s="1">
        <v>8</v>
      </c>
      <c r="H65" s="8">
        <f t="shared" si="40"/>
        <v>22.4195131016129</v>
      </c>
      <c r="I65" s="8">
        <f t="shared" si="41"/>
        <v>295.56951310161287</v>
      </c>
      <c r="J65" s="8">
        <f t="shared" si="42"/>
        <v>0.26029758716456586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9.4491217745152358</v>
      </c>
      <c r="P65" s="8">
        <f t="shared" si="45"/>
        <v>2.4595835987304766</v>
      </c>
      <c r="Q65" s="13">
        <f t="shared" si="46"/>
        <v>0.71327924363183814</v>
      </c>
      <c r="R65" s="8">
        <f t="shared" si="47"/>
        <v>0.80117864999999977</v>
      </c>
      <c r="S65" s="14">
        <f t="shared" si="48"/>
        <v>0.89028738300981725</v>
      </c>
      <c r="T65" s="2">
        <v>0.27</v>
      </c>
      <c r="U65" s="15">
        <f t="shared" si="49"/>
        <v>0.24037759341265066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0.32190536640007805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97.394394229824172</v>
      </c>
      <c r="AF65" s="1">
        <f t="shared" si="54"/>
        <v>3207966.1942810067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x14ac:dyDescent="0.15">
      <c r="C66" s="7">
        <v>8</v>
      </c>
      <c r="D66" s="9">
        <v>20.770579280967699</v>
      </c>
      <c r="E66" s="10">
        <f t="shared" si="55"/>
        <v>22.4195131016129</v>
      </c>
      <c r="F66" s="7" t="s">
        <v>73</v>
      </c>
      <c r="G66" s="1">
        <v>9</v>
      </c>
      <c r="H66" s="8">
        <f t="shared" si="40"/>
        <v>20.770579280967699</v>
      </c>
      <c r="I66" s="8">
        <f t="shared" si="41"/>
        <v>293.92057928096767</v>
      </c>
      <c r="J66" s="8">
        <f t="shared" si="42"/>
        <v>0.21637518883670842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9.7522231757847582</v>
      </c>
      <c r="P66" s="8">
        <f t="shared" si="45"/>
        <v>2.1101391312381512</v>
      </c>
      <c r="Q66" s="13">
        <f t="shared" si="46"/>
        <v>0.61194034805906383</v>
      </c>
      <c r="R66" s="8">
        <f t="shared" si="47"/>
        <v>0.80117864999999977</v>
      </c>
      <c r="S66" s="14">
        <f t="shared" si="48"/>
        <v>0.76380011881128385</v>
      </c>
      <c r="T66" s="2">
        <v>0.27</v>
      </c>
      <c r="U66" s="15">
        <f t="shared" si="49"/>
        <v>0.20622603207904666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0.31526971803295878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97.394394229824172</v>
      </c>
      <c r="AF66" s="1">
        <f t="shared" si="54"/>
        <v>3141838.2639612672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x14ac:dyDescent="0.15">
      <c r="C67" s="7">
        <v>9</v>
      </c>
      <c r="D67" s="9">
        <v>13.765944693133299</v>
      </c>
      <c r="E67" s="10">
        <f t="shared" si="55"/>
        <v>20.770579280967699</v>
      </c>
      <c r="F67" s="7" t="s">
        <v>73</v>
      </c>
      <c r="G67" s="1">
        <v>10</v>
      </c>
      <c r="H67" s="8">
        <f t="shared" si="40"/>
        <v>13.765944693133299</v>
      </c>
      <c r="I67" s="8">
        <f t="shared" si="41"/>
        <v>286.91594469313327</v>
      </c>
      <c r="J67" s="8">
        <f t="shared" si="42"/>
        <v>9.6376235067397065E-2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10.404769044546606</v>
      </c>
      <c r="P67" s="8">
        <f t="shared" si="45"/>
        <v>1.0027724672592</v>
      </c>
      <c r="Q67" s="13">
        <f t="shared" si="46"/>
        <v>0.29080401550516799</v>
      </c>
      <c r="R67" s="8">
        <f t="shared" si="47"/>
        <v>0.80117864999999977</v>
      </c>
      <c r="S67" s="14">
        <f t="shared" si="48"/>
        <v>0.3629702507738668</v>
      </c>
      <c r="T67" s="2">
        <v>0.27</v>
      </c>
      <c r="U67" s="15">
        <f t="shared" si="49"/>
        <v>9.8001967708944038E-2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0.24544178232584785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97.394394229824172</v>
      </c>
      <c r="AF67" s="1">
        <f t="shared" si="54"/>
        <v>2445964.0085242349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x14ac:dyDescent="0.15">
      <c r="C68" s="7">
        <v>10</v>
      </c>
      <c r="D68" s="9">
        <v>5.6626977666774199</v>
      </c>
      <c r="E68" s="10">
        <f t="shared" si="55"/>
        <v>13.765944693133299</v>
      </c>
      <c r="F68" s="7" t="s">
        <v>73</v>
      </c>
      <c r="G68" s="1">
        <v>11</v>
      </c>
      <c r="H68" s="8">
        <f t="shared" si="40"/>
        <v>5.6626977666774199</v>
      </c>
      <c r="I68" s="8">
        <f t="shared" si="41"/>
        <v>278.81269776667739</v>
      </c>
      <c r="J68" s="8">
        <f t="shared" si="42"/>
        <v>3.5944025809237105E-2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8.9318967484230356</v>
      </c>
      <c r="O68" s="8">
        <f t="shared" si="56"/>
        <v>3.2327848288643697</v>
      </c>
      <c r="P68" s="8">
        <f t="shared" si="45"/>
        <v>0.11619930132441106</v>
      </c>
      <c r="Q68" s="13">
        <f t="shared" si="46"/>
        <v>3.3697797384079207E-2</v>
      </c>
      <c r="R68" s="8">
        <f t="shared" si="47"/>
        <v>0.80117864999999977</v>
      </c>
      <c r="S68" s="14">
        <f t="shared" si="48"/>
        <v>4.2060278795595984E-2</v>
      </c>
      <c r="T68" s="2">
        <v>0.27</v>
      </c>
      <c r="U68" s="15">
        <f t="shared" si="49"/>
        <v>1.1356275274810916E-2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0.22860652428589578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97.394394229824172</v>
      </c>
      <c r="AF68" s="1">
        <f t="shared" si="54"/>
        <v>2278191.2892678506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1:54" x14ac:dyDescent="0.15">
      <c r="C69" s="7">
        <v>11</v>
      </c>
      <c r="D69" s="9">
        <v>-5.69538376346667</v>
      </c>
      <c r="E69" s="10">
        <f t="shared" si="55"/>
        <v>5.6626977666774199</v>
      </c>
      <c r="F69" s="7" t="s">
        <v>75</v>
      </c>
      <c r="G69" s="1">
        <v>12</v>
      </c>
      <c r="H69" s="8">
        <f t="shared" si="40"/>
        <v>-5.69538376346667</v>
      </c>
      <c r="I69" s="8">
        <f t="shared" si="41"/>
        <v>267.4546162365333</v>
      </c>
      <c r="J69" s="8">
        <f t="shared" si="42"/>
        <v>8.1572329650236013E-3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5.8792705275399584</v>
      </c>
      <c r="P69" s="8">
        <f t="shared" si="45"/>
        <v>4.7958579357540644E-2</v>
      </c>
      <c r="Q69" s="13">
        <f t="shared" si="46"/>
        <v>1.3907988013686786E-2</v>
      </c>
      <c r="R69" s="8">
        <f t="shared" si="47"/>
        <v>0.80117864999999977</v>
      </c>
      <c r="S69" s="14">
        <f t="shared" si="48"/>
        <v>1.7359409182567197E-2</v>
      </c>
      <c r="T69" s="2">
        <v>0.27</v>
      </c>
      <c r="U69" s="15">
        <f t="shared" si="49"/>
        <v>4.6870404792931433E-3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0.22731069196512668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97.394394229824172</v>
      </c>
      <c r="AF69" s="1">
        <f t="shared" si="54"/>
        <v>2265277.598747645</v>
      </c>
      <c r="AG69" s="1">
        <f>SUM(AF58:AF69)</f>
        <v>30068440.077822793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pans="1:54" x14ac:dyDescent="0.15">
      <c r="C70" s="7">
        <v>12</v>
      </c>
      <c r="D70" s="9">
        <v>-12.122870693290301</v>
      </c>
      <c r="E70" s="10">
        <f t="shared" si="55"/>
        <v>-5.69538376346667</v>
      </c>
      <c r="F70" s="7" t="s">
        <v>73</v>
      </c>
    </row>
    <row r="72" spans="1:54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54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4" x14ac:dyDescent="0.15">
      <c r="A74" s="1" t="s">
        <v>71</v>
      </c>
      <c r="B74" s="1">
        <f>F8</f>
        <v>625.46400000000006</v>
      </c>
      <c r="C74" s="7" t="s">
        <v>72</v>
      </c>
      <c r="D74" s="7">
        <v>-11</v>
      </c>
      <c r="E74" s="7"/>
      <c r="F74" s="7"/>
      <c r="G74" s="1">
        <v>1</v>
      </c>
      <c r="H74" s="8">
        <f t="shared" ref="H74:H85" si="57">E75</f>
        <v>-11</v>
      </c>
      <c r="I74" s="8">
        <f t="shared" ref="I74:I85" si="58">H74+273.15</f>
        <v>262.14999999999998</v>
      </c>
      <c r="J74" s="8">
        <f t="shared" ref="J74:J85" si="59">EXP(($C$16*(I74-$C$14))/($C$17*I74*$C$14))</f>
        <v>3.9049323458726711E-3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2.0353288373157535E-3</v>
      </c>
      <c r="Q74" s="13">
        <f t="shared" ref="Q74:Q85" si="63">P74*$B$76</f>
        <v>6.1059865119472603E-4</v>
      </c>
      <c r="R74" s="8">
        <f t="shared" ref="R74:R85" si="64">L74*$B$76</f>
        <v>0.156366</v>
      </c>
      <c r="S74" s="14">
        <f t="shared" ref="S74:S85" si="65">Q74/R74</f>
        <v>3.9049323458726706E-3</v>
      </c>
      <c r="T74" s="2">
        <v>0.01</v>
      </c>
      <c r="U74" s="15">
        <f t="shared" ref="U74:U85" si="66">S74*T74</f>
        <v>3.9049323458726707E-5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5.5290493234587271E-3</v>
      </c>
      <c r="AU74" s="8">
        <f t="shared" ref="AU74:AU85" si="70">$B$74/12</f>
        <v>52.122000000000007</v>
      </c>
      <c r="AV74" s="1">
        <f t="shared" ref="AV74:AV85" si="71">$B$76</f>
        <v>0.3</v>
      </c>
      <c r="AW74" s="1">
        <f>$E$8/12</f>
        <v>5.1476898660918415</v>
      </c>
      <c r="AX74" s="1">
        <f t="shared" ref="AX74:AX85" si="72">AW74*10000*AV74*0.67*AU74*AT74</f>
        <v>2981.8100042840542</v>
      </c>
    </row>
    <row r="75" spans="1:54" x14ac:dyDescent="0.15">
      <c r="A75" s="1" t="s">
        <v>74</v>
      </c>
      <c r="B75" s="1">
        <v>1</v>
      </c>
      <c r="C75" s="7">
        <v>1</v>
      </c>
      <c r="D75" s="9">
        <v>-12.641490041774199</v>
      </c>
      <c r="E75" s="10">
        <f t="shared" ref="E75:E86" si="73">D74</f>
        <v>-11</v>
      </c>
      <c r="F75" s="7" t="s">
        <v>73</v>
      </c>
      <c r="G75" s="1">
        <v>2</v>
      </c>
      <c r="H75" s="8">
        <f t="shared" si="57"/>
        <v>-12.641490041774199</v>
      </c>
      <c r="I75" s="8">
        <f t="shared" si="58"/>
        <v>260.50850995822577</v>
      </c>
      <c r="J75" s="8">
        <f t="shared" si="59"/>
        <v>3.0901038171132727E-3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1.0404046711626842</v>
      </c>
      <c r="P75" s="8">
        <f t="shared" si="62"/>
        <v>3.2149584457022897E-3</v>
      </c>
      <c r="Q75" s="13">
        <f t="shared" si="63"/>
        <v>9.6448753371068685E-4</v>
      </c>
      <c r="R75" s="8">
        <f t="shared" si="64"/>
        <v>0.156366</v>
      </c>
      <c r="S75" s="14">
        <f t="shared" si="65"/>
        <v>6.1681409878789947E-3</v>
      </c>
      <c r="T75" s="2">
        <v>0.01</v>
      </c>
      <c r="U75" s="15">
        <f t="shared" si="66"/>
        <v>6.1681409878789947E-5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5.5516814098787899E-3</v>
      </c>
      <c r="AU75" s="8">
        <f t="shared" si="70"/>
        <v>52.122000000000007</v>
      </c>
      <c r="AV75" s="1">
        <f t="shared" si="71"/>
        <v>0.3</v>
      </c>
      <c r="AW75" s="1">
        <f t="shared" ref="AW75:AW85" si="75">$E$8/12</f>
        <v>5.1476898660918415</v>
      </c>
      <c r="AX75" s="1">
        <f t="shared" si="72"/>
        <v>2994.0154627195288</v>
      </c>
    </row>
    <row r="76" spans="1:54" x14ac:dyDescent="0.15">
      <c r="A76" s="1" t="s">
        <v>38</v>
      </c>
      <c r="B76" s="1">
        <v>0.3</v>
      </c>
      <c r="C76" s="7">
        <v>2</v>
      </c>
      <c r="D76" s="9">
        <v>-9.0456997702857098</v>
      </c>
      <c r="E76" s="10">
        <f t="shared" si="73"/>
        <v>-12.641490041774199</v>
      </c>
      <c r="F76" s="7" t="s">
        <v>73</v>
      </c>
      <c r="G76" s="1">
        <v>3</v>
      </c>
      <c r="H76" s="8">
        <f t="shared" si="57"/>
        <v>-9.0456997702857098</v>
      </c>
      <c r="I76" s="8">
        <f t="shared" si="58"/>
        <v>264.10430022971428</v>
      </c>
      <c r="J76" s="8">
        <f t="shared" si="59"/>
        <v>5.1401464960992424E-3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1.558409712716982</v>
      </c>
      <c r="P76" s="8">
        <f t="shared" si="62"/>
        <v>8.0104542243092224E-3</v>
      </c>
      <c r="Q76" s="13">
        <f t="shared" si="63"/>
        <v>2.4031362672927666E-3</v>
      </c>
      <c r="R76" s="8">
        <f t="shared" si="64"/>
        <v>0.156366</v>
      </c>
      <c r="S76" s="14">
        <f t="shared" si="65"/>
        <v>1.5368662415696293E-2</v>
      </c>
      <c r="T76" s="2">
        <v>0.01</v>
      </c>
      <c r="U76" s="15">
        <f t="shared" si="66"/>
        <v>1.5368662415696295E-4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5.6436866241569633E-3</v>
      </c>
      <c r="AU76" s="8">
        <f t="shared" si="70"/>
        <v>52.122000000000007</v>
      </c>
      <c r="AV76" s="1">
        <f t="shared" si="71"/>
        <v>0.3</v>
      </c>
      <c r="AW76" s="1">
        <f t="shared" si="75"/>
        <v>5.1476898660918415</v>
      </c>
      <c r="AX76" s="1">
        <f t="shared" si="72"/>
        <v>3043.6337700145955</v>
      </c>
    </row>
    <row r="77" spans="1:54" x14ac:dyDescent="0.15">
      <c r="C77" s="7">
        <v>3</v>
      </c>
      <c r="D77" s="9">
        <v>-1.2535281707096799</v>
      </c>
      <c r="E77" s="10">
        <f t="shared" si="73"/>
        <v>-9.0456997702857098</v>
      </c>
      <c r="F77" s="7" t="s">
        <v>73</v>
      </c>
      <c r="G77" s="1">
        <v>4</v>
      </c>
      <c r="H77" s="8">
        <f t="shared" si="57"/>
        <v>-1.2535281707096799</v>
      </c>
      <c r="I77" s="8">
        <f t="shared" si="58"/>
        <v>271.89647182929031</v>
      </c>
      <c r="J77" s="8">
        <f t="shared" si="59"/>
        <v>1.4785458535093936E-2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2.0716192584926727</v>
      </c>
      <c r="P77" s="8">
        <f t="shared" si="62"/>
        <v>3.0629840646945457E-2</v>
      </c>
      <c r="Q77" s="13">
        <f t="shared" si="63"/>
        <v>9.1889521940836365E-3</v>
      </c>
      <c r="R77" s="8">
        <f t="shared" si="64"/>
        <v>0.156366</v>
      </c>
      <c r="S77" s="14">
        <f t="shared" si="65"/>
        <v>5.8765666411391457E-2</v>
      </c>
      <c r="T77" s="2">
        <v>0.01</v>
      </c>
      <c r="U77" s="15">
        <f t="shared" si="66"/>
        <v>5.8765666411391456E-4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6.0776566641139148E-3</v>
      </c>
      <c r="AU77" s="8">
        <f t="shared" si="70"/>
        <v>52.122000000000007</v>
      </c>
      <c r="AV77" s="1">
        <f t="shared" si="71"/>
        <v>0.3</v>
      </c>
      <c r="AW77" s="1">
        <f t="shared" si="75"/>
        <v>5.1476898660918415</v>
      </c>
      <c r="AX77" s="1">
        <f t="shared" si="72"/>
        <v>3277.6733184072855</v>
      </c>
    </row>
    <row r="78" spans="1:54" x14ac:dyDescent="0.15">
      <c r="C78" s="7">
        <v>4</v>
      </c>
      <c r="D78" s="9">
        <v>7.4352930366333299</v>
      </c>
      <c r="E78" s="10">
        <f t="shared" si="73"/>
        <v>-1.2535281707096799</v>
      </c>
      <c r="F78" s="7" t="s">
        <v>73</v>
      </c>
      <c r="G78" s="1">
        <v>5</v>
      </c>
      <c r="H78" s="8">
        <f t="shared" si="57"/>
        <v>7.4352930366333299</v>
      </c>
      <c r="I78" s="8">
        <f t="shared" si="58"/>
        <v>280.58529303663329</v>
      </c>
      <c r="J78" s="8">
        <f t="shared" si="59"/>
        <v>4.4816860676894728E-2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1.9389399469534407</v>
      </c>
      <c r="O78" s="8">
        <f t="shared" si="74"/>
        <v>0.62326947089228635</v>
      </c>
      <c r="P78" s="8">
        <f t="shared" si="62"/>
        <v>2.7932981041141492E-2</v>
      </c>
      <c r="Q78" s="13">
        <f t="shared" si="63"/>
        <v>8.3798943123424476E-3</v>
      </c>
      <c r="R78" s="8">
        <f t="shared" si="64"/>
        <v>0.156366</v>
      </c>
      <c r="S78" s="14">
        <f t="shared" si="65"/>
        <v>5.3591537241743391E-2</v>
      </c>
      <c r="T78" s="2">
        <v>0.01</v>
      </c>
      <c r="U78" s="15">
        <f t="shared" si="66"/>
        <v>5.3591537241743389E-4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6.0259153724174343E-3</v>
      </c>
      <c r="AU78" s="8">
        <f t="shared" si="70"/>
        <v>52.122000000000007</v>
      </c>
      <c r="AV78" s="1">
        <f t="shared" si="71"/>
        <v>0.3</v>
      </c>
      <c r="AW78" s="1">
        <f t="shared" si="75"/>
        <v>5.1476898660918415</v>
      </c>
      <c r="AX78" s="1">
        <f t="shared" si="72"/>
        <v>3249.769298712516</v>
      </c>
    </row>
    <row r="79" spans="1:54" x14ac:dyDescent="0.15">
      <c r="C79" s="7">
        <v>5</v>
      </c>
      <c r="D79" s="9">
        <v>13.968769291225801</v>
      </c>
      <c r="E79" s="10">
        <f t="shared" si="73"/>
        <v>7.4352930366333299</v>
      </c>
      <c r="F79" s="7" t="s">
        <v>75</v>
      </c>
      <c r="G79" s="1">
        <v>6</v>
      </c>
      <c r="H79" s="8">
        <f t="shared" si="57"/>
        <v>13.968769291225801</v>
      </c>
      <c r="I79" s="8">
        <f t="shared" si="58"/>
        <v>287.11876929122576</v>
      </c>
      <c r="J79" s="8">
        <f t="shared" si="59"/>
        <v>9.8714566786112984E-2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1.1165564898511449</v>
      </c>
      <c r="P79" s="8">
        <f t="shared" si="62"/>
        <v>0.11022039018787873</v>
      </c>
      <c r="Q79" s="13">
        <f t="shared" si="63"/>
        <v>3.3066117056363614E-2</v>
      </c>
      <c r="R79" s="8">
        <f t="shared" si="64"/>
        <v>0.156366</v>
      </c>
      <c r="S79" s="14">
        <f t="shared" si="65"/>
        <v>0.21146615668600344</v>
      </c>
      <c r="T79" s="2">
        <v>0.01</v>
      </c>
      <c r="U79" s="15">
        <f t="shared" si="66"/>
        <v>2.1146615668600345E-3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7.6046615668600341E-3</v>
      </c>
      <c r="AU79" s="8">
        <f t="shared" si="70"/>
        <v>52.122000000000007</v>
      </c>
      <c r="AV79" s="1">
        <f t="shared" si="71"/>
        <v>0.3</v>
      </c>
      <c r="AW79" s="1">
        <f t="shared" si="75"/>
        <v>5.1476898660918415</v>
      </c>
      <c r="AX79" s="1">
        <f t="shared" si="72"/>
        <v>4101.1853236774568</v>
      </c>
    </row>
    <row r="80" spans="1:54" x14ac:dyDescent="0.15">
      <c r="C80" s="7">
        <v>6</v>
      </c>
      <c r="D80" s="9">
        <v>18.8582647276667</v>
      </c>
      <c r="E80" s="10">
        <f t="shared" si="73"/>
        <v>13.968769291225801</v>
      </c>
      <c r="F80" s="7" t="s">
        <v>73</v>
      </c>
      <c r="G80" s="1">
        <v>7</v>
      </c>
      <c r="H80" s="8">
        <f t="shared" si="57"/>
        <v>18.8582647276667</v>
      </c>
      <c r="I80" s="8">
        <f t="shared" si="58"/>
        <v>292.0082647276667</v>
      </c>
      <c r="J80" s="8">
        <f t="shared" si="59"/>
        <v>0.17417642648562479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1.5275560996632662</v>
      </c>
      <c r="P80" s="8">
        <f t="shared" si="62"/>
        <v>0.26606426269566663</v>
      </c>
      <c r="Q80" s="13">
        <f t="shared" si="63"/>
        <v>7.9819278808699989E-2</v>
      </c>
      <c r="R80" s="8">
        <f t="shared" si="64"/>
        <v>0.156366</v>
      </c>
      <c r="S80" s="14">
        <f t="shared" si="65"/>
        <v>0.51046441559354327</v>
      </c>
      <c r="T80" s="2">
        <v>0.01</v>
      </c>
      <c r="U80" s="15">
        <f t="shared" si="66"/>
        <v>5.1046441559354332E-3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1.5054644155935434E-2</v>
      </c>
      <c r="AU80" s="8">
        <f t="shared" si="70"/>
        <v>52.122000000000007</v>
      </c>
      <c r="AV80" s="1">
        <f t="shared" si="71"/>
        <v>0.3</v>
      </c>
      <c r="AW80" s="1">
        <f t="shared" si="75"/>
        <v>5.1476898660918415</v>
      </c>
      <c r="AX80" s="1">
        <f t="shared" si="72"/>
        <v>8118.9524507666192</v>
      </c>
    </row>
    <row r="81" spans="1:53" x14ac:dyDescent="0.15">
      <c r="C81" s="7">
        <v>7</v>
      </c>
      <c r="D81" s="9">
        <v>22.4195131016129</v>
      </c>
      <c r="E81" s="10">
        <f t="shared" si="73"/>
        <v>18.8582647276667</v>
      </c>
      <c r="F81" s="7" t="s">
        <v>73</v>
      </c>
      <c r="G81" s="1">
        <v>8</v>
      </c>
      <c r="H81" s="8">
        <f t="shared" si="57"/>
        <v>22.4195131016129</v>
      </c>
      <c r="I81" s="8">
        <f t="shared" si="58"/>
        <v>295.56951310161287</v>
      </c>
      <c r="J81" s="8">
        <f t="shared" si="59"/>
        <v>0.26029758716456586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1.7827118369675996</v>
      </c>
      <c r="P81" s="8">
        <f t="shared" si="62"/>
        <v>0.46403558977237708</v>
      </c>
      <c r="Q81" s="13">
        <f t="shared" si="63"/>
        <v>0.13921067693171313</v>
      </c>
      <c r="R81" s="8">
        <f t="shared" si="64"/>
        <v>0.156366</v>
      </c>
      <c r="S81" s="14">
        <f t="shared" si="65"/>
        <v>0.89028738300981747</v>
      </c>
      <c r="T81" s="2">
        <v>0.01</v>
      </c>
      <c r="U81" s="15">
        <f t="shared" si="66"/>
        <v>8.9028738300981746E-3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1.8852873830098177E-2</v>
      </c>
      <c r="AU81" s="8">
        <f t="shared" si="70"/>
        <v>52.122000000000007</v>
      </c>
      <c r="AV81" s="1">
        <f t="shared" si="71"/>
        <v>0.3</v>
      </c>
      <c r="AW81" s="1">
        <f t="shared" si="75"/>
        <v>5.1476898660918415</v>
      </c>
      <c r="AX81" s="1">
        <f t="shared" si="72"/>
        <v>10167.333389047386</v>
      </c>
    </row>
    <row r="82" spans="1:53" x14ac:dyDescent="0.15">
      <c r="C82" s="7">
        <v>8</v>
      </c>
      <c r="D82" s="9">
        <v>20.770579280967699</v>
      </c>
      <c r="E82" s="10">
        <f t="shared" si="73"/>
        <v>22.4195131016129</v>
      </c>
      <c r="F82" s="7" t="s">
        <v>73</v>
      </c>
      <c r="G82" s="1">
        <v>9</v>
      </c>
      <c r="H82" s="8">
        <f t="shared" si="57"/>
        <v>20.770579280967699</v>
      </c>
      <c r="I82" s="8">
        <f t="shared" si="58"/>
        <v>293.92057928096767</v>
      </c>
      <c r="J82" s="8">
        <f t="shared" si="59"/>
        <v>0.21637518883670842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1.8398962471952225</v>
      </c>
      <c r="P82" s="8">
        <f t="shared" si="62"/>
        <v>0.39810789792681744</v>
      </c>
      <c r="Q82" s="13">
        <f t="shared" si="63"/>
        <v>0.11943236937804523</v>
      </c>
      <c r="R82" s="8">
        <f t="shared" si="64"/>
        <v>0.156366</v>
      </c>
      <c r="S82" s="14">
        <f t="shared" si="65"/>
        <v>0.76380011881128396</v>
      </c>
      <c r="T82" s="2">
        <v>0.01</v>
      </c>
      <c r="U82" s="15">
        <f t="shared" si="66"/>
        <v>7.6380011881128397E-3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1.758800118811284E-2</v>
      </c>
      <c r="AU82" s="8">
        <f t="shared" si="70"/>
        <v>52.122000000000007</v>
      </c>
      <c r="AV82" s="1">
        <f t="shared" si="71"/>
        <v>0.3</v>
      </c>
      <c r="AW82" s="1">
        <f t="shared" si="75"/>
        <v>5.1476898660918415</v>
      </c>
      <c r="AX82" s="1">
        <f t="shared" si="72"/>
        <v>9485.1890135188769</v>
      </c>
    </row>
    <row r="83" spans="1:53" x14ac:dyDescent="0.15">
      <c r="C83" s="7">
        <v>9</v>
      </c>
      <c r="D83" s="9">
        <v>13.765944693133299</v>
      </c>
      <c r="E83" s="10">
        <f t="shared" si="73"/>
        <v>20.770579280967699</v>
      </c>
      <c r="F83" s="7" t="s">
        <v>73</v>
      </c>
      <c r="G83" s="1">
        <v>10</v>
      </c>
      <c r="H83" s="8">
        <f t="shared" si="57"/>
        <v>13.765944693133299</v>
      </c>
      <c r="I83" s="8">
        <f t="shared" si="58"/>
        <v>286.91594469313327</v>
      </c>
      <c r="J83" s="8">
        <f t="shared" si="59"/>
        <v>9.6376235067397065E-2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1.9630083492684052</v>
      </c>
      <c r="P83" s="8">
        <f t="shared" si="62"/>
        <v>0.18918735410835488</v>
      </c>
      <c r="Q83" s="13">
        <f t="shared" si="63"/>
        <v>5.6756206232506462E-2</v>
      </c>
      <c r="R83" s="8">
        <f t="shared" si="64"/>
        <v>0.156366</v>
      </c>
      <c r="S83" s="14">
        <f t="shared" si="65"/>
        <v>0.36297025077386685</v>
      </c>
      <c r="T83" s="2">
        <v>0.01</v>
      </c>
      <c r="U83" s="15">
        <f t="shared" si="66"/>
        <v>3.6297025077386687E-3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9.1197025077386674E-3</v>
      </c>
      <c r="AU83" s="8">
        <f t="shared" si="70"/>
        <v>52.122000000000007</v>
      </c>
      <c r="AV83" s="1">
        <f t="shared" si="71"/>
        <v>0.3</v>
      </c>
      <c r="AW83" s="1">
        <f t="shared" si="75"/>
        <v>5.1476898660918415</v>
      </c>
      <c r="AX83" s="1">
        <f t="shared" si="72"/>
        <v>4918.2451779357016</v>
      </c>
    </row>
    <row r="84" spans="1:53" x14ac:dyDescent="0.15">
      <c r="C84" s="7">
        <v>10</v>
      </c>
      <c r="D84" s="9">
        <v>5.6626977666774199</v>
      </c>
      <c r="E84" s="10">
        <f t="shared" si="73"/>
        <v>13.765944693133299</v>
      </c>
      <c r="F84" s="7" t="s">
        <v>73</v>
      </c>
      <c r="G84" s="1">
        <v>11</v>
      </c>
      <c r="H84" s="8">
        <f t="shared" si="57"/>
        <v>5.6626977666774199</v>
      </c>
      <c r="I84" s="8">
        <f t="shared" si="58"/>
        <v>278.81269776667739</v>
      </c>
      <c r="J84" s="8">
        <f t="shared" si="59"/>
        <v>3.5944025809237105E-2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1.6851299454020476</v>
      </c>
      <c r="O84" s="8">
        <f t="shared" si="74"/>
        <v>0.60991104975800248</v>
      </c>
      <c r="P84" s="8">
        <f t="shared" si="62"/>
        <v>2.1922658513840537E-2</v>
      </c>
      <c r="Q84" s="13">
        <f t="shared" si="63"/>
        <v>6.5767975541521613E-3</v>
      </c>
      <c r="R84" s="8">
        <f t="shared" si="64"/>
        <v>0.156366</v>
      </c>
      <c r="S84" s="14">
        <f t="shared" si="65"/>
        <v>4.2060278795595978E-2</v>
      </c>
      <c r="T84" s="2">
        <v>0.01</v>
      </c>
      <c r="U84" s="15">
        <f t="shared" si="66"/>
        <v>4.2060278795595977E-4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5.9106027879559601E-3</v>
      </c>
      <c r="AU84" s="8">
        <f t="shared" si="70"/>
        <v>52.122000000000007</v>
      </c>
      <c r="AV84" s="1">
        <f t="shared" si="71"/>
        <v>0.3</v>
      </c>
      <c r="AW84" s="1">
        <f t="shared" si="75"/>
        <v>5.1476898660918415</v>
      </c>
      <c r="AX84" s="1">
        <f t="shared" si="72"/>
        <v>3187.5813532173975</v>
      </c>
    </row>
    <row r="85" spans="1:53" x14ac:dyDescent="0.15">
      <c r="C85" s="7">
        <v>11</v>
      </c>
      <c r="D85" s="9">
        <v>-5.69538376346667</v>
      </c>
      <c r="E85" s="10">
        <f t="shared" si="73"/>
        <v>5.6626977666774199</v>
      </c>
      <c r="F85" s="7" t="s">
        <v>75</v>
      </c>
      <c r="G85" s="1">
        <v>12</v>
      </c>
      <c r="H85" s="8">
        <f t="shared" si="57"/>
        <v>-5.69538376346667</v>
      </c>
      <c r="I85" s="8">
        <f t="shared" si="58"/>
        <v>267.4546162365333</v>
      </c>
      <c r="J85" s="8">
        <f t="shared" si="59"/>
        <v>8.1572329650236013E-3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1.1092083912441619</v>
      </c>
      <c r="P85" s="8">
        <f t="shared" si="62"/>
        <v>9.048071254137674E-3</v>
      </c>
      <c r="Q85" s="13">
        <f t="shared" si="63"/>
        <v>2.7144213762413023E-3</v>
      </c>
      <c r="R85" s="8">
        <f t="shared" si="64"/>
        <v>0.156366</v>
      </c>
      <c r="S85" s="14">
        <f t="shared" si="65"/>
        <v>1.7359409182567197E-2</v>
      </c>
      <c r="T85" s="2">
        <v>0.01</v>
      </c>
      <c r="U85" s="15">
        <f t="shared" si="66"/>
        <v>1.7359409182567196E-4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5.6635940918256722E-3</v>
      </c>
      <c r="AU85" s="8">
        <f t="shared" si="70"/>
        <v>52.122000000000007</v>
      </c>
      <c r="AV85" s="1">
        <f t="shared" si="71"/>
        <v>0.3</v>
      </c>
      <c r="AW85" s="1">
        <f t="shared" si="75"/>
        <v>5.1476898660918415</v>
      </c>
      <c r="AX85" s="1">
        <f t="shared" si="72"/>
        <v>3054.3698446599533</v>
      </c>
      <c r="AY85" s="1">
        <f>SUM(AX74:AX85)</f>
        <v>58579.758406961373</v>
      </c>
    </row>
    <row r="86" spans="1:53" x14ac:dyDescent="0.15">
      <c r="C86" s="7">
        <v>12</v>
      </c>
      <c r="D86" s="9">
        <v>-12.122870693290301</v>
      </c>
      <c r="E86" s="10">
        <f t="shared" si="73"/>
        <v>-5.69538376346667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-11</v>
      </c>
      <c r="E90" s="7"/>
      <c r="F90" s="7"/>
      <c r="G90" s="1">
        <v>1</v>
      </c>
      <c r="H90" s="8">
        <f t="shared" ref="H90:H101" si="76">E91</f>
        <v>-11</v>
      </c>
      <c r="I90" s="8">
        <f t="shared" ref="I90:I101" si="77">H90+273.15</f>
        <v>262.14999999999998</v>
      </c>
      <c r="J90" s="8">
        <f t="shared" ref="J90:J101" si="78">EXP(($C$16*(I90-$C$14))/($C$17*I90*$C$14))</f>
        <v>3.9049323458726711E-3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1.1117342388699495E-3</v>
      </c>
      <c r="Q90" s="13">
        <f t="shared" ref="Q90:Q101" si="82">P90*$B$76</f>
        <v>3.3352027166098485E-4</v>
      </c>
      <c r="R90" s="8">
        <f t="shared" ref="R90:R101" si="83">L90*$B$76</f>
        <v>8.541E-2</v>
      </c>
      <c r="S90" s="14">
        <f t="shared" ref="S90:S101" si="84">Q90/R90</f>
        <v>3.9049323458726711E-3</v>
      </c>
      <c r="T90" s="2">
        <v>0.01</v>
      </c>
      <c r="U90" s="15">
        <f t="shared" ref="U90:U101" si="85">S90*T90</f>
        <v>3.9049323458726714E-5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5.5290493234587271E-3</v>
      </c>
      <c r="AU90" s="8">
        <f t="shared" ref="AU90:AU101" si="89">$B$90/12</f>
        <v>28.47</v>
      </c>
      <c r="AV90" s="1">
        <f t="shared" ref="AV90:AV101" si="90">$B$76</f>
        <v>0.3</v>
      </c>
      <c r="AW90" s="1">
        <f>$E$9/12</f>
        <v>7.0276223443684325</v>
      </c>
      <c r="AX90" s="1">
        <f t="shared" ref="AX90:AX101" si="91">AW90*10000*AV90*0.67*AU90*AT90</f>
        <v>2223.5269814700382</v>
      </c>
      <c r="AZ90" s="1">
        <f>$E$10/12</f>
        <v>1.0009253044827251</v>
      </c>
      <c r="BA90" s="1">
        <f t="shared" ref="BA90:BA101" si="92">AZ90*10000*AV90*0.67*AU90*AT90</f>
        <v>316.69095348256997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-12.641490041774199</v>
      </c>
      <c r="E91" s="10">
        <f t="shared" ref="E91:E102" si="93">D90</f>
        <v>-11</v>
      </c>
      <c r="F91" s="7" t="s">
        <v>73</v>
      </c>
      <c r="G91" s="1">
        <v>2</v>
      </c>
      <c r="H91" s="8">
        <f t="shared" si="76"/>
        <v>-12.641490041774199</v>
      </c>
      <c r="I91" s="8">
        <f t="shared" si="77"/>
        <v>260.50850995822577</v>
      </c>
      <c r="J91" s="8">
        <f t="shared" si="78"/>
        <v>3.0901038171132727E-3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0.56828826576113012</v>
      </c>
      <c r="P91" s="8">
        <f t="shared" si="81"/>
        <v>1.7560697392491503E-3</v>
      </c>
      <c r="Q91" s="13">
        <f t="shared" si="82"/>
        <v>5.2682092177474508E-4</v>
      </c>
      <c r="R91" s="8">
        <f t="shared" si="83"/>
        <v>8.541E-2</v>
      </c>
      <c r="S91" s="14">
        <f t="shared" si="84"/>
        <v>6.1681409878789964E-3</v>
      </c>
      <c r="T91" s="2">
        <v>0.01</v>
      </c>
      <c r="U91" s="15">
        <f t="shared" si="85"/>
        <v>6.1681409878789961E-5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5.5516814098787899E-3</v>
      </c>
      <c r="AU91" s="8">
        <f t="shared" si="89"/>
        <v>28.47</v>
      </c>
      <c r="AV91" s="1">
        <f t="shared" si="90"/>
        <v>0.3</v>
      </c>
      <c r="AW91" s="1">
        <f t="shared" ref="AW91:AW101" si="95">$E$9/12</f>
        <v>7.0276223443684325</v>
      </c>
      <c r="AX91" s="1">
        <f t="shared" si="91"/>
        <v>2232.628556055105</v>
      </c>
      <c r="AZ91" s="1">
        <f t="shared" ref="AZ91:AZ101" si="96">$E$10/12</f>
        <v>1.0009253044827251</v>
      </c>
      <c r="BA91" s="1">
        <f t="shared" si="92"/>
        <v>317.98726621345116</v>
      </c>
    </row>
    <row r="92" spans="1:53" x14ac:dyDescent="0.15">
      <c r="A92" s="1" t="s">
        <v>38</v>
      </c>
      <c r="B92" s="1">
        <v>0.33</v>
      </c>
      <c r="C92" s="7">
        <v>2</v>
      </c>
      <c r="D92" s="9">
        <v>-9.0456997702857098</v>
      </c>
      <c r="E92" s="10">
        <f t="shared" si="93"/>
        <v>-12.641490041774199</v>
      </c>
      <c r="F92" s="7" t="s">
        <v>73</v>
      </c>
      <c r="G92" s="1">
        <v>3</v>
      </c>
      <c r="H92" s="8">
        <f t="shared" si="76"/>
        <v>-9.0456997702857098</v>
      </c>
      <c r="I92" s="8">
        <f t="shared" si="77"/>
        <v>264.10430022971428</v>
      </c>
      <c r="J92" s="8">
        <f t="shared" si="78"/>
        <v>5.1401464960992424E-3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0.85123219602188094</v>
      </c>
      <c r="P92" s="8">
        <f t="shared" si="81"/>
        <v>4.3754581897487346E-3</v>
      </c>
      <c r="Q92" s="13">
        <f t="shared" si="82"/>
        <v>1.3126374569246203E-3</v>
      </c>
      <c r="R92" s="8">
        <f t="shared" si="83"/>
        <v>8.541E-2</v>
      </c>
      <c r="S92" s="14">
        <f t="shared" si="84"/>
        <v>1.5368662415696292E-2</v>
      </c>
      <c r="T92" s="2">
        <v>0.01</v>
      </c>
      <c r="U92" s="15">
        <f t="shared" si="85"/>
        <v>1.5368662415696292E-4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5.6436866241569633E-3</v>
      </c>
      <c r="AU92" s="8">
        <f t="shared" si="89"/>
        <v>28.47</v>
      </c>
      <c r="AV92" s="1">
        <f t="shared" si="90"/>
        <v>0.3</v>
      </c>
      <c r="AW92" s="1">
        <f t="shared" si="95"/>
        <v>7.0276223443684325</v>
      </c>
      <c r="AX92" s="1">
        <f t="shared" si="91"/>
        <v>2269.628782389761</v>
      </c>
      <c r="AZ92" s="1">
        <f t="shared" si="96"/>
        <v>1.0009253044827251</v>
      </c>
      <c r="BA92" s="1">
        <f t="shared" si="92"/>
        <v>323.25710870002462</v>
      </c>
    </row>
    <row r="93" spans="1:53" x14ac:dyDescent="0.15">
      <c r="C93" s="7">
        <v>3</v>
      </c>
      <c r="D93" s="9">
        <v>-1.2535281707096799</v>
      </c>
      <c r="E93" s="10">
        <f t="shared" si="93"/>
        <v>-9.0456997702857098</v>
      </c>
      <c r="F93" s="7" t="s">
        <v>73</v>
      </c>
      <c r="G93" s="1">
        <v>4</v>
      </c>
      <c r="H93" s="8">
        <f t="shared" si="76"/>
        <v>-1.2535281707096799</v>
      </c>
      <c r="I93" s="8">
        <f t="shared" si="77"/>
        <v>271.89647182929031</v>
      </c>
      <c r="J93" s="8">
        <f t="shared" si="78"/>
        <v>1.4785458535093936E-2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1.1315567378321321</v>
      </c>
      <c r="P93" s="8">
        <f t="shared" si="81"/>
        <v>1.6730585227323149E-2</v>
      </c>
      <c r="Q93" s="13">
        <f t="shared" si="82"/>
        <v>5.0191755681969442E-3</v>
      </c>
      <c r="R93" s="8">
        <f t="shared" si="83"/>
        <v>8.541E-2</v>
      </c>
      <c r="S93" s="14">
        <f t="shared" si="84"/>
        <v>5.8765666411391457E-2</v>
      </c>
      <c r="T93" s="2">
        <v>0.01</v>
      </c>
      <c r="U93" s="15">
        <f t="shared" si="85"/>
        <v>5.8765666411391456E-4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6.0776566641139148E-3</v>
      </c>
      <c r="AU93" s="8">
        <f t="shared" si="89"/>
        <v>28.47</v>
      </c>
      <c r="AV93" s="1">
        <f t="shared" si="90"/>
        <v>0.3</v>
      </c>
      <c r="AW93" s="1">
        <f t="shared" si="95"/>
        <v>7.0276223443684325</v>
      </c>
      <c r="AX93" s="1">
        <f t="shared" si="91"/>
        <v>2444.1513877316656</v>
      </c>
      <c r="AZ93" s="1">
        <f t="shared" si="96"/>
        <v>1.0009253044827251</v>
      </c>
      <c r="BA93" s="1">
        <f t="shared" si="92"/>
        <v>348.11389287695852</v>
      </c>
    </row>
    <row r="94" spans="1:53" x14ac:dyDescent="0.15">
      <c r="C94" s="7">
        <v>4</v>
      </c>
      <c r="D94" s="9">
        <v>7.4352930366333299</v>
      </c>
      <c r="E94" s="10">
        <f t="shared" si="93"/>
        <v>-1.2535281707096799</v>
      </c>
      <c r="F94" s="7" t="s">
        <v>73</v>
      </c>
      <c r="G94" s="1">
        <v>5</v>
      </c>
      <c r="H94" s="8">
        <f t="shared" si="76"/>
        <v>7.4352930366333299</v>
      </c>
      <c r="I94" s="8">
        <f t="shared" si="77"/>
        <v>280.58529303663329</v>
      </c>
      <c r="J94" s="8">
        <f t="shared" si="78"/>
        <v>4.4816860676894728E-2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1.0590848449745685</v>
      </c>
      <c r="O94" s="8">
        <f t="shared" si="94"/>
        <v>0.34044130763024039</v>
      </c>
      <c r="P94" s="8">
        <f t="shared" si="81"/>
        <v>1.5257510652724342E-2</v>
      </c>
      <c r="Q94" s="13">
        <f t="shared" si="82"/>
        <v>4.5772531958173024E-3</v>
      </c>
      <c r="R94" s="8">
        <f t="shared" si="83"/>
        <v>8.541E-2</v>
      </c>
      <c r="S94" s="14">
        <f t="shared" si="84"/>
        <v>5.3591537241743384E-2</v>
      </c>
      <c r="T94" s="2">
        <v>0.01</v>
      </c>
      <c r="U94" s="15">
        <f t="shared" si="85"/>
        <v>5.3591537241743389E-4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6.0259153724174343E-3</v>
      </c>
      <c r="AU94" s="8">
        <f t="shared" si="89"/>
        <v>28.47</v>
      </c>
      <c r="AV94" s="1">
        <f t="shared" si="90"/>
        <v>0.3</v>
      </c>
      <c r="AW94" s="1">
        <f t="shared" si="95"/>
        <v>7.0276223443684325</v>
      </c>
      <c r="AX94" s="1">
        <f t="shared" si="91"/>
        <v>2423.3434420229692</v>
      </c>
      <c r="AZ94" s="1">
        <f t="shared" si="96"/>
        <v>1.0009253044827251</v>
      </c>
      <c r="BA94" s="1">
        <f t="shared" si="92"/>
        <v>345.15027326657531</v>
      </c>
    </row>
    <row r="95" spans="1:53" x14ac:dyDescent="0.15">
      <c r="C95" s="7">
        <v>5</v>
      </c>
      <c r="D95" s="9">
        <v>13.968769291225801</v>
      </c>
      <c r="E95" s="10">
        <f t="shared" si="93"/>
        <v>7.4352930366333299</v>
      </c>
      <c r="F95" s="7" t="s">
        <v>75</v>
      </c>
      <c r="G95" s="1">
        <v>6</v>
      </c>
      <c r="H95" s="8">
        <f t="shared" si="76"/>
        <v>13.968769291225801</v>
      </c>
      <c r="I95" s="8">
        <f t="shared" si="77"/>
        <v>287.11876929122576</v>
      </c>
      <c r="J95" s="8">
        <f t="shared" si="78"/>
        <v>9.8714566786112984E-2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0.60988379697751605</v>
      </c>
      <c r="P95" s="8">
        <f t="shared" si="81"/>
        <v>6.0204414808505177E-2</v>
      </c>
      <c r="Q95" s="13">
        <f t="shared" si="82"/>
        <v>1.8061324442551551E-2</v>
      </c>
      <c r="R95" s="8">
        <f t="shared" si="83"/>
        <v>8.541E-2</v>
      </c>
      <c r="S95" s="14">
        <f t="shared" si="84"/>
        <v>0.21146615668600341</v>
      </c>
      <c r="T95" s="2">
        <v>0.01</v>
      </c>
      <c r="U95" s="15">
        <f t="shared" si="85"/>
        <v>2.1146615668600341E-3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7.6046615668600341E-3</v>
      </c>
      <c r="AU95" s="8">
        <f t="shared" si="89"/>
        <v>28.47</v>
      </c>
      <c r="AV95" s="1">
        <f t="shared" si="90"/>
        <v>0.3</v>
      </c>
      <c r="AW95" s="1">
        <f t="shared" si="95"/>
        <v>7.0276223443684325</v>
      </c>
      <c r="AX95" s="1">
        <f t="shared" si="91"/>
        <v>3058.2418766132259</v>
      </c>
      <c r="AZ95" s="1">
        <f t="shared" si="96"/>
        <v>1.0009253044827251</v>
      </c>
      <c r="BA95" s="1">
        <f t="shared" si="92"/>
        <v>435.57714565921367</v>
      </c>
    </row>
    <row r="96" spans="1:53" x14ac:dyDescent="0.15">
      <c r="C96" s="7">
        <v>6</v>
      </c>
      <c r="D96" s="9">
        <v>18.8582647276667</v>
      </c>
      <c r="E96" s="10">
        <f t="shared" si="93"/>
        <v>13.968769291225801</v>
      </c>
      <c r="F96" s="7" t="s">
        <v>73</v>
      </c>
      <c r="G96" s="1">
        <v>7</v>
      </c>
      <c r="H96" s="8">
        <f t="shared" si="76"/>
        <v>18.8582647276667</v>
      </c>
      <c r="I96" s="8">
        <f t="shared" si="77"/>
        <v>292.0082647276667</v>
      </c>
      <c r="J96" s="8">
        <f t="shared" si="78"/>
        <v>0.17417642648562479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0.83437938216901097</v>
      </c>
      <c r="P96" s="8">
        <f t="shared" si="81"/>
        <v>0.14532921911948177</v>
      </c>
      <c r="Q96" s="13">
        <f t="shared" si="82"/>
        <v>4.3598765735844529E-2</v>
      </c>
      <c r="R96" s="8">
        <f t="shared" si="83"/>
        <v>8.541E-2</v>
      </c>
      <c r="S96" s="14">
        <f t="shared" si="84"/>
        <v>0.51046441559354327</v>
      </c>
      <c r="T96" s="2">
        <v>0.01</v>
      </c>
      <c r="U96" s="15">
        <f t="shared" si="85"/>
        <v>5.1046441559354332E-3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1.5054644155935434E-2</v>
      </c>
      <c r="AU96" s="8">
        <f t="shared" si="89"/>
        <v>28.47</v>
      </c>
      <c r="AV96" s="1">
        <f t="shared" si="90"/>
        <v>0.3</v>
      </c>
      <c r="AW96" s="1">
        <f t="shared" si="95"/>
        <v>7.0276223443684325</v>
      </c>
      <c r="AX96" s="1">
        <f t="shared" si="91"/>
        <v>6054.2790485024234</v>
      </c>
      <c r="AZ96" s="1">
        <f t="shared" si="96"/>
        <v>1.0009253044827251</v>
      </c>
      <c r="BA96" s="1">
        <f t="shared" si="92"/>
        <v>862.29464292453633</v>
      </c>
    </row>
    <row r="97" spans="1:54" x14ac:dyDescent="0.15">
      <c r="C97" s="7">
        <v>7</v>
      </c>
      <c r="D97" s="9">
        <v>22.4195131016129</v>
      </c>
      <c r="E97" s="10">
        <f t="shared" si="93"/>
        <v>18.8582647276667</v>
      </c>
      <c r="F97" s="7" t="s">
        <v>73</v>
      </c>
      <c r="G97" s="1">
        <v>8</v>
      </c>
      <c r="H97" s="8">
        <f t="shared" si="76"/>
        <v>22.4195131016129</v>
      </c>
      <c r="I97" s="8">
        <f t="shared" si="77"/>
        <v>295.56951310161287</v>
      </c>
      <c r="J97" s="8">
        <f t="shared" si="78"/>
        <v>0.26029758716456586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0.97375016304952933</v>
      </c>
      <c r="P97" s="8">
        <f t="shared" si="81"/>
        <v>0.25346481794289505</v>
      </c>
      <c r="Q97" s="13">
        <f t="shared" si="82"/>
        <v>7.6039445382868512E-2</v>
      </c>
      <c r="R97" s="8">
        <f t="shared" si="83"/>
        <v>8.541E-2</v>
      </c>
      <c r="S97" s="14">
        <f t="shared" si="84"/>
        <v>0.89028738300981747</v>
      </c>
      <c r="T97" s="2">
        <v>0.01</v>
      </c>
      <c r="U97" s="15">
        <f t="shared" si="85"/>
        <v>8.9028738300981746E-3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1.8852873830098177E-2</v>
      </c>
      <c r="AU97" s="8">
        <f t="shared" si="89"/>
        <v>28.47</v>
      </c>
      <c r="AV97" s="1">
        <f t="shared" si="90"/>
        <v>0.3</v>
      </c>
      <c r="AW97" s="1">
        <f t="shared" si="95"/>
        <v>7.0276223443684325</v>
      </c>
      <c r="AX97" s="1">
        <f t="shared" si="91"/>
        <v>7581.7507110337137</v>
      </c>
      <c r="AZ97" s="1">
        <f t="shared" si="96"/>
        <v>1.0009253044827251</v>
      </c>
      <c r="BA97" s="1">
        <f t="shared" si="92"/>
        <v>1079.8483138518075</v>
      </c>
    </row>
    <row r="98" spans="1:54" x14ac:dyDescent="0.15">
      <c r="C98" s="7">
        <v>8</v>
      </c>
      <c r="D98" s="9">
        <v>20.770579280967699</v>
      </c>
      <c r="E98" s="10">
        <f t="shared" si="93"/>
        <v>22.4195131016129</v>
      </c>
      <c r="F98" s="7" t="s">
        <v>73</v>
      </c>
      <c r="G98" s="1">
        <v>9</v>
      </c>
      <c r="H98" s="8">
        <f t="shared" si="76"/>
        <v>20.770579280967699</v>
      </c>
      <c r="I98" s="8">
        <f t="shared" si="77"/>
        <v>293.92057928096767</v>
      </c>
      <c r="J98" s="8">
        <f t="shared" si="78"/>
        <v>0.21637518883670842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1.0049853451066342</v>
      </c>
      <c r="P98" s="8">
        <f t="shared" si="81"/>
        <v>0.21745389382557256</v>
      </c>
      <c r="Q98" s="13">
        <f t="shared" si="82"/>
        <v>6.5236168147671761E-2</v>
      </c>
      <c r="R98" s="8">
        <f t="shared" si="83"/>
        <v>8.541E-2</v>
      </c>
      <c r="S98" s="14">
        <f t="shared" si="84"/>
        <v>0.76380011881128396</v>
      </c>
      <c r="T98" s="2">
        <v>0.01</v>
      </c>
      <c r="U98" s="15">
        <f t="shared" si="85"/>
        <v>7.6380011881128397E-3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1.758800118811284E-2</v>
      </c>
      <c r="AU98" s="8">
        <f t="shared" si="89"/>
        <v>28.47</v>
      </c>
      <c r="AV98" s="1">
        <f t="shared" si="90"/>
        <v>0.3</v>
      </c>
      <c r="AW98" s="1">
        <f t="shared" si="95"/>
        <v>7.0276223443684325</v>
      </c>
      <c r="AX98" s="1">
        <f t="shared" si="91"/>
        <v>7073.0776493475278</v>
      </c>
      <c r="AZ98" s="1">
        <f t="shared" si="96"/>
        <v>1.0009253044827251</v>
      </c>
      <c r="BA98" s="1">
        <f t="shared" si="92"/>
        <v>1007.3993810262683</v>
      </c>
    </row>
    <row r="99" spans="1:54" x14ac:dyDescent="0.15">
      <c r="C99" s="7">
        <v>9</v>
      </c>
      <c r="D99" s="9">
        <v>13.765944693133299</v>
      </c>
      <c r="E99" s="10">
        <f t="shared" si="93"/>
        <v>20.770579280967699</v>
      </c>
      <c r="F99" s="7" t="s">
        <v>73</v>
      </c>
      <c r="G99" s="1">
        <v>10</v>
      </c>
      <c r="H99" s="8">
        <f t="shared" si="76"/>
        <v>13.765944693133299</v>
      </c>
      <c r="I99" s="8">
        <f t="shared" si="77"/>
        <v>286.91594469313327</v>
      </c>
      <c r="J99" s="8">
        <f t="shared" si="78"/>
        <v>9.6376235067397065E-2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1.0722314512810616</v>
      </c>
      <c r="P99" s="8">
        <f t="shared" si="81"/>
        <v>0.10333763039531989</v>
      </c>
      <c r="Q99" s="13">
        <f t="shared" si="82"/>
        <v>3.1001289118595964E-2</v>
      </c>
      <c r="R99" s="8">
        <f t="shared" si="83"/>
        <v>8.541E-2</v>
      </c>
      <c r="S99" s="14">
        <f t="shared" si="84"/>
        <v>0.3629702507738668</v>
      </c>
      <c r="T99" s="2">
        <v>0.01</v>
      </c>
      <c r="U99" s="15">
        <f t="shared" si="85"/>
        <v>3.6297025077386682E-3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9.1197025077386674E-3</v>
      </c>
      <c r="AU99" s="8">
        <f t="shared" si="89"/>
        <v>28.47</v>
      </c>
      <c r="AV99" s="1">
        <f t="shared" si="90"/>
        <v>0.3</v>
      </c>
      <c r="AW99" s="1">
        <f t="shared" si="95"/>
        <v>7.0276223443684325</v>
      </c>
      <c r="AX99" s="1">
        <f t="shared" si="91"/>
        <v>3667.5210153943685</v>
      </c>
      <c r="AZ99" s="1">
        <f t="shared" si="96"/>
        <v>1.0009253044827251</v>
      </c>
      <c r="BA99" s="1">
        <f t="shared" si="92"/>
        <v>522.35513081776219</v>
      </c>
    </row>
    <row r="100" spans="1:54" x14ac:dyDescent="0.15">
      <c r="C100" s="7">
        <v>10</v>
      </c>
      <c r="D100" s="9">
        <v>5.6626977666774199</v>
      </c>
      <c r="E100" s="10">
        <f t="shared" si="93"/>
        <v>13.765944693133299</v>
      </c>
      <c r="F100" s="7" t="s">
        <v>73</v>
      </c>
      <c r="G100" s="1">
        <v>11</v>
      </c>
      <c r="H100" s="8">
        <f t="shared" si="76"/>
        <v>5.6626977666774199</v>
      </c>
      <c r="I100" s="8">
        <f t="shared" si="77"/>
        <v>278.81269776667739</v>
      </c>
      <c r="J100" s="8">
        <f t="shared" si="78"/>
        <v>3.5944025809237105E-2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0.92044912984145466</v>
      </c>
      <c r="O100" s="8">
        <f t="shared" si="94"/>
        <v>0.3331446910442869</v>
      </c>
      <c r="P100" s="8">
        <f t="shared" si="81"/>
        <v>1.1974561373106169E-2</v>
      </c>
      <c r="Q100" s="13">
        <f t="shared" si="82"/>
        <v>3.5923684119318505E-3</v>
      </c>
      <c r="R100" s="8">
        <f t="shared" si="83"/>
        <v>8.541E-2</v>
      </c>
      <c r="S100" s="14">
        <f t="shared" si="84"/>
        <v>4.2060278795595957E-2</v>
      </c>
      <c r="T100" s="2">
        <v>0.01</v>
      </c>
      <c r="U100" s="15">
        <f t="shared" si="85"/>
        <v>4.2060278795595955E-4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5.9106027879559592E-3</v>
      </c>
      <c r="AU100" s="8">
        <f t="shared" si="89"/>
        <v>28.47</v>
      </c>
      <c r="AV100" s="1">
        <f t="shared" si="90"/>
        <v>0.3</v>
      </c>
      <c r="AW100" s="1">
        <f t="shared" si="95"/>
        <v>7.0276223443684325</v>
      </c>
      <c r="AX100" s="1">
        <f t="shared" si="91"/>
        <v>2376.9700733200939</v>
      </c>
      <c r="AZ100" s="1">
        <f t="shared" si="96"/>
        <v>1.0009253044827251</v>
      </c>
      <c r="BA100" s="1">
        <f t="shared" si="92"/>
        <v>338.5454393818959</v>
      </c>
    </row>
    <row r="101" spans="1:54" x14ac:dyDescent="0.15">
      <c r="C101" s="7">
        <v>11</v>
      </c>
      <c r="D101" s="9">
        <v>-5.69538376346667</v>
      </c>
      <c r="E101" s="10">
        <f t="shared" si="93"/>
        <v>5.6626977666774199</v>
      </c>
      <c r="F101" s="7" t="s">
        <v>75</v>
      </c>
      <c r="G101" s="1">
        <v>12</v>
      </c>
      <c r="H101" s="8">
        <f t="shared" si="76"/>
        <v>-5.69538376346667</v>
      </c>
      <c r="I101" s="8">
        <f t="shared" si="77"/>
        <v>267.4546162365333</v>
      </c>
      <c r="J101" s="8">
        <f t="shared" si="78"/>
        <v>8.1572329650236013E-3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0.60587012967118081</v>
      </c>
      <c r="P101" s="8">
        <f t="shared" si="81"/>
        <v>4.9422237942768803E-3</v>
      </c>
      <c r="Q101" s="13">
        <f t="shared" si="82"/>
        <v>1.482667138283064E-3</v>
      </c>
      <c r="R101" s="8">
        <f t="shared" si="83"/>
        <v>8.541E-2</v>
      </c>
      <c r="S101" s="14">
        <f t="shared" si="84"/>
        <v>1.7359409182567193E-2</v>
      </c>
      <c r="T101" s="2">
        <v>0.01</v>
      </c>
      <c r="U101" s="15">
        <f t="shared" si="85"/>
        <v>1.7359409182567194E-4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5.6635940918256722E-3</v>
      </c>
      <c r="AU101" s="8">
        <f t="shared" si="89"/>
        <v>28.47</v>
      </c>
      <c r="AV101" s="1">
        <f t="shared" si="90"/>
        <v>0.3</v>
      </c>
      <c r="AW101" s="1">
        <f t="shared" si="95"/>
        <v>7.0276223443684325</v>
      </c>
      <c r="AX101" s="1">
        <f t="shared" si="91"/>
        <v>2277.634641788828</v>
      </c>
      <c r="AY101" s="1">
        <f>SUM(AX90:AX101)</f>
        <v>43682.754165669721</v>
      </c>
      <c r="AZ101" s="1">
        <f t="shared" si="96"/>
        <v>1.0009253044827251</v>
      </c>
      <c r="BA101" s="1">
        <f t="shared" si="92"/>
        <v>324.39736167094276</v>
      </c>
      <c r="BB101" s="1">
        <f>SUM(BA90:BA101)</f>
        <v>6221.6169098720056</v>
      </c>
    </row>
    <row r="102" spans="1:54" x14ac:dyDescent="0.15">
      <c r="C102" s="7">
        <v>12</v>
      </c>
      <c r="D102" s="9">
        <v>-12.122870693290301</v>
      </c>
      <c r="E102" s="10">
        <f t="shared" si="93"/>
        <v>-5.69538376346667</v>
      </c>
      <c r="F102" s="7" t="s">
        <v>73</v>
      </c>
    </row>
    <row r="103" spans="1:54" x14ac:dyDescent="0.15">
      <c r="S103" s="29" t="s">
        <v>45</v>
      </c>
      <c r="T103" s="29"/>
      <c r="U103" s="29"/>
      <c r="V103" s="29" t="s">
        <v>46</v>
      </c>
      <c r="W103" s="29"/>
      <c r="X103" s="29"/>
      <c r="Y103" s="29" t="s">
        <v>47</v>
      </c>
      <c r="Z103" s="29"/>
      <c r="AA103" s="29"/>
      <c r="AB103" s="29" t="s">
        <v>48</v>
      </c>
      <c r="AC103" s="29"/>
      <c r="AD103" s="29"/>
      <c r="AE103" s="29" t="s">
        <v>49</v>
      </c>
      <c r="AF103" s="29"/>
      <c r="AG103" s="29"/>
      <c r="AH103" s="29" t="s">
        <v>50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52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12</v>
      </c>
      <c r="T104" s="2" t="s">
        <v>13</v>
      </c>
      <c r="U104" s="2"/>
      <c r="V104" s="2" t="s">
        <v>12</v>
      </c>
      <c r="W104" s="2" t="s">
        <v>13</v>
      </c>
      <c r="X104" s="2"/>
      <c r="Y104" s="2" t="s">
        <v>12</v>
      </c>
      <c r="Z104" s="2" t="s">
        <v>13</v>
      </c>
      <c r="AA104" s="2"/>
      <c r="AB104" s="2" t="s">
        <v>12</v>
      </c>
      <c r="AC104" s="2" t="s">
        <v>13</v>
      </c>
      <c r="AD104" s="2"/>
      <c r="AE104" s="2" t="s">
        <v>12</v>
      </c>
      <c r="AF104" s="2" t="s">
        <v>13</v>
      </c>
      <c r="AG104" s="2"/>
      <c r="AH104" s="2" t="s">
        <v>12</v>
      </c>
      <c r="AI104" s="2" t="s">
        <v>13</v>
      </c>
      <c r="AJ104" s="2"/>
      <c r="AK104" s="2" t="s">
        <v>12</v>
      </c>
      <c r="AL104" s="2" t="s">
        <v>13</v>
      </c>
      <c r="AM104" s="2"/>
      <c r="AN104" s="2" t="s">
        <v>12</v>
      </c>
      <c r="AO104" s="2" t="s">
        <v>13</v>
      </c>
      <c r="AP104" s="2"/>
      <c r="AQ104" s="17" t="s">
        <v>12</v>
      </c>
      <c r="AR104" s="17" t="s">
        <v>13</v>
      </c>
      <c r="AS104" s="17"/>
      <c r="AT104" s="1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7">
        <v>-11</v>
      </c>
      <c r="E105" s="7"/>
      <c r="F105" s="7"/>
      <c r="G105" s="1">
        <v>1</v>
      </c>
      <c r="H105" s="8">
        <f t="shared" ref="H105:H116" si="97">E106</f>
        <v>-11</v>
      </c>
      <c r="I105" s="8">
        <f t="shared" ref="I105:I116" si="98">H105+273.15</f>
        <v>262.14999999999998</v>
      </c>
      <c r="J105" s="8">
        <f t="shared" ref="J105:J116" si="99">EXP(($C$16*(I105-$C$14))/($C$17*I105*$C$14))</f>
        <v>3.9049323458726711E-3</v>
      </c>
      <c r="K105" s="8">
        <f>$B$105/12</f>
        <v>75.904791666666668</v>
      </c>
      <c r="L105" s="8">
        <f>K105*$B$106/100</f>
        <v>0.75904791666666671</v>
      </c>
      <c r="M105" s="1" t="s">
        <v>73</v>
      </c>
      <c r="O105" s="8">
        <f>L105</f>
        <v>0.75904791666666671</v>
      </c>
      <c r="P105" s="8">
        <f t="shared" ref="P105:P116" si="100">O105*J105</f>
        <v>2.9640307618589304E-3</v>
      </c>
      <c r="Q105" s="13">
        <f>P105*$B$107</f>
        <v>7.7064799808332189E-4</v>
      </c>
      <c r="R105" s="8">
        <f>L105*$B$107</f>
        <v>0.19735245833333334</v>
      </c>
      <c r="S105" s="14">
        <f t="shared" ref="S105:S116" si="101">Q105/R105</f>
        <v>3.9049323458726706E-3</v>
      </c>
      <c r="T105" s="2">
        <v>0.01</v>
      </c>
      <c r="U105" s="15">
        <f t="shared" ref="U105:U116" si="102">S105*T105</f>
        <v>3.9049323458726707E-5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3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4">AR105*AQ105</f>
        <v>5.0000000000000001E-3</v>
      </c>
      <c r="AT105" s="1">
        <f t="shared" ref="AT105:AT116" si="105">(AS105+AM105+AD105+AA105+U105+X105+AG105+AJ105+AP105)</f>
        <v>5.5290493234587271E-3</v>
      </c>
      <c r="AU105" s="8">
        <f>$B$105/12</f>
        <v>75.904791666666668</v>
      </c>
      <c r="AV105" s="1">
        <f>$B$107</f>
        <v>0.26</v>
      </c>
      <c r="AW105" s="1">
        <f>$E$11/12</f>
        <v>1.3778631002143833</v>
      </c>
      <c r="AX105" s="1">
        <f t="shared" ref="AX105:AX116" si="106">AW105*10000*AV105*0.67*AU105*AT105</f>
        <v>1007.3348917802974</v>
      </c>
    </row>
    <row r="106" spans="1:54" x14ac:dyDescent="0.15">
      <c r="A106" s="1" t="s">
        <v>74</v>
      </c>
      <c r="B106" s="1">
        <v>1</v>
      </c>
      <c r="C106" s="7">
        <v>1</v>
      </c>
      <c r="D106" s="9">
        <v>-12.641490041774199</v>
      </c>
      <c r="E106" s="10">
        <f t="shared" ref="E106:E117" si="107">D105</f>
        <v>-11</v>
      </c>
      <c r="F106" s="7" t="s">
        <v>73</v>
      </c>
      <c r="G106" s="1">
        <v>2</v>
      </c>
      <c r="H106" s="8">
        <f t="shared" si="97"/>
        <v>-12.641490041774199</v>
      </c>
      <c r="I106" s="8">
        <f t="shared" si="98"/>
        <v>260.50850995822577</v>
      </c>
      <c r="J106" s="8">
        <f t="shared" si="99"/>
        <v>3.0901038171132727E-3</v>
      </c>
      <c r="K106" s="8">
        <f t="shared" ref="K106:K116" si="108">$B$105/12</f>
        <v>75.904791666666668</v>
      </c>
      <c r="L106" s="8">
        <f t="shared" ref="L106:L116" si="109">K106*$B$106/100</f>
        <v>0.75904791666666671</v>
      </c>
      <c r="M106" s="1" t="s">
        <v>73</v>
      </c>
      <c r="O106" s="8">
        <f t="shared" ref="O106:O116" si="110">L106+O105-P105-N106</f>
        <v>1.5151318025714744</v>
      </c>
      <c r="P106" s="8">
        <f t="shared" si="100"/>
        <v>4.6819145665558263E-3</v>
      </c>
      <c r="Q106" s="13">
        <f t="shared" ref="Q106:Q116" si="111">P106*$B$107</f>
        <v>1.2172977873045148E-3</v>
      </c>
      <c r="R106" s="8">
        <f t="shared" ref="R106:R116" si="112">L106*$B$107</f>
        <v>0.19735245833333334</v>
      </c>
      <c r="S106" s="14">
        <f t="shared" si="101"/>
        <v>6.1681409878789947E-3</v>
      </c>
      <c r="T106" s="2">
        <v>0.01</v>
      </c>
      <c r="U106" s="15">
        <f t="shared" si="102"/>
        <v>6.1681409878789947E-5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3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4"/>
        <v>5.0000000000000001E-3</v>
      </c>
      <c r="AT106" s="1">
        <f t="shared" si="105"/>
        <v>5.5516814098787899E-3</v>
      </c>
      <c r="AU106" s="8">
        <f>$B$105/12</f>
        <v>75.904791666666668</v>
      </c>
      <c r="AV106" s="1">
        <f t="shared" ref="AV106:AV116" si="113">$B$107</f>
        <v>0.26</v>
      </c>
      <c r="AW106" s="1">
        <f t="shared" ref="AW106:AW116" si="114">$E$11/12</f>
        <v>1.3778631002143833</v>
      </c>
      <c r="AX106" s="1">
        <f t="shared" si="106"/>
        <v>1011.4582209443163</v>
      </c>
    </row>
    <row r="107" spans="1:54" x14ac:dyDescent="0.15">
      <c r="A107" s="1" t="s">
        <v>38</v>
      </c>
      <c r="B107" s="1">
        <v>0.26</v>
      </c>
      <c r="C107" s="7">
        <v>2</v>
      </c>
      <c r="D107" s="9">
        <v>-9.0456997702857098</v>
      </c>
      <c r="E107" s="10">
        <f t="shared" si="107"/>
        <v>-12.641490041774199</v>
      </c>
      <c r="F107" s="7" t="s">
        <v>73</v>
      </c>
      <c r="G107" s="1">
        <v>3</v>
      </c>
      <c r="H107" s="8">
        <f t="shared" si="97"/>
        <v>-9.0456997702857098</v>
      </c>
      <c r="I107" s="8">
        <f t="shared" si="98"/>
        <v>264.10430022971428</v>
      </c>
      <c r="J107" s="8">
        <f t="shared" si="99"/>
        <v>5.1401464960992424E-3</v>
      </c>
      <c r="K107" s="8">
        <f t="shared" si="108"/>
        <v>75.904791666666668</v>
      </c>
      <c r="L107" s="8">
        <f t="shared" si="109"/>
        <v>0.75904791666666671</v>
      </c>
      <c r="M107" s="1" t="s">
        <v>73</v>
      </c>
      <c r="O107" s="8">
        <f t="shared" si="110"/>
        <v>2.2694978046715852</v>
      </c>
      <c r="P107" s="8">
        <f t="shared" si="100"/>
        <v>1.1665551188587572E-2</v>
      </c>
      <c r="Q107" s="13">
        <f t="shared" si="111"/>
        <v>3.033043309032769E-3</v>
      </c>
      <c r="R107" s="8">
        <f t="shared" si="112"/>
        <v>0.19735245833333334</v>
      </c>
      <c r="S107" s="14">
        <f t="shared" si="101"/>
        <v>1.5368662415696293E-2</v>
      </c>
      <c r="T107" s="2">
        <v>0.01</v>
      </c>
      <c r="U107" s="15">
        <f t="shared" si="102"/>
        <v>1.5368662415696295E-4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3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4"/>
        <v>5.0000000000000001E-3</v>
      </c>
      <c r="AT107" s="1">
        <f t="shared" si="105"/>
        <v>5.6436866241569633E-3</v>
      </c>
      <c r="AU107" s="8">
        <f t="shared" ref="AU107:AU116" si="115">$B$105/12</f>
        <v>75.904791666666668</v>
      </c>
      <c r="AV107" s="1">
        <f t="shared" si="113"/>
        <v>0.26</v>
      </c>
      <c r="AW107" s="1">
        <f t="shared" si="114"/>
        <v>1.3778631002143833</v>
      </c>
      <c r="AX107" s="1">
        <f t="shared" si="106"/>
        <v>1028.2206075945678</v>
      </c>
    </row>
    <row r="108" spans="1:54" x14ac:dyDescent="0.15">
      <c r="C108" s="7">
        <v>3</v>
      </c>
      <c r="D108" s="9">
        <v>-1.2535281707096799</v>
      </c>
      <c r="E108" s="10">
        <f t="shared" si="107"/>
        <v>-9.0456997702857098</v>
      </c>
      <c r="F108" s="7" t="s">
        <v>73</v>
      </c>
      <c r="G108" s="1">
        <v>4</v>
      </c>
      <c r="H108" s="8">
        <f t="shared" si="97"/>
        <v>-1.2535281707096799</v>
      </c>
      <c r="I108" s="8">
        <f t="shared" si="98"/>
        <v>271.89647182929031</v>
      </c>
      <c r="J108" s="8">
        <f t="shared" si="99"/>
        <v>1.4785458535093936E-2</v>
      </c>
      <c r="K108" s="8">
        <f t="shared" si="108"/>
        <v>75.904791666666668</v>
      </c>
      <c r="L108" s="8">
        <f t="shared" si="109"/>
        <v>0.75904791666666671</v>
      </c>
      <c r="M108" s="1" t="s">
        <v>73</v>
      </c>
      <c r="O108" s="8">
        <f t="shared" si="110"/>
        <v>3.0168801701496646</v>
      </c>
      <c r="P108" s="8">
        <f t="shared" si="100"/>
        <v>4.4605956661095E-2</v>
      </c>
      <c r="Q108" s="13">
        <f t="shared" si="111"/>
        <v>1.1597548731884701E-2</v>
      </c>
      <c r="R108" s="8">
        <f t="shared" si="112"/>
        <v>0.19735245833333334</v>
      </c>
      <c r="S108" s="14">
        <f t="shared" si="101"/>
        <v>5.8765666411391471E-2</v>
      </c>
      <c r="T108" s="2">
        <v>0.01</v>
      </c>
      <c r="U108" s="15">
        <f t="shared" si="102"/>
        <v>5.8765666411391467E-4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3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4"/>
        <v>5.0000000000000001E-3</v>
      </c>
      <c r="AT108" s="1">
        <f t="shared" si="105"/>
        <v>6.0776566641139148E-3</v>
      </c>
      <c r="AU108" s="8">
        <f t="shared" si="115"/>
        <v>75.904791666666668</v>
      </c>
      <c r="AV108" s="1">
        <f t="shared" si="113"/>
        <v>0.26</v>
      </c>
      <c r="AW108" s="1">
        <f t="shared" si="114"/>
        <v>1.3778631002143833</v>
      </c>
      <c r="AX108" s="1">
        <f t="shared" si="106"/>
        <v>1107.2854047525834</v>
      </c>
    </row>
    <row r="109" spans="1:54" x14ac:dyDescent="0.15">
      <c r="C109" s="7">
        <v>4</v>
      </c>
      <c r="D109" s="9">
        <v>7.4352930366333299</v>
      </c>
      <c r="E109" s="10">
        <f t="shared" si="107"/>
        <v>-1.2535281707096799</v>
      </c>
      <c r="F109" s="7" t="s">
        <v>73</v>
      </c>
      <c r="G109" s="1">
        <v>5</v>
      </c>
      <c r="H109" s="8">
        <f t="shared" si="97"/>
        <v>7.4352930366333299</v>
      </c>
      <c r="I109" s="8">
        <f t="shared" si="98"/>
        <v>280.58529303663329</v>
      </c>
      <c r="J109" s="8">
        <f t="shared" si="99"/>
        <v>4.4816860676894728E-2</v>
      </c>
      <c r="K109" s="8">
        <f t="shared" si="108"/>
        <v>75.904791666666668</v>
      </c>
      <c r="L109" s="8">
        <f t="shared" si="109"/>
        <v>0.75904791666666671</v>
      </c>
      <c r="M109" s="1" t="s">
        <v>75</v>
      </c>
      <c r="N109" s="8">
        <f>(O108-P108)*$C$22/100</f>
        <v>2.8236605028141413</v>
      </c>
      <c r="O109" s="8">
        <f t="shared" si="110"/>
        <v>0.90766162734109512</v>
      </c>
      <c r="P109" s="8">
        <f t="shared" si="100"/>
        <v>4.0678544694309406E-2</v>
      </c>
      <c r="Q109" s="13">
        <f t="shared" si="111"/>
        <v>1.0576421620520447E-2</v>
      </c>
      <c r="R109" s="8">
        <f t="shared" si="112"/>
        <v>0.19735245833333334</v>
      </c>
      <c r="S109" s="14">
        <f t="shared" si="101"/>
        <v>5.3591537241743398E-2</v>
      </c>
      <c r="T109" s="2">
        <v>0.01</v>
      </c>
      <c r="U109" s="15">
        <f t="shared" si="102"/>
        <v>5.35915372417434E-4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3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4"/>
        <v>5.0000000000000001E-3</v>
      </c>
      <c r="AT109" s="1">
        <f t="shared" si="105"/>
        <v>6.0259153724174343E-3</v>
      </c>
      <c r="AU109" s="8">
        <f t="shared" si="115"/>
        <v>75.904791666666668</v>
      </c>
      <c r="AV109" s="1">
        <f t="shared" si="113"/>
        <v>0.26</v>
      </c>
      <c r="AW109" s="1">
        <f t="shared" si="114"/>
        <v>1.3778631002143833</v>
      </c>
      <c r="AX109" s="1">
        <f t="shared" si="106"/>
        <v>1097.8586831911555</v>
      </c>
    </row>
    <row r="110" spans="1:54" x14ac:dyDescent="0.15">
      <c r="C110" s="7">
        <v>5</v>
      </c>
      <c r="D110" s="9">
        <v>13.968769291225801</v>
      </c>
      <c r="E110" s="10">
        <f t="shared" si="107"/>
        <v>7.4352930366333299</v>
      </c>
      <c r="F110" s="7" t="s">
        <v>75</v>
      </c>
      <c r="G110" s="1">
        <v>6</v>
      </c>
      <c r="H110" s="8">
        <f t="shared" si="97"/>
        <v>13.968769291225801</v>
      </c>
      <c r="I110" s="8">
        <f t="shared" si="98"/>
        <v>287.11876929122576</v>
      </c>
      <c r="J110" s="8">
        <f t="shared" si="99"/>
        <v>9.8714566786112984E-2</v>
      </c>
      <c r="K110" s="8">
        <f t="shared" si="108"/>
        <v>75.904791666666668</v>
      </c>
      <c r="L110" s="8">
        <f t="shared" si="109"/>
        <v>0.75904791666666671</v>
      </c>
      <c r="M110" s="1" t="s">
        <v>73</v>
      </c>
      <c r="O110" s="8">
        <f t="shared" si="110"/>
        <v>1.6260309993134525</v>
      </c>
      <c r="P110" s="8">
        <f t="shared" si="100"/>
        <v>0.16051294567801785</v>
      </c>
      <c r="Q110" s="13">
        <f t="shared" si="111"/>
        <v>4.1733365876284644E-2</v>
      </c>
      <c r="R110" s="8">
        <f t="shared" si="112"/>
        <v>0.19735245833333334</v>
      </c>
      <c r="S110" s="14">
        <f t="shared" si="101"/>
        <v>0.21146615668600349</v>
      </c>
      <c r="T110" s="2">
        <v>0.01</v>
      </c>
      <c r="U110" s="15">
        <f t="shared" si="102"/>
        <v>2.1146615668600349E-3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1E-3</v>
      </c>
      <c r="AF110" s="2">
        <v>0.49</v>
      </c>
      <c r="AG110" s="15">
        <f t="shared" si="103"/>
        <v>4.8999999999999998E-4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0.01</v>
      </c>
      <c r="AR110" s="2">
        <v>0.5</v>
      </c>
      <c r="AS110" s="2">
        <f t="shared" si="104"/>
        <v>5.0000000000000001E-3</v>
      </c>
      <c r="AT110" s="1">
        <f t="shared" si="105"/>
        <v>7.604661566860035E-3</v>
      </c>
      <c r="AU110" s="8">
        <f t="shared" si="115"/>
        <v>75.904791666666668</v>
      </c>
      <c r="AV110" s="1">
        <f t="shared" si="113"/>
        <v>0.26</v>
      </c>
      <c r="AW110" s="1">
        <f t="shared" si="114"/>
        <v>1.3778631002143833</v>
      </c>
      <c r="AX110" s="1">
        <f t="shared" si="106"/>
        <v>1385.489708687697</v>
      </c>
    </row>
    <row r="111" spans="1:54" x14ac:dyDescent="0.15">
      <c r="C111" s="7">
        <v>6</v>
      </c>
      <c r="D111" s="9">
        <v>18.8582647276667</v>
      </c>
      <c r="E111" s="10">
        <f t="shared" si="107"/>
        <v>13.968769291225801</v>
      </c>
      <c r="F111" s="7" t="s">
        <v>73</v>
      </c>
      <c r="G111" s="1">
        <v>7</v>
      </c>
      <c r="H111" s="8">
        <f t="shared" si="97"/>
        <v>18.8582647276667</v>
      </c>
      <c r="I111" s="8">
        <f t="shared" si="98"/>
        <v>292.0082647276667</v>
      </c>
      <c r="J111" s="8">
        <f t="shared" si="99"/>
        <v>0.17417642648562479</v>
      </c>
      <c r="K111" s="8">
        <f t="shared" si="108"/>
        <v>75.904791666666668</v>
      </c>
      <c r="L111" s="8">
        <f t="shared" si="109"/>
        <v>0.75904791666666671</v>
      </c>
      <c r="M111" s="1" t="s">
        <v>73</v>
      </c>
      <c r="O111" s="8">
        <f t="shared" si="110"/>
        <v>2.2245659703021015</v>
      </c>
      <c r="P111" s="8">
        <f t="shared" si="100"/>
        <v>0.38746695118874652</v>
      </c>
      <c r="Q111" s="13">
        <f t="shared" si="111"/>
        <v>0.1007414073090741</v>
      </c>
      <c r="R111" s="8">
        <f t="shared" si="112"/>
        <v>0.19735245833333334</v>
      </c>
      <c r="S111" s="14">
        <f t="shared" si="101"/>
        <v>0.51046441559354327</v>
      </c>
      <c r="T111" s="2">
        <v>0.01</v>
      </c>
      <c r="U111" s="15">
        <f t="shared" si="102"/>
        <v>5.1046441559354332E-3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3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4"/>
        <v>7.4999999999999997E-3</v>
      </c>
      <c r="AT111" s="1">
        <f t="shared" si="105"/>
        <v>1.5054644155935434E-2</v>
      </c>
      <c r="AU111" s="8">
        <f t="shared" si="115"/>
        <v>75.904791666666668</v>
      </c>
      <c r="AV111" s="1">
        <f t="shared" si="113"/>
        <v>0.26</v>
      </c>
      <c r="AW111" s="1">
        <f t="shared" si="114"/>
        <v>1.3778631002143833</v>
      </c>
      <c r="AX111" s="1">
        <f t="shared" si="106"/>
        <v>2742.7985272743986</v>
      </c>
    </row>
    <row r="112" spans="1:54" x14ac:dyDescent="0.15">
      <c r="C112" s="7">
        <v>7</v>
      </c>
      <c r="D112" s="9">
        <v>22.4195131016129</v>
      </c>
      <c r="E112" s="10">
        <f t="shared" si="107"/>
        <v>18.8582647276667</v>
      </c>
      <c r="F112" s="7" t="s">
        <v>73</v>
      </c>
      <c r="G112" s="1">
        <v>8</v>
      </c>
      <c r="H112" s="8">
        <f t="shared" si="97"/>
        <v>22.4195131016129</v>
      </c>
      <c r="I112" s="8">
        <f t="shared" si="98"/>
        <v>295.56951310161287</v>
      </c>
      <c r="J112" s="8">
        <f t="shared" si="99"/>
        <v>0.26029758716456586</v>
      </c>
      <c r="K112" s="8">
        <f t="shared" si="108"/>
        <v>75.904791666666668</v>
      </c>
      <c r="L112" s="8">
        <f t="shared" si="109"/>
        <v>0.75904791666666671</v>
      </c>
      <c r="M112" s="1" t="s">
        <v>73</v>
      </c>
      <c r="O112" s="8">
        <f t="shared" si="110"/>
        <v>2.5961469357800215</v>
      </c>
      <c r="P112" s="8">
        <f t="shared" si="100"/>
        <v>0.67577078330822071</v>
      </c>
      <c r="Q112" s="13">
        <f t="shared" si="111"/>
        <v>0.17570040366013739</v>
      </c>
      <c r="R112" s="8">
        <f t="shared" si="112"/>
        <v>0.19735245833333334</v>
      </c>
      <c r="S112" s="14">
        <f t="shared" si="101"/>
        <v>0.89028738300981747</v>
      </c>
      <c r="T112" s="2">
        <v>0.01</v>
      </c>
      <c r="U112" s="15">
        <f t="shared" si="102"/>
        <v>8.9028738300981746E-3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3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4"/>
        <v>7.4999999999999997E-3</v>
      </c>
      <c r="AT112" s="1">
        <f t="shared" si="105"/>
        <v>1.8852873830098177E-2</v>
      </c>
      <c r="AU112" s="8">
        <f t="shared" si="115"/>
        <v>75.904791666666668</v>
      </c>
      <c r="AV112" s="1">
        <f t="shared" si="113"/>
        <v>0.26</v>
      </c>
      <c r="AW112" s="1">
        <f t="shared" si="114"/>
        <v>1.3778631002143833</v>
      </c>
      <c r="AX112" s="1">
        <f t="shared" si="106"/>
        <v>3434.7962024526714</v>
      </c>
    </row>
    <row r="113" spans="3:51" x14ac:dyDescent="0.15">
      <c r="C113" s="7">
        <v>8</v>
      </c>
      <c r="D113" s="9">
        <v>20.770579280967699</v>
      </c>
      <c r="E113" s="10">
        <f t="shared" si="107"/>
        <v>22.4195131016129</v>
      </c>
      <c r="F113" s="7" t="s">
        <v>73</v>
      </c>
      <c r="G113" s="1">
        <v>9</v>
      </c>
      <c r="H113" s="8">
        <f t="shared" si="97"/>
        <v>20.770579280967699</v>
      </c>
      <c r="I113" s="8">
        <f t="shared" si="98"/>
        <v>293.92057928096767</v>
      </c>
      <c r="J113" s="8">
        <f t="shared" si="99"/>
        <v>0.21637518883670842</v>
      </c>
      <c r="K113" s="8">
        <f t="shared" si="108"/>
        <v>75.904791666666668</v>
      </c>
      <c r="L113" s="8">
        <f t="shared" si="109"/>
        <v>0.75904791666666671</v>
      </c>
      <c r="M113" s="1" t="s">
        <v>73</v>
      </c>
      <c r="O113" s="8">
        <f t="shared" si="110"/>
        <v>2.6794240691384674</v>
      </c>
      <c r="P113" s="8">
        <f t="shared" si="100"/>
        <v>0.57976088893345756</v>
      </c>
      <c r="Q113" s="13">
        <f t="shared" si="111"/>
        <v>0.15073783112269898</v>
      </c>
      <c r="R113" s="8">
        <f t="shared" si="112"/>
        <v>0.19735245833333334</v>
      </c>
      <c r="S113" s="14">
        <f t="shared" si="101"/>
        <v>0.76380011881128396</v>
      </c>
      <c r="T113" s="2">
        <v>0.01</v>
      </c>
      <c r="U113" s="15">
        <f t="shared" si="102"/>
        <v>7.6380011881128397E-3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3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4"/>
        <v>7.4999999999999997E-3</v>
      </c>
      <c r="AT113" s="1">
        <f t="shared" si="105"/>
        <v>1.758800118811284E-2</v>
      </c>
      <c r="AU113" s="8">
        <f t="shared" si="115"/>
        <v>75.904791666666668</v>
      </c>
      <c r="AV113" s="1">
        <f t="shared" si="113"/>
        <v>0.26</v>
      </c>
      <c r="AW113" s="1">
        <f t="shared" si="114"/>
        <v>1.3778631002143833</v>
      </c>
      <c r="AX113" s="1">
        <f t="shared" si="106"/>
        <v>3204.3496516280702</v>
      </c>
    </row>
    <row r="114" spans="3:51" x14ac:dyDescent="0.15">
      <c r="C114" s="7">
        <v>9</v>
      </c>
      <c r="D114" s="9">
        <v>13.765944693133299</v>
      </c>
      <c r="E114" s="10">
        <f t="shared" si="107"/>
        <v>20.770579280967699</v>
      </c>
      <c r="F114" s="7" t="s">
        <v>73</v>
      </c>
      <c r="G114" s="1">
        <v>10</v>
      </c>
      <c r="H114" s="8">
        <f t="shared" si="97"/>
        <v>13.765944693133299</v>
      </c>
      <c r="I114" s="8">
        <f t="shared" si="98"/>
        <v>286.91594469313327</v>
      </c>
      <c r="J114" s="8">
        <f t="shared" si="99"/>
        <v>9.6376235067397065E-2</v>
      </c>
      <c r="K114" s="8">
        <f t="shared" si="108"/>
        <v>75.904791666666668</v>
      </c>
      <c r="L114" s="8">
        <f t="shared" si="109"/>
        <v>0.75904791666666671</v>
      </c>
      <c r="M114" s="1" t="s">
        <v>73</v>
      </c>
      <c r="O114" s="8">
        <f t="shared" si="110"/>
        <v>2.8587110968716765</v>
      </c>
      <c r="P114" s="8">
        <f t="shared" si="100"/>
        <v>0.27551181266188118</v>
      </c>
      <c r="Q114" s="13">
        <f t="shared" si="111"/>
        <v>7.1633071292089109E-2</v>
      </c>
      <c r="R114" s="8">
        <f t="shared" si="112"/>
        <v>0.19735245833333334</v>
      </c>
      <c r="S114" s="14">
        <f t="shared" si="101"/>
        <v>0.36297025077386685</v>
      </c>
      <c r="T114" s="2">
        <v>0.01</v>
      </c>
      <c r="U114" s="15">
        <f t="shared" si="102"/>
        <v>3.6297025077386687E-3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3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4"/>
        <v>5.0000000000000001E-3</v>
      </c>
      <c r="AT114" s="1">
        <f t="shared" si="105"/>
        <v>9.1197025077386674E-3</v>
      </c>
      <c r="AU114" s="8">
        <f t="shared" si="115"/>
        <v>75.904791666666668</v>
      </c>
      <c r="AV114" s="1">
        <f t="shared" si="113"/>
        <v>0.26</v>
      </c>
      <c r="AW114" s="1">
        <f t="shared" si="114"/>
        <v>1.3778631002143833</v>
      </c>
      <c r="AX114" s="1">
        <f t="shared" si="106"/>
        <v>1661.5143040458017</v>
      </c>
    </row>
    <row r="115" spans="3:51" x14ac:dyDescent="0.15">
      <c r="C115" s="7">
        <v>10</v>
      </c>
      <c r="D115" s="9">
        <v>5.6626977666774199</v>
      </c>
      <c r="E115" s="10">
        <f t="shared" si="107"/>
        <v>13.765944693133299</v>
      </c>
      <c r="F115" s="7" t="s">
        <v>73</v>
      </c>
      <c r="G115" s="1">
        <v>11</v>
      </c>
      <c r="H115" s="8">
        <f t="shared" si="97"/>
        <v>5.6626977666774199</v>
      </c>
      <c r="I115" s="8">
        <f t="shared" si="98"/>
        <v>278.81269776667739</v>
      </c>
      <c r="J115" s="8">
        <f t="shared" si="99"/>
        <v>3.5944025809237105E-2</v>
      </c>
      <c r="K115" s="8">
        <f t="shared" si="108"/>
        <v>75.904791666666668</v>
      </c>
      <c r="L115" s="8">
        <f t="shared" si="109"/>
        <v>0.75904791666666671</v>
      </c>
      <c r="M115" s="1" t="s">
        <v>75</v>
      </c>
      <c r="N115" s="8">
        <f>(O114-P114)*$C$22/100</f>
        <v>2.4540393199993056</v>
      </c>
      <c r="O115" s="8">
        <f t="shared" si="110"/>
        <v>0.88820788087715652</v>
      </c>
      <c r="P115" s="8">
        <f t="shared" si="100"/>
        <v>3.1925766994216308E-2</v>
      </c>
      <c r="Q115" s="13">
        <f t="shared" si="111"/>
        <v>8.3006994184962411E-3</v>
      </c>
      <c r="R115" s="8">
        <f t="shared" si="112"/>
        <v>0.19735245833333334</v>
      </c>
      <c r="S115" s="14">
        <f t="shared" si="101"/>
        <v>4.2060278795595984E-2</v>
      </c>
      <c r="T115" s="2">
        <v>0.01</v>
      </c>
      <c r="U115" s="15">
        <f t="shared" si="102"/>
        <v>4.2060278795595988E-4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3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4"/>
        <v>5.0000000000000001E-3</v>
      </c>
      <c r="AT115" s="1">
        <f t="shared" si="105"/>
        <v>5.9106027879559601E-3</v>
      </c>
      <c r="AU115" s="8">
        <f t="shared" si="115"/>
        <v>75.904791666666668</v>
      </c>
      <c r="AV115" s="1">
        <f t="shared" si="113"/>
        <v>0.26</v>
      </c>
      <c r="AW115" s="1">
        <f t="shared" si="114"/>
        <v>1.3778631002143833</v>
      </c>
      <c r="AX115" s="1">
        <f t="shared" si="106"/>
        <v>1076.8499377461533</v>
      </c>
    </row>
    <row r="116" spans="3:51" x14ac:dyDescent="0.15">
      <c r="C116" s="7">
        <v>11</v>
      </c>
      <c r="D116" s="9">
        <v>-5.69538376346667</v>
      </c>
      <c r="E116" s="10">
        <f t="shared" si="107"/>
        <v>5.6626977666774199</v>
      </c>
      <c r="F116" s="7" t="s">
        <v>75</v>
      </c>
      <c r="G116" s="1">
        <v>12</v>
      </c>
      <c r="H116" s="8">
        <f t="shared" si="97"/>
        <v>-5.69538376346667</v>
      </c>
      <c r="I116" s="8">
        <f t="shared" si="98"/>
        <v>267.4546162365333</v>
      </c>
      <c r="J116" s="8">
        <f t="shared" si="99"/>
        <v>8.1572329650236013E-3</v>
      </c>
      <c r="K116" s="8">
        <f t="shared" si="108"/>
        <v>75.904791666666668</v>
      </c>
      <c r="L116" s="8">
        <f t="shared" si="109"/>
        <v>0.75904791666666671</v>
      </c>
      <c r="M116" s="1" t="s">
        <v>73</v>
      </c>
      <c r="O116" s="8">
        <f t="shared" si="110"/>
        <v>1.615330030549607</v>
      </c>
      <c r="P116" s="8">
        <f t="shared" si="100"/>
        <v>1.3176623374591835E-2</v>
      </c>
      <c r="Q116" s="13">
        <f t="shared" si="111"/>
        <v>3.4259220773938774E-3</v>
      </c>
      <c r="R116" s="8">
        <f t="shared" si="112"/>
        <v>0.19735245833333334</v>
      </c>
      <c r="S116" s="14">
        <f t="shared" si="101"/>
        <v>1.73594091825672E-2</v>
      </c>
      <c r="T116" s="2">
        <v>0.01</v>
      </c>
      <c r="U116" s="15">
        <f t="shared" si="102"/>
        <v>1.7359409182567202E-4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3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4"/>
        <v>5.0000000000000001E-3</v>
      </c>
      <c r="AT116" s="1">
        <f t="shared" si="105"/>
        <v>5.6635940918256722E-3</v>
      </c>
      <c r="AU116" s="8">
        <f t="shared" si="115"/>
        <v>75.904791666666668</v>
      </c>
      <c r="AV116" s="1">
        <f t="shared" si="113"/>
        <v>0.26</v>
      </c>
      <c r="AW116" s="1">
        <f t="shared" si="114"/>
        <v>1.3778631002143833</v>
      </c>
      <c r="AX116" s="1">
        <f t="shared" si="106"/>
        <v>1031.8475397517102</v>
      </c>
      <c r="AY116" s="1">
        <f>SUM(AX105:AX116)</f>
        <v>19789.803679849421</v>
      </c>
    </row>
    <row r="117" spans="3:51" x14ac:dyDescent="0.15">
      <c r="C117" s="7">
        <v>12</v>
      </c>
      <c r="D117" s="9">
        <v>-12.122870693290301</v>
      </c>
      <c r="E117" s="10">
        <f t="shared" si="107"/>
        <v>-5.69538376346667</v>
      </c>
      <c r="F117" s="7" t="s">
        <v>73</v>
      </c>
    </row>
  </sheetData>
  <mergeCells count="62">
    <mergeCell ref="G2:G4"/>
    <mergeCell ref="G5:G6"/>
    <mergeCell ref="G14:G15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02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55" width="11.5" style="1" customWidth="1"/>
    <col min="56" max="57" width="8.875" style="1"/>
    <col min="58" max="58" width="9" style="1"/>
    <col min="59" max="60" width="11.5" style="1"/>
    <col min="61" max="61" width="9" style="1"/>
    <col min="62" max="63" width="16.25" style="1" customWidth="1"/>
    <col min="64" max="64" width="11.5" style="1"/>
    <col min="65" max="65" width="10" style="1"/>
    <col min="66" max="66" width="15.625" style="1"/>
    <col min="67" max="67" width="14.375" style="1" customWidth="1"/>
    <col min="68" max="69" width="8.875" style="1"/>
    <col min="70" max="70" width="11.5" style="1" customWidth="1"/>
    <col min="71" max="72" width="8.875" style="1"/>
    <col min="73" max="73" width="11.5" style="1"/>
    <col min="74" max="74" width="16.25" style="1" customWidth="1"/>
    <col min="75" max="75" width="8.875" style="1"/>
    <col min="76" max="76" width="11.5" style="1" customWidth="1"/>
    <col min="77" max="77" width="15.625" style="1"/>
    <col min="78" max="79" width="8.875" style="1"/>
    <col min="80" max="80" width="16.25" style="1" customWidth="1"/>
    <col min="81" max="82" width="15.625" style="1"/>
    <col min="83" max="84" width="8.875" style="1"/>
    <col min="85" max="85" width="15.625" style="1" customWidth="1"/>
    <col min="86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 t="s">
        <v>10</v>
      </c>
      <c r="B2" s="3" t="s">
        <v>11</v>
      </c>
      <c r="C2" s="2"/>
      <c r="D2" s="2"/>
      <c r="E2" s="34">
        <v>359.73599999999999</v>
      </c>
      <c r="F2" s="2">
        <v>769.42</v>
      </c>
      <c r="G2" s="28">
        <f>(F2+F3+F4)/3</f>
        <v>1205.7166666666665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14</v>
      </c>
      <c r="C3" s="2"/>
      <c r="D3" s="2"/>
      <c r="E3" s="35"/>
      <c r="F3" s="2">
        <v>1192.0899999999999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15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 t="s">
        <v>4</v>
      </c>
      <c r="B5" s="3" t="s">
        <v>16</v>
      </c>
      <c r="C5" s="2"/>
      <c r="D5" s="2"/>
      <c r="E5" s="34">
        <v>1223.97920547945</v>
      </c>
      <c r="F5" s="2">
        <v>91.103999999999999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17</v>
      </c>
      <c r="C6" s="2"/>
      <c r="D6" s="2"/>
      <c r="E6" s="36"/>
      <c r="F6" s="2">
        <v>93.914500000000004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3253.0793634972401</v>
      </c>
      <c r="F7" s="2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5">
        <v>8.0779999999999994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5">
        <v>86.3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5">
        <v>6.9718436874282501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</row>
    <row r="14" spans="1:41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AV38+AV53+AG69+AY85+AY101+BB101</f>
        <v>88863090.28855817</v>
      </c>
      <c r="J14" s="6" t="s">
        <v>22</v>
      </c>
      <c r="K14" s="6">
        <f>I14/(10000*1000)</f>
        <v>8.8863090288558162</v>
      </c>
      <c r="L14" s="6" t="s">
        <v>23</v>
      </c>
    </row>
    <row r="15" spans="1:41" x14ac:dyDescent="0.15">
      <c r="A15" s="1" t="s">
        <v>24</v>
      </c>
      <c r="B15" s="1" t="s">
        <v>19</v>
      </c>
      <c r="G15" s="37"/>
      <c r="H15" s="6" t="s">
        <v>25</v>
      </c>
      <c r="I15" s="6">
        <v>66797526.316389203</v>
      </c>
      <c r="J15" s="6" t="s">
        <v>22</v>
      </c>
      <c r="K15" s="6">
        <f>I15/(10000*1000)</f>
        <v>6.6797526316389204</v>
      </c>
      <c r="L15" s="6" t="s">
        <v>23</v>
      </c>
    </row>
    <row r="16" spans="1:41" x14ac:dyDescent="0.15">
      <c r="A16" s="1" t="s">
        <v>26</v>
      </c>
      <c r="B16" s="1" t="s">
        <v>27</v>
      </c>
      <c r="C16" s="1">
        <v>19347</v>
      </c>
      <c r="K16" s="1">
        <v>8.8863090288558162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1205.7166666666665</v>
      </c>
      <c r="C27" s="7" t="s">
        <v>72</v>
      </c>
      <c r="D27" s="7">
        <v>-6</v>
      </c>
      <c r="E27" s="7"/>
      <c r="F27" s="7"/>
      <c r="G27" s="1">
        <v>1</v>
      </c>
      <c r="H27" s="8">
        <f t="shared" ref="H27:H38" si="0">E28</f>
        <v>-6</v>
      </c>
      <c r="I27" s="8">
        <f t="shared" ref="I27:I38" si="1">H27+273.15</f>
        <v>267.14999999999998</v>
      </c>
      <c r="J27" s="8">
        <f t="shared" ref="J27:J38" si="2">EXP(($C$16*(I27-$C$14))/($C$17*I27*$C$14))</f>
        <v>7.8255496870770821E-3</v>
      </c>
      <c r="K27" s="8">
        <f t="shared" ref="K27:K38" si="3">$B$27/12</f>
        <v>100.47638888888888</v>
      </c>
      <c r="L27" s="8">
        <f t="shared" ref="L27:L38" si="4">K27*$B$28/100</f>
        <v>1.0047638888888888</v>
      </c>
      <c r="M27" s="1" t="s">
        <v>73</v>
      </c>
      <c r="O27" s="8">
        <f>L27</f>
        <v>1.0047638888888888</v>
      </c>
      <c r="P27" s="8">
        <f t="shared" ref="P27:P38" si="5">O27*J27</f>
        <v>7.862829736280795E-3</v>
      </c>
      <c r="Q27" s="13">
        <f t="shared" ref="Q27:Q38" si="6">P27*$B$29</f>
        <v>1.0221678657165033E-3</v>
      </c>
      <c r="R27" s="8">
        <f t="shared" ref="R27:R38" si="7">L27*$B$29</f>
        <v>0.13061930555555554</v>
      </c>
      <c r="S27" s="14">
        <f t="shared" ref="S27:S38" si="8">Q27/R27</f>
        <v>7.8255496870770821E-3</v>
      </c>
      <c r="T27" s="2">
        <v>0.01</v>
      </c>
      <c r="U27" s="15">
        <f t="shared" ref="U27:U38" si="9">S27*T27</f>
        <v>7.8255496870770821E-5</v>
      </c>
      <c r="V27" s="14"/>
      <c r="W27" s="2"/>
      <c r="X27" s="15"/>
      <c r="Y27" s="2">
        <v>0.05</v>
      </c>
      <c r="Z27" s="2">
        <v>0.21</v>
      </c>
      <c r="AA27" s="2">
        <f t="shared" ref="AA27:AA38" si="10">Y27*Z27</f>
        <v>1.0500000000000001E-2</v>
      </c>
      <c r="AB27" s="2">
        <v>0.02</v>
      </c>
      <c r="AC27" s="2">
        <v>0.28999999999999998</v>
      </c>
      <c r="AD27" s="2">
        <f t="shared" ref="AD27:AD38" si="11">AB27*AC27</f>
        <v>5.7999999999999996E-3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0.02</v>
      </c>
      <c r="AO27" s="2">
        <v>0.38</v>
      </c>
      <c r="AP27" s="2">
        <f t="shared" ref="AP27:AP38" si="13">AO27*AN27</f>
        <v>7.6E-3</v>
      </c>
      <c r="AQ27" s="1">
        <f t="shared" ref="AQ27:AQ38" si="14">(AP27+AM27+AD27+AA27+U27+X27+AG27+AJ27)</f>
        <v>3.4978255496870773E-2</v>
      </c>
      <c r="AR27" s="8">
        <f t="shared" ref="AR27:AR38" si="15">$B$27/12</f>
        <v>100.47638888888888</v>
      </c>
      <c r="AS27" s="1">
        <f t="shared" ref="AS27:AS38" si="16">$B$29</f>
        <v>0.13</v>
      </c>
      <c r="AT27" s="1">
        <f>$E$2/12</f>
        <v>29.977999999999998</v>
      </c>
      <c r="AU27" s="1">
        <f t="shared" ref="AU27:AU38" si="17">AT27*10000*AS27*0.67*AR27*AQ27</f>
        <v>91766.247760752565</v>
      </c>
    </row>
    <row r="28" spans="1:47" x14ac:dyDescent="0.15">
      <c r="A28" s="1" t="s">
        <v>74</v>
      </c>
      <c r="B28" s="1">
        <v>1</v>
      </c>
      <c r="C28" s="7">
        <v>1</v>
      </c>
      <c r="D28" s="9">
        <v>-7.8375728153548403</v>
      </c>
      <c r="E28" s="10">
        <f t="shared" ref="E28:E39" si="18">D27</f>
        <v>-6</v>
      </c>
      <c r="F28" s="7" t="s">
        <v>73</v>
      </c>
      <c r="G28" s="1">
        <v>2</v>
      </c>
      <c r="H28" s="8">
        <f t="shared" si="0"/>
        <v>-7.8375728153548403</v>
      </c>
      <c r="I28" s="8">
        <f t="shared" si="1"/>
        <v>265.31242718464512</v>
      </c>
      <c r="J28" s="8">
        <f t="shared" si="2"/>
        <v>6.0797291965451724E-3</v>
      </c>
      <c r="K28" s="8">
        <f t="shared" si="3"/>
        <v>100.47638888888888</v>
      </c>
      <c r="L28" s="8">
        <f t="shared" si="4"/>
        <v>1.0047638888888888</v>
      </c>
      <c r="M28" s="1" t="s">
        <v>73</v>
      </c>
      <c r="O28" s="8">
        <f t="shared" ref="O28:O38" si="19">L28+O27-P27-N28</f>
        <v>2.0016649480414967</v>
      </c>
      <c r="P28" s="8">
        <f t="shared" si="5"/>
        <v>1.2169580826308963E-2</v>
      </c>
      <c r="Q28" s="13">
        <f t="shared" si="6"/>
        <v>1.5820455074201654E-3</v>
      </c>
      <c r="R28" s="8">
        <f t="shared" si="7"/>
        <v>0.13061930555555554</v>
      </c>
      <c r="S28" s="14">
        <f t="shared" si="8"/>
        <v>1.2111881170178808E-2</v>
      </c>
      <c r="T28" s="2">
        <v>0.01</v>
      </c>
      <c r="U28" s="15">
        <f t="shared" si="9"/>
        <v>1.2111881170178809E-4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2.2021118811701788E-2</v>
      </c>
      <c r="AR28" s="8">
        <f t="shared" si="15"/>
        <v>100.47638888888888</v>
      </c>
      <c r="AS28" s="1">
        <f t="shared" si="16"/>
        <v>0.13</v>
      </c>
      <c r="AT28" s="1">
        <f t="shared" ref="AT28:AT38" si="20">$E$2/12</f>
        <v>29.977999999999998</v>
      </c>
      <c r="AU28" s="1">
        <f t="shared" si="17"/>
        <v>57772.905370434499</v>
      </c>
    </row>
    <row r="29" spans="1:47" x14ac:dyDescent="0.15">
      <c r="A29" s="1" t="s">
        <v>38</v>
      </c>
      <c r="B29" s="1">
        <v>0.13</v>
      </c>
      <c r="C29" s="7">
        <v>2</v>
      </c>
      <c r="D29" s="9">
        <v>-4.3323988591785696</v>
      </c>
      <c r="E29" s="10">
        <f t="shared" si="18"/>
        <v>-7.8375728153548403</v>
      </c>
      <c r="F29" s="7" t="s">
        <v>73</v>
      </c>
      <c r="G29" s="1">
        <v>3</v>
      </c>
      <c r="H29" s="8">
        <f t="shared" si="0"/>
        <v>-4.3323988591785696</v>
      </c>
      <c r="I29" s="8">
        <f t="shared" si="1"/>
        <v>268.81760114082141</v>
      </c>
      <c r="J29" s="8">
        <f t="shared" si="2"/>
        <v>9.8108716345945753E-3</v>
      </c>
      <c r="K29" s="8">
        <f t="shared" si="3"/>
        <v>100.47638888888888</v>
      </c>
      <c r="L29" s="8">
        <f t="shared" si="4"/>
        <v>1.0047638888888888</v>
      </c>
      <c r="M29" s="1" t="s">
        <v>73</v>
      </c>
      <c r="O29" s="8">
        <f t="shared" si="19"/>
        <v>2.9942592561040766</v>
      </c>
      <c r="P29" s="8">
        <f t="shared" si="5"/>
        <v>2.9376293202333738E-2</v>
      </c>
      <c r="Q29" s="13">
        <f t="shared" si="6"/>
        <v>3.8189181163033859E-3</v>
      </c>
      <c r="R29" s="8">
        <f t="shared" si="7"/>
        <v>0.13061930555555554</v>
      </c>
      <c r="S29" s="14">
        <f t="shared" si="8"/>
        <v>2.9237011328919583E-2</v>
      </c>
      <c r="T29" s="2">
        <v>0.01</v>
      </c>
      <c r="U29" s="15">
        <f t="shared" si="9"/>
        <v>2.9237011328919581E-4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2.2192370113289193E-2</v>
      </c>
      <c r="AR29" s="8">
        <f t="shared" si="15"/>
        <v>100.47638888888888</v>
      </c>
      <c r="AS29" s="1">
        <f t="shared" si="16"/>
        <v>0.13</v>
      </c>
      <c r="AT29" s="1">
        <f t="shared" si="20"/>
        <v>29.977999999999998</v>
      </c>
      <c r="AU29" s="1">
        <f t="shared" si="17"/>
        <v>58222.187049797467</v>
      </c>
    </row>
    <row r="30" spans="1:47" x14ac:dyDescent="0.15">
      <c r="C30" s="7">
        <v>3</v>
      </c>
      <c r="D30" s="9">
        <v>2.52631846132258</v>
      </c>
      <c r="E30" s="10">
        <f t="shared" si="18"/>
        <v>-4.3323988591785696</v>
      </c>
      <c r="F30" s="7" t="s">
        <v>73</v>
      </c>
      <c r="G30" s="1">
        <v>4</v>
      </c>
      <c r="H30" s="8">
        <f t="shared" si="0"/>
        <v>2.52631846132258</v>
      </c>
      <c r="I30" s="8">
        <f t="shared" si="1"/>
        <v>275.67631846132258</v>
      </c>
      <c r="J30" s="8">
        <f t="shared" si="2"/>
        <v>2.4158838400369618E-2</v>
      </c>
      <c r="K30" s="8">
        <f t="shared" si="3"/>
        <v>100.47638888888888</v>
      </c>
      <c r="L30" s="8">
        <f t="shared" si="4"/>
        <v>1.0047638888888888</v>
      </c>
      <c r="M30" s="1" t="s">
        <v>73</v>
      </c>
      <c r="O30" s="8">
        <f t="shared" si="19"/>
        <v>3.9696468517906318</v>
      </c>
      <c r="P30" s="8">
        <f t="shared" si="5"/>
        <v>9.5902056798945881E-2</v>
      </c>
      <c r="Q30" s="13">
        <f t="shared" si="6"/>
        <v>1.2467267383862965E-2</v>
      </c>
      <c r="R30" s="8">
        <f t="shared" si="7"/>
        <v>0.13061930555555554</v>
      </c>
      <c r="S30" s="14">
        <f t="shared" si="8"/>
        <v>9.5447356199274358E-2</v>
      </c>
      <c r="T30" s="2">
        <v>0.01</v>
      </c>
      <c r="U30" s="15">
        <f t="shared" si="9"/>
        <v>9.5447356199274364E-4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2.2854473561992744E-2</v>
      </c>
      <c r="AR30" s="8">
        <f t="shared" si="15"/>
        <v>100.47638888888888</v>
      </c>
      <c r="AS30" s="1">
        <f t="shared" si="16"/>
        <v>0.13</v>
      </c>
      <c r="AT30" s="1">
        <f t="shared" si="20"/>
        <v>29.977999999999998</v>
      </c>
      <c r="AU30" s="1">
        <f t="shared" si="17"/>
        <v>59959.230485894914</v>
      </c>
    </row>
    <row r="31" spans="1:47" x14ac:dyDescent="0.15">
      <c r="C31" s="7">
        <v>4</v>
      </c>
      <c r="D31" s="9">
        <v>11.0732403243</v>
      </c>
      <c r="E31" s="10">
        <f t="shared" si="18"/>
        <v>2.52631846132258</v>
      </c>
      <c r="F31" s="7" t="s">
        <v>73</v>
      </c>
      <c r="G31" s="1">
        <v>5</v>
      </c>
      <c r="H31" s="8">
        <f t="shared" si="0"/>
        <v>11.0732403243</v>
      </c>
      <c r="I31" s="8">
        <f t="shared" si="1"/>
        <v>284.22324032429998</v>
      </c>
      <c r="J31" s="8">
        <f t="shared" si="2"/>
        <v>6.9878138210778942E-2</v>
      </c>
      <c r="K31" s="8">
        <f t="shared" si="3"/>
        <v>100.47638888888888</v>
      </c>
      <c r="L31" s="8">
        <f t="shared" si="4"/>
        <v>1.0047638888888888</v>
      </c>
      <c r="M31" s="1" t="s">
        <v>75</v>
      </c>
      <c r="N31" s="8">
        <f>(O30-P30)*C22/100</f>
        <v>3.6800575552421022</v>
      </c>
      <c r="O31" s="8">
        <f t="shared" si="19"/>
        <v>1.1984511286384723</v>
      </c>
      <c r="P31" s="8">
        <f t="shared" si="5"/>
        <v>8.3745533605863176E-2</v>
      </c>
      <c r="Q31" s="13">
        <f t="shared" si="6"/>
        <v>1.0886919368762214E-2</v>
      </c>
      <c r="R31" s="8">
        <f t="shared" si="7"/>
        <v>0.13061930555555554</v>
      </c>
      <c r="S31" s="14">
        <f t="shared" si="8"/>
        <v>8.334847075214119E-2</v>
      </c>
      <c r="T31" s="2">
        <v>0.01</v>
      </c>
      <c r="U31" s="15">
        <f t="shared" si="9"/>
        <v>8.334847075214119E-4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2.2733484707521411E-2</v>
      </c>
      <c r="AR31" s="8">
        <f t="shared" si="15"/>
        <v>100.47638888888888</v>
      </c>
      <c r="AS31" s="1">
        <f t="shared" si="16"/>
        <v>0.13</v>
      </c>
      <c r="AT31" s="1">
        <f t="shared" si="20"/>
        <v>29.977999999999998</v>
      </c>
      <c r="AU31" s="1">
        <f t="shared" si="17"/>
        <v>59641.813478157084</v>
      </c>
    </row>
    <row r="32" spans="1:47" x14ac:dyDescent="0.15">
      <c r="C32" s="7">
        <v>5</v>
      </c>
      <c r="D32" s="9">
        <v>17.334421084064498</v>
      </c>
      <c r="E32" s="10">
        <f t="shared" si="18"/>
        <v>11.0732403243</v>
      </c>
      <c r="F32" s="7" t="s">
        <v>75</v>
      </c>
      <c r="G32" s="1">
        <v>6</v>
      </c>
      <c r="H32" s="8">
        <f t="shared" si="0"/>
        <v>17.334421084064498</v>
      </c>
      <c r="I32" s="8">
        <f t="shared" si="1"/>
        <v>290.48442108406448</v>
      </c>
      <c r="J32" s="8">
        <f t="shared" si="2"/>
        <v>0.14622539733775919</v>
      </c>
      <c r="K32" s="8">
        <f t="shared" si="3"/>
        <v>100.47638888888888</v>
      </c>
      <c r="L32" s="8">
        <f t="shared" si="4"/>
        <v>1.0047638888888888</v>
      </c>
      <c r="M32" s="1" t="s">
        <v>73</v>
      </c>
      <c r="O32" s="8">
        <f t="shared" si="19"/>
        <v>2.119469483921498</v>
      </c>
      <c r="P32" s="8">
        <f t="shared" si="5"/>
        <v>0.30992026743167644</v>
      </c>
      <c r="Q32" s="13">
        <f t="shared" si="6"/>
        <v>4.0289634766117938E-2</v>
      </c>
      <c r="R32" s="8">
        <f t="shared" si="7"/>
        <v>0.13061930555555554</v>
      </c>
      <c r="S32" s="14">
        <f t="shared" si="8"/>
        <v>0.30845084189321298</v>
      </c>
      <c r="T32" s="2">
        <v>0.01</v>
      </c>
      <c r="U32" s="15">
        <f t="shared" si="9"/>
        <v>3.08450841893213E-3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3.2534508418932129E-2</v>
      </c>
      <c r="AR32" s="8">
        <f t="shared" si="15"/>
        <v>100.47638888888888</v>
      </c>
      <c r="AS32" s="1">
        <f t="shared" si="16"/>
        <v>0.13</v>
      </c>
      <c r="AT32" s="1">
        <f t="shared" si="20"/>
        <v>29.977999999999998</v>
      </c>
      <c r="AU32" s="1">
        <f t="shared" si="17"/>
        <v>85355.021796701985</v>
      </c>
    </row>
    <row r="33" spans="1:48" x14ac:dyDescent="0.15">
      <c r="C33" s="7">
        <v>6</v>
      </c>
      <c r="D33" s="9">
        <v>20.829888786333299</v>
      </c>
      <c r="E33" s="10">
        <f t="shared" si="18"/>
        <v>17.334421084064498</v>
      </c>
      <c r="F33" s="7" t="s">
        <v>73</v>
      </c>
      <c r="G33" s="1">
        <v>7</v>
      </c>
      <c r="H33" s="8">
        <f t="shared" si="0"/>
        <v>20.829888786333299</v>
      </c>
      <c r="I33" s="8">
        <f t="shared" si="1"/>
        <v>293.97988878633328</v>
      </c>
      <c r="J33" s="8">
        <f t="shared" si="2"/>
        <v>0.2178261372897026</v>
      </c>
      <c r="K33" s="8">
        <f t="shared" si="3"/>
        <v>100.47638888888888</v>
      </c>
      <c r="L33" s="8">
        <f t="shared" si="4"/>
        <v>1.0047638888888888</v>
      </c>
      <c r="M33" s="1" t="s">
        <v>73</v>
      </c>
      <c r="O33" s="8">
        <f t="shared" si="19"/>
        <v>2.8143131053787105</v>
      </c>
      <c r="P33" s="8">
        <f t="shared" si="5"/>
        <v>0.61303095286843223</v>
      </c>
      <c r="Q33" s="13">
        <f t="shared" si="6"/>
        <v>7.9694023872896189E-2</v>
      </c>
      <c r="R33" s="8">
        <f t="shared" si="7"/>
        <v>0.13061930555555554</v>
      </c>
      <c r="S33" s="14">
        <f t="shared" si="8"/>
        <v>0.6101243880752405</v>
      </c>
      <c r="T33" s="2">
        <v>0.01</v>
      </c>
      <c r="U33" s="15">
        <f t="shared" si="9"/>
        <v>6.1012438807524052E-3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3.5551243880752405E-2</v>
      </c>
      <c r="AR33" s="8">
        <f t="shared" si="15"/>
        <v>100.47638888888888</v>
      </c>
      <c r="AS33" s="1">
        <f t="shared" si="16"/>
        <v>0.13</v>
      </c>
      <c r="AT33" s="1">
        <f t="shared" si="20"/>
        <v>29.977999999999998</v>
      </c>
      <c r="AU33" s="1">
        <f t="shared" si="17"/>
        <v>93269.495800210076</v>
      </c>
    </row>
    <row r="34" spans="1:48" x14ac:dyDescent="0.15">
      <c r="C34" s="7">
        <v>7</v>
      </c>
      <c r="D34" s="9">
        <v>24.2445298987097</v>
      </c>
      <c r="E34" s="10">
        <f t="shared" si="18"/>
        <v>20.829888786333299</v>
      </c>
      <c r="F34" s="7" t="s">
        <v>73</v>
      </c>
      <c r="G34" s="1">
        <v>8</v>
      </c>
      <c r="H34" s="8">
        <f t="shared" si="0"/>
        <v>24.2445298987097</v>
      </c>
      <c r="I34" s="8">
        <f t="shared" si="1"/>
        <v>297.39452989870966</v>
      </c>
      <c r="J34" s="8">
        <f t="shared" si="2"/>
        <v>0.31861488519358572</v>
      </c>
      <c r="K34" s="8">
        <f t="shared" si="3"/>
        <v>100.47638888888888</v>
      </c>
      <c r="L34" s="8">
        <f t="shared" si="4"/>
        <v>1.0047638888888888</v>
      </c>
      <c r="M34" s="1" t="s">
        <v>73</v>
      </c>
      <c r="O34" s="8">
        <f t="shared" si="19"/>
        <v>3.2060460413991669</v>
      </c>
      <c r="P34" s="8">
        <f t="shared" si="5"/>
        <v>1.0214939914057455</v>
      </c>
      <c r="Q34" s="13">
        <f t="shared" si="6"/>
        <v>0.13279421888274692</v>
      </c>
      <c r="R34" s="8">
        <f t="shared" si="7"/>
        <v>0.13061930555555554</v>
      </c>
      <c r="S34" s="14">
        <f t="shared" si="8"/>
        <v>1.0166507800507816</v>
      </c>
      <c r="T34" s="2">
        <v>0.01</v>
      </c>
      <c r="U34" s="15">
        <f t="shared" si="9"/>
        <v>1.0166507800507816E-2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3.9616507800507815E-2</v>
      </c>
      <c r="AR34" s="8">
        <f t="shared" si="15"/>
        <v>100.47638888888888</v>
      </c>
      <c r="AS34" s="1">
        <f t="shared" si="16"/>
        <v>0.13</v>
      </c>
      <c r="AT34" s="1">
        <f t="shared" si="20"/>
        <v>29.977999999999998</v>
      </c>
      <c r="AU34" s="1">
        <f t="shared" si="17"/>
        <v>103934.80802844562</v>
      </c>
    </row>
    <row r="35" spans="1:48" x14ac:dyDescent="0.15">
      <c r="C35" s="7">
        <v>8</v>
      </c>
      <c r="D35" s="9">
        <v>23.650710071935499</v>
      </c>
      <c r="E35" s="10">
        <f t="shared" si="18"/>
        <v>24.2445298987097</v>
      </c>
      <c r="F35" s="7" t="s">
        <v>73</v>
      </c>
      <c r="G35" s="1">
        <v>9</v>
      </c>
      <c r="H35" s="8">
        <f t="shared" si="0"/>
        <v>23.650710071935499</v>
      </c>
      <c r="I35" s="8">
        <f t="shared" si="1"/>
        <v>296.8007100719355</v>
      </c>
      <c r="J35" s="8">
        <f t="shared" si="2"/>
        <v>0.29841299139485006</v>
      </c>
      <c r="K35" s="8">
        <f t="shared" si="3"/>
        <v>100.47638888888888</v>
      </c>
      <c r="L35" s="8">
        <f t="shared" si="4"/>
        <v>1.0047638888888888</v>
      </c>
      <c r="M35" s="1" t="s">
        <v>73</v>
      </c>
      <c r="O35" s="8">
        <f t="shared" si="19"/>
        <v>3.1893159388823102</v>
      </c>
      <c r="P35" s="8">
        <f t="shared" si="5"/>
        <v>0.95173330982514492</v>
      </c>
      <c r="Q35" s="13">
        <f t="shared" si="6"/>
        <v>0.12372533027726884</v>
      </c>
      <c r="R35" s="8">
        <f t="shared" si="7"/>
        <v>0.13061930555555554</v>
      </c>
      <c r="S35" s="14">
        <f t="shared" si="8"/>
        <v>0.94722085491907226</v>
      </c>
      <c r="T35" s="2">
        <v>0.01</v>
      </c>
      <c r="U35" s="15">
        <f t="shared" si="9"/>
        <v>9.4722085491907235E-3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3.892220854919072E-2</v>
      </c>
      <c r="AR35" s="8">
        <f t="shared" si="15"/>
        <v>100.47638888888888</v>
      </c>
      <c r="AS35" s="1">
        <f t="shared" si="16"/>
        <v>0.13</v>
      </c>
      <c r="AT35" s="1">
        <f t="shared" si="20"/>
        <v>29.977999999999998</v>
      </c>
      <c r="AU35" s="1">
        <f t="shared" si="17"/>
        <v>102113.29817292497</v>
      </c>
    </row>
    <row r="36" spans="1:48" x14ac:dyDescent="0.15">
      <c r="C36" s="7">
        <v>9</v>
      </c>
      <c r="D36" s="9">
        <v>18.6605570536667</v>
      </c>
      <c r="E36" s="10">
        <f t="shared" si="18"/>
        <v>23.650710071935499</v>
      </c>
      <c r="F36" s="7" t="s">
        <v>73</v>
      </c>
      <c r="G36" s="1">
        <v>10</v>
      </c>
      <c r="H36" s="8">
        <f t="shared" si="0"/>
        <v>18.6605570536667</v>
      </c>
      <c r="I36" s="8">
        <f t="shared" si="1"/>
        <v>291.81055705366668</v>
      </c>
      <c r="J36" s="8">
        <f t="shared" si="2"/>
        <v>0.17028565164021567</v>
      </c>
      <c r="K36" s="8">
        <f t="shared" si="3"/>
        <v>100.47638888888888</v>
      </c>
      <c r="L36" s="8">
        <f t="shared" si="4"/>
        <v>1.0047638888888888</v>
      </c>
      <c r="M36" s="1" t="s">
        <v>73</v>
      </c>
      <c r="O36" s="8">
        <f t="shared" si="19"/>
        <v>3.2423465179460544</v>
      </c>
      <c r="P36" s="8">
        <f t="shared" si="5"/>
        <v>0.55212508965182816</v>
      </c>
      <c r="Q36" s="13">
        <f t="shared" si="6"/>
        <v>7.1776261654737661E-2</v>
      </c>
      <c r="R36" s="8">
        <f t="shared" si="7"/>
        <v>0.13061930555555554</v>
      </c>
      <c r="S36" s="14">
        <f t="shared" si="8"/>
        <v>0.54950729794080466</v>
      </c>
      <c r="T36" s="2">
        <v>0.01</v>
      </c>
      <c r="U36" s="15">
        <f t="shared" si="9"/>
        <v>5.495072979408047E-3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3.4945072979408041E-2</v>
      </c>
      <c r="AR36" s="8">
        <f t="shared" si="15"/>
        <v>100.47638888888888</v>
      </c>
      <c r="AS36" s="1">
        <f t="shared" si="16"/>
        <v>0.13</v>
      </c>
      <c r="AT36" s="1">
        <f t="shared" si="20"/>
        <v>29.977999999999998</v>
      </c>
      <c r="AU36" s="1">
        <f t="shared" si="17"/>
        <v>91679.192672511155</v>
      </c>
    </row>
    <row r="37" spans="1:48" x14ac:dyDescent="0.15">
      <c r="C37" s="7">
        <v>10</v>
      </c>
      <c r="D37" s="9">
        <v>10.0313380550323</v>
      </c>
      <c r="E37" s="10">
        <f t="shared" si="18"/>
        <v>18.6605570536667</v>
      </c>
      <c r="F37" s="7" t="s">
        <v>73</v>
      </c>
      <c r="G37" s="1">
        <v>11</v>
      </c>
      <c r="H37" s="8">
        <f t="shared" si="0"/>
        <v>10.0313380550323</v>
      </c>
      <c r="I37" s="8">
        <f t="shared" si="1"/>
        <v>283.18133805503226</v>
      </c>
      <c r="J37" s="8">
        <f t="shared" si="2"/>
        <v>6.1602958683209759E-2</v>
      </c>
      <c r="K37" s="8">
        <f t="shared" si="3"/>
        <v>100.47638888888888</v>
      </c>
      <c r="L37" s="8">
        <f t="shared" si="4"/>
        <v>1.0047638888888888</v>
      </c>
      <c r="M37" s="1" t="s">
        <v>75</v>
      </c>
      <c r="N37" s="8">
        <f>(O36-P36)*C22/100</f>
        <v>2.5557103568795148</v>
      </c>
      <c r="O37" s="8">
        <f t="shared" si="19"/>
        <v>1.1392749603036005</v>
      </c>
      <c r="P37" s="8">
        <f t="shared" si="5"/>
        <v>7.0182708308398137E-2</v>
      </c>
      <c r="Q37" s="13">
        <f t="shared" si="6"/>
        <v>9.1237520800917585E-3</v>
      </c>
      <c r="R37" s="8">
        <f t="shared" si="7"/>
        <v>0.13061930555555554</v>
      </c>
      <c r="S37" s="14">
        <f t="shared" si="8"/>
        <v>6.9849950903400015E-2</v>
      </c>
      <c r="T37" s="2">
        <v>0.01</v>
      </c>
      <c r="U37" s="15">
        <f t="shared" si="9"/>
        <v>6.9849950903400017E-4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2.2598499509034E-2</v>
      </c>
      <c r="AR37" s="8">
        <f t="shared" si="15"/>
        <v>100.47638888888888</v>
      </c>
      <c r="AS37" s="1">
        <f t="shared" si="16"/>
        <v>0.13</v>
      </c>
      <c r="AT37" s="1">
        <f t="shared" si="20"/>
        <v>29.977999999999998</v>
      </c>
      <c r="AU37" s="1">
        <f t="shared" si="17"/>
        <v>59287.676743992677</v>
      </c>
    </row>
    <row r="38" spans="1:48" x14ac:dyDescent="0.15">
      <c r="C38" s="7">
        <v>11</v>
      </c>
      <c r="D38" s="9">
        <v>-1.14061899676667</v>
      </c>
      <c r="E38" s="10">
        <f t="shared" si="18"/>
        <v>10.0313380550323</v>
      </c>
      <c r="F38" s="7" t="s">
        <v>75</v>
      </c>
      <c r="G38" s="1">
        <v>12</v>
      </c>
      <c r="H38" s="8">
        <f t="shared" si="0"/>
        <v>-1.14061899676667</v>
      </c>
      <c r="I38" s="8">
        <f t="shared" si="1"/>
        <v>272.00938100323333</v>
      </c>
      <c r="J38" s="8">
        <f t="shared" si="2"/>
        <v>1.5006882271671797E-2</v>
      </c>
      <c r="K38" s="8">
        <f t="shared" si="3"/>
        <v>100.47638888888888</v>
      </c>
      <c r="L38" s="8">
        <f t="shared" si="4"/>
        <v>1.0047638888888888</v>
      </c>
      <c r="M38" s="1" t="s">
        <v>73</v>
      </c>
      <c r="O38" s="8">
        <f t="shared" si="19"/>
        <v>2.0738561408840912</v>
      </c>
      <c r="P38" s="8">
        <f t="shared" si="5"/>
        <v>3.1122114954631158E-2</v>
      </c>
      <c r="Q38" s="13">
        <f t="shared" si="6"/>
        <v>4.0458749441020505E-3</v>
      </c>
      <c r="R38" s="8">
        <f t="shared" si="7"/>
        <v>0.13061930555555554</v>
      </c>
      <c r="S38" s="14">
        <f t="shared" si="8"/>
        <v>3.097455561330666E-2</v>
      </c>
      <c r="T38" s="2">
        <v>0.01</v>
      </c>
      <c r="U38" s="15">
        <f t="shared" si="9"/>
        <v>3.0974555613306662E-4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2.2209745556133066E-2</v>
      </c>
      <c r="AR38" s="8">
        <f t="shared" si="15"/>
        <v>100.47638888888888</v>
      </c>
      <c r="AS38" s="1">
        <f t="shared" si="16"/>
        <v>0.13</v>
      </c>
      <c r="AT38" s="1">
        <f t="shared" si="20"/>
        <v>29.977999999999998</v>
      </c>
      <c r="AU38" s="1">
        <f t="shared" si="17"/>
        <v>58267.771918748585</v>
      </c>
      <c r="AV38" s="1">
        <f>SUM(AU27:AU38)</f>
        <v>921269.64927857183</v>
      </c>
    </row>
    <row r="39" spans="1:48" x14ac:dyDescent="0.15">
      <c r="C39" s="7">
        <v>12</v>
      </c>
      <c r="D39" s="9">
        <v>-5.2328256770645201</v>
      </c>
      <c r="E39" s="10">
        <f t="shared" si="18"/>
        <v>-1.14061899676667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-6</v>
      </c>
      <c r="E42" s="7"/>
      <c r="F42" s="7"/>
      <c r="G42" s="1">
        <v>1</v>
      </c>
      <c r="H42" s="8">
        <f t="shared" ref="H42:H53" si="21">E43</f>
        <v>-6</v>
      </c>
      <c r="I42" s="8">
        <f t="shared" ref="I42:I53" si="22">H42+273.15</f>
        <v>267.14999999999998</v>
      </c>
      <c r="J42" s="8">
        <f t="shared" ref="J42:J53" si="23">EXP(($C$16*(I42-$C$14))/($C$17*I42*$C$14))</f>
        <v>7.8255496870770821E-3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6.0327977699102964E-4</v>
      </c>
      <c r="Q42" s="13">
        <f t="shared" ref="Q42:Q53" si="27">P42*$B$44</f>
        <v>1.0859035985838533E-4</v>
      </c>
      <c r="R42" s="8">
        <f t="shared" ref="R42:R53" si="28">L42*$B$44</f>
        <v>1.3876387499999998E-2</v>
      </c>
      <c r="S42" s="14">
        <f t="shared" ref="S42:S53" si="29">Q42/R42</f>
        <v>7.8255496870770838E-3</v>
      </c>
      <c r="T42" s="2">
        <v>0.01</v>
      </c>
      <c r="U42" s="15">
        <f t="shared" ref="U42:U53" si="30">S42*T42</f>
        <v>7.8255496870770834E-5</v>
      </c>
      <c r="V42" s="14"/>
      <c r="W42" s="2"/>
      <c r="X42" s="15"/>
      <c r="Y42" s="2">
        <v>0.05</v>
      </c>
      <c r="Z42" s="2">
        <v>0.49</v>
      </c>
      <c r="AA42" s="2">
        <f t="shared" ref="AA42:AA53" si="31">Y42*Z42</f>
        <v>2.4500000000000001E-2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0.02</v>
      </c>
      <c r="AO42" s="2">
        <v>0.5</v>
      </c>
      <c r="AP42" s="2">
        <f t="shared" ref="AP42:AP53" si="32">AO42*AN42</f>
        <v>0.01</v>
      </c>
      <c r="AQ42" s="1">
        <f t="shared" ref="AQ42:AQ53" si="33">(AP42+AM42+AD42+AA42+U42+X42+AG42+AJ42)</f>
        <v>3.4578255496870776E-2</v>
      </c>
      <c r="AR42" s="8">
        <f t="shared" ref="AR42:AR53" si="34">$B$42/12</f>
        <v>7.7091041666666671</v>
      </c>
      <c r="AS42" s="1">
        <f t="shared" ref="AS42:AS53" si="35">$B$44</f>
        <v>0.18</v>
      </c>
      <c r="AT42" s="1">
        <f>$E$5/12</f>
        <v>101.9982671232875</v>
      </c>
      <c r="AU42" s="1">
        <f t="shared" ref="AU42:AU53" si="36">AT42*10000*AS42*0.67*AR42*AQ42</f>
        <v>32790.428666659187</v>
      </c>
    </row>
    <row r="43" spans="1:48" x14ac:dyDescent="0.15">
      <c r="A43" s="1" t="s">
        <v>74</v>
      </c>
      <c r="B43" s="1">
        <v>1</v>
      </c>
      <c r="C43" s="7">
        <v>1</v>
      </c>
      <c r="D43" s="9">
        <v>-7.8375728153548403</v>
      </c>
      <c r="E43" s="10">
        <f t="shared" ref="E43:E54" si="37">D42</f>
        <v>-6</v>
      </c>
      <c r="F43" s="7" t="s">
        <v>73</v>
      </c>
      <c r="G43" s="1">
        <v>2</v>
      </c>
      <c r="H43" s="8">
        <f t="shared" si="21"/>
        <v>-7.8375728153548403</v>
      </c>
      <c r="I43" s="8">
        <f t="shared" si="22"/>
        <v>265.31242718464512</v>
      </c>
      <c r="J43" s="8">
        <f t="shared" si="23"/>
        <v>6.0797291965451724E-3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0.15357880355634229</v>
      </c>
      <c r="P43" s="8">
        <f t="shared" si="26"/>
        <v>9.3371753595196979E-4</v>
      </c>
      <c r="Q43" s="13">
        <f t="shared" si="27"/>
        <v>1.6806915647135456E-4</v>
      </c>
      <c r="R43" s="8">
        <f t="shared" si="28"/>
        <v>1.3876387499999998E-2</v>
      </c>
      <c r="S43" s="14">
        <f t="shared" si="29"/>
        <v>1.2111881170178806E-2</v>
      </c>
      <c r="T43" s="2">
        <v>0.01</v>
      </c>
      <c r="U43" s="15">
        <f t="shared" si="30"/>
        <v>1.2111881170178807E-4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1.4921118811701788E-2</v>
      </c>
      <c r="AR43" s="8">
        <f t="shared" si="34"/>
        <v>7.7091041666666671</v>
      </c>
      <c r="AS43" s="1">
        <f t="shared" si="35"/>
        <v>0.18</v>
      </c>
      <c r="AT43" s="1">
        <f t="shared" ref="AT43:AT53" si="39">$E$5/12</f>
        <v>101.9982671232875</v>
      </c>
      <c r="AU43" s="1">
        <f t="shared" si="36"/>
        <v>14149.640431285823</v>
      </c>
    </row>
    <row r="44" spans="1:48" x14ac:dyDescent="0.15">
      <c r="A44" s="1" t="s">
        <v>38</v>
      </c>
      <c r="B44" s="1">
        <v>0.18</v>
      </c>
      <c r="C44" s="7">
        <v>2</v>
      </c>
      <c r="D44" s="9">
        <v>-4.3323988591785696</v>
      </c>
      <c r="E44" s="10">
        <f t="shared" si="37"/>
        <v>-7.8375728153548403</v>
      </c>
      <c r="F44" s="7" t="s">
        <v>73</v>
      </c>
      <c r="G44" s="1">
        <v>3</v>
      </c>
      <c r="H44" s="8">
        <f t="shared" si="21"/>
        <v>-4.3323988591785696</v>
      </c>
      <c r="I44" s="8">
        <f t="shared" si="22"/>
        <v>268.81760114082141</v>
      </c>
      <c r="J44" s="8">
        <f t="shared" si="23"/>
        <v>9.8108716345945753E-3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0.22973612768705698</v>
      </c>
      <c r="P44" s="8">
        <f t="shared" si="26"/>
        <v>2.253911658566545E-3</v>
      </c>
      <c r="Q44" s="13">
        <f t="shared" si="27"/>
        <v>4.0570409854197808E-4</v>
      </c>
      <c r="R44" s="8">
        <f t="shared" si="28"/>
        <v>1.3876387499999998E-2</v>
      </c>
      <c r="S44" s="14">
        <f t="shared" si="29"/>
        <v>2.9237011328919586E-2</v>
      </c>
      <c r="T44" s="2">
        <v>0.01</v>
      </c>
      <c r="U44" s="15">
        <f t="shared" si="30"/>
        <v>2.9237011328919586E-4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1.5092370113289197E-2</v>
      </c>
      <c r="AR44" s="8">
        <f t="shared" si="34"/>
        <v>7.7091041666666671</v>
      </c>
      <c r="AS44" s="1">
        <f t="shared" si="35"/>
        <v>0.18</v>
      </c>
      <c r="AT44" s="1">
        <f t="shared" si="39"/>
        <v>101.9982671232875</v>
      </c>
      <c r="AU44" s="1">
        <f t="shared" si="36"/>
        <v>14312.037391690106</v>
      </c>
    </row>
    <row r="45" spans="1:48" x14ac:dyDescent="0.15">
      <c r="C45" s="7">
        <v>3</v>
      </c>
      <c r="D45" s="9">
        <v>2.52631846132258</v>
      </c>
      <c r="E45" s="10">
        <f t="shared" si="37"/>
        <v>-4.3323988591785696</v>
      </c>
      <c r="F45" s="7" t="s">
        <v>73</v>
      </c>
      <c r="G45" s="1">
        <v>4</v>
      </c>
      <c r="H45" s="8">
        <f t="shared" si="21"/>
        <v>2.52631846132258</v>
      </c>
      <c r="I45" s="8">
        <f t="shared" si="22"/>
        <v>275.67631846132258</v>
      </c>
      <c r="J45" s="8">
        <f t="shared" si="23"/>
        <v>2.4158838400369618E-2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0.30457325769515714</v>
      </c>
      <c r="P45" s="8">
        <f t="shared" si="26"/>
        <v>7.3581361137314335E-3</v>
      </c>
      <c r="Q45" s="13">
        <f t="shared" si="27"/>
        <v>1.3244645004716581E-3</v>
      </c>
      <c r="R45" s="8">
        <f t="shared" si="28"/>
        <v>1.3876387499999998E-2</v>
      </c>
      <c r="S45" s="14">
        <f t="shared" si="29"/>
        <v>9.5447356199274358E-2</v>
      </c>
      <c r="T45" s="2">
        <v>0.01</v>
      </c>
      <c r="U45" s="15">
        <f t="shared" si="30"/>
        <v>9.5447356199274364E-4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1.5754473561992745E-2</v>
      </c>
      <c r="AR45" s="8">
        <f t="shared" si="34"/>
        <v>7.7091041666666671</v>
      </c>
      <c r="AS45" s="1">
        <f t="shared" si="35"/>
        <v>0.18</v>
      </c>
      <c r="AT45" s="1">
        <f t="shared" si="39"/>
        <v>101.9982671232875</v>
      </c>
      <c r="AU45" s="1">
        <f t="shared" si="36"/>
        <v>14939.907583308868</v>
      </c>
    </row>
    <row r="46" spans="1:48" x14ac:dyDescent="0.15">
      <c r="C46" s="7">
        <v>4</v>
      </c>
      <c r="D46" s="9">
        <v>11.0732403243</v>
      </c>
      <c r="E46" s="10">
        <f t="shared" si="37"/>
        <v>2.52631846132258</v>
      </c>
      <c r="F46" s="7" t="s">
        <v>73</v>
      </c>
      <c r="G46" s="1">
        <v>5</v>
      </c>
      <c r="H46" s="8">
        <f t="shared" si="21"/>
        <v>11.0732403243</v>
      </c>
      <c r="I46" s="8">
        <f t="shared" si="22"/>
        <v>284.22324032429998</v>
      </c>
      <c r="J46" s="8">
        <f t="shared" si="23"/>
        <v>6.9878138210778942E-2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0.28235436550235443</v>
      </c>
      <c r="O46" s="8">
        <f t="shared" si="38"/>
        <v>9.1951797745737918E-2</v>
      </c>
      <c r="P46" s="8">
        <f t="shared" si="26"/>
        <v>6.4254204316062657E-3</v>
      </c>
      <c r="Q46" s="13">
        <f t="shared" si="27"/>
        <v>1.1565756776891279E-3</v>
      </c>
      <c r="R46" s="8">
        <f t="shared" si="28"/>
        <v>1.3876387499999998E-2</v>
      </c>
      <c r="S46" s="14">
        <f t="shared" si="29"/>
        <v>8.3348470752141218E-2</v>
      </c>
      <c r="T46" s="2">
        <v>0.01</v>
      </c>
      <c r="U46" s="15">
        <f t="shared" si="30"/>
        <v>8.3348470752141223E-4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1.5633484707521413E-2</v>
      </c>
      <c r="AR46" s="8">
        <f t="shared" si="34"/>
        <v>7.7091041666666671</v>
      </c>
      <c r="AS46" s="1">
        <f t="shared" si="35"/>
        <v>0.18</v>
      </c>
      <c r="AT46" s="1">
        <f t="shared" si="39"/>
        <v>101.9982671232875</v>
      </c>
      <c r="AU46" s="1">
        <f t="shared" si="36"/>
        <v>14825.174311054514</v>
      </c>
    </row>
    <row r="47" spans="1:48" x14ac:dyDescent="0.15">
      <c r="C47" s="7">
        <v>5</v>
      </c>
      <c r="D47" s="9">
        <v>17.334421084064498</v>
      </c>
      <c r="E47" s="10">
        <f t="shared" si="37"/>
        <v>11.0732403243</v>
      </c>
      <c r="F47" s="7" t="s">
        <v>75</v>
      </c>
      <c r="G47" s="1">
        <v>6</v>
      </c>
      <c r="H47" s="8">
        <f t="shared" si="21"/>
        <v>17.334421084064498</v>
      </c>
      <c r="I47" s="8">
        <f t="shared" si="22"/>
        <v>290.48442108406448</v>
      </c>
      <c r="J47" s="8">
        <f t="shared" si="23"/>
        <v>0.14622539733775919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0.16261741898079832</v>
      </c>
      <c r="P47" s="8">
        <f t="shared" si="26"/>
        <v>2.3778796704508096E-2</v>
      </c>
      <c r="Q47" s="13">
        <f t="shared" si="27"/>
        <v>4.2801834068114568E-3</v>
      </c>
      <c r="R47" s="8">
        <f t="shared" si="28"/>
        <v>1.3876387499999998E-2</v>
      </c>
      <c r="S47" s="14">
        <f t="shared" si="29"/>
        <v>0.30845084189321298</v>
      </c>
      <c r="T47" s="2">
        <v>0.01</v>
      </c>
      <c r="U47" s="15">
        <f t="shared" si="30"/>
        <v>3.08450841893213E-3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3.0184508418932131E-2</v>
      </c>
      <c r="AR47" s="8">
        <f t="shared" si="34"/>
        <v>7.7091041666666671</v>
      </c>
      <c r="AS47" s="1">
        <f t="shared" si="35"/>
        <v>0.18</v>
      </c>
      <c r="AT47" s="1">
        <f t="shared" si="39"/>
        <v>101.9982671232875</v>
      </c>
      <c r="AU47" s="1">
        <f t="shared" si="36"/>
        <v>28623.854961067605</v>
      </c>
    </row>
    <row r="48" spans="1:48" x14ac:dyDescent="0.15">
      <c r="C48" s="7">
        <v>6</v>
      </c>
      <c r="D48" s="9">
        <v>20.829888786333299</v>
      </c>
      <c r="E48" s="10">
        <f t="shared" si="37"/>
        <v>17.334421084064498</v>
      </c>
      <c r="F48" s="7" t="s">
        <v>73</v>
      </c>
      <c r="G48" s="1">
        <v>7</v>
      </c>
      <c r="H48" s="8">
        <f t="shared" si="21"/>
        <v>20.829888786333299</v>
      </c>
      <c r="I48" s="8">
        <f t="shared" si="22"/>
        <v>293.97988878633328</v>
      </c>
      <c r="J48" s="8">
        <f t="shared" si="23"/>
        <v>0.2178261372897026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0.21592966394295687</v>
      </c>
      <c r="P48" s="8">
        <f t="shared" si="26"/>
        <v>4.703512462295787E-2</v>
      </c>
      <c r="Q48" s="13">
        <f t="shared" si="27"/>
        <v>8.4663224321324167E-3</v>
      </c>
      <c r="R48" s="8">
        <f t="shared" si="28"/>
        <v>1.3876387499999998E-2</v>
      </c>
      <c r="S48" s="14">
        <f t="shared" si="29"/>
        <v>0.61012438807524061</v>
      </c>
      <c r="T48" s="2">
        <v>0.01</v>
      </c>
      <c r="U48" s="15">
        <f t="shared" si="30"/>
        <v>6.101243880752406E-3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3.3201243880752407E-2</v>
      </c>
      <c r="AR48" s="8">
        <f t="shared" si="34"/>
        <v>7.7091041666666671</v>
      </c>
      <c r="AS48" s="1">
        <f t="shared" si="35"/>
        <v>0.18</v>
      </c>
      <c r="AT48" s="1">
        <f t="shared" si="39"/>
        <v>101.9982671232875</v>
      </c>
      <c r="AU48" s="1">
        <f t="shared" si="36"/>
        <v>31484.613768750976</v>
      </c>
    </row>
    <row r="49" spans="1:48" x14ac:dyDescent="0.15">
      <c r="C49" s="7">
        <v>7</v>
      </c>
      <c r="D49" s="9">
        <v>24.2445298987097</v>
      </c>
      <c r="E49" s="10">
        <f t="shared" si="37"/>
        <v>20.829888786333299</v>
      </c>
      <c r="F49" s="7" t="s">
        <v>73</v>
      </c>
      <c r="G49" s="1">
        <v>8</v>
      </c>
      <c r="H49" s="8">
        <f t="shared" si="21"/>
        <v>24.2445298987097</v>
      </c>
      <c r="I49" s="8">
        <f t="shared" si="22"/>
        <v>297.39452989870966</v>
      </c>
      <c r="J49" s="8">
        <f t="shared" si="23"/>
        <v>0.31861488519358572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0.2459855809866657</v>
      </c>
      <c r="P49" s="8">
        <f t="shared" si="26"/>
        <v>7.8374667645343968E-2</v>
      </c>
      <c r="Q49" s="13">
        <f t="shared" si="27"/>
        <v>1.4107440176161914E-2</v>
      </c>
      <c r="R49" s="8">
        <f t="shared" si="28"/>
        <v>1.3876387499999998E-2</v>
      </c>
      <c r="S49" s="14">
        <f t="shared" si="29"/>
        <v>1.0166507800507816</v>
      </c>
      <c r="T49" s="2">
        <v>0.01</v>
      </c>
      <c r="U49" s="15">
        <f t="shared" si="30"/>
        <v>1.0166507800507816E-2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3.7266507800507817E-2</v>
      </c>
      <c r="AR49" s="8">
        <f t="shared" si="34"/>
        <v>7.7091041666666671</v>
      </c>
      <c r="AS49" s="1">
        <f t="shared" si="35"/>
        <v>0.18</v>
      </c>
      <c r="AT49" s="1">
        <f t="shared" si="39"/>
        <v>101.9982671232875</v>
      </c>
      <c r="AU49" s="1">
        <f t="shared" si="36"/>
        <v>35339.688140098209</v>
      </c>
    </row>
    <row r="50" spans="1:48" x14ac:dyDescent="0.15">
      <c r="C50" s="7">
        <v>8</v>
      </c>
      <c r="D50" s="9">
        <v>23.650710071935499</v>
      </c>
      <c r="E50" s="10">
        <f t="shared" si="37"/>
        <v>24.2445298987097</v>
      </c>
      <c r="F50" s="7" t="s">
        <v>73</v>
      </c>
      <c r="G50" s="1">
        <v>9</v>
      </c>
      <c r="H50" s="8">
        <f t="shared" si="21"/>
        <v>23.650710071935499</v>
      </c>
      <c r="I50" s="8">
        <f t="shared" si="22"/>
        <v>296.8007100719355</v>
      </c>
      <c r="J50" s="8">
        <f t="shared" si="23"/>
        <v>0.29841299139485006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0.24470195500798841</v>
      </c>
      <c r="P50" s="8">
        <f t="shared" si="26"/>
        <v>7.3022242394101836E-2</v>
      </c>
      <c r="Q50" s="13">
        <f t="shared" si="27"/>
        <v>1.3144003630938331E-2</v>
      </c>
      <c r="R50" s="8">
        <f t="shared" si="28"/>
        <v>1.3876387499999998E-2</v>
      </c>
      <c r="S50" s="14">
        <f t="shared" si="29"/>
        <v>0.9472208549190726</v>
      </c>
      <c r="T50" s="2">
        <v>0.01</v>
      </c>
      <c r="U50" s="15">
        <f t="shared" si="30"/>
        <v>9.4722085491907269E-3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3.6572208549190729E-2</v>
      </c>
      <c r="AR50" s="8">
        <f t="shared" si="34"/>
        <v>7.7091041666666671</v>
      </c>
      <c r="AS50" s="1">
        <f t="shared" si="35"/>
        <v>0.18</v>
      </c>
      <c r="AT50" s="1">
        <f t="shared" si="39"/>
        <v>101.9982671232875</v>
      </c>
      <c r="AU50" s="1">
        <f t="shared" si="36"/>
        <v>34681.286790854661</v>
      </c>
    </row>
    <row r="51" spans="1:48" x14ac:dyDescent="0.15">
      <c r="C51" s="7">
        <v>9</v>
      </c>
      <c r="D51" s="9">
        <v>18.6605570536667</v>
      </c>
      <c r="E51" s="10">
        <f t="shared" si="37"/>
        <v>23.650710071935499</v>
      </c>
      <c r="F51" s="7" t="s">
        <v>73</v>
      </c>
      <c r="G51" s="1">
        <v>10</v>
      </c>
      <c r="H51" s="8">
        <f t="shared" si="21"/>
        <v>18.6605570536667</v>
      </c>
      <c r="I51" s="8">
        <f t="shared" si="22"/>
        <v>291.81055705366668</v>
      </c>
      <c r="J51" s="8">
        <f t="shared" si="23"/>
        <v>0.17028565164021567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0.24877075428055329</v>
      </c>
      <c r="P51" s="8">
        <f t="shared" si="26"/>
        <v>4.2362090001691985E-2</v>
      </c>
      <c r="Q51" s="13">
        <f t="shared" si="27"/>
        <v>7.6251762003045568E-3</v>
      </c>
      <c r="R51" s="8">
        <f t="shared" si="28"/>
        <v>1.3876387499999998E-2</v>
      </c>
      <c r="S51" s="14">
        <f t="shared" si="29"/>
        <v>0.54950729794080466</v>
      </c>
      <c r="T51" s="2">
        <v>0.01</v>
      </c>
      <c r="U51" s="15">
        <f t="shared" si="30"/>
        <v>5.495072979408047E-3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3.2595072979408043E-2</v>
      </c>
      <c r="AR51" s="8">
        <f t="shared" si="34"/>
        <v>7.7091041666666671</v>
      </c>
      <c r="AS51" s="1">
        <f t="shared" si="35"/>
        <v>0.18</v>
      </c>
      <c r="AT51" s="1">
        <f t="shared" si="39"/>
        <v>101.9982671232875</v>
      </c>
      <c r="AU51" s="1">
        <f t="shared" si="36"/>
        <v>30909.784199858015</v>
      </c>
    </row>
    <row r="52" spans="1:48" x14ac:dyDescent="0.15">
      <c r="C52" s="7">
        <v>10</v>
      </c>
      <c r="D52" s="9">
        <v>10.0313380550323</v>
      </c>
      <c r="E52" s="10">
        <f t="shared" si="37"/>
        <v>18.6605570536667</v>
      </c>
      <c r="F52" s="7" t="s">
        <v>73</v>
      </c>
      <c r="G52" s="1">
        <v>11</v>
      </c>
      <c r="H52" s="8">
        <f t="shared" si="21"/>
        <v>10.0313380550323</v>
      </c>
      <c r="I52" s="8">
        <f t="shared" si="22"/>
        <v>283.18133805503226</v>
      </c>
      <c r="J52" s="8">
        <f t="shared" si="23"/>
        <v>6.1602958683209759E-2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0.19608823106491824</v>
      </c>
      <c r="O52" s="8">
        <f t="shared" si="38"/>
        <v>8.7411474880609741E-2</v>
      </c>
      <c r="P52" s="8">
        <f t="shared" si="26"/>
        <v>5.3848054755086293E-3</v>
      </c>
      <c r="Q52" s="13">
        <f t="shared" si="27"/>
        <v>9.692649855915532E-4</v>
      </c>
      <c r="R52" s="8">
        <f t="shared" si="28"/>
        <v>1.3876387499999998E-2</v>
      </c>
      <c r="S52" s="14">
        <f t="shared" si="29"/>
        <v>6.9849950903399988E-2</v>
      </c>
      <c r="T52" s="2">
        <v>0.01</v>
      </c>
      <c r="U52" s="15">
        <f t="shared" si="30"/>
        <v>6.9849950903399984E-4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1.5498499509034001E-2</v>
      </c>
      <c r="AR52" s="8">
        <f t="shared" si="34"/>
        <v>7.7091041666666671</v>
      </c>
      <c r="AS52" s="1">
        <f t="shared" si="35"/>
        <v>0.18</v>
      </c>
      <c r="AT52" s="1">
        <f t="shared" si="39"/>
        <v>101.9982671232875</v>
      </c>
      <c r="AU52" s="1">
        <f t="shared" si="36"/>
        <v>14697.168358803487</v>
      </c>
    </row>
    <row r="53" spans="1:48" x14ac:dyDescent="0.15">
      <c r="C53" s="7">
        <v>11</v>
      </c>
      <c r="D53" s="9">
        <v>-1.14061899676667</v>
      </c>
      <c r="E53" s="10">
        <f t="shared" si="37"/>
        <v>10.0313380550323</v>
      </c>
      <c r="F53" s="7" t="s">
        <v>75</v>
      </c>
      <c r="G53" s="1">
        <v>12</v>
      </c>
      <c r="H53" s="8">
        <f t="shared" si="21"/>
        <v>-1.14061899676667</v>
      </c>
      <c r="I53" s="8">
        <f t="shared" si="22"/>
        <v>272.00938100323333</v>
      </c>
      <c r="J53" s="8">
        <f t="shared" si="23"/>
        <v>1.5006882271671797E-2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0.15911771107176778</v>
      </c>
      <c r="P53" s="8">
        <f t="shared" si="26"/>
        <v>2.3878607573919073E-3</v>
      </c>
      <c r="Q53" s="13">
        <f t="shared" si="27"/>
        <v>4.2981493633054331E-4</v>
      </c>
      <c r="R53" s="8">
        <f t="shared" si="28"/>
        <v>1.3876387499999998E-2</v>
      </c>
      <c r="S53" s="14">
        <f t="shared" si="29"/>
        <v>3.097455561330666E-2</v>
      </c>
      <c r="T53" s="2">
        <v>0.01</v>
      </c>
      <c r="U53" s="15">
        <f t="shared" si="30"/>
        <v>3.0974555613306662E-4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1.5109745556133067E-2</v>
      </c>
      <c r="AR53" s="8">
        <f t="shared" si="34"/>
        <v>7.7091041666666671</v>
      </c>
      <c r="AS53" s="1">
        <f t="shared" si="35"/>
        <v>0.18</v>
      </c>
      <c r="AT53" s="1">
        <f t="shared" si="39"/>
        <v>101.9982671232875</v>
      </c>
      <c r="AU53" s="1">
        <f t="shared" si="36"/>
        <v>14328.514458301379</v>
      </c>
      <c r="AV53" s="1">
        <f>SUM(AU42:AU53)</f>
        <v>281082.09906173282</v>
      </c>
    </row>
    <row r="54" spans="1:48" x14ac:dyDescent="0.15">
      <c r="C54" s="7">
        <v>12</v>
      </c>
      <c r="D54" s="9">
        <v>-5.2328256770645201</v>
      </c>
      <c r="E54" s="10">
        <f t="shared" si="37"/>
        <v>-1.14061899676667</v>
      </c>
      <c r="F54" s="7" t="s">
        <v>73</v>
      </c>
    </row>
    <row r="56" spans="1:4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f>F7</f>
        <v>122.786</v>
      </c>
      <c r="C58" s="7" t="s">
        <v>72</v>
      </c>
      <c r="D58" s="7">
        <v>-6</v>
      </c>
      <c r="E58" s="7"/>
      <c r="F58" s="7"/>
      <c r="G58" s="1">
        <v>1</v>
      </c>
      <c r="H58" s="8">
        <f t="shared" ref="H58:H69" si="40">E59</f>
        <v>-6</v>
      </c>
      <c r="I58" s="8">
        <f t="shared" ref="I58:I69" si="41">H58+273.15</f>
        <v>267.14999999999998</v>
      </c>
      <c r="J58" s="8">
        <f t="shared" ref="J58:J69" si="42">EXP(($C$16*(I58-$C$14))/($C$17*I58*$C$14))</f>
        <v>7.8255496870770821E-3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2.1619528737242544E-2</v>
      </c>
      <c r="Q58" s="13">
        <f t="shared" ref="Q58:Q69" si="46">P58*$B$60</f>
        <v>6.2696633338003372E-3</v>
      </c>
      <c r="R58" s="8">
        <f t="shared" ref="R58:R69" si="47">L58*$B$60</f>
        <v>0.80117864999999977</v>
      </c>
      <c r="S58" s="14">
        <f t="shared" ref="S58:S69" si="48">Q58/R58</f>
        <v>7.8255496870770821E-3</v>
      </c>
      <c r="T58" s="2">
        <v>0.27</v>
      </c>
      <c r="U58" s="15">
        <f t="shared" ref="U58:U69" si="49">S58*T58</f>
        <v>2.1128984155108122E-3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>U58*0.67*AD58+(V58+W58+X58+Y58+Z58+AA58)/1000</f>
        <v>0.22681053616213376</v>
      </c>
      <c r="AC58" s="8">
        <f t="shared" ref="AC58:AC69" si="50">$B$58/12</f>
        <v>10.232166666666666</v>
      </c>
      <c r="AD58" s="1">
        <f t="shared" ref="AD58:AD69" si="51">$B$60</f>
        <v>0.28999999999999998</v>
      </c>
      <c r="AE58" s="16">
        <f>$E$7/12</f>
        <v>271.08994695810333</v>
      </c>
      <c r="AF58" s="1">
        <f>AE58*10000*AC58*AB58</f>
        <v>6291355.7489586817</v>
      </c>
    </row>
    <row r="59" spans="1:48" x14ac:dyDescent="0.15">
      <c r="A59" s="1" t="s">
        <v>74</v>
      </c>
      <c r="B59" s="1">
        <v>27</v>
      </c>
      <c r="C59" s="7">
        <v>1</v>
      </c>
      <c r="D59" s="9">
        <v>-7.8375728153548403</v>
      </c>
      <c r="E59" s="10">
        <f t="shared" ref="E59:E70" si="52">D58</f>
        <v>-6</v>
      </c>
      <c r="F59" s="7" t="s">
        <v>73</v>
      </c>
      <c r="G59" s="1">
        <v>2</v>
      </c>
      <c r="H59" s="8">
        <f t="shared" si="40"/>
        <v>-7.8375728153548403</v>
      </c>
      <c r="I59" s="8">
        <f t="shared" si="41"/>
        <v>265.31242718464512</v>
      </c>
      <c r="J59" s="8">
        <f t="shared" si="42"/>
        <v>6.0797291965451724E-3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3">L59+O58-P58-N59</f>
        <v>5.5037504712627561</v>
      </c>
      <c r="P59" s="8">
        <f t="shared" si="45"/>
        <v>3.346131243063543E-2</v>
      </c>
      <c r="Q59" s="13">
        <f t="shared" si="46"/>
        <v>9.7037806048842733E-3</v>
      </c>
      <c r="R59" s="8">
        <f t="shared" si="47"/>
        <v>0.80117864999999977</v>
      </c>
      <c r="S59" s="14">
        <f t="shared" si="48"/>
        <v>1.2111881170178806E-2</v>
      </c>
      <c r="T59" s="2">
        <v>0.27</v>
      </c>
      <c r="U59" s="15">
        <f t="shared" si="49"/>
        <v>3.270207915948278E-3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ref="AB59:AB69" si="54">U59*0.67*AD59+(V59+W59+X59+Y59+Z59+AA59)/1000</f>
        <v>0.22703540139806877</v>
      </c>
      <c r="AC59" s="8">
        <f t="shared" si="50"/>
        <v>10.232166666666666</v>
      </c>
      <c r="AD59" s="1">
        <f t="shared" si="51"/>
        <v>0.28999999999999998</v>
      </c>
      <c r="AE59" s="16">
        <f t="shared" ref="AE59:AE69" si="55">$E$7/12</f>
        <v>271.08994695810333</v>
      </c>
      <c r="AF59" s="1">
        <f t="shared" ref="AF59:AF69" si="56">AE59*10000*AC59*AB59</f>
        <v>6297593.1452400852</v>
      </c>
    </row>
    <row r="60" spans="1:48" x14ac:dyDescent="0.15">
      <c r="A60" s="1" t="s">
        <v>38</v>
      </c>
      <c r="B60" s="1">
        <v>0.28999999999999998</v>
      </c>
      <c r="C60" s="7">
        <v>2</v>
      </c>
      <c r="D60" s="9">
        <v>-4.3323988591785696</v>
      </c>
      <c r="E60" s="10">
        <f t="shared" si="52"/>
        <v>-7.8375728153548403</v>
      </c>
      <c r="F60" s="7" t="s">
        <v>73</v>
      </c>
      <c r="G60" s="1">
        <v>3</v>
      </c>
      <c r="H60" s="8">
        <f t="shared" si="40"/>
        <v>-4.3323988591785696</v>
      </c>
      <c r="I60" s="8">
        <f t="shared" si="41"/>
        <v>268.81760114082141</v>
      </c>
      <c r="J60" s="8">
        <f t="shared" si="42"/>
        <v>9.8108716345945753E-3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3"/>
        <v>8.2329741588321212</v>
      </c>
      <c r="P60" s="8">
        <f t="shared" si="45"/>
        <v>8.0772652643236187E-2</v>
      </c>
      <c r="Q60" s="13">
        <f t="shared" si="46"/>
        <v>2.3424069266538491E-2</v>
      </c>
      <c r="R60" s="8">
        <f t="shared" si="47"/>
        <v>0.80117864999999977</v>
      </c>
      <c r="S60" s="14">
        <f t="shared" si="48"/>
        <v>2.9237011328919583E-2</v>
      </c>
      <c r="T60" s="2">
        <v>0.27</v>
      </c>
      <c r="U60" s="15">
        <f t="shared" si="49"/>
        <v>7.8939930588082883E-3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4"/>
        <v>0.22793380285132647</v>
      </c>
      <c r="AC60" s="8">
        <f t="shared" si="50"/>
        <v>10.232166666666666</v>
      </c>
      <c r="AD60" s="1">
        <f t="shared" si="51"/>
        <v>0.28999999999999998</v>
      </c>
      <c r="AE60" s="16">
        <f t="shared" si="55"/>
        <v>271.08994695810333</v>
      </c>
      <c r="AF60" s="1">
        <f t="shared" si="56"/>
        <v>6322513.3418211872</v>
      </c>
    </row>
    <row r="61" spans="1:48" x14ac:dyDescent="0.15">
      <c r="C61" s="7">
        <v>3</v>
      </c>
      <c r="D61" s="9">
        <v>2.52631846132258</v>
      </c>
      <c r="E61" s="10">
        <f t="shared" si="52"/>
        <v>-4.3323988591785696</v>
      </c>
      <c r="F61" s="7" t="s">
        <v>73</v>
      </c>
      <c r="G61" s="1">
        <v>4</v>
      </c>
      <c r="H61" s="8">
        <f t="shared" si="40"/>
        <v>2.52631846132258</v>
      </c>
      <c r="I61" s="8">
        <f t="shared" si="41"/>
        <v>275.67631846132258</v>
      </c>
      <c r="J61" s="8">
        <f t="shared" si="42"/>
        <v>2.4158838400369618E-2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3"/>
        <v>10.914886506188884</v>
      </c>
      <c r="P61" s="8">
        <f t="shared" si="45"/>
        <v>0.26369097926139218</v>
      </c>
      <c r="Q61" s="13">
        <f t="shared" si="46"/>
        <v>7.6470383985803733E-2</v>
      </c>
      <c r="R61" s="8">
        <f t="shared" si="47"/>
        <v>0.80117864999999977</v>
      </c>
      <c r="S61" s="14">
        <f t="shared" si="48"/>
        <v>9.5447356199274344E-2</v>
      </c>
      <c r="T61" s="2">
        <v>0.27</v>
      </c>
      <c r="U61" s="15">
        <f t="shared" si="49"/>
        <v>2.5770786173804076E-2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4"/>
        <v>0.23140726375357015</v>
      </c>
      <c r="AC61" s="8">
        <f t="shared" si="50"/>
        <v>10.232166666666666</v>
      </c>
      <c r="AD61" s="1">
        <f t="shared" si="51"/>
        <v>0.28999999999999998</v>
      </c>
      <c r="AE61" s="16">
        <f t="shared" si="55"/>
        <v>271.08994695810333</v>
      </c>
      <c r="AF61" s="1">
        <f t="shared" si="56"/>
        <v>6418861.5035330961</v>
      </c>
    </row>
    <row r="62" spans="1:48" x14ac:dyDescent="0.15">
      <c r="C62" s="7">
        <v>4</v>
      </c>
      <c r="D62" s="9">
        <v>11.0732403243</v>
      </c>
      <c r="E62" s="10">
        <f t="shared" si="52"/>
        <v>2.52631846132258</v>
      </c>
      <c r="F62" s="7" t="s">
        <v>73</v>
      </c>
      <c r="G62" s="1">
        <v>5</v>
      </c>
      <c r="H62" s="8">
        <f t="shared" si="40"/>
        <v>11.0732403243</v>
      </c>
      <c r="I62" s="8">
        <f t="shared" si="41"/>
        <v>284.22324032429998</v>
      </c>
      <c r="J62" s="8">
        <f t="shared" si="42"/>
        <v>6.9878138210778942E-2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10.118635750581117</v>
      </c>
      <c r="O62" s="8">
        <f t="shared" si="53"/>
        <v>3.2952447763463741</v>
      </c>
      <c r="P62" s="8">
        <f t="shared" si="45"/>
        <v>0.23026556991987929</v>
      </c>
      <c r="Q62" s="13">
        <f t="shared" si="46"/>
        <v>6.6777015276764995E-2</v>
      </c>
      <c r="R62" s="8">
        <f t="shared" si="47"/>
        <v>0.80117864999999977</v>
      </c>
      <c r="S62" s="14">
        <f t="shared" si="48"/>
        <v>8.334847075214126E-2</v>
      </c>
      <c r="T62" s="2">
        <v>0.27</v>
      </c>
      <c r="U62" s="15">
        <f t="shared" si="49"/>
        <v>2.2504087103078142E-2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4"/>
        <v>0.23077254412412809</v>
      </c>
      <c r="AC62" s="8">
        <f t="shared" si="50"/>
        <v>10.232166666666666</v>
      </c>
      <c r="AD62" s="1">
        <f t="shared" si="51"/>
        <v>0.28999999999999998</v>
      </c>
      <c r="AE62" s="16">
        <f t="shared" si="55"/>
        <v>271.08994695810333</v>
      </c>
      <c r="AF62" s="1">
        <f t="shared" si="56"/>
        <v>6401255.4123115987</v>
      </c>
    </row>
    <row r="63" spans="1:48" x14ac:dyDescent="0.15">
      <c r="C63" s="7">
        <v>5</v>
      </c>
      <c r="D63" s="9">
        <v>17.334421084064498</v>
      </c>
      <c r="E63" s="10">
        <f t="shared" si="52"/>
        <v>11.0732403243</v>
      </c>
      <c r="F63" s="7" t="s">
        <v>75</v>
      </c>
      <c r="G63" s="1">
        <v>6</v>
      </c>
      <c r="H63" s="8">
        <f t="shared" si="40"/>
        <v>17.334421084064498</v>
      </c>
      <c r="I63" s="8">
        <f t="shared" si="41"/>
        <v>290.48442108406448</v>
      </c>
      <c r="J63" s="8">
        <f t="shared" si="42"/>
        <v>0.14622539733775919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3"/>
        <v>5.8276642064264941</v>
      </c>
      <c r="P63" s="8">
        <f t="shared" si="45"/>
        <v>0.85215251413575122</v>
      </c>
      <c r="Q63" s="13">
        <f t="shared" si="46"/>
        <v>0.24712422909936785</v>
      </c>
      <c r="R63" s="8">
        <f t="shared" si="47"/>
        <v>0.80117864999999977</v>
      </c>
      <c r="S63" s="14">
        <f t="shared" si="48"/>
        <v>0.30845084189321309</v>
      </c>
      <c r="T63" s="2">
        <v>0.27</v>
      </c>
      <c r="U63" s="15">
        <f t="shared" si="49"/>
        <v>8.3281727311167536E-2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4"/>
        <v>0.29138163961655983</v>
      </c>
      <c r="AC63" s="8">
        <f t="shared" si="50"/>
        <v>10.232166666666666</v>
      </c>
      <c r="AD63" s="1">
        <f t="shared" si="51"/>
        <v>0.28999999999999998</v>
      </c>
      <c r="AE63" s="16">
        <f t="shared" si="55"/>
        <v>271.08994695810333</v>
      </c>
      <c r="AF63" s="1">
        <f t="shared" si="56"/>
        <v>8082453.2429666845</v>
      </c>
    </row>
    <row r="64" spans="1:48" x14ac:dyDescent="0.15">
      <c r="C64" s="7">
        <v>6</v>
      </c>
      <c r="D64" s="9">
        <v>20.829888786333299</v>
      </c>
      <c r="E64" s="10">
        <f t="shared" si="52"/>
        <v>17.334421084064498</v>
      </c>
      <c r="F64" s="7" t="s">
        <v>73</v>
      </c>
      <c r="G64" s="1">
        <v>7</v>
      </c>
      <c r="H64" s="8">
        <f t="shared" si="40"/>
        <v>20.829888786333299</v>
      </c>
      <c r="I64" s="8">
        <f t="shared" si="41"/>
        <v>293.97988878633328</v>
      </c>
      <c r="J64" s="8">
        <f t="shared" si="42"/>
        <v>0.2178261372897026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3"/>
        <v>7.7381966922907424</v>
      </c>
      <c r="P64" s="8">
        <f t="shared" si="45"/>
        <v>1.6855814950696457</v>
      </c>
      <c r="Q64" s="13">
        <f t="shared" si="46"/>
        <v>0.48881863357019723</v>
      </c>
      <c r="R64" s="8">
        <f t="shared" si="47"/>
        <v>0.80117864999999977</v>
      </c>
      <c r="S64" s="14">
        <f t="shared" si="48"/>
        <v>0.61012438807524061</v>
      </c>
      <c r="T64" s="2">
        <v>0.27</v>
      </c>
      <c r="U64" s="15">
        <f t="shared" si="49"/>
        <v>0.16473358478031497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4"/>
        <v>0.30720773552281522</v>
      </c>
      <c r="AC64" s="8">
        <f t="shared" si="50"/>
        <v>10.232166666666666</v>
      </c>
      <c r="AD64" s="1">
        <f t="shared" si="51"/>
        <v>0.28999999999999998</v>
      </c>
      <c r="AE64" s="16">
        <f t="shared" si="55"/>
        <v>271.08994695810333</v>
      </c>
      <c r="AF64" s="1">
        <f t="shared" si="56"/>
        <v>8521443.428996738</v>
      </c>
    </row>
    <row r="65" spans="1:82" x14ac:dyDescent="0.15">
      <c r="C65" s="7">
        <v>7</v>
      </c>
      <c r="D65" s="9">
        <v>24.2445298987097</v>
      </c>
      <c r="E65" s="10">
        <f t="shared" si="52"/>
        <v>20.829888786333299</v>
      </c>
      <c r="F65" s="7" t="s">
        <v>73</v>
      </c>
      <c r="G65" s="1">
        <v>8</v>
      </c>
      <c r="H65" s="8">
        <f t="shared" si="40"/>
        <v>24.2445298987097</v>
      </c>
      <c r="I65" s="8">
        <f t="shared" si="41"/>
        <v>297.39452989870966</v>
      </c>
      <c r="J65" s="8">
        <f t="shared" si="42"/>
        <v>0.31861488519358572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3"/>
        <v>8.8153001972210951</v>
      </c>
      <c r="P65" s="8">
        <f t="shared" si="45"/>
        <v>2.8086858602845926</v>
      </c>
      <c r="Q65" s="13">
        <f t="shared" si="46"/>
        <v>0.81451889948253176</v>
      </c>
      <c r="R65" s="8">
        <f t="shared" si="47"/>
        <v>0.80117864999999977</v>
      </c>
      <c r="S65" s="14">
        <f t="shared" si="48"/>
        <v>1.0166507800507814</v>
      </c>
      <c r="T65" s="2">
        <v>0.27</v>
      </c>
      <c r="U65" s="15">
        <f t="shared" si="49"/>
        <v>0.27449571061371097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4"/>
        <v>0.32853451657224403</v>
      </c>
      <c r="AC65" s="8">
        <f t="shared" si="50"/>
        <v>10.232166666666666</v>
      </c>
      <c r="AD65" s="1">
        <f t="shared" si="51"/>
        <v>0.28999999999999998</v>
      </c>
      <c r="AE65" s="16">
        <f t="shared" si="55"/>
        <v>271.08994695810333</v>
      </c>
      <c r="AF65" s="1">
        <f t="shared" si="56"/>
        <v>9113013.6833265182</v>
      </c>
    </row>
    <row r="66" spans="1:82" x14ac:dyDescent="0.15">
      <c r="C66" s="7">
        <v>8</v>
      </c>
      <c r="D66" s="9">
        <v>23.650710071935499</v>
      </c>
      <c r="E66" s="10">
        <f t="shared" si="52"/>
        <v>24.2445298987097</v>
      </c>
      <c r="F66" s="7" t="s">
        <v>73</v>
      </c>
      <c r="G66" s="1">
        <v>9</v>
      </c>
      <c r="H66" s="8">
        <f t="shared" si="40"/>
        <v>23.650710071935499</v>
      </c>
      <c r="I66" s="8">
        <f t="shared" si="41"/>
        <v>296.8007100719355</v>
      </c>
      <c r="J66" s="8">
        <f t="shared" si="42"/>
        <v>0.29841299139485006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3"/>
        <v>8.769299336936502</v>
      </c>
      <c r="P66" s="8">
        <f t="shared" si="45"/>
        <v>2.6168728475720968</v>
      </c>
      <c r="Q66" s="13">
        <f t="shared" si="46"/>
        <v>0.75889312579590806</v>
      </c>
      <c r="R66" s="8">
        <f t="shared" si="47"/>
        <v>0.80117864999999977</v>
      </c>
      <c r="S66" s="14">
        <f t="shared" si="48"/>
        <v>0.94722085491907237</v>
      </c>
      <c r="T66" s="2">
        <v>0.27</v>
      </c>
      <c r="U66" s="15">
        <f t="shared" si="49"/>
        <v>0.25574963082814955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4"/>
        <v>0.32489215326990944</v>
      </c>
      <c r="AC66" s="8">
        <f t="shared" si="50"/>
        <v>10.232166666666666</v>
      </c>
      <c r="AD66" s="1">
        <f t="shared" si="51"/>
        <v>0.28999999999999998</v>
      </c>
      <c r="AE66" s="16">
        <f t="shared" si="55"/>
        <v>271.08994695810333</v>
      </c>
      <c r="AF66" s="1">
        <f t="shared" si="56"/>
        <v>9011980.4434705079</v>
      </c>
    </row>
    <row r="67" spans="1:82" x14ac:dyDescent="0.15">
      <c r="C67" s="7">
        <v>9</v>
      </c>
      <c r="D67" s="9">
        <v>18.6605570536667</v>
      </c>
      <c r="E67" s="10">
        <f t="shared" si="52"/>
        <v>23.650710071935499</v>
      </c>
      <c r="F67" s="7" t="s">
        <v>73</v>
      </c>
      <c r="G67" s="1">
        <v>10</v>
      </c>
      <c r="H67" s="8">
        <f t="shared" si="40"/>
        <v>18.6605570536667</v>
      </c>
      <c r="I67" s="8">
        <f t="shared" si="41"/>
        <v>291.81055705366668</v>
      </c>
      <c r="J67" s="8">
        <f t="shared" si="42"/>
        <v>0.17028565164021567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3"/>
        <v>8.9151114893644046</v>
      </c>
      <c r="P67" s="8">
        <f t="shared" si="45"/>
        <v>1.5181155694115913</v>
      </c>
      <c r="Q67" s="13">
        <f t="shared" si="46"/>
        <v>0.44025351512936145</v>
      </c>
      <c r="R67" s="8">
        <f t="shared" si="47"/>
        <v>0.80117864999999977</v>
      </c>
      <c r="S67" s="14">
        <f t="shared" si="48"/>
        <v>0.54950729794080455</v>
      </c>
      <c r="T67" s="2">
        <v>0.27</v>
      </c>
      <c r="U67" s="15">
        <f t="shared" si="49"/>
        <v>0.14836697044401723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4"/>
        <v>0.30402770235727256</v>
      </c>
      <c r="AC67" s="8">
        <f t="shared" si="50"/>
        <v>10.232166666666666</v>
      </c>
      <c r="AD67" s="1">
        <f t="shared" si="51"/>
        <v>0.28999999999999998</v>
      </c>
      <c r="AE67" s="16">
        <f t="shared" si="55"/>
        <v>271.08994695810333</v>
      </c>
      <c r="AF67" s="1">
        <f t="shared" si="56"/>
        <v>8433234.4759363979</v>
      </c>
    </row>
    <row r="68" spans="1:82" x14ac:dyDescent="0.15">
      <c r="C68" s="7">
        <v>10</v>
      </c>
      <c r="D68" s="9">
        <v>10.0313380550323</v>
      </c>
      <c r="E68" s="10">
        <f t="shared" si="52"/>
        <v>18.6605570536667</v>
      </c>
      <c r="F68" s="7" t="s">
        <v>73</v>
      </c>
      <c r="G68" s="1">
        <v>11</v>
      </c>
      <c r="H68" s="8">
        <f t="shared" si="40"/>
        <v>10.0313380550323</v>
      </c>
      <c r="I68" s="8">
        <f t="shared" si="41"/>
        <v>283.18133805503226</v>
      </c>
      <c r="J68" s="8">
        <f t="shared" si="42"/>
        <v>6.1602958683209759E-2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7.0271461239551734</v>
      </c>
      <c r="O68" s="8">
        <f t="shared" si="53"/>
        <v>3.1325347959976391</v>
      </c>
      <c r="P68" s="8">
        <f t="shared" si="45"/>
        <v>0.19297341161155948</v>
      </c>
      <c r="Q68" s="13">
        <f t="shared" si="46"/>
        <v>5.5962289367352244E-2</v>
      </c>
      <c r="R68" s="8">
        <f t="shared" si="47"/>
        <v>0.80117864999999977</v>
      </c>
      <c r="S68" s="14">
        <f t="shared" si="48"/>
        <v>6.984995090339996E-2</v>
      </c>
      <c r="T68" s="2">
        <v>0.27</v>
      </c>
      <c r="U68" s="15">
        <f t="shared" si="49"/>
        <v>1.8859486743917991E-2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4"/>
        <v>0.23006439827434327</v>
      </c>
      <c r="AC68" s="8">
        <f t="shared" si="50"/>
        <v>10.232166666666666</v>
      </c>
      <c r="AD68" s="1">
        <f t="shared" si="51"/>
        <v>0.28999999999999998</v>
      </c>
      <c r="AE68" s="16">
        <f t="shared" si="55"/>
        <v>271.08994695810333</v>
      </c>
      <c r="AF68" s="1">
        <f t="shared" si="56"/>
        <v>6381612.5970414998</v>
      </c>
    </row>
    <row r="69" spans="1:82" x14ac:dyDescent="0.15">
      <c r="C69" s="7">
        <v>11</v>
      </c>
      <c r="D69" s="9">
        <v>-1.14061899676667</v>
      </c>
      <c r="E69" s="10">
        <f t="shared" si="52"/>
        <v>10.0313380550323</v>
      </c>
      <c r="F69" s="7" t="s">
        <v>75</v>
      </c>
      <c r="G69" s="1">
        <v>12</v>
      </c>
      <c r="H69" s="8">
        <f t="shared" si="40"/>
        <v>-1.14061899676667</v>
      </c>
      <c r="I69" s="8">
        <f t="shared" si="41"/>
        <v>272.00938100323333</v>
      </c>
      <c r="J69" s="8">
        <f t="shared" si="42"/>
        <v>1.5006882271671797E-2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3"/>
        <v>5.7022463843860791</v>
      </c>
      <c r="P69" s="8">
        <f t="shared" si="45"/>
        <v>8.5572940174548057E-2</v>
      </c>
      <c r="Q69" s="13">
        <f t="shared" si="46"/>
        <v>2.4816152650618935E-2</v>
      </c>
      <c r="R69" s="8">
        <f t="shared" si="47"/>
        <v>0.80117864999999977</v>
      </c>
      <c r="S69" s="14">
        <f t="shared" si="48"/>
        <v>3.0974555613306646E-2</v>
      </c>
      <c r="T69" s="2">
        <v>0.27</v>
      </c>
      <c r="U69" s="15">
        <f t="shared" si="49"/>
        <v>8.3631300155927943E-3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4"/>
        <v>0.2280249561620297</v>
      </c>
      <c r="AC69" s="8">
        <f t="shared" si="50"/>
        <v>10.232166666666666</v>
      </c>
      <c r="AD69" s="1">
        <f t="shared" si="51"/>
        <v>0.28999999999999998</v>
      </c>
      <c r="AE69" s="16">
        <f t="shared" si="55"/>
        <v>271.08994695810333</v>
      </c>
      <c r="AF69" s="1">
        <f t="shared" si="56"/>
        <v>6325041.7865532236</v>
      </c>
      <c r="AG69" s="1">
        <f>SUM(AF58:AF69)</f>
        <v>87600358.810156226</v>
      </c>
    </row>
    <row r="70" spans="1:82" x14ac:dyDescent="0.15">
      <c r="C70" s="7">
        <v>12</v>
      </c>
      <c r="D70" s="9">
        <v>-5.2328256770645201</v>
      </c>
      <c r="E70" s="10">
        <f t="shared" si="52"/>
        <v>-1.14061899676667</v>
      </c>
      <c r="F70" s="7" t="s">
        <v>73</v>
      </c>
    </row>
    <row r="71" spans="1:82" x14ac:dyDescent="0.15"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</row>
    <row r="73" spans="1:82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x14ac:dyDescent="0.15">
      <c r="A74" s="1" t="s">
        <v>71</v>
      </c>
      <c r="B74" s="1">
        <f>F8</f>
        <v>625.46400000000006</v>
      </c>
      <c r="C74" s="7" t="s">
        <v>72</v>
      </c>
      <c r="D74" s="7">
        <v>-6</v>
      </c>
      <c r="E74" s="7"/>
      <c r="F74" s="7"/>
      <c r="G74" s="1">
        <v>1</v>
      </c>
      <c r="H74" s="8">
        <f t="shared" ref="H74:H85" si="57">E75</f>
        <v>-6</v>
      </c>
      <c r="I74" s="8">
        <f t="shared" ref="I74:I85" si="58">H74+273.15</f>
        <v>267.14999999999998</v>
      </c>
      <c r="J74" s="8">
        <f t="shared" ref="J74:J85" si="59">EXP(($C$16*(I74-$C$14))/($C$17*I74*$C$14))</f>
        <v>7.8255496870770821E-3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4.078833007898317E-3</v>
      </c>
      <c r="Q74" s="13">
        <f t="shared" ref="Q74:Q85" si="63">P74*$B$76</f>
        <v>1.0604965820535624E-3</v>
      </c>
      <c r="R74" s="8">
        <f t="shared" ref="R74:R85" si="64">L74*$B$76</f>
        <v>0.1355172</v>
      </c>
      <c r="S74" s="14">
        <f t="shared" ref="S74:S85" si="65">Q74/R74</f>
        <v>7.8255496870770821E-3</v>
      </c>
      <c r="T74" s="2">
        <v>0.01</v>
      </c>
      <c r="U74" s="15">
        <f t="shared" ref="U74:U85" si="66">S74*T74</f>
        <v>7.8255496870770821E-5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0.01</v>
      </c>
      <c r="AF74" s="2">
        <v>0.49</v>
      </c>
      <c r="AG74" s="15">
        <f t="shared" ref="AG74:AG85" si="67">AF74*AE74</f>
        <v>4.8999999999999998E-3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0.02</v>
      </c>
      <c r="AR74" s="2">
        <v>0.5</v>
      </c>
      <c r="AS74" s="2">
        <f t="shared" ref="AS74:AS85" si="68">AR74*AQ74</f>
        <v>0.01</v>
      </c>
      <c r="AT74" s="1">
        <f t="shared" ref="AT74:AT85" si="69">(AS74+AM74+AD74+AA74+U74+X74+AG74+AJ74+AP74)</f>
        <v>1.4978255496870771E-2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0.67316666666666658</v>
      </c>
      <c r="AX74" s="1">
        <f t="shared" ref="AX74:AX85" si="72">AW74*10000*AV74*0.67*AU74*AT74</f>
        <v>915.48885110872118</v>
      </c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</row>
    <row r="75" spans="1:82" x14ac:dyDescent="0.15">
      <c r="A75" s="1" t="s">
        <v>74</v>
      </c>
      <c r="B75" s="1">
        <v>1</v>
      </c>
      <c r="C75" s="7">
        <v>1</v>
      </c>
      <c r="D75" s="9">
        <v>-7.8375728153548403</v>
      </c>
      <c r="E75" s="10">
        <f t="shared" ref="E75:E86" si="73">D74</f>
        <v>-6</v>
      </c>
      <c r="F75" s="7" t="s">
        <v>73</v>
      </c>
      <c r="G75" s="1">
        <v>2</v>
      </c>
      <c r="H75" s="8">
        <f t="shared" si="57"/>
        <v>-7.8375728153548403</v>
      </c>
      <c r="I75" s="8">
        <f t="shared" si="58"/>
        <v>265.31242718464512</v>
      </c>
      <c r="J75" s="8">
        <f t="shared" si="59"/>
        <v>6.0797291965451724E-3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1.0383611669921018</v>
      </c>
      <c r="P75" s="8">
        <f t="shared" si="62"/>
        <v>6.3129547035205985E-3</v>
      </c>
      <c r="Q75" s="13">
        <f t="shared" si="63"/>
        <v>1.6413682229153557E-3</v>
      </c>
      <c r="R75" s="8">
        <f t="shared" si="64"/>
        <v>0.1355172</v>
      </c>
      <c r="S75" s="14">
        <f t="shared" si="65"/>
        <v>1.2111881170178808E-2</v>
      </c>
      <c r="T75" s="2">
        <v>0.01</v>
      </c>
      <c r="U75" s="15">
        <f t="shared" si="66"/>
        <v>1.2111881170178809E-4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5.6111188117017883E-3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0.67316666666666658</v>
      </c>
      <c r="AX75" s="1">
        <f t="shared" si="72"/>
        <v>342.95827811406991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x14ac:dyDescent="0.15">
      <c r="A76" s="1" t="s">
        <v>38</v>
      </c>
      <c r="B76" s="1">
        <v>0.26</v>
      </c>
      <c r="C76" s="7">
        <v>2</v>
      </c>
      <c r="D76" s="9">
        <v>-4.3323988591785696</v>
      </c>
      <c r="E76" s="10">
        <f t="shared" si="73"/>
        <v>-7.8375728153548403</v>
      </c>
      <c r="F76" s="7" t="s">
        <v>73</v>
      </c>
      <c r="G76" s="1">
        <v>3</v>
      </c>
      <c r="H76" s="8">
        <f t="shared" si="57"/>
        <v>-4.3323988591785696</v>
      </c>
      <c r="I76" s="8">
        <f t="shared" si="58"/>
        <v>268.81760114082141</v>
      </c>
      <c r="J76" s="8">
        <f t="shared" si="59"/>
        <v>9.8108716345945753E-3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1.5532682122885813</v>
      </c>
      <c r="P76" s="8">
        <f t="shared" si="62"/>
        <v>1.5238915044859467E-2</v>
      </c>
      <c r="Q76" s="13">
        <f t="shared" si="63"/>
        <v>3.962117911663462E-3</v>
      </c>
      <c r="R76" s="8">
        <f t="shared" si="64"/>
        <v>0.1355172</v>
      </c>
      <c r="S76" s="14">
        <f t="shared" si="65"/>
        <v>2.923701132891959E-2</v>
      </c>
      <c r="T76" s="2">
        <v>0.01</v>
      </c>
      <c r="U76" s="15">
        <f t="shared" si="66"/>
        <v>2.9237011328919592E-4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5.782370113289196E-3</v>
      </c>
      <c r="AU76" s="8">
        <f t="shared" si="70"/>
        <v>52.122000000000007</v>
      </c>
      <c r="AV76" s="1">
        <f t="shared" si="71"/>
        <v>0.26</v>
      </c>
      <c r="AW76" s="1">
        <f t="shared" si="75"/>
        <v>0.67316666666666658</v>
      </c>
      <c r="AX76" s="1">
        <f t="shared" si="72"/>
        <v>353.42536203942313</v>
      </c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</row>
    <row r="77" spans="1:82" x14ac:dyDescent="0.15">
      <c r="C77" s="7">
        <v>3</v>
      </c>
      <c r="D77" s="9">
        <v>2.52631846132258</v>
      </c>
      <c r="E77" s="10">
        <f t="shared" si="73"/>
        <v>-4.3323988591785696</v>
      </c>
      <c r="F77" s="7" t="s">
        <v>73</v>
      </c>
      <c r="G77" s="1">
        <v>4</v>
      </c>
      <c r="H77" s="8">
        <f t="shared" si="57"/>
        <v>2.52631846132258</v>
      </c>
      <c r="I77" s="8">
        <f t="shared" si="58"/>
        <v>275.67631846132258</v>
      </c>
      <c r="J77" s="8">
        <f t="shared" si="59"/>
        <v>2.4158838400369618E-2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2.0592492972437215</v>
      </c>
      <c r="P77" s="8">
        <f t="shared" si="62"/>
        <v>4.974907099818577E-2</v>
      </c>
      <c r="Q77" s="13">
        <f t="shared" si="63"/>
        <v>1.29347584595283E-2</v>
      </c>
      <c r="R77" s="8">
        <f t="shared" si="64"/>
        <v>0.1355172</v>
      </c>
      <c r="S77" s="14">
        <f t="shared" si="65"/>
        <v>9.544735619927433E-2</v>
      </c>
      <c r="T77" s="2">
        <v>0.01</v>
      </c>
      <c r="U77" s="15">
        <f t="shared" si="66"/>
        <v>9.5447356199274331E-4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6.4444735619927432E-3</v>
      </c>
      <c r="AU77" s="8">
        <f t="shared" si="70"/>
        <v>52.122000000000007</v>
      </c>
      <c r="AV77" s="1">
        <f t="shared" si="71"/>
        <v>0.26</v>
      </c>
      <c r="AW77" s="1">
        <f t="shared" si="75"/>
        <v>0.67316666666666658</v>
      </c>
      <c r="AX77" s="1">
        <f t="shared" si="72"/>
        <v>393.89391498241224</v>
      </c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x14ac:dyDescent="0.15">
      <c r="C78" s="7">
        <v>4</v>
      </c>
      <c r="D78" s="9">
        <v>11.0732403243</v>
      </c>
      <c r="E78" s="10">
        <f t="shared" si="73"/>
        <v>2.52631846132258</v>
      </c>
      <c r="F78" s="7" t="s">
        <v>73</v>
      </c>
      <c r="G78" s="1">
        <v>5</v>
      </c>
      <c r="H78" s="8">
        <f t="shared" si="57"/>
        <v>11.0732403243</v>
      </c>
      <c r="I78" s="8">
        <f t="shared" si="58"/>
        <v>284.22324032429998</v>
      </c>
      <c r="J78" s="8">
        <f t="shared" si="59"/>
        <v>6.9878138210778942E-2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1.9090252149332587</v>
      </c>
      <c r="O78" s="8">
        <f t="shared" si="74"/>
        <v>0.621695011312277</v>
      </c>
      <c r="P78" s="8">
        <f t="shared" si="62"/>
        <v>4.344288992543107E-2</v>
      </c>
      <c r="Q78" s="13">
        <f t="shared" si="63"/>
        <v>1.1295151380612078E-2</v>
      </c>
      <c r="R78" s="8">
        <f t="shared" si="64"/>
        <v>0.1355172</v>
      </c>
      <c r="S78" s="14">
        <f t="shared" si="65"/>
        <v>8.334847075214126E-2</v>
      </c>
      <c r="T78" s="2">
        <v>0.01</v>
      </c>
      <c r="U78" s="15">
        <f t="shared" si="66"/>
        <v>8.3348470752141266E-4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6.3234847075214129E-3</v>
      </c>
      <c r="AU78" s="8">
        <f t="shared" si="70"/>
        <v>52.122000000000007</v>
      </c>
      <c r="AV78" s="1">
        <f t="shared" si="71"/>
        <v>0.26</v>
      </c>
      <c r="AW78" s="1">
        <f t="shared" si="75"/>
        <v>0.67316666666666658</v>
      </c>
      <c r="AX78" s="1">
        <f t="shared" si="72"/>
        <v>386.49893180829963</v>
      </c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</row>
    <row r="79" spans="1:82" x14ac:dyDescent="0.15">
      <c r="C79" s="7">
        <v>5</v>
      </c>
      <c r="D79" s="9">
        <v>17.334421084064498</v>
      </c>
      <c r="E79" s="10">
        <f t="shared" si="73"/>
        <v>11.0732403243</v>
      </c>
      <c r="F79" s="7" t="s">
        <v>75</v>
      </c>
      <c r="G79" s="1">
        <v>6</v>
      </c>
      <c r="H79" s="8">
        <f t="shared" si="57"/>
        <v>17.334421084064498</v>
      </c>
      <c r="I79" s="8">
        <f t="shared" si="58"/>
        <v>290.48442108406448</v>
      </c>
      <c r="J79" s="8">
        <f t="shared" si="59"/>
        <v>0.14622539733775919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1.0994721213868459</v>
      </c>
      <c r="P79" s="8">
        <f t="shared" si="62"/>
        <v>0.16077074781158054</v>
      </c>
      <c r="Q79" s="13">
        <f t="shared" si="63"/>
        <v>4.180039443101094E-2</v>
      </c>
      <c r="R79" s="8">
        <f t="shared" si="64"/>
        <v>0.1355172</v>
      </c>
      <c r="S79" s="14">
        <f t="shared" si="65"/>
        <v>0.30845084189321309</v>
      </c>
      <c r="T79" s="2">
        <v>0.01</v>
      </c>
      <c r="U79" s="15">
        <f t="shared" si="66"/>
        <v>3.0845084189321309E-3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1.3034508418932132E-2</v>
      </c>
      <c r="AU79" s="8">
        <f t="shared" si="70"/>
        <v>52.122000000000007</v>
      </c>
      <c r="AV79" s="1">
        <f t="shared" si="71"/>
        <v>0.26</v>
      </c>
      <c r="AW79" s="1">
        <f t="shared" si="75"/>
        <v>0.67316666666666658</v>
      </c>
      <c r="AX79" s="1">
        <f t="shared" si="72"/>
        <v>796.68471002568617</v>
      </c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x14ac:dyDescent="0.15">
      <c r="C80" s="7">
        <v>6</v>
      </c>
      <c r="D80" s="9">
        <v>20.829888786333299</v>
      </c>
      <c r="E80" s="10">
        <f t="shared" si="73"/>
        <v>17.334421084064498</v>
      </c>
      <c r="F80" s="7" t="s">
        <v>73</v>
      </c>
      <c r="G80" s="1">
        <v>7</v>
      </c>
      <c r="H80" s="8">
        <f t="shared" si="57"/>
        <v>20.829888786333299</v>
      </c>
      <c r="I80" s="8">
        <f t="shared" si="58"/>
        <v>293.97988878633328</v>
      </c>
      <c r="J80" s="8">
        <f t="shared" si="59"/>
        <v>0.2178261372897026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1.4599213735752654</v>
      </c>
      <c r="P80" s="8">
        <f t="shared" si="62"/>
        <v>0.31800903355257698</v>
      </c>
      <c r="Q80" s="13">
        <f t="shared" si="63"/>
        <v>8.2682348723670016E-2</v>
      </c>
      <c r="R80" s="8">
        <f t="shared" si="64"/>
        <v>0.1355172</v>
      </c>
      <c r="S80" s="14">
        <f t="shared" si="65"/>
        <v>0.61012438807524072</v>
      </c>
      <c r="T80" s="2">
        <v>0.01</v>
      </c>
      <c r="U80" s="15">
        <f t="shared" si="66"/>
        <v>6.1012438807524078E-3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1.6051243880752408E-2</v>
      </c>
      <c r="AU80" s="8">
        <f t="shared" si="70"/>
        <v>52.122000000000007</v>
      </c>
      <c r="AV80" s="1">
        <f t="shared" si="71"/>
        <v>0.26</v>
      </c>
      <c r="AW80" s="1">
        <f t="shared" si="75"/>
        <v>0.67316666666666658</v>
      </c>
      <c r="AX80" s="1">
        <f t="shared" si="72"/>
        <v>981.07118164234203</v>
      </c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pans="1:82" x14ac:dyDescent="0.15">
      <c r="C81" s="7">
        <v>7</v>
      </c>
      <c r="D81" s="9">
        <v>24.2445298987097</v>
      </c>
      <c r="E81" s="10">
        <f t="shared" si="73"/>
        <v>20.829888786333299</v>
      </c>
      <c r="F81" s="7" t="s">
        <v>73</v>
      </c>
      <c r="G81" s="1">
        <v>8</v>
      </c>
      <c r="H81" s="8">
        <f t="shared" si="57"/>
        <v>24.2445298987097</v>
      </c>
      <c r="I81" s="8">
        <f t="shared" si="58"/>
        <v>297.39452989870966</v>
      </c>
      <c r="J81" s="8">
        <f t="shared" si="59"/>
        <v>0.31861488519358572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1.6631323400226885</v>
      </c>
      <c r="P81" s="8">
        <f t="shared" si="62"/>
        <v>0.52989871957806844</v>
      </c>
      <c r="Q81" s="13">
        <f t="shared" si="63"/>
        <v>0.13777366709029781</v>
      </c>
      <c r="R81" s="8">
        <f t="shared" si="64"/>
        <v>0.1355172</v>
      </c>
      <c r="S81" s="14">
        <f t="shared" si="65"/>
        <v>1.0166507800507818</v>
      </c>
      <c r="T81" s="2">
        <v>0.01</v>
      </c>
      <c r="U81" s="15">
        <f t="shared" si="66"/>
        <v>1.0166507800507818E-2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2.0116507800507819E-2</v>
      </c>
      <c r="AU81" s="8">
        <f t="shared" si="70"/>
        <v>52.122000000000007</v>
      </c>
      <c r="AV81" s="1">
        <f t="shared" si="71"/>
        <v>0.26</v>
      </c>
      <c r="AW81" s="1">
        <f t="shared" si="75"/>
        <v>0.67316666666666658</v>
      </c>
      <c r="AX81" s="1">
        <f t="shared" si="72"/>
        <v>1229.5449639281462</v>
      </c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x14ac:dyDescent="0.15">
      <c r="C82" s="7">
        <v>8</v>
      </c>
      <c r="D82" s="9">
        <v>23.650710071935499</v>
      </c>
      <c r="E82" s="10">
        <f t="shared" si="73"/>
        <v>24.2445298987097</v>
      </c>
      <c r="F82" s="7" t="s">
        <v>73</v>
      </c>
      <c r="G82" s="1">
        <v>9</v>
      </c>
      <c r="H82" s="8">
        <f t="shared" si="57"/>
        <v>23.650710071935499</v>
      </c>
      <c r="I82" s="8">
        <f t="shared" si="58"/>
        <v>296.8007100719355</v>
      </c>
      <c r="J82" s="8">
        <f t="shared" si="59"/>
        <v>0.29841299139485006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1.6544536204446203</v>
      </c>
      <c r="P82" s="8">
        <f t="shared" si="62"/>
        <v>0.49371045400091901</v>
      </c>
      <c r="Q82" s="13">
        <f t="shared" si="63"/>
        <v>0.12836471804023894</v>
      </c>
      <c r="R82" s="8">
        <f t="shared" si="64"/>
        <v>0.1355172</v>
      </c>
      <c r="S82" s="14">
        <f t="shared" si="65"/>
        <v>0.94722085491907249</v>
      </c>
      <c r="T82" s="2">
        <v>0.01</v>
      </c>
      <c r="U82" s="15">
        <f t="shared" si="66"/>
        <v>9.4722085491907252E-3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1.9422208549190724E-2</v>
      </c>
      <c r="AU82" s="8">
        <f t="shared" si="70"/>
        <v>52.122000000000007</v>
      </c>
      <c r="AV82" s="1">
        <f t="shared" si="71"/>
        <v>0.26</v>
      </c>
      <c r="AW82" s="1">
        <f t="shared" si="75"/>
        <v>0.67316666666666658</v>
      </c>
      <c r="AX82" s="1">
        <f t="shared" si="72"/>
        <v>1187.1085651067531</v>
      </c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pans="1:82" x14ac:dyDescent="0.15">
      <c r="C83" s="7">
        <v>9</v>
      </c>
      <c r="D83" s="9">
        <v>18.6605570536667</v>
      </c>
      <c r="E83" s="10">
        <f t="shared" si="73"/>
        <v>23.650710071935499</v>
      </c>
      <c r="F83" s="7" t="s">
        <v>73</v>
      </c>
      <c r="G83" s="1">
        <v>10</v>
      </c>
      <c r="H83" s="8">
        <f t="shared" si="57"/>
        <v>18.6605570536667</v>
      </c>
      <c r="I83" s="8">
        <f t="shared" si="58"/>
        <v>291.81055705366668</v>
      </c>
      <c r="J83" s="8">
        <f t="shared" si="59"/>
        <v>0.17028565164021567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1.6819631664437014</v>
      </c>
      <c r="P83" s="8">
        <f t="shared" si="62"/>
        <v>0.28641419383270622</v>
      </c>
      <c r="Q83" s="13">
        <f t="shared" si="63"/>
        <v>7.4467690396503625E-2</v>
      </c>
      <c r="R83" s="8">
        <f t="shared" si="64"/>
        <v>0.1355172</v>
      </c>
      <c r="S83" s="14">
        <f t="shared" si="65"/>
        <v>0.54950729794080477</v>
      </c>
      <c r="T83" s="2">
        <v>0.01</v>
      </c>
      <c r="U83" s="15">
        <f t="shared" si="66"/>
        <v>5.4950729794080479E-3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1.5445072979408048E-2</v>
      </c>
      <c r="AU83" s="8">
        <f t="shared" si="70"/>
        <v>52.122000000000007</v>
      </c>
      <c r="AV83" s="1">
        <f t="shared" si="71"/>
        <v>0.26</v>
      </c>
      <c r="AW83" s="1">
        <f t="shared" si="75"/>
        <v>0.67316666666666658</v>
      </c>
      <c r="AX83" s="1">
        <f t="shared" si="72"/>
        <v>944.02129274418405</v>
      </c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x14ac:dyDescent="0.15">
      <c r="C84" s="7">
        <v>10</v>
      </c>
      <c r="D84" s="9">
        <v>10.0313380550323</v>
      </c>
      <c r="E84" s="10">
        <f t="shared" si="73"/>
        <v>18.6605570536667</v>
      </c>
      <c r="F84" s="7" t="s">
        <v>73</v>
      </c>
      <c r="G84" s="1">
        <v>11</v>
      </c>
      <c r="H84" s="8">
        <f t="shared" si="57"/>
        <v>10.0313380550323</v>
      </c>
      <c r="I84" s="8">
        <f t="shared" si="58"/>
        <v>283.18133805503226</v>
      </c>
      <c r="J84" s="8">
        <f t="shared" si="59"/>
        <v>6.1602958683209759E-2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1.3257715239804455</v>
      </c>
      <c r="O84" s="8">
        <f t="shared" si="74"/>
        <v>0.59099744863054982</v>
      </c>
      <c r="P84" s="8">
        <f t="shared" si="62"/>
        <v>3.6407191409870143E-2</v>
      </c>
      <c r="Q84" s="13">
        <f t="shared" si="63"/>
        <v>9.4658697665662376E-3</v>
      </c>
      <c r="R84" s="8">
        <f t="shared" si="64"/>
        <v>0.1355172</v>
      </c>
      <c r="S84" s="14">
        <f t="shared" si="65"/>
        <v>6.9849950903399988E-2</v>
      </c>
      <c r="T84" s="2">
        <v>0.01</v>
      </c>
      <c r="U84" s="15">
        <f t="shared" si="66"/>
        <v>6.9849950903399984E-4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6.1884995090339999E-3</v>
      </c>
      <c r="AU84" s="8">
        <f t="shared" si="70"/>
        <v>52.122000000000007</v>
      </c>
      <c r="AV84" s="1">
        <f t="shared" si="71"/>
        <v>0.26</v>
      </c>
      <c r="AW84" s="1">
        <f t="shared" si="75"/>
        <v>0.67316666666666658</v>
      </c>
      <c r="AX84" s="1">
        <f t="shared" si="72"/>
        <v>378.24847538460318</v>
      </c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pans="1:82" x14ac:dyDescent="0.15">
      <c r="C85" s="7">
        <v>11</v>
      </c>
      <c r="D85" s="9">
        <v>-1.14061899676667</v>
      </c>
      <c r="E85" s="10">
        <f t="shared" si="73"/>
        <v>10.0313380550323</v>
      </c>
      <c r="F85" s="7" t="s">
        <v>75</v>
      </c>
      <c r="G85" s="1">
        <v>12</v>
      </c>
      <c r="H85" s="8">
        <f t="shared" si="57"/>
        <v>-1.14061899676667</v>
      </c>
      <c r="I85" s="8">
        <f t="shared" si="58"/>
        <v>272.00938100323333</v>
      </c>
      <c r="J85" s="8">
        <f t="shared" si="59"/>
        <v>1.5006882271671797E-2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1.0758102572206796</v>
      </c>
      <c r="P85" s="8">
        <f t="shared" si="62"/>
        <v>1.6144557876767694E-2</v>
      </c>
      <c r="Q85" s="13">
        <f t="shared" si="63"/>
        <v>4.1975850479596E-3</v>
      </c>
      <c r="R85" s="8">
        <f t="shared" si="64"/>
        <v>0.1355172</v>
      </c>
      <c r="S85" s="14">
        <f t="shared" si="65"/>
        <v>3.0974555613306649E-2</v>
      </c>
      <c r="T85" s="2">
        <v>0.01</v>
      </c>
      <c r="U85" s="15">
        <f t="shared" si="66"/>
        <v>3.0974555613306652E-4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5.7997455561330669E-3</v>
      </c>
      <c r="AU85" s="8">
        <f t="shared" si="70"/>
        <v>52.122000000000007</v>
      </c>
      <c r="AV85" s="1">
        <f t="shared" si="71"/>
        <v>0.26</v>
      </c>
      <c r="AW85" s="1">
        <f t="shared" si="75"/>
        <v>0.67316666666666658</v>
      </c>
      <c r="AX85" s="1">
        <f t="shared" si="72"/>
        <v>354.48736984199826</v>
      </c>
      <c r="AY85" s="1">
        <f>SUM(AX74:AX85)</f>
        <v>8263.431896726639</v>
      </c>
    </row>
    <row r="86" spans="1:82" x14ac:dyDescent="0.15">
      <c r="C86" s="7">
        <v>12</v>
      </c>
      <c r="D86" s="9">
        <v>-5.2328256770645201</v>
      </c>
      <c r="E86" s="10">
        <f t="shared" si="73"/>
        <v>-1.14061899676667</v>
      </c>
      <c r="F86" s="7" t="s">
        <v>73</v>
      </c>
    </row>
    <row r="88" spans="1:82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82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82" x14ac:dyDescent="0.15">
      <c r="A90" s="1" t="s">
        <v>71</v>
      </c>
      <c r="B90" s="1">
        <f>F9</f>
        <v>341.64</v>
      </c>
      <c r="C90" s="7" t="s">
        <v>72</v>
      </c>
      <c r="D90" s="7">
        <v>-6</v>
      </c>
      <c r="E90" s="7"/>
      <c r="F90" s="7"/>
      <c r="G90" s="1">
        <v>1</v>
      </c>
      <c r="H90" s="8">
        <f t="shared" ref="H90:H101" si="76">E91</f>
        <v>-6</v>
      </c>
      <c r="I90" s="8">
        <f t="shared" ref="I90:I101" si="77">H90+273.15</f>
        <v>267.14999999999998</v>
      </c>
      <c r="J90" s="8">
        <f t="shared" ref="J90:J101" si="78">EXP(($C$16*(I90-$C$14))/($C$17*I90*$C$14))</f>
        <v>7.8255496870770821E-3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2.2279339959108452E-3</v>
      </c>
      <c r="Q90" s="13">
        <f t="shared" ref="Q90:Q101" si="82">P90*$B$76</f>
        <v>5.7926283893681974E-4</v>
      </c>
      <c r="R90" s="8">
        <f t="shared" ref="R90:R101" si="83">L90*$B$76</f>
        <v>7.4022000000000004E-2</v>
      </c>
      <c r="S90" s="14">
        <f t="shared" ref="S90:S101" si="84">Q90/R90</f>
        <v>7.8255496870770803E-3</v>
      </c>
      <c r="T90" s="2">
        <v>0.01</v>
      </c>
      <c r="U90" s="15">
        <f t="shared" ref="U90:U101" si="85">S90*T90</f>
        <v>7.8255496870770807E-5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0.01</v>
      </c>
      <c r="AF90" s="2">
        <v>0.49</v>
      </c>
      <c r="AG90" s="15">
        <f t="shared" ref="AG90:AG101" si="86">AF90*AE90</f>
        <v>4.8999999999999998E-3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0.02</v>
      </c>
      <c r="AR90" s="2">
        <v>0.5</v>
      </c>
      <c r="AS90" s="2">
        <f t="shared" ref="AS90:AS101" si="87">AR90*AQ90</f>
        <v>0.01</v>
      </c>
      <c r="AT90" s="1">
        <f t="shared" ref="AT90:AT101" si="88">(AS90+AM90+AD90+AA90+U90+X90+AG90+AJ90+AP90)</f>
        <v>1.4978255496870771E-2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7.1916666666666664</v>
      </c>
      <c r="AX90" s="1">
        <f t="shared" ref="AX90:AX101" si="91">AW90*10000*AV90*0.67*AU90*AT90</f>
        <v>5342.2769908251385</v>
      </c>
      <c r="AZ90" s="1">
        <f>$E$10/12</f>
        <v>0.58098697395235421</v>
      </c>
      <c r="BA90" s="1">
        <f t="shared" ref="BA90:BA101" si="92">AZ90*10000*AV90*0.67*AU90*AT90</f>
        <v>431.58192485489491</v>
      </c>
    </row>
    <row r="91" spans="1:82" x14ac:dyDescent="0.15">
      <c r="A91" s="1" t="s">
        <v>74</v>
      </c>
      <c r="B91" s="1">
        <v>1</v>
      </c>
      <c r="C91" s="7">
        <v>1</v>
      </c>
      <c r="D91" s="9">
        <v>-7.8375728153548403</v>
      </c>
      <c r="E91" s="10">
        <f t="shared" ref="E91:E102" si="93">D90</f>
        <v>-6</v>
      </c>
      <c r="F91" s="7" t="s">
        <v>73</v>
      </c>
      <c r="G91" s="1">
        <v>2</v>
      </c>
      <c r="H91" s="8">
        <f t="shared" si="76"/>
        <v>-7.8375728153548403</v>
      </c>
      <c r="I91" s="8">
        <f t="shared" si="77"/>
        <v>265.31242718464512</v>
      </c>
      <c r="J91" s="8">
        <f t="shared" si="78"/>
        <v>6.0797291965451724E-3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0.5671720660040892</v>
      </c>
      <c r="P91" s="8">
        <f t="shared" si="81"/>
        <v>3.4482525691499066E-3</v>
      </c>
      <c r="Q91" s="13">
        <f t="shared" si="82"/>
        <v>8.9654566797897574E-4</v>
      </c>
      <c r="R91" s="8">
        <f t="shared" si="83"/>
        <v>7.4022000000000004E-2</v>
      </c>
      <c r="S91" s="14">
        <f t="shared" si="84"/>
        <v>1.2111881170178808E-2</v>
      </c>
      <c r="T91" s="2">
        <v>0.01</v>
      </c>
      <c r="U91" s="15">
        <f t="shared" si="85"/>
        <v>1.2111881170178809E-4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5.6111188117017883E-3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7.1916666666666664</v>
      </c>
      <c r="AX91" s="1">
        <f t="shared" si="91"/>
        <v>2001.3112292551771</v>
      </c>
      <c r="AZ91" s="1">
        <f t="shared" ref="AZ91:AZ101" si="96">$E$10/12</f>
        <v>0.58098697395235421</v>
      </c>
      <c r="BA91" s="1">
        <f t="shared" si="92"/>
        <v>161.67820463802988</v>
      </c>
    </row>
    <row r="92" spans="1:82" x14ac:dyDescent="0.15">
      <c r="A92" s="1" t="s">
        <v>38</v>
      </c>
      <c r="B92" s="1">
        <v>0.33</v>
      </c>
      <c r="C92" s="7">
        <v>2</v>
      </c>
      <c r="D92" s="9">
        <v>-4.3323988591785696</v>
      </c>
      <c r="E92" s="10">
        <f t="shared" si="93"/>
        <v>-7.8375728153548403</v>
      </c>
      <c r="F92" s="7" t="s">
        <v>73</v>
      </c>
      <c r="G92" s="1">
        <v>3</v>
      </c>
      <c r="H92" s="8">
        <f t="shared" si="76"/>
        <v>-4.3323988591785696</v>
      </c>
      <c r="I92" s="8">
        <f t="shared" si="77"/>
        <v>268.81760114082141</v>
      </c>
      <c r="J92" s="8">
        <f t="shared" si="78"/>
        <v>9.8108716345945753E-3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0.84842381343493933</v>
      </c>
      <c r="P92" s="8">
        <f t="shared" si="81"/>
        <v>8.3237771253434067E-3</v>
      </c>
      <c r="Q92" s="13">
        <f t="shared" si="82"/>
        <v>2.164182052589286E-3</v>
      </c>
      <c r="R92" s="8">
        <f t="shared" si="83"/>
        <v>7.4022000000000004E-2</v>
      </c>
      <c r="S92" s="14">
        <f t="shared" si="84"/>
        <v>2.923701132891959E-2</v>
      </c>
      <c r="T92" s="2">
        <v>0.01</v>
      </c>
      <c r="U92" s="15">
        <f t="shared" si="85"/>
        <v>2.9237011328919592E-4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5.782370113289196E-3</v>
      </c>
      <c r="AU92" s="8">
        <f t="shared" si="89"/>
        <v>28.47</v>
      </c>
      <c r="AV92" s="1">
        <f t="shared" si="90"/>
        <v>0.26</v>
      </c>
      <c r="AW92" s="1">
        <f t="shared" si="95"/>
        <v>7.1916666666666664</v>
      </c>
      <c r="AX92" s="1">
        <f t="shared" si="91"/>
        <v>2062.3912320839709</v>
      </c>
      <c r="AZ92" s="1">
        <f t="shared" si="96"/>
        <v>0.58098697395235421</v>
      </c>
      <c r="BA92" s="1">
        <f t="shared" si="92"/>
        <v>166.61262216004641</v>
      </c>
    </row>
    <row r="93" spans="1:82" x14ac:dyDescent="0.15">
      <c r="C93" s="7">
        <v>3</v>
      </c>
      <c r="D93" s="9">
        <v>2.52631846132258</v>
      </c>
      <c r="E93" s="10">
        <f t="shared" si="93"/>
        <v>-4.3323988591785696</v>
      </c>
      <c r="F93" s="7" t="s">
        <v>73</v>
      </c>
      <c r="G93" s="1">
        <v>4</v>
      </c>
      <c r="H93" s="8">
        <f t="shared" si="76"/>
        <v>2.52631846132258</v>
      </c>
      <c r="I93" s="8">
        <f t="shared" si="77"/>
        <v>275.67631846132258</v>
      </c>
      <c r="J93" s="8">
        <f t="shared" si="78"/>
        <v>2.4158838400369618E-2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1.1248000363095958</v>
      </c>
      <c r="P93" s="8">
        <f t="shared" si="81"/>
        <v>2.7173862309933402E-2</v>
      </c>
      <c r="Q93" s="13">
        <f t="shared" si="82"/>
        <v>7.0652042005826844E-3</v>
      </c>
      <c r="R93" s="8">
        <f t="shared" si="83"/>
        <v>7.4022000000000004E-2</v>
      </c>
      <c r="S93" s="14">
        <f t="shared" si="84"/>
        <v>9.544735619927433E-2</v>
      </c>
      <c r="T93" s="2">
        <v>0.01</v>
      </c>
      <c r="U93" s="15">
        <f t="shared" si="85"/>
        <v>9.5447356199274331E-4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6.4444735619927432E-3</v>
      </c>
      <c r="AU93" s="8">
        <f t="shared" si="89"/>
        <v>28.47</v>
      </c>
      <c r="AV93" s="1">
        <f t="shared" si="90"/>
        <v>0.26</v>
      </c>
      <c r="AW93" s="1">
        <f t="shared" si="95"/>
        <v>7.1916666666666664</v>
      </c>
      <c r="AX93" s="1">
        <f t="shared" si="91"/>
        <v>2298.5429000999097</v>
      </c>
      <c r="AZ93" s="1">
        <f t="shared" si="96"/>
        <v>0.58098697395235421</v>
      </c>
      <c r="BA93" s="1">
        <f t="shared" si="92"/>
        <v>185.69040334118861</v>
      </c>
    </row>
    <row r="94" spans="1:82" x14ac:dyDescent="0.15">
      <c r="C94" s="7">
        <v>4</v>
      </c>
      <c r="D94" s="9">
        <v>11.0732403243</v>
      </c>
      <c r="E94" s="10">
        <f t="shared" si="93"/>
        <v>2.52631846132258</v>
      </c>
      <c r="F94" s="7" t="s">
        <v>73</v>
      </c>
      <c r="G94" s="1">
        <v>5</v>
      </c>
      <c r="H94" s="8">
        <f t="shared" si="76"/>
        <v>11.0732403243</v>
      </c>
      <c r="I94" s="8">
        <f t="shared" si="77"/>
        <v>284.22324032429998</v>
      </c>
      <c r="J94" s="8">
        <f t="shared" si="78"/>
        <v>6.9878138210778942E-2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1.0427448652996794</v>
      </c>
      <c r="O94" s="8">
        <f t="shared" si="94"/>
        <v>0.33958130869998304</v>
      </c>
      <c r="P94" s="8">
        <f t="shared" si="81"/>
        <v>2.3729309623134603E-2</v>
      </c>
      <c r="Q94" s="13">
        <f t="shared" si="82"/>
        <v>6.1696205020149971E-3</v>
      </c>
      <c r="R94" s="8">
        <f t="shared" si="83"/>
        <v>7.4022000000000004E-2</v>
      </c>
      <c r="S94" s="14">
        <f t="shared" si="84"/>
        <v>8.3348470752141204E-2</v>
      </c>
      <c r="T94" s="2">
        <v>0.01</v>
      </c>
      <c r="U94" s="15">
        <f t="shared" si="85"/>
        <v>8.3348470752141201E-4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6.323484707521412E-3</v>
      </c>
      <c r="AU94" s="8">
        <f t="shared" si="89"/>
        <v>28.47</v>
      </c>
      <c r="AV94" s="1">
        <f t="shared" si="90"/>
        <v>0.26</v>
      </c>
      <c r="AW94" s="1">
        <f t="shared" si="95"/>
        <v>7.1916666666666664</v>
      </c>
      <c r="AX94" s="1">
        <f t="shared" si="91"/>
        <v>2255.3899459041745</v>
      </c>
      <c r="AZ94" s="1">
        <f t="shared" si="96"/>
        <v>0.58098697395235421</v>
      </c>
      <c r="BA94" s="1">
        <f t="shared" si="92"/>
        <v>182.20424283941088</v>
      </c>
    </row>
    <row r="95" spans="1:82" x14ac:dyDescent="0.15">
      <c r="C95" s="7">
        <v>5</v>
      </c>
      <c r="D95" s="9">
        <v>17.334421084064498</v>
      </c>
      <c r="E95" s="10">
        <f t="shared" si="93"/>
        <v>11.0732403243</v>
      </c>
      <c r="F95" s="7" t="s">
        <v>75</v>
      </c>
      <c r="G95" s="1">
        <v>6</v>
      </c>
      <c r="H95" s="8">
        <f t="shared" si="76"/>
        <v>17.334421084064498</v>
      </c>
      <c r="I95" s="8">
        <f t="shared" si="77"/>
        <v>290.48442108406448</v>
      </c>
      <c r="J95" s="8">
        <f t="shared" si="78"/>
        <v>0.14622539733775919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0.60055199907684842</v>
      </c>
      <c r="P95" s="8">
        <f t="shared" si="81"/>
        <v>8.7815954686997752E-2</v>
      </c>
      <c r="Q95" s="13">
        <f t="shared" si="82"/>
        <v>2.2832148218619418E-2</v>
      </c>
      <c r="R95" s="8">
        <f t="shared" si="83"/>
        <v>7.4022000000000004E-2</v>
      </c>
      <c r="S95" s="14">
        <f t="shared" si="84"/>
        <v>0.30845084189321303</v>
      </c>
      <c r="T95" s="2">
        <v>0.01</v>
      </c>
      <c r="U95" s="15">
        <f t="shared" si="85"/>
        <v>3.0845084189321304E-3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1.3034508418932129E-2</v>
      </c>
      <c r="AU95" s="8">
        <f t="shared" si="89"/>
        <v>28.47</v>
      </c>
      <c r="AV95" s="1">
        <f t="shared" si="90"/>
        <v>0.26</v>
      </c>
      <c r="AW95" s="1">
        <f t="shared" si="95"/>
        <v>7.1916666666666664</v>
      </c>
      <c r="AX95" s="1">
        <f t="shared" si="91"/>
        <v>4649.0029781989942</v>
      </c>
      <c r="AZ95" s="1">
        <f t="shared" si="96"/>
        <v>0.58098697395235421</v>
      </c>
      <c r="BA95" s="1">
        <f t="shared" si="92"/>
        <v>375.57499497557114</v>
      </c>
    </row>
    <row r="96" spans="1:82" x14ac:dyDescent="0.15">
      <c r="C96" s="7">
        <v>6</v>
      </c>
      <c r="D96" s="9">
        <v>20.829888786333299</v>
      </c>
      <c r="E96" s="10">
        <f t="shared" si="93"/>
        <v>17.334421084064498</v>
      </c>
      <c r="F96" s="7" t="s">
        <v>73</v>
      </c>
      <c r="G96" s="1">
        <v>7</v>
      </c>
      <c r="H96" s="8">
        <f t="shared" si="76"/>
        <v>20.829888786333299</v>
      </c>
      <c r="I96" s="8">
        <f t="shared" si="77"/>
        <v>293.97988878633328</v>
      </c>
      <c r="J96" s="8">
        <f t="shared" si="78"/>
        <v>0.2178261372897026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0.79743604438985061</v>
      </c>
      <c r="P96" s="8">
        <f t="shared" si="81"/>
        <v>0.17370241328502098</v>
      </c>
      <c r="Q96" s="13">
        <f t="shared" si="82"/>
        <v>4.5162627454105458E-2</v>
      </c>
      <c r="R96" s="8">
        <f t="shared" si="83"/>
        <v>7.4022000000000004E-2</v>
      </c>
      <c r="S96" s="14">
        <f t="shared" si="84"/>
        <v>0.6101243880752405</v>
      </c>
      <c r="T96" s="2">
        <v>0.01</v>
      </c>
      <c r="U96" s="15">
        <f t="shared" si="85"/>
        <v>6.1012438807524052E-3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1.6051243880752405E-2</v>
      </c>
      <c r="AU96" s="8">
        <f t="shared" si="89"/>
        <v>28.47</v>
      </c>
      <c r="AV96" s="1">
        <f t="shared" si="90"/>
        <v>0.26</v>
      </c>
      <c r="AW96" s="1">
        <f t="shared" si="95"/>
        <v>7.1916666666666664</v>
      </c>
      <c r="AX96" s="1">
        <f t="shared" si="91"/>
        <v>5724.9785114281931</v>
      </c>
      <c r="AZ96" s="1">
        <f t="shared" si="96"/>
        <v>0.58098697395235421</v>
      </c>
      <c r="BA96" s="1">
        <f t="shared" si="92"/>
        <v>462.49890261370831</v>
      </c>
    </row>
    <row r="97" spans="3:54" x14ac:dyDescent="0.15">
      <c r="C97" s="7">
        <v>7</v>
      </c>
      <c r="D97" s="9">
        <v>24.2445298987097</v>
      </c>
      <c r="E97" s="10">
        <f t="shared" si="93"/>
        <v>20.829888786333299</v>
      </c>
      <c r="F97" s="7" t="s">
        <v>73</v>
      </c>
      <c r="G97" s="1">
        <v>8</v>
      </c>
      <c r="H97" s="8">
        <f t="shared" si="76"/>
        <v>24.2445298987097</v>
      </c>
      <c r="I97" s="8">
        <f t="shared" si="77"/>
        <v>297.39452989870966</v>
      </c>
      <c r="J97" s="8">
        <f t="shared" si="78"/>
        <v>0.31861488519358572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0.90843363110482966</v>
      </c>
      <c r="P97" s="8">
        <f t="shared" si="81"/>
        <v>0.2894404770804575</v>
      </c>
      <c r="Q97" s="13">
        <f t="shared" si="82"/>
        <v>7.5254524040918952E-2</v>
      </c>
      <c r="R97" s="8">
        <f t="shared" si="83"/>
        <v>7.4022000000000004E-2</v>
      </c>
      <c r="S97" s="14">
        <f t="shared" si="84"/>
        <v>1.0166507800507816</v>
      </c>
      <c r="T97" s="2">
        <v>0.01</v>
      </c>
      <c r="U97" s="15">
        <f t="shared" si="85"/>
        <v>1.0166507800507816E-2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2.0116507800507819E-2</v>
      </c>
      <c r="AU97" s="8">
        <f t="shared" si="89"/>
        <v>28.47</v>
      </c>
      <c r="AV97" s="1">
        <f t="shared" si="90"/>
        <v>0.26</v>
      </c>
      <c r="AW97" s="1">
        <f t="shared" si="95"/>
        <v>7.1916666666666664</v>
      </c>
      <c r="AX97" s="1">
        <f t="shared" si="91"/>
        <v>7174.9314718833139</v>
      </c>
      <c r="AZ97" s="1">
        <f t="shared" si="96"/>
        <v>0.58098697395235421</v>
      </c>
      <c r="BA97" s="1">
        <f t="shared" si="92"/>
        <v>579.63500220139008</v>
      </c>
    </row>
    <row r="98" spans="3:54" x14ac:dyDescent="0.15">
      <c r="C98" s="7">
        <v>8</v>
      </c>
      <c r="D98" s="9">
        <v>23.650710071935499</v>
      </c>
      <c r="E98" s="10">
        <f t="shared" si="93"/>
        <v>24.2445298987097</v>
      </c>
      <c r="F98" s="7" t="s">
        <v>73</v>
      </c>
      <c r="G98" s="1">
        <v>9</v>
      </c>
      <c r="H98" s="8">
        <f t="shared" si="76"/>
        <v>23.650710071935499</v>
      </c>
      <c r="I98" s="8">
        <f t="shared" si="77"/>
        <v>296.8007100719355</v>
      </c>
      <c r="J98" s="8">
        <f t="shared" si="78"/>
        <v>0.29841299139485006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0.90369315402437222</v>
      </c>
      <c r="P98" s="8">
        <f t="shared" si="81"/>
        <v>0.26967377739545989</v>
      </c>
      <c r="Q98" s="13">
        <f t="shared" si="82"/>
        <v>7.0115182122819572E-2</v>
      </c>
      <c r="R98" s="8">
        <f t="shared" si="83"/>
        <v>7.4022000000000004E-2</v>
      </c>
      <c r="S98" s="14">
        <f t="shared" si="84"/>
        <v>0.94722085491907226</v>
      </c>
      <c r="T98" s="2">
        <v>0.01</v>
      </c>
      <c r="U98" s="15">
        <f t="shared" si="85"/>
        <v>9.4722085491907235E-3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1.9422208549190724E-2</v>
      </c>
      <c r="AU98" s="8">
        <f t="shared" si="89"/>
        <v>28.47</v>
      </c>
      <c r="AV98" s="1">
        <f t="shared" si="90"/>
        <v>0.26</v>
      </c>
      <c r="AW98" s="1">
        <f t="shared" si="95"/>
        <v>7.1916666666666664</v>
      </c>
      <c r="AX98" s="1">
        <f t="shared" si="91"/>
        <v>6927.2965643446259</v>
      </c>
      <c r="AZ98" s="1">
        <f t="shared" si="96"/>
        <v>0.58098697395235421</v>
      </c>
      <c r="BA98" s="1">
        <f t="shared" si="92"/>
        <v>559.62953445039955</v>
      </c>
    </row>
    <row r="99" spans="3:54" x14ac:dyDescent="0.15">
      <c r="C99" s="7">
        <v>9</v>
      </c>
      <c r="D99" s="9">
        <v>18.6605570536667</v>
      </c>
      <c r="E99" s="10">
        <f t="shared" si="93"/>
        <v>23.650710071935499</v>
      </c>
      <c r="F99" s="7" t="s">
        <v>73</v>
      </c>
      <c r="G99" s="1">
        <v>10</v>
      </c>
      <c r="H99" s="8">
        <f t="shared" si="76"/>
        <v>18.6605570536667</v>
      </c>
      <c r="I99" s="8">
        <f t="shared" si="77"/>
        <v>291.81055705366668</v>
      </c>
      <c r="J99" s="8">
        <f t="shared" si="78"/>
        <v>0.17028565164021567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0.91871937662891234</v>
      </c>
      <c r="P99" s="8">
        <f t="shared" si="81"/>
        <v>0.15644472772374707</v>
      </c>
      <c r="Q99" s="13">
        <f t="shared" si="82"/>
        <v>4.067562920817424E-2</v>
      </c>
      <c r="R99" s="8">
        <f t="shared" si="83"/>
        <v>7.4022000000000004E-2</v>
      </c>
      <c r="S99" s="14">
        <f t="shared" si="84"/>
        <v>0.54950729794080455</v>
      </c>
      <c r="T99" s="2">
        <v>0.01</v>
      </c>
      <c r="U99" s="15">
        <f t="shared" si="85"/>
        <v>5.4950729794080453E-3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1.5445072979408045E-2</v>
      </c>
      <c r="AU99" s="8">
        <f t="shared" si="89"/>
        <v>28.47</v>
      </c>
      <c r="AV99" s="1">
        <f t="shared" si="90"/>
        <v>0.26</v>
      </c>
      <c r="AW99" s="1">
        <f t="shared" si="95"/>
        <v>7.1916666666666664</v>
      </c>
      <c r="AX99" s="1">
        <f t="shared" si="91"/>
        <v>5508.7762401132022</v>
      </c>
      <c r="AZ99" s="1">
        <f t="shared" si="96"/>
        <v>0.58098697395235421</v>
      </c>
      <c r="BA99" s="1">
        <f t="shared" si="92"/>
        <v>445.03275614238652</v>
      </c>
    </row>
    <row r="100" spans="3:54" x14ac:dyDescent="0.15">
      <c r="C100" s="7">
        <v>10</v>
      </c>
      <c r="D100" s="9">
        <v>10.0313380550323</v>
      </c>
      <c r="E100" s="10">
        <f t="shared" si="93"/>
        <v>18.6605570536667</v>
      </c>
      <c r="F100" s="7" t="s">
        <v>73</v>
      </c>
      <c r="G100" s="1">
        <v>11</v>
      </c>
      <c r="H100" s="8">
        <f t="shared" si="76"/>
        <v>10.0313380550323</v>
      </c>
      <c r="I100" s="8">
        <f t="shared" si="77"/>
        <v>283.18133805503226</v>
      </c>
      <c r="J100" s="8">
        <f t="shared" si="78"/>
        <v>6.1602958683209759E-2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0.72416091645990699</v>
      </c>
      <c r="O100" s="8">
        <f t="shared" si="94"/>
        <v>0.32281373244525824</v>
      </c>
      <c r="P100" s="8">
        <f t="shared" si="81"/>
        <v>1.9886281022197971E-2</v>
      </c>
      <c r="Q100" s="13">
        <f t="shared" si="82"/>
        <v>5.1704330657714728E-3</v>
      </c>
      <c r="R100" s="8">
        <f t="shared" si="83"/>
        <v>7.4022000000000004E-2</v>
      </c>
      <c r="S100" s="14">
        <f t="shared" si="84"/>
        <v>6.9849950903399974E-2</v>
      </c>
      <c r="T100" s="2">
        <v>0.01</v>
      </c>
      <c r="U100" s="15">
        <f t="shared" si="85"/>
        <v>6.9849950903399973E-4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6.1884995090339999E-3</v>
      </c>
      <c r="AU100" s="8">
        <f t="shared" si="89"/>
        <v>28.47</v>
      </c>
      <c r="AV100" s="1">
        <f t="shared" si="90"/>
        <v>0.26</v>
      </c>
      <c r="AW100" s="1">
        <f t="shared" si="95"/>
        <v>7.1916666666666664</v>
      </c>
      <c r="AX100" s="1">
        <f t="shared" si="91"/>
        <v>2207.244931944977</v>
      </c>
      <c r="AZ100" s="1">
        <f t="shared" si="96"/>
        <v>0.58098697395235421</v>
      </c>
      <c r="BA100" s="1">
        <f t="shared" si="92"/>
        <v>178.31479310994885</v>
      </c>
    </row>
    <row r="101" spans="3:54" x14ac:dyDescent="0.15">
      <c r="C101" s="7">
        <v>11</v>
      </c>
      <c r="D101" s="9">
        <v>-1.14061899676667</v>
      </c>
      <c r="E101" s="10">
        <f t="shared" si="93"/>
        <v>10.0313380550323</v>
      </c>
      <c r="F101" s="7" t="s">
        <v>75</v>
      </c>
      <c r="G101" s="1">
        <v>12</v>
      </c>
      <c r="H101" s="8">
        <f t="shared" si="76"/>
        <v>-1.14061899676667</v>
      </c>
      <c r="I101" s="8">
        <f t="shared" si="77"/>
        <v>272.00938100323333</v>
      </c>
      <c r="J101" s="8">
        <f t="shared" si="78"/>
        <v>1.5006882271671797E-2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0.58762745142306017</v>
      </c>
      <c r="P101" s="8">
        <f t="shared" si="81"/>
        <v>8.8184559831084013E-3</v>
      </c>
      <c r="Q101" s="13">
        <f t="shared" si="82"/>
        <v>2.2927985556081844E-3</v>
      </c>
      <c r="R101" s="8">
        <f t="shared" si="83"/>
        <v>7.4022000000000004E-2</v>
      </c>
      <c r="S101" s="14">
        <f t="shared" si="84"/>
        <v>3.0974555613306642E-2</v>
      </c>
      <c r="T101" s="2">
        <v>0.01</v>
      </c>
      <c r="U101" s="15">
        <f t="shared" si="85"/>
        <v>3.0974555613306641E-4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5.7997455561330661E-3</v>
      </c>
      <c r="AU101" s="8">
        <f t="shared" si="89"/>
        <v>28.47</v>
      </c>
      <c r="AV101" s="1">
        <f t="shared" si="90"/>
        <v>0.26</v>
      </c>
      <c r="AW101" s="1">
        <f t="shared" si="95"/>
        <v>7.1916666666666664</v>
      </c>
      <c r="AX101" s="1">
        <f t="shared" si="91"/>
        <v>2068.5885111015173</v>
      </c>
      <c r="AY101" s="1">
        <f>SUM(AX90:AX101)</f>
        <v>48220.731507183205</v>
      </c>
      <c r="AZ101" s="1">
        <f t="shared" si="96"/>
        <v>0.58098697395235421</v>
      </c>
      <c r="BA101" s="1">
        <f t="shared" si="92"/>
        <v>167.11327639640459</v>
      </c>
      <c r="BB101" s="1">
        <f>SUM(BA90:BA101)</f>
        <v>3895.5666577233796</v>
      </c>
    </row>
    <row r="102" spans="3:54" x14ac:dyDescent="0.15">
      <c r="C102" s="7">
        <v>12</v>
      </c>
      <c r="D102" s="9">
        <v>-5.2328256770645201</v>
      </c>
      <c r="E102" s="10">
        <f t="shared" si="93"/>
        <v>-1.14061899676667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H1" s="1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573.09885163628201</v>
      </c>
      <c r="F2" s="2">
        <v>769.42</v>
      </c>
      <c r="G2" s="28">
        <f>(F2+F3+F4)/3</f>
        <v>1205.7166666666665</v>
      </c>
      <c r="H2" s="1">
        <v>0.18</v>
      </c>
      <c r="I2" s="28">
        <f>(H3+H2+H4)/3</f>
        <v>0.13666666666666669</v>
      </c>
      <c r="K2" s="19"/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28"/>
      <c r="H3" s="1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28"/>
      <c r="H4" s="1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883.55260273972601</v>
      </c>
      <c r="F5" s="2">
        <v>91.103999999999999</v>
      </c>
      <c r="G5" s="28">
        <f>(F5+F6)/2</f>
        <v>92.509250000000009</v>
      </c>
      <c r="H5" s="1">
        <v>0.13</v>
      </c>
      <c r="I5" s="28">
        <f>(H5+H6)/2</f>
        <v>0.16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28"/>
      <c r="H6" s="1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2193.5745242135399</v>
      </c>
      <c r="F7" s="2">
        <v>122.786</v>
      </c>
      <c r="H7" s="1">
        <v>0.28999999999999998</v>
      </c>
    </row>
    <row r="8" spans="1:12" x14ac:dyDescent="0.15">
      <c r="A8" s="28" t="s">
        <v>6</v>
      </c>
      <c r="B8" s="22"/>
      <c r="C8" s="2"/>
      <c r="D8" s="2"/>
      <c r="E8" s="5">
        <v>1.44013545603351</v>
      </c>
      <c r="F8" s="2">
        <v>625.46400000000006</v>
      </c>
      <c r="H8" s="1">
        <v>0.26</v>
      </c>
    </row>
    <row r="9" spans="1:12" x14ac:dyDescent="0.15">
      <c r="A9" s="28" t="s">
        <v>7</v>
      </c>
      <c r="B9" s="22"/>
      <c r="C9" s="2"/>
      <c r="D9" s="2"/>
      <c r="E9" s="5">
        <v>1.17535814736931</v>
      </c>
      <c r="F9" s="2">
        <v>341.64</v>
      </c>
      <c r="H9" s="1">
        <v>0.26</v>
      </c>
    </row>
    <row r="10" spans="1:12" x14ac:dyDescent="0.15">
      <c r="A10" s="28" t="s">
        <v>8</v>
      </c>
      <c r="B10" s="22"/>
      <c r="C10" s="2"/>
      <c r="D10" s="2"/>
      <c r="E10" s="5">
        <v>0.145172720282019</v>
      </c>
      <c r="F10" s="2">
        <v>341.64</v>
      </c>
      <c r="H10" s="1">
        <v>0.26</v>
      </c>
    </row>
    <row r="11" spans="1:12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  <c r="H11" s="1">
        <v>0.21</v>
      </c>
    </row>
    <row r="14" spans="1:12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AV38+AV53+AY69+AY85+AY101+BB101+AG69</f>
        <v>60144626.960174121</v>
      </c>
      <c r="J14" s="6" t="s">
        <v>22</v>
      </c>
      <c r="K14" s="6">
        <f>I14/(10000*1000)</f>
        <v>6.0144626960174117</v>
      </c>
      <c r="L14" s="6" t="s">
        <v>23</v>
      </c>
    </row>
    <row r="15" spans="1:12" x14ac:dyDescent="0.15">
      <c r="A15" s="1" t="s">
        <v>24</v>
      </c>
      <c r="B15" s="1" t="s">
        <v>19</v>
      </c>
      <c r="G15" s="37"/>
      <c r="H15" s="6" t="s">
        <v>25</v>
      </c>
      <c r="I15" s="6">
        <v>44397757.410998903</v>
      </c>
      <c r="J15" s="6" t="s">
        <v>22</v>
      </c>
      <c r="K15" s="6">
        <f>I15/(10000*1000)</f>
        <v>4.4397757410998899</v>
      </c>
      <c r="L15" s="6" t="s">
        <v>23</v>
      </c>
    </row>
    <row r="16" spans="1:12" x14ac:dyDescent="0.15">
      <c r="A16" s="1" t="s">
        <v>26</v>
      </c>
      <c r="B16" s="1" t="s">
        <v>27</v>
      </c>
      <c r="C16" s="1">
        <v>19347</v>
      </c>
      <c r="K16" s="1">
        <v>6.0319950242930522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1205.7166666666665</v>
      </c>
      <c r="C27" s="7" t="s">
        <v>72</v>
      </c>
      <c r="D27" s="7">
        <v>-10</v>
      </c>
      <c r="E27" s="7"/>
      <c r="F27" s="7"/>
      <c r="G27" s="1">
        <v>1</v>
      </c>
      <c r="H27" s="8">
        <f t="shared" ref="H27:H38" si="0">E28</f>
        <v>-10</v>
      </c>
      <c r="I27" s="8">
        <f t="shared" ref="I27:I38" si="1">H27+273.15</f>
        <v>263.14999999999998</v>
      </c>
      <c r="J27" s="8">
        <f t="shared" ref="J27:J38" si="2">EXP(($C$16*(I27-$C$14))/($C$17*I27*$C$14))</f>
        <v>4.4968830126823614E-3</v>
      </c>
      <c r="K27" s="8">
        <f t="shared" ref="K27:K38" si="3">$B$27/12</f>
        <v>100.47638888888888</v>
      </c>
      <c r="L27" s="8">
        <f t="shared" ref="L27:L38" si="4">K27*$B$28/100</f>
        <v>1.0047638888888888</v>
      </c>
      <c r="M27" s="1" t="s">
        <v>73</v>
      </c>
      <c r="O27" s="8">
        <f>L27</f>
        <v>1.0047638888888888</v>
      </c>
      <c r="P27" s="8">
        <f t="shared" ref="P27:P38" si="5">O27*J27</f>
        <v>4.5183056637011117E-3</v>
      </c>
      <c r="Q27" s="13">
        <f t="shared" ref="Q27:Q38" si="6">P27*$B$29</f>
        <v>6.1750177403915201E-4</v>
      </c>
      <c r="R27" s="8">
        <f t="shared" ref="R27:R38" si="7">L27*$B$29</f>
        <v>0.13731773148148149</v>
      </c>
      <c r="S27" s="14">
        <f t="shared" ref="S27:S38" si="8">Q27/R27</f>
        <v>4.4968830126823614E-3</v>
      </c>
      <c r="T27" s="2">
        <v>0.01</v>
      </c>
      <c r="U27" s="15">
        <f t="shared" ref="U27:U38" si="9">S27*T27</f>
        <v>4.4968830126823612E-5</v>
      </c>
      <c r="V27" s="14"/>
      <c r="W27" s="2"/>
      <c r="X27" s="15"/>
      <c r="Y27" s="2">
        <v>0.05</v>
      </c>
      <c r="Z27" s="2">
        <v>0.21</v>
      </c>
      <c r="AA27" s="2">
        <f t="shared" ref="AA27:AA38" si="10">Y27*Z27</f>
        <v>1.0500000000000001E-2</v>
      </c>
      <c r="AB27" s="2">
        <v>0.02</v>
      </c>
      <c r="AC27" s="2">
        <v>0.28999999999999998</v>
      </c>
      <c r="AD27" s="2">
        <f t="shared" ref="AD27:AD38" si="11">AB27*AC27</f>
        <v>5.7999999999999996E-3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0.02</v>
      </c>
      <c r="AO27" s="2">
        <v>0.38</v>
      </c>
      <c r="AP27" s="2">
        <f t="shared" ref="AP27:AP38" si="13">AO27*AN27</f>
        <v>7.6E-3</v>
      </c>
      <c r="AQ27" s="1">
        <f t="shared" ref="AQ27:AQ38" si="14">(AP27+AM27+AD27+AA27+U27+X27+AG27+AJ27)</f>
        <v>3.4944968830126821E-2</v>
      </c>
      <c r="AR27" s="8">
        <f t="shared" ref="AR27:AR38" si="15">$B$27/12</f>
        <v>100.47638888888888</v>
      </c>
      <c r="AS27" s="1">
        <f t="shared" ref="AS27:AS38" si="16">$B$29</f>
        <v>0.13666666666666669</v>
      </c>
      <c r="AT27" s="1">
        <f>$E$2/12</f>
        <v>47.758237636356832</v>
      </c>
      <c r="AU27" s="1">
        <f t="shared" ref="AU27:AU38" si="17">AT27*10000*AS27*0.67*AR27*AQ27</f>
        <v>153544.5381694441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-13.3955873988387</v>
      </c>
      <c r="E28" s="10">
        <f t="shared" ref="E28:E39" si="18">D27</f>
        <v>-10</v>
      </c>
      <c r="F28" s="7" t="s">
        <v>73</v>
      </c>
      <c r="G28" s="1">
        <v>2</v>
      </c>
      <c r="H28" s="8">
        <f t="shared" si="0"/>
        <v>-13.3955873988387</v>
      </c>
      <c r="I28" s="8">
        <f t="shared" si="1"/>
        <v>259.75441260116128</v>
      </c>
      <c r="J28" s="8">
        <f t="shared" si="2"/>
        <v>2.7723561204407703E-3</v>
      </c>
      <c r="K28" s="8">
        <f t="shared" si="3"/>
        <v>100.47638888888888</v>
      </c>
      <c r="L28" s="8">
        <f t="shared" si="4"/>
        <v>1.0047638888888888</v>
      </c>
      <c r="M28" s="1" t="s">
        <v>73</v>
      </c>
      <c r="O28" s="8">
        <f t="shared" ref="O28:O38" si="19">L28+O27-P27-N28</f>
        <v>2.0050094721140765</v>
      </c>
      <c r="P28" s="8">
        <f t="shared" si="5"/>
        <v>5.5586002815571781E-3</v>
      </c>
      <c r="Q28" s="13">
        <f t="shared" si="6"/>
        <v>7.596753718128145E-4</v>
      </c>
      <c r="R28" s="8">
        <f t="shared" si="7"/>
        <v>0.13731773148148149</v>
      </c>
      <c r="S28" s="14">
        <f t="shared" si="8"/>
        <v>5.532245279738425E-3</v>
      </c>
      <c r="T28" s="2">
        <v>0.01</v>
      </c>
      <c r="U28" s="15">
        <f t="shared" si="9"/>
        <v>5.5322452797384253E-5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2.1955322452797382E-2</v>
      </c>
      <c r="AR28" s="8">
        <f t="shared" si="15"/>
        <v>100.47638888888888</v>
      </c>
      <c r="AS28" s="1">
        <f t="shared" si="16"/>
        <v>0.13666666666666669</v>
      </c>
      <c r="AT28" s="1">
        <f t="shared" ref="AT28:AT38" si="20">$E$2/12</f>
        <v>47.758237636356832</v>
      </c>
      <c r="AU28" s="1">
        <f t="shared" si="17"/>
        <v>96469.390565593654</v>
      </c>
    </row>
    <row r="29" spans="1:47" x14ac:dyDescent="0.15">
      <c r="A29" s="1" t="s">
        <v>38</v>
      </c>
      <c r="B29" s="1">
        <f>I2</f>
        <v>0.13666666666666669</v>
      </c>
      <c r="C29" s="7">
        <v>2</v>
      </c>
      <c r="D29" s="9">
        <v>-9.0566007527857106</v>
      </c>
      <c r="E29" s="10">
        <f t="shared" si="18"/>
        <v>-13.3955873988387</v>
      </c>
      <c r="F29" s="7" t="s">
        <v>73</v>
      </c>
      <c r="G29" s="1">
        <v>3</v>
      </c>
      <c r="H29" s="8">
        <f t="shared" si="0"/>
        <v>-9.0566007527857106</v>
      </c>
      <c r="I29" s="8">
        <f t="shared" si="1"/>
        <v>264.09339924721428</v>
      </c>
      <c r="J29" s="8">
        <f t="shared" si="2"/>
        <v>5.1323303354190693E-3</v>
      </c>
      <c r="K29" s="8">
        <f t="shared" si="3"/>
        <v>100.47638888888888</v>
      </c>
      <c r="L29" s="8">
        <f t="shared" si="4"/>
        <v>1.0047638888888888</v>
      </c>
      <c r="M29" s="1" t="s">
        <v>73</v>
      </c>
      <c r="O29" s="8">
        <f t="shared" si="19"/>
        <v>3.0042147607214083</v>
      </c>
      <c r="P29" s="8">
        <f t="shared" si="5"/>
        <v>1.5418622550564224E-2</v>
      </c>
      <c r="Q29" s="13">
        <f t="shared" si="6"/>
        <v>2.1072117485771108E-3</v>
      </c>
      <c r="R29" s="8">
        <f t="shared" si="7"/>
        <v>0.13731773148148149</v>
      </c>
      <c r="S29" s="14">
        <f t="shared" si="8"/>
        <v>1.5345518206884207E-2</v>
      </c>
      <c r="T29" s="2">
        <v>0.01</v>
      </c>
      <c r="U29" s="15">
        <f t="shared" si="9"/>
        <v>1.5345518206884206E-4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2.2053455182068842E-2</v>
      </c>
      <c r="AR29" s="8">
        <f t="shared" si="15"/>
        <v>100.47638888888888</v>
      </c>
      <c r="AS29" s="1">
        <f t="shared" si="16"/>
        <v>0.13666666666666669</v>
      </c>
      <c r="AT29" s="1">
        <f t="shared" si="20"/>
        <v>47.758237636356832</v>
      </c>
      <c r="AU29" s="1">
        <f t="shared" si="17"/>
        <v>96900.575514378128</v>
      </c>
    </row>
    <row r="30" spans="1:47" x14ac:dyDescent="0.15">
      <c r="C30" s="7">
        <v>3</v>
      </c>
      <c r="D30" s="9">
        <v>-0.99637767464516203</v>
      </c>
      <c r="E30" s="10">
        <f t="shared" si="18"/>
        <v>-9.0566007527857106</v>
      </c>
      <c r="F30" s="7" t="s">
        <v>73</v>
      </c>
      <c r="G30" s="1">
        <v>4</v>
      </c>
      <c r="H30" s="8">
        <f t="shared" si="0"/>
        <v>-0.99637767464516203</v>
      </c>
      <c r="I30" s="8">
        <f t="shared" si="1"/>
        <v>272.15362232535483</v>
      </c>
      <c r="J30" s="8">
        <f t="shared" si="2"/>
        <v>1.5294306987198405E-2</v>
      </c>
      <c r="K30" s="8">
        <f t="shared" si="3"/>
        <v>100.47638888888888</v>
      </c>
      <c r="L30" s="8">
        <f t="shared" si="4"/>
        <v>1.0047638888888888</v>
      </c>
      <c r="M30" s="1" t="s">
        <v>73</v>
      </c>
      <c r="O30" s="8">
        <f t="shared" si="19"/>
        <v>3.9935600270597327</v>
      </c>
      <c r="P30" s="8">
        <f t="shared" si="5"/>
        <v>6.1078733025655925E-2</v>
      </c>
      <c r="Q30" s="13">
        <f t="shared" si="6"/>
        <v>8.3474268468396451E-3</v>
      </c>
      <c r="R30" s="8">
        <f t="shared" si="7"/>
        <v>0.13731773148148149</v>
      </c>
      <c r="S30" s="14">
        <f t="shared" si="8"/>
        <v>6.0789140315541619E-2</v>
      </c>
      <c r="T30" s="2">
        <v>0.01</v>
      </c>
      <c r="U30" s="15">
        <f t="shared" si="9"/>
        <v>6.0789140315541622E-4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2.2507891403155414E-2</v>
      </c>
      <c r="AR30" s="8">
        <f t="shared" si="15"/>
        <v>100.47638888888888</v>
      </c>
      <c r="AS30" s="1">
        <f t="shared" si="16"/>
        <v>0.13666666666666669</v>
      </c>
      <c r="AT30" s="1">
        <f t="shared" si="20"/>
        <v>47.758237636356832</v>
      </c>
      <c r="AU30" s="1">
        <f t="shared" si="17"/>
        <v>98897.320740662311</v>
      </c>
    </row>
    <row r="31" spans="1:47" x14ac:dyDescent="0.15">
      <c r="C31" s="7">
        <v>4</v>
      </c>
      <c r="D31" s="9">
        <v>8.8586168011666704</v>
      </c>
      <c r="E31" s="10">
        <f t="shared" si="18"/>
        <v>-0.99637767464516203</v>
      </c>
      <c r="F31" s="7" t="s">
        <v>73</v>
      </c>
      <c r="G31" s="1">
        <v>5</v>
      </c>
      <c r="H31" s="8">
        <f t="shared" si="0"/>
        <v>8.8586168011666704</v>
      </c>
      <c r="I31" s="8">
        <f t="shared" si="1"/>
        <v>282.00861680116662</v>
      </c>
      <c r="J31" s="8">
        <f t="shared" si="2"/>
        <v>5.3395537791878368E-2</v>
      </c>
      <c r="K31" s="8">
        <f t="shared" si="3"/>
        <v>100.47638888888888</v>
      </c>
      <c r="L31" s="8">
        <f t="shared" si="4"/>
        <v>1.0047638888888888</v>
      </c>
      <c r="M31" s="1" t="s">
        <v>75</v>
      </c>
      <c r="N31" s="8">
        <f>(O30-P30)*C22/100</f>
        <v>3.7358572293323729</v>
      </c>
      <c r="O31" s="8">
        <f t="shared" si="19"/>
        <v>1.2013879535905918</v>
      </c>
      <c r="P31" s="8">
        <f t="shared" si="5"/>
        <v>6.414875587865386E-2</v>
      </c>
      <c r="Q31" s="13">
        <f t="shared" si="6"/>
        <v>8.7669966367493624E-3</v>
      </c>
      <c r="R31" s="8">
        <f t="shared" si="7"/>
        <v>0.13731773148148149</v>
      </c>
      <c r="S31" s="14">
        <f t="shared" si="8"/>
        <v>6.384460726349582E-2</v>
      </c>
      <c r="T31" s="2">
        <v>0.01</v>
      </c>
      <c r="U31" s="15">
        <f t="shared" si="9"/>
        <v>6.3844607263495825E-4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2.2538446072634957E-2</v>
      </c>
      <c r="AR31" s="8">
        <f t="shared" si="15"/>
        <v>100.47638888888888</v>
      </c>
      <c r="AS31" s="1">
        <f t="shared" si="16"/>
        <v>0.13666666666666669</v>
      </c>
      <c r="AT31" s="1">
        <f t="shared" si="20"/>
        <v>47.758237636356832</v>
      </c>
      <c r="AU31" s="1">
        <f t="shared" si="17"/>
        <v>99031.574762663658</v>
      </c>
    </row>
    <row r="32" spans="1:47" x14ac:dyDescent="0.15">
      <c r="C32" s="7">
        <v>5</v>
      </c>
      <c r="D32" s="9">
        <v>14.786947492129</v>
      </c>
      <c r="E32" s="10">
        <f t="shared" si="18"/>
        <v>8.8586168011666704</v>
      </c>
      <c r="F32" s="7" t="s">
        <v>75</v>
      </c>
      <c r="G32" s="1">
        <v>6</v>
      </c>
      <c r="H32" s="8">
        <f t="shared" si="0"/>
        <v>14.786947492129</v>
      </c>
      <c r="I32" s="8">
        <f t="shared" si="1"/>
        <v>287.93694749212898</v>
      </c>
      <c r="J32" s="8">
        <f t="shared" si="2"/>
        <v>0.10870026959580757</v>
      </c>
      <c r="K32" s="8">
        <f t="shared" si="3"/>
        <v>100.47638888888888</v>
      </c>
      <c r="L32" s="8">
        <f t="shared" si="4"/>
        <v>1.0047638888888888</v>
      </c>
      <c r="M32" s="1" t="s">
        <v>73</v>
      </c>
      <c r="O32" s="8">
        <f t="shared" si="19"/>
        <v>2.1420030866008268</v>
      </c>
      <c r="P32" s="8">
        <f t="shared" si="5"/>
        <v>0.23283631298856183</v>
      </c>
      <c r="Q32" s="13">
        <f t="shared" si="6"/>
        <v>3.1820962775103455E-2</v>
      </c>
      <c r="R32" s="8">
        <f t="shared" si="7"/>
        <v>0.13731773148148149</v>
      </c>
      <c r="S32" s="14">
        <f t="shared" si="8"/>
        <v>0.23173236574618764</v>
      </c>
      <c r="T32" s="2">
        <v>0.01</v>
      </c>
      <c r="U32" s="15">
        <f t="shared" si="9"/>
        <v>2.3173236574618762E-3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3.1767323657461877E-2</v>
      </c>
      <c r="AR32" s="8">
        <f t="shared" si="15"/>
        <v>100.47638888888888</v>
      </c>
      <c r="AS32" s="1">
        <f t="shared" si="16"/>
        <v>0.13666666666666669</v>
      </c>
      <c r="AT32" s="1">
        <f t="shared" si="20"/>
        <v>47.758237636356832</v>
      </c>
      <c r="AU32" s="1">
        <f t="shared" si="17"/>
        <v>139582.2976284663</v>
      </c>
    </row>
    <row r="33" spans="1:48" x14ac:dyDescent="0.15">
      <c r="C33" s="7">
        <v>6</v>
      </c>
      <c r="D33" s="9">
        <v>19.779412543333301</v>
      </c>
      <c r="E33" s="10">
        <f t="shared" si="18"/>
        <v>14.786947492129</v>
      </c>
      <c r="F33" s="7" t="s">
        <v>73</v>
      </c>
      <c r="G33" s="1">
        <v>7</v>
      </c>
      <c r="H33" s="8">
        <f t="shared" si="0"/>
        <v>19.779412543333301</v>
      </c>
      <c r="I33" s="8">
        <f t="shared" si="1"/>
        <v>292.92941254333329</v>
      </c>
      <c r="J33" s="8">
        <f t="shared" si="2"/>
        <v>0.19343145366641698</v>
      </c>
      <c r="K33" s="8">
        <f t="shared" si="3"/>
        <v>100.47638888888888</v>
      </c>
      <c r="L33" s="8">
        <f t="shared" si="4"/>
        <v>1.0047638888888888</v>
      </c>
      <c r="M33" s="1" t="s">
        <v>73</v>
      </c>
      <c r="O33" s="8">
        <f t="shared" si="19"/>
        <v>2.9139306625011536</v>
      </c>
      <c r="P33" s="8">
        <f t="shared" si="5"/>
        <v>0.56364584393074368</v>
      </c>
      <c r="Q33" s="13">
        <f t="shared" si="6"/>
        <v>7.7031598670534981E-2</v>
      </c>
      <c r="R33" s="8">
        <f t="shared" si="7"/>
        <v>0.13731773148148149</v>
      </c>
      <c r="S33" s="14">
        <f t="shared" si="8"/>
        <v>0.56097342884610191</v>
      </c>
      <c r="T33" s="2">
        <v>0.01</v>
      </c>
      <c r="U33" s="15">
        <f t="shared" si="9"/>
        <v>5.6097342884610189E-3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3.5059734288461014E-2</v>
      </c>
      <c r="AR33" s="8">
        <f t="shared" si="15"/>
        <v>100.47638888888888</v>
      </c>
      <c r="AS33" s="1">
        <f t="shared" si="16"/>
        <v>0.13666666666666669</v>
      </c>
      <c r="AT33" s="1">
        <f t="shared" si="20"/>
        <v>47.758237636356832</v>
      </c>
      <c r="AU33" s="1">
        <f t="shared" si="17"/>
        <v>154048.8055901246</v>
      </c>
    </row>
    <row r="34" spans="1:48" x14ac:dyDescent="0.15">
      <c r="C34" s="7">
        <v>7</v>
      </c>
      <c r="D34" s="9">
        <v>22.657080608064501</v>
      </c>
      <c r="E34" s="10">
        <f t="shared" si="18"/>
        <v>19.779412543333301</v>
      </c>
      <c r="F34" s="7" t="s">
        <v>73</v>
      </c>
      <c r="G34" s="1">
        <v>8</v>
      </c>
      <c r="H34" s="8">
        <f t="shared" si="0"/>
        <v>22.657080608064501</v>
      </c>
      <c r="I34" s="8">
        <f t="shared" si="1"/>
        <v>295.8070806080645</v>
      </c>
      <c r="J34" s="8">
        <f t="shared" si="2"/>
        <v>0.26727609219724768</v>
      </c>
      <c r="K34" s="8">
        <f t="shared" si="3"/>
        <v>100.47638888888888</v>
      </c>
      <c r="L34" s="8">
        <f t="shared" si="4"/>
        <v>1.0047638888888888</v>
      </c>
      <c r="M34" s="1" t="s">
        <v>73</v>
      </c>
      <c r="O34" s="8">
        <f t="shared" si="19"/>
        <v>3.3550487074592987</v>
      </c>
      <c r="P34" s="8">
        <f t="shared" si="5"/>
        <v>0.89672430766114819</v>
      </c>
      <c r="Q34" s="13">
        <f t="shared" si="6"/>
        <v>0.1225523220470236</v>
      </c>
      <c r="R34" s="8">
        <f t="shared" si="7"/>
        <v>0.13731773148148149</v>
      </c>
      <c r="S34" s="14">
        <f t="shared" si="8"/>
        <v>0.89247266703900408</v>
      </c>
      <c r="T34" s="2">
        <v>0.01</v>
      </c>
      <c r="U34" s="15">
        <f t="shared" si="9"/>
        <v>8.9247266703900412E-3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3.837472667039004E-2</v>
      </c>
      <c r="AR34" s="8">
        <f t="shared" si="15"/>
        <v>100.47638888888888</v>
      </c>
      <c r="AS34" s="1">
        <f t="shared" si="16"/>
        <v>0.13666666666666669</v>
      </c>
      <c r="AT34" s="1">
        <f t="shared" si="20"/>
        <v>47.758237636356832</v>
      </c>
      <c r="AU34" s="1">
        <f t="shared" si="17"/>
        <v>168614.5354035591</v>
      </c>
    </row>
    <row r="35" spans="1:48" x14ac:dyDescent="0.15">
      <c r="C35" s="7">
        <v>8</v>
      </c>
      <c r="D35" s="9">
        <v>21.309981655483899</v>
      </c>
      <c r="E35" s="10">
        <f t="shared" si="18"/>
        <v>22.657080608064501</v>
      </c>
      <c r="F35" s="7" t="s">
        <v>73</v>
      </c>
      <c r="G35" s="1">
        <v>9</v>
      </c>
      <c r="H35" s="8">
        <f t="shared" si="0"/>
        <v>21.309981655483899</v>
      </c>
      <c r="I35" s="8">
        <f t="shared" si="1"/>
        <v>294.45998165548389</v>
      </c>
      <c r="J35" s="8">
        <f t="shared" si="2"/>
        <v>0.22991222985731047</v>
      </c>
      <c r="K35" s="8">
        <f t="shared" si="3"/>
        <v>100.47638888888888</v>
      </c>
      <c r="L35" s="8">
        <f t="shared" si="4"/>
        <v>1.0047638888888888</v>
      </c>
      <c r="M35" s="1" t="s">
        <v>73</v>
      </c>
      <c r="O35" s="8">
        <f t="shared" si="19"/>
        <v>3.4630882886870396</v>
      </c>
      <c r="P35" s="8">
        <f t="shared" si="5"/>
        <v>0.79620635064477463</v>
      </c>
      <c r="Q35" s="13">
        <f t="shared" si="6"/>
        <v>0.10881486792145255</v>
      </c>
      <c r="R35" s="8">
        <f t="shared" si="7"/>
        <v>0.13731773148148149</v>
      </c>
      <c r="S35" s="14">
        <f t="shared" si="8"/>
        <v>0.79243129599855933</v>
      </c>
      <c r="T35" s="2">
        <v>0.01</v>
      </c>
      <c r="U35" s="15">
        <f t="shared" si="9"/>
        <v>7.9243129599855938E-3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3.7374312959985591E-2</v>
      </c>
      <c r="AR35" s="8">
        <f t="shared" si="15"/>
        <v>100.47638888888888</v>
      </c>
      <c r="AS35" s="1">
        <f t="shared" si="16"/>
        <v>0.13666666666666669</v>
      </c>
      <c r="AT35" s="1">
        <f t="shared" si="20"/>
        <v>47.758237636356832</v>
      </c>
      <c r="AU35" s="1">
        <f t="shared" si="17"/>
        <v>164218.82219262034</v>
      </c>
    </row>
    <row r="36" spans="1:48" x14ac:dyDescent="0.15">
      <c r="C36" s="7">
        <v>9</v>
      </c>
      <c r="D36" s="9">
        <v>15.5648790753333</v>
      </c>
      <c r="E36" s="10">
        <f t="shared" si="18"/>
        <v>21.309981655483899</v>
      </c>
      <c r="F36" s="7" t="s">
        <v>73</v>
      </c>
      <c r="G36" s="1">
        <v>10</v>
      </c>
      <c r="H36" s="8">
        <f t="shared" si="0"/>
        <v>15.5648790753333</v>
      </c>
      <c r="I36" s="8">
        <f t="shared" si="1"/>
        <v>288.71487907533327</v>
      </c>
      <c r="J36" s="8">
        <f t="shared" si="2"/>
        <v>0.11906974653102191</v>
      </c>
      <c r="K36" s="8">
        <f t="shared" si="3"/>
        <v>100.47638888888888</v>
      </c>
      <c r="L36" s="8">
        <f t="shared" si="4"/>
        <v>1.0047638888888888</v>
      </c>
      <c r="M36" s="1" t="s">
        <v>73</v>
      </c>
      <c r="O36" s="8">
        <f t="shared" si="19"/>
        <v>3.6716458269311532</v>
      </c>
      <c r="P36" s="8">
        <f t="shared" si="5"/>
        <v>0.43718193796437677</v>
      </c>
      <c r="Q36" s="13">
        <f t="shared" si="6"/>
        <v>5.9748198188464836E-2</v>
      </c>
      <c r="R36" s="8">
        <f t="shared" si="7"/>
        <v>0.13731773148148149</v>
      </c>
      <c r="S36" s="14">
        <f t="shared" si="8"/>
        <v>0.43510912643151556</v>
      </c>
      <c r="T36" s="2">
        <v>0.01</v>
      </c>
      <c r="U36" s="15">
        <f t="shared" si="9"/>
        <v>4.3510912643151553E-3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3.3801091264315151E-2</v>
      </c>
      <c r="AR36" s="8">
        <f t="shared" si="15"/>
        <v>100.47638888888888</v>
      </c>
      <c r="AS36" s="1">
        <f t="shared" si="16"/>
        <v>0.13666666666666669</v>
      </c>
      <c r="AT36" s="1">
        <f t="shared" si="20"/>
        <v>47.758237636356832</v>
      </c>
      <c r="AU36" s="1">
        <f t="shared" si="17"/>
        <v>148518.45978263149</v>
      </c>
    </row>
    <row r="37" spans="1:48" x14ac:dyDescent="0.15">
      <c r="C37" s="7">
        <v>10</v>
      </c>
      <c r="D37" s="9">
        <v>6.6156372641612897</v>
      </c>
      <c r="E37" s="10">
        <f t="shared" si="18"/>
        <v>15.5648790753333</v>
      </c>
      <c r="F37" s="7" t="s">
        <v>73</v>
      </c>
      <c r="G37" s="1">
        <v>11</v>
      </c>
      <c r="H37" s="8">
        <f t="shared" si="0"/>
        <v>6.6156372641612897</v>
      </c>
      <c r="I37" s="8">
        <f t="shared" si="1"/>
        <v>279.76563726416128</v>
      </c>
      <c r="J37" s="8">
        <f t="shared" si="2"/>
        <v>4.0484353009647693E-2</v>
      </c>
      <c r="K37" s="8">
        <f t="shared" si="3"/>
        <v>100.47638888888888</v>
      </c>
      <c r="L37" s="8">
        <f t="shared" si="4"/>
        <v>1.0047638888888888</v>
      </c>
      <c r="M37" s="1" t="s">
        <v>75</v>
      </c>
      <c r="N37" s="8">
        <f>(O36-P36)*C22/100</f>
        <v>3.0727406945184379</v>
      </c>
      <c r="O37" s="8">
        <f t="shared" si="19"/>
        <v>1.1664870833372269</v>
      </c>
      <c r="P37" s="8">
        <f t="shared" si="5"/>
        <v>4.7224474863018624E-2</v>
      </c>
      <c r="Q37" s="13">
        <f t="shared" si="6"/>
        <v>6.4540115646125459E-3</v>
      </c>
      <c r="R37" s="8">
        <f t="shared" si="7"/>
        <v>0.13731773148148149</v>
      </c>
      <c r="S37" s="14">
        <f t="shared" si="8"/>
        <v>4.7000569372812037E-2</v>
      </c>
      <c r="T37" s="2">
        <v>0.01</v>
      </c>
      <c r="U37" s="15">
        <f t="shared" si="9"/>
        <v>4.7000569372812037E-4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2.2370005693728118E-2</v>
      </c>
      <c r="AR37" s="8">
        <f t="shared" si="15"/>
        <v>100.47638888888888</v>
      </c>
      <c r="AS37" s="1">
        <f t="shared" si="16"/>
        <v>0.13666666666666669</v>
      </c>
      <c r="AT37" s="1">
        <f t="shared" si="20"/>
        <v>47.758237636356832</v>
      </c>
      <c r="AU37" s="1">
        <f t="shared" si="17"/>
        <v>98291.465354809799</v>
      </c>
    </row>
    <row r="38" spans="1:48" x14ac:dyDescent="0.15">
      <c r="C38" s="7">
        <v>11</v>
      </c>
      <c r="D38" s="9">
        <v>-4.4539336258000004</v>
      </c>
      <c r="E38" s="10">
        <f t="shared" si="18"/>
        <v>6.6156372641612897</v>
      </c>
      <c r="F38" s="7" t="s">
        <v>75</v>
      </c>
      <c r="G38" s="1">
        <v>12</v>
      </c>
      <c r="H38" s="8">
        <f t="shared" si="0"/>
        <v>-4.4539336258000004</v>
      </c>
      <c r="I38" s="8">
        <f t="shared" si="1"/>
        <v>268.69606637419997</v>
      </c>
      <c r="J38" s="8">
        <f t="shared" si="2"/>
        <v>9.6514481924903431E-3</v>
      </c>
      <c r="K38" s="8">
        <f t="shared" si="3"/>
        <v>100.47638888888888</v>
      </c>
      <c r="L38" s="8">
        <f t="shared" si="4"/>
        <v>1.0047638888888888</v>
      </c>
      <c r="M38" s="1" t="s">
        <v>73</v>
      </c>
      <c r="O38" s="8">
        <f t="shared" si="19"/>
        <v>2.1240264973630971</v>
      </c>
      <c r="P38" s="8">
        <f t="shared" si="5"/>
        <v>2.0499931698776657E-2</v>
      </c>
      <c r="Q38" s="13">
        <f t="shared" si="6"/>
        <v>2.8016573321661435E-3</v>
      </c>
      <c r="R38" s="8">
        <f t="shared" si="7"/>
        <v>0.13731773148148149</v>
      </c>
      <c r="S38" s="14">
        <f t="shared" si="8"/>
        <v>2.0402735334613155E-2</v>
      </c>
      <c r="T38" s="2">
        <v>0.01</v>
      </c>
      <c r="U38" s="15">
        <f t="shared" si="9"/>
        <v>2.0402735334613156E-4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2.2104027353346132E-2</v>
      </c>
      <c r="AR38" s="8">
        <f t="shared" si="15"/>
        <v>100.47638888888888</v>
      </c>
      <c r="AS38" s="1">
        <f t="shared" si="16"/>
        <v>0.13666666666666669</v>
      </c>
      <c r="AT38" s="1">
        <f t="shared" si="20"/>
        <v>47.758237636356832</v>
      </c>
      <c r="AU38" s="1">
        <f t="shared" si="17"/>
        <v>97122.784345662105</v>
      </c>
      <c r="AV38" s="1">
        <f>SUM(AU27:AU38)</f>
        <v>1515240.5700506154</v>
      </c>
    </row>
    <row r="39" spans="1:48" x14ac:dyDescent="0.15">
      <c r="C39" s="7">
        <v>12</v>
      </c>
      <c r="D39" s="9">
        <v>-10.9670176997419</v>
      </c>
      <c r="E39" s="10">
        <f t="shared" si="18"/>
        <v>-4.4539336258000004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-10</v>
      </c>
      <c r="E42" s="7"/>
      <c r="F42" s="7"/>
      <c r="G42" s="1">
        <v>1</v>
      </c>
      <c r="H42" s="8">
        <f t="shared" ref="H42:H53" si="21">E43</f>
        <v>-10</v>
      </c>
      <c r="I42" s="8">
        <f t="shared" ref="I42:I53" si="22">H42+273.15</f>
        <v>263.14999999999998</v>
      </c>
      <c r="J42" s="8">
        <f t="shared" ref="J42:J53" si="23">EXP(($C$16*(I42-$C$14))/($C$17*I42*$C$14))</f>
        <v>4.4968830126823614E-3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3.4666939570082142E-4</v>
      </c>
      <c r="Q42" s="13">
        <f t="shared" ref="Q42:Q53" si="27">P42*$B$44</f>
        <v>5.5467103312131429E-5</v>
      </c>
      <c r="R42" s="8">
        <f t="shared" ref="R42:R53" si="28">L42*$B$44</f>
        <v>1.2334566666666666E-2</v>
      </c>
      <c r="S42" s="14">
        <f t="shared" ref="S42:S53" si="29">Q42/R42</f>
        <v>4.4968830126823614E-3</v>
      </c>
      <c r="T42" s="2">
        <v>0.01</v>
      </c>
      <c r="U42" s="15">
        <f t="shared" ref="U42:U53" si="30">S42*T42</f>
        <v>4.4968830126823612E-5</v>
      </c>
      <c r="V42" s="14"/>
      <c r="W42" s="2"/>
      <c r="X42" s="15"/>
      <c r="Y42" s="2">
        <v>0.05</v>
      </c>
      <c r="Z42" s="2">
        <v>0.49</v>
      </c>
      <c r="AA42" s="2">
        <f t="shared" ref="AA42:AA53" si="31">Y42*Z42</f>
        <v>2.4500000000000001E-2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0.02</v>
      </c>
      <c r="AO42" s="2">
        <v>0.5</v>
      </c>
      <c r="AP42" s="2">
        <f t="shared" ref="AP42:AP53" si="32">AO42*AN42</f>
        <v>0.01</v>
      </c>
      <c r="AQ42" s="1">
        <f t="shared" ref="AQ42:AQ53" si="33">(AP42+AM42+AD42+AA42+U42+X42+AG42+AJ42)</f>
        <v>3.4544968830126824E-2</v>
      </c>
      <c r="AR42" s="8">
        <f t="shared" ref="AR42:AR53" si="34">$B$42/12</f>
        <v>7.7091041666666671</v>
      </c>
      <c r="AS42" s="1">
        <f t="shared" ref="AS42:AS53" si="35">$B$44</f>
        <v>0.16</v>
      </c>
      <c r="AT42" s="1">
        <f>$E$5/12</f>
        <v>73.629383561643834</v>
      </c>
      <c r="AU42" s="1">
        <f t="shared" ref="AU42:AU53" si="36">AT42*10000*AS42*0.67*AR42*AQ42</f>
        <v>21020.094733738813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-13.3955873988387</v>
      </c>
      <c r="E43" s="10">
        <f t="shared" ref="E43:E54" si="37">D42</f>
        <v>-10</v>
      </c>
      <c r="F43" s="7" t="s">
        <v>73</v>
      </c>
      <c r="G43" s="1">
        <v>2</v>
      </c>
      <c r="H43" s="8">
        <f t="shared" si="21"/>
        <v>-13.3955873988387</v>
      </c>
      <c r="I43" s="8">
        <f t="shared" si="22"/>
        <v>259.75441260116128</v>
      </c>
      <c r="J43" s="8">
        <f t="shared" si="23"/>
        <v>2.7723561204407703E-3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0.1538354139376325</v>
      </c>
      <c r="P43" s="8">
        <f t="shared" si="26"/>
        <v>4.2648655137053485E-4</v>
      </c>
      <c r="Q43" s="13">
        <f t="shared" si="27"/>
        <v>6.8237848219285572E-5</v>
      </c>
      <c r="R43" s="8">
        <f t="shared" si="28"/>
        <v>1.2334566666666666E-2</v>
      </c>
      <c r="S43" s="14">
        <f t="shared" si="29"/>
        <v>5.5322452797384241E-3</v>
      </c>
      <c r="T43" s="2">
        <v>0.01</v>
      </c>
      <c r="U43" s="15">
        <f t="shared" si="30"/>
        <v>5.5322452797384239E-5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1.4855322452797385E-2</v>
      </c>
      <c r="AR43" s="8">
        <f t="shared" si="34"/>
        <v>7.7091041666666671</v>
      </c>
      <c r="AS43" s="1">
        <f t="shared" si="35"/>
        <v>0.16</v>
      </c>
      <c r="AT43" s="1">
        <f t="shared" ref="AT43:AT53" si="39">$E$5/12</f>
        <v>73.629383561643834</v>
      </c>
      <c r="AU43" s="1">
        <f t="shared" si="36"/>
        <v>9039.2406139823943</v>
      </c>
    </row>
    <row r="44" spans="1:48" x14ac:dyDescent="0.15">
      <c r="A44" s="1" t="s">
        <v>38</v>
      </c>
      <c r="B44" s="1">
        <f>I5</f>
        <v>0.16</v>
      </c>
      <c r="C44" s="7">
        <v>2</v>
      </c>
      <c r="D44" s="9">
        <v>-9.0566007527857106</v>
      </c>
      <c r="E44" s="10">
        <f t="shared" si="37"/>
        <v>-13.3955873988387</v>
      </c>
      <c r="F44" s="7" t="s">
        <v>73</v>
      </c>
      <c r="G44" s="1">
        <v>3</v>
      </c>
      <c r="H44" s="8">
        <f t="shared" si="21"/>
        <v>-9.0566007527857106</v>
      </c>
      <c r="I44" s="8">
        <f t="shared" si="22"/>
        <v>264.09339924721428</v>
      </c>
      <c r="J44" s="8">
        <f t="shared" si="23"/>
        <v>5.1323303354190693E-3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0.23049996905292863</v>
      </c>
      <c r="P44" s="8">
        <f t="shared" si="26"/>
        <v>1.1830019834835023E-3</v>
      </c>
      <c r="Q44" s="13">
        <f t="shared" si="27"/>
        <v>1.8928031735736037E-4</v>
      </c>
      <c r="R44" s="8">
        <f t="shared" si="28"/>
        <v>1.2334566666666666E-2</v>
      </c>
      <c r="S44" s="14">
        <f t="shared" si="29"/>
        <v>1.5345518206884207E-2</v>
      </c>
      <c r="T44" s="2">
        <v>0.01</v>
      </c>
      <c r="U44" s="15">
        <f t="shared" si="30"/>
        <v>1.5345518206884206E-4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1.4953455182068844E-2</v>
      </c>
      <c r="AR44" s="8">
        <f t="shared" si="34"/>
        <v>7.7091041666666671</v>
      </c>
      <c r="AS44" s="1">
        <f t="shared" si="35"/>
        <v>0.16</v>
      </c>
      <c r="AT44" s="1">
        <f t="shared" si="39"/>
        <v>73.629383561643834</v>
      </c>
      <c r="AU44" s="1">
        <f t="shared" si="36"/>
        <v>9098.9529059780798</v>
      </c>
    </row>
    <row r="45" spans="1:48" x14ac:dyDescent="0.15">
      <c r="C45" s="7">
        <v>3</v>
      </c>
      <c r="D45" s="9">
        <v>-0.99637767464516203</v>
      </c>
      <c r="E45" s="10">
        <f t="shared" si="37"/>
        <v>-9.0566007527857106</v>
      </c>
      <c r="F45" s="7" t="s">
        <v>73</v>
      </c>
      <c r="G45" s="1">
        <v>4</v>
      </c>
      <c r="H45" s="8">
        <f t="shared" si="21"/>
        <v>-0.99637767464516203</v>
      </c>
      <c r="I45" s="8">
        <f t="shared" si="22"/>
        <v>272.15362232535483</v>
      </c>
      <c r="J45" s="8">
        <f t="shared" si="23"/>
        <v>1.5294306987198405E-2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0.30640800873611179</v>
      </c>
      <c r="P45" s="8">
        <f t="shared" si="26"/>
        <v>4.6862981489462644E-3</v>
      </c>
      <c r="Q45" s="13">
        <f t="shared" si="27"/>
        <v>7.4980770383140235E-4</v>
      </c>
      <c r="R45" s="8">
        <f t="shared" si="28"/>
        <v>1.2334566666666666E-2</v>
      </c>
      <c r="S45" s="14">
        <f t="shared" si="29"/>
        <v>6.0789140315541612E-2</v>
      </c>
      <c r="T45" s="2">
        <v>0.01</v>
      </c>
      <c r="U45" s="15">
        <f t="shared" si="30"/>
        <v>6.0789140315541611E-4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1.5407891403155417E-2</v>
      </c>
      <c r="AR45" s="8">
        <f t="shared" si="34"/>
        <v>7.7091041666666671</v>
      </c>
      <c r="AS45" s="1">
        <f t="shared" si="35"/>
        <v>0.16</v>
      </c>
      <c r="AT45" s="1">
        <f t="shared" si="39"/>
        <v>73.629383561643834</v>
      </c>
      <c r="AU45" s="1">
        <f t="shared" si="36"/>
        <v>9375.4705217459505</v>
      </c>
    </row>
    <row r="46" spans="1:48" x14ac:dyDescent="0.15">
      <c r="C46" s="7">
        <v>4</v>
      </c>
      <c r="D46" s="9">
        <v>8.8586168011666704</v>
      </c>
      <c r="E46" s="10">
        <f t="shared" si="37"/>
        <v>-0.99637767464516203</v>
      </c>
      <c r="F46" s="7" t="s">
        <v>73</v>
      </c>
      <c r="G46" s="1">
        <v>5</v>
      </c>
      <c r="H46" s="8">
        <f t="shared" si="21"/>
        <v>8.8586168011666704</v>
      </c>
      <c r="I46" s="8">
        <f t="shared" si="22"/>
        <v>282.00861680116662</v>
      </c>
      <c r="J46" s="8">
        <f t="shared" si="23"/>
        <v>5.3395537791878368E-2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0.28663562505780726</v>
      </c>
      <c r="O46" s="8">
        <f t="shared" si="38"/>
        <v>9.2177127196024888E-2</v>
      </c>
      <c r="P46" s="8">
        <f t="shared" si="26"/>
        <v>4.9218472787421266E-3</v>
      </c>
      <c r="Q46" s="13">
        <f t="shared" si="27"/>
        <v>7.874955645987403E-4</v>
      </c>
      <c r="R46" s="8">
        <f t="shared" si="28"/>
        <v>1.2334566666666666E-2</v>
      </c>
      <c r="S46" s="14">
        <f t="shared" si="29"/>
        <v>6.3844607263495834E-2</v>
      </c>
      <c r="T46" s="2">
        <v>0.01</v>
      </c>
      <c r="U46" s="15">
        <f t="shared" si="30"/>
        <v>6.3844607263495836E-4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1.5438446072634959E-2</v>
      </c>
      <c r="AR46" s="8">
        <f t="shared" si="34"/>
        <v>7.7091041666666671</v>
      </c>
      <c r="AS46" s="1">
        <f t="shared" si="35"/>
        <v>0.16</v>
      </c>
      <c r="AT46" s="1">
        <f t="shared" si="39"/>
        <v>73.629383561643834</v>
      </c>
      <c r="AU46" s="1">
        <f t="shared" si="36"/>
        <v>9394.0625792515257</v>
      </c>
    </row>
    <row r="47" spans="1:48" x14ac:dyDescent="0.15">
      <c r="C47" s="7">
        <v>5</v>
      </c>
      <c r="D47" s="9">
        <v>14.786947492129</v>
      </c>
      <c r="E47" s="10">
        <f t="shared" si="37"/>
        <v>8.8586168011666704</v>
      </c>
      <c r="F47" s="7" t="s">
        <v>75</v>
      </c>
      <c r="G47" s="1">
        <v>6</v>
      </c>
      <c r="H47" s="8">
        <f t="shared" si="21"/>
        <v>14.786947492129</v>
      </c>
      <c r="I47" s="8">
        <f t="shared" si="22"/>
        <v>287.93694749212898</v>
      </c>
      <c r="J47" s="8">
        <f t="shared" si="23"/>
        <v>0.10870026959580757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0.16434632158394943</v>
      </c>
      <c r="P47" s="8">
        <f t="shared" si="26"/>
        <v>1.7864489463254592E-2</v>
      </c>
      <c r="Q47" s="13">
        <f t="shared" si="27"/>
        <v>2.8583183141207345E-3</v>
      </c>
      <c r="R47" s="8">
        <f t="shared" si="28"/>
        <v>1.2334566666666666E-2</v>
      </c>
      <c r="S47" s="14">
        <f t="shared" si="29"/>
        <v>0.23173236574618764</v>
      </c>
      <c r="T47" s="2">
        <v>0.01</v>
      </c>
      <c r="U47" s="15">
        <f t="shared" si="30"/>
        <v>2.3173236574618762E-3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2.9417323657461875E-2</v>
      </c>
      <c r="AR47" s="8">
        <f t="shared" si="34"/>
        <v>7.7091041666666671</v>
      </c>
      <c r="AS47" s="1">
        <f t="shared" si="35"/>
        <v>0.16</v>
      </c>
      <c r="AT47" s="1">
        <f t="shared" si="39"/>
        <v>73.629383561643834</v>
      </c>
      <c r="AU47" s="1">
        <f t="shared" si="36"/>
        <v>17899.999653600338</v>
      </c>
    </row>
    <row r="48" spans="1:48" x14ac:dyDescent="0.15">
      <c r="C48" s="7">
        <v>6</v>
      </c>
      <c r="D48" s="9">
        <v>19.779412543333301</v>
      </c>
      <c r="E48" s="10">
        <f t="shared" si="37"/>
        <v>14.786947492129</v>
      </c>
      <c r="F48" s="7" t="s">
        <v>73</v>
      </c>
      <c r="G48" s="1">
        <v>7</v>
      </c>
      <c r="H48" s="8">
        <f t="shared" si="21"/>
        <v>19.779412543333301</v>
      </c>
      <c r="I48" s="8">
        <f t="shared" si="22"/>
        <v>292.92941254333329</v>
      </c>
      <c r="J48" s="8">
        <f t="shared" si="23"/>
        <v>0.19343145366641698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0.22357287378736151</v>
      </c>
      <c r="P48" s="8">
        <f t="shared" si="26"/>
        <v>4.3246025977067712E-2</v>
      </c>
      <c r="Q48" s="13">
        <f t="shared" si="27"/>
        <v>6.9193641563308345E-3</v>
      </c>
      <c r="R48" s="8">
        <f t="shared" si="28"/>
        <v>1.2334566666666666E-2</v>
      </c>
      <c r="S48" s="14">
        <f t="shared" si="29"/>
        <v>0.56097342884610202</v>
      </c>
      <c r="T48" s="2">
        <v>0.01</v>
      </c>
      <c r="U48" s="15">
        <f t="shared" si="30"/>
        <v>5.6097342884610206E-3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3.2709734288461023E-2</v>
      </c>
      <c r="AR48" s="8">
        <f t="shared" si="34"/>
        <v>7.7091041666666671</v>
      </c>
      <c r="AS48" s="1">
        <f t="shared" si="35"/>
        <v>0.16</v>
      </c>
      <c r="AT48" s="1">
        <f t="shared" si="39"/>
        <v>73.629383561643834</v>
      </c>
      <c r="AU48" s="1">
        <f t="shared" si="36"/>
        <v>19903.382076849633</v>
      </c>
    </row>
    <row r="49" spans="1:78" x14ac:dyDescent="0.15">
      <c r="C49" s="7">
        <v>7</v>
      </c>
      <c r="D49" s="9">
        <v>22.657080608064501</v>
      </c>
      <c r="E49" s="10">
        <f t="shared" si="37"/>
        <v>19.779412543333301</v>
      </c>
      <c r="F49" s="7" t="s">
        <v>73</v>
      </c>
      <c r="G49" s="1">
        <v>8</v>
      </c>
      <c r="H49" s="8">
        <f t="shared" si="21"/>
        <v>22.657080608064501</v>
      </c>
      <c r="I49" s="8">
        <f t="shared" si="22"/>
        <v>295.8070806080645</v>
      </c>
      <c r="J49" s="8">
        <f t="shared" si="23"/>
        <v>0.26727609219724768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0.25741788947696043</v>
      </c>
      <c r="P49" s="8">
        <f t="shared" si="26"/>
        <v>6.8801647561064994E-2</v>
      </c>
      <c r="Q49" s="13">
        <f t="shared" si="27"/>
        <v>1.10082636097704E-2</v>
      </c>
      <c r="R49" s="8">
        <f t="shared" si="28"/>
        <v>1.2334566666666666E-2</v>
      </c>
      <c r="S49" s="14">
        <f t="shared" si="29"/>
        <v>0.89247266703900419</v>
      </c>
      <c r="T49" s="2">
        <v>0.01</v>
      </c>
      <c r="U49" s="15">
        <f t="shared" si="30"/>
        <v>8.9247266703900412E-3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3.6024726670390042E-2</v>
      </c>
      <c r="AR49" s="8">
        <f t="shared" si="34"/>
        <v>7.7091041666666671</v>
      </c>
      <c r="AS49" s="1">
        <f t="shared" si="35"/>
        <v>0.16</v>
      </c>
      <c r="AT49" s="1">
        <f t="shared" si="39"/>
        <v>73.629383561643834</v>
      </c>
      <c r="AU49" s="1">
        <f t="shared" si="36"/>
        <v>21920.505156405026</v>
      </c>
    </row>
    <row r="50" spans="1:78" x14ac:dyDescent="0.15">
      <c r="C50" s="7">
        <v>8</v>
      </c>
      <c r="D50" s="9">
        <v>21.309981655483899</v>
      </c>
      <c r="E50" s="10">
        <f t="shared" si="37"/>
        <v>22.657080608064501</v>
      </c>
      <c r="F50" s="7" t="s">
        <v>73</v>
      </c>
      <c r="G50" s="1">
        <v>9</v>
      </c>
      <c r="H50" s="8">
        <f t="shared" si="21"/>
        <v>21.309981655483899</v>
      </c>
      <c r="I50" s="8">
        <f t="shared" si="22"/>
        <v>294.45998165548389</v>
      </c>
      <c r="J50" s="8">
        <f t="shared" si="23"/>
        <v>0.22991222985731047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0.26570728358256213</v>
      </c>
      <c r="P50" s="8">
        <f t="shared" si="26"/>
        <v>6.10893540577956E-2</v>
      </c>
      <c r="Q50" s="13">
        <f t="shared" si="27"/>
        <v>9.7742966492472966E-3</v>
      </c>
      <c r="R50" s="8">
        <f t="shared" si="28"/>
        <v>1.2334566666666666E-2</v>
      </c>
      <c r="S50" s="14">
        <f t="shared" si="29"/>
        <v>0.79243129599855933</v>
      </c>
      <c r="T50" s="2">
        <v>0.01</v>
      </c>
      <c r="U50" s="15">
        <f t="shared" si="30"/>
        <v>7.9243129599855938E-3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3.5024312959985593E-2</v>
      </c>
      <c r="AR50" s="8">
        <f t="shared" si="34"/>
        <v>7.7091041666666671</v>
      </c>
      <c r="AS50" s="1">
        <f t="shared" si="35"/>
        <v>0.16</v>
      </c>
      <c r="AT50" s="1">
        <f t="shared" si="39"/>
        <v>73.629383561643834</v>
      </c>
      <c r="AU50" s="1">
        <f t="shared" si="36"/>
        <v>21311.768437925391</v>
      </c>
    </row>
    <row r="51" spans="1:78" x14ac:dyDescent="0.15">
      <c r="C51" s="7">
        <v>9</v>
      </c>
      <c r="D51" s="9">
        <v>15.5648790753333</v>
      </c>
      <c r="E51" s="10">
        <f t="shared" si="37"/>
        <v>21.309981655483899</v>
      </c>
      <c r="F51" s="7" t="s">
        <v>73</v>
      </c>
      <c r="G51" s="1">
        <v>10</v>
      </c>
      <c r="H51" s="8">
        <f t="shared" si="21"/>
        <v>15.5648790753333</v>
      </c>
      <c r="I51" s="8">
        <f t="shared" si="22"/>
        <v>288.71487907533327</v>
      </c>
      <c r="J51" s="8">
        <f t="shared" si="23"/>
        <v>0.11906974653102191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0.28170897119143323</v>
      </c>
      <c r="P51" s="8">
        <f t="shared" si="26"/>
        <v>3.3543015795278908E-2</v>
      </c>
      <c r="Q51" s="13">
        <f t="shared" si="27"/>
        <v>5.3668825272446255E-3</v>
      </c>
      <c r="R51" s="8">
        <f t="shared" si="28"/>
        <v>1.2334566666666666E-2</v>
      </c>
      <c r="S51" s="14">
        <f t="shared" si="29"/>
        <v>0.43510912643151567</v>
      </c>
      <c r="T51" s="2">
        <v>0.01</v>
      </c>
      <c r="U51" s="15">
        <f t="shared" si="30"/>
        <v>4.3510912643151571E-3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3.1451091264315154E-2</v>
      </c>
      <c r="AR51" s="8">
        <f t="shared" si="34"/>
        <v>7.7091041666666671</v>
      </c>
      <c r="AS51" s="1">
        <f t="shared" si="35"/>
        <v>0.16</v>
      </c>
      <c r="AT51" s="1">
        <f t="shared" si="39"/>
        <v>73.629383561643834</v>
      </c>
      <c r="AU51" s="1">
        <f t="shared" si="36"/>
        <v>19137.516699068987</v>
      </c>
    </row>
    <row r="52" spans="1:78" x14ac:dyDescent="0.15">
      <c r="C52" s="7">
        <v>10</v>
      </c>
      <c r="D52" s="9">
        <v>6.6156372641612897</v>
      </c>
      <c r="E52" s="10">
        <f t="shared" si="37"/>
        <v>15.5648790753333</v>
      </c>
      <c r="F52" s="7" t="s">
        <v>73</v>
      </c>
      <c r="G52" s="1">
        <v>11</v>
      </c>
      <c r="H52" s="8">
        <f t="shared" si="21"/>
        <v>6.6156372641612897</v>
      </c>
      <c r="I52" s="8">
        <f t="shared" si="22"/>
        <v>279.76563726416128</v>
      </c>
      <c r="J52" s="8">
        <f t="shared" si="23"/>
        <v>4.0484353009647693E-2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0.2357576576263466</v>
      </c>
      <c r="O52" s="8">
        <f t="shared" si="38"/>
        <v>8.9499339436474423E-2</v>
      </c>
      <c r="P52" s="8">
        <f t="shared" si="26"/>
        <v>3.6233228518765138E-3</v>
      </c>
      <c r="Q52" s="13">
        <f t="shared" si="27"/>
        <v>5.7973165630024223E-4</v>
      </c>
      <c r="R52" s="8">
        <f t="shared" si="28"/>
        <v>1.2334566666666666E-2</v>
      </c>
      <c r="S52" s="14">
        <f t="shared" si="29"/>
        <v>4.7000569372812093E-2</v>
      </c>
      <c r="T52" s="2">
        <v>0.01</v>
      </c>
      <c r="U52" s="15">
        <f t="shared" si="30"/>
        <v>4.7000569372812091E-4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1.5270005693728122E-2</v>
      </c>
      <c r="AR52" s="8">
        <f t="shared" si="34"/>
        <v>7.7091041666666671</v>
      </c>
      <c r="AS52" s="1">
        <f t="shared" si="35"/>
        <v>0.16</v>
      </c>
      <c r="AT52" s="1">
        <f t="shared" si="39"/>
        <v>73.629383561643834</v>
      </c>
      <c r="AU52" s="1">
        <f t="shared" si="36"/>
        <v>9291.5691383392059</v>
      </c>
    </row>
    <row r="53" spans="1:78" x14ac:dyDescent="0.15">
      <c r="C53" s="7">
        <v>11</v>
      </c>
      <c r="D53" s="9">
        <v>-4.4539336258000004</v>
      </c>
      <c r="E53" s="10">
        <f t="shared" si="37"/>
        <v>6.6156372641612897</v>
      </c>
      <c r="F53" s="7" t="s">
        <v>75</v>
      </c>
      <c r="G53" s="1">
        <v>12</v>
      </c>
      <c r="H53" s="8">
        <f t="shared" si="21"/>
        <v>-4.4539336258000004</v>
      </c>
      <c r="I53" s="8">
        <f t="shared" si="22"/>
        <v>268.69606637419997</v>
      </c>
      <c r="J53" s="8">
        <f t="shared" si="23"/>
        <v>9.6514481924903431E-3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0.16296705825126456</v>
      </c>
      <c r="P53" s="8">
        <f t="shared" si="26"/>
        <v>1.5728681197946359E-3</v>
      </c>
      <c r="Q53" s="13">
        <f t="shared" si="27"/>
        <v>2.5165889916714177E-4</v>
      </c>
      <c r="R53" s="8">
        <f t="shared" si="28"/>
        <v>1.2334566666666666E-2</v>
      </c>
      <c r="S53" s="14">
        <f t="shared" si="29"/>
        <v>2.0402735334613169E-2</v>
      </c>
      <c r="T53" s="2">
        <v>0.01</v>
      </c>
      <c r="U53" s="15">
        <f t="shared" si="30"/>
        <v>2.0402735334613169E-4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1.5004027353346132E-2</v>
      </c>
      <c r="AR53" s="8">
        <f t="shared" si="34"/>
        <v>7.7091041666666671</v>
      </c>
      <c r="AS53" s="1">
        <f t="shared" si="35"/>
        <v>0.16</v>
      </c>
      <c r="AT53" s="1">
        <f t="shared" si="39"/>
        <v>73.629383561643834</v>
      </c>
      <c r="AU53" s="1">
        <f t="shared" si="36"/>
        <v>9129.7253127029744</v>
      </c>
      <c r="AV53" s="1">
        <f>SUM(AU42:AU53)</f>
        <v>176522.28782958828</v>
      </c>
    </row>
    <row r="54" spans="1:78" x14ac:dyDescent="0.15">
      <c r="C54" s="7">
        <v>12</v>
      </c>
      <c r="D54" s="9">
        <v>-10.9670176997419</v>
      </c>
      <c r="E54" s="10">
        <f t="shared" si="37"/>
        <v>-4.4539336258000004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7">
        <v>-10</v>
      </c>
      <c r="E58" s="7"/>
      <c r="F58" s="7"/>
      <c r="G58" s="1">
        <v>1</v>
      </c>
      <c r="H58" s="8">
        <f t="shared" ref="H58:H69" si="40">E59</f>
        <v>-10</v>
      </c>
      <c r="I58" s="8">
        <f t="shared" ref="I58:I69" si="41">H58+273.15</f>
        <v>263.14999999999998</v>
      </c>
      <c r="J58" s="8">
        <f t="shared" ref="J58:J69" si="42">EXP(($C$16*(I58-$C$14))/($C$17*I58*$C$14))</f>
        <v>4.4968830126823614E-3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1.2423471245892367E-2</v>
      </c>
      <c r="Q58" s="13">
        <f t="shared" ref="Q58:Q69" si="46">P58*$B$60</f>
        <v>3.6028066613087864E-3</v>
      </c>
      <c r="R58" s="8">
        <f t="shared" ref="R58:R69" si="47">L58*$B$60</f>
        <v>0.80117864999999977</v>
      </c>
      <c r="S58" s="14">
        <f t="shared" ref="S58:S69" si="48">Q58/R58</f>
        <v>4.4968830126823614E-3</v>
      </c>
      <c r="T58" s="2">
        <v>0.27</v>
      </c>
      <c r="U58" s="15">
        <f t="shared" ref="U58:U69" si="49">S58*T58</f>
        <v>1.2141584134242377E-3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0.22663591097972835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182.797877017795</v>
      </c>
      <c r="AF58" s="1">
        <f t="shared" ref="AF58:AF69" si="54">AE58*10000*AC58*AB58</f>
        <v>4239039.652963235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9">
        <v>-13.3955873988387</v>
      </c>
      <c r="E59" s="10">
        <f t="shared" ref="E59:E70" si="55">D58</f>
        <v>-10</v>
      </c>
      <c r="F59" s="7" t="s">
        <v>73</v>
      </c>
      <c r="G59" s="1">
        <v>2</v>
      </c>
      <c r="H59" s="8">
        <f t="shared" si="40"/>
        <v>-13.3955873988387</v>
      </c>
      <c r="I59" s="8">
        <f t="shared" si="41"/>
        <v>259.75441260116128</v>
      </c>
      <c r="J59" s="8">
        <f t="shared" si="42"/>
        <v>2.7723561204407703E-3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5.5129465287541066</v>
      </c>
      <c r="P59" s="8">
        <f t="shared" si="45"/>
        <v>1.5283851050654147E-2</v>
      </c>
      <c r="Q59" s="13">
        <f t="shared" si="46"/>
        <v>4.4323168046897024E-3</v>
      </c>
      <c r="R59" s="8">
        <f t="shared" si="47"/>
        <v>0.80117864999999977</v>
      </c>
      <c r="S59" s="14">
        <f t="shared" si="48"/>
        <v>5.532245279738425E-3</v>
      </c>
      <c r="T59" s="2">
        <v>0.27</v>
      </c>
      <c r="U59" s="15">
        <f t="shared" si="49"/>
        <v>1.4937062255293749E-3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0.22669022711962036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182.797877017795</v>
      </c>
      <c r="AF59" s="1">
        <f t="shared" si="54"/>
        <v>4240055.5920075057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-9.0566007527857106</v>
      </c>
      <c r="E60" s="10">
        <f t="shared" si="55"/>
        <v>-13.3955873988387</v>
      </c>
      <c r="F60" s="7" t="s">
        <v>73</v>
      </c>
      <c r="G60" s="1">
        <v>3</v>
      </c>
      <c r="H60" s="8">
        <f t="shared" si="40"/>
        <v>-9.0566007527857106</v>
      </c>
      <c r="I60" s="8">
        <f t="shared" si="41"/>
        <v>264.09339924721428</v>
      </c>
      <c r="J60" s="8">
        <f t="shared" si="42"/>
        <v>5.1323303354190693E-3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8.2603476777034519</v>
      </c>
      <c r="P60" s="8">
        <f t="shared" si="45"/>
        <v>4.2394832967385887E-2</v>
      </c>
      <c r="Q60" s="13">
        <f t="shared" si="46"/>
        <v>1.2294501560541906E-2</v>
      </c>
      <c r="R60" s="8">
        <f t="shared" si="47"/>
        <v>0.80117864999999977</v>
      </c>
      <c r="S60" s="14">
        <f t="shared" si="48"/>
        <v>1.5345518206884207E-2</v>
      </c>
      <c r="T60" s="2">
        <v>0.27</v>
      </c>
      <c r="U60" s="15">
        <f t="shared" si="49"/>
        <v>4.1432899158587357E-3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0.22720504123065138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182.797877017795</v>
      </c>
      <c r="AF60" s="1">
        <f t="shared" si="54"/>
        <v>4249684.769577519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9">
        <v>-0.99637767464516203</v>
      </c>
      <c r="E61" s="10">
        <f t="shared" si="55"/>
        <v>-9.0566007527857106</v>
      </c>
      <c r="F61" s="7" t="s">
        <v>73</v>
      </c>
      <c r="G61" s="1">
        <v>4</v>
      </c>
      <c r="H61" s="8">
        <f t="shared" si="40"/>
        <v>-0.99637767464516203</v>
      </c>
      <c r="I61" s="8">
        <f t="shared" si="41"/>
        <v>272.15362232535483</v>
      </c>
      <c r="J61" s="8">
        <f t="shared" si="42"/>
        <v>1.5294306987198405E-2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10.980637844736066</v>
      </c>
      <c r="P61" s="8">
        <f t="shared" si="45"/>
        <v>0.16794124611264205</v>
      </c>
      <c r="Q61" s="13">
        <f t="shared" si="46"/>
        <v>4.8702961372666193E-2</v>
      </c>
      <c r="R61" s="8">
        <f t="shared" si="47"/>
        <v>0.80117864999999977</v>
      </c>
      <c r="S61" s="14">
        <f t="shared" si="48"/>
        <v>6.0789140315541619E-2</v>
      </c>
      <c r="T61" s="2">
        <v>0.27</v>
      </c>
      <c r="U61" s="15">
        <f t="shared" si="49"/>
        <v>1.6413067885196239E-2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0.22958905909009364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182.797877017795</v>
      </c>
      <c r="AF61" s="1">
        <f t="shared" si="54"/>
        <v>4294275.8769437838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9">
        <v>8.8586168011666704</v>
      </c>
      <c r="E62" s="10">
        <f t="shared" si="55"/>
        <v>-0.99637767464516203</v>
      </c>
      <c r="F62" s="7" t="s">
        <v>73</v>
      </c>
      <c r="G62" s="1">
        <v>5</v>
      </c>
      <c r="H62" s="8">
        <f t="shared" si="40"/>
        <v>8.8586168011666704</v>
      </c>
      <c r="I62" s="8">
        <f t="shared" si="41"/>
        <v>282.00861680116662</v>
      </c>
      <c r="J62" s="8">
        <f t="shared" si="42"/>
        <v>5.3395537791878368E-2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10.272061768692252</v>
      </c>
      <c r="O62" s="8">
        <f t="shared" si="56"/>
        <v>3.303319829931171</v>
      </c>
      <c r="P62" s="8">
        <f t="shared" si="45"/>
        <v>0.17638253881775107</v>
      </c>
      <c r="Q62" s="13">
        <f t="shared" si="46"/>
        <v>5.1150936257147804E-2</v>
      </c>
      <c r="R62" s="8">
        <f t="shared" si="47"/>
        <v>0.80117864999999977</v>
      </c>
      <c r="S62" s="14">
        <f t="shared" si="48"/>
        <v>6.3844607263495876E-2</v>
      </c>
      <c r="T62" s="2">
        <v>0.27</v>
      </c>
      <c r="U62" s="15">
        <f t="shared" si="49"/>
        <v>1.7238043961143888E-2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0.22974935194165028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182.797877017795</v>
      </c>
      <c r="AF62" s="1">
        <f t="shared" si="54"/>
        <v>4297274.0238433536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9">
        <v>14.786947492129</v>
      </c>
      <c r="E63" s="10">
        <f t="shared" si="55"/>
        <v>8.8586168011666704</v>
      </c>
      <c r="F63" s="7" t="s">
        <v>75</v>
      </c>
      <c r="G63" s="1">
        <v>6</v>
      </c>
      <c r="H63" s="8">
        <f t="shared" si="40"/>
        <v>14.786947492129</v>
      </c>
      <c r="I63" s="8">
        <f t="shared" si="41"/>
        <v>287.93694749212898</v>
      </c>
      <c r="J63" s="8">
        <f t="shared" si="42"/>
        <v>0.10870026959580757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5.8896222911134197</v>
      </c>
      <c r="P63" s="8">
        <f t="shared" si="45"/>
        <v>0.64020353086150661</v>
      </c>
      <c r="Q63" s="13">
        <f t="shared" si="46"/>
        <v>0.18565902394983691</v>
      </c>
      <c r="R63" s="8">
        <f t="shared" si="47"/>
        <v>0.80117864999999977</v>
      </c>
      <c r="S63" s="14">
        <f t="shared" si="48"/>
        <v>0.23173236574618777</v>
      </c>
      <c r="T63" s="2">
        <v>0.27</v>
      </c>
      <c r="U63" s="15">
        <f t="shared" si="49"/>
        <v>6.2567738751470703E-2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0.28735691163941074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182.797877017795</v>
      </c>
      <c r="AF63" s="1">
        <f t="shared" si="54"/>
        <v>5374776.3879373483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9">
        <v>19.779412543333301</v>
      </c>
      <c r="E64" s="10">
        <f t="shared" si="55"/>
        <v>14.786947492129</v>
      </c>
      <c r="F64" s="7" t="s">
        <v>73</v>
      </c>
      <c r="G64" s="1">
        <v>7</v>
      </c>
      <c r="H64" s="8">
        <f t="shared" si="40"/>
        <v>19.779412543333301</v>
      </c>
      <c r="I64" s="8">
        <f t="shared" si="41"/>
        <v>292.92941254333329</v>
      </c>
      <c r="J64" s="8">
        <f t="shared" si="42"/>
        <v>0.19343145366641698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8.0121037602519127</v>
      </c>
      <c r="P64" s="8">
        <f t="shared" si="45"/>
        <v>1.5497928772716931</v>
      </c>
      <c r="Q64" s="13">
        <f t="shared" si="46"/>
        <v>0.44943993440879099</v>
      </c>
      <c r="R64" s="8">
        <f t="shared" si="47"/>
        <v>0.80117864999999977</v>
      </c>
      <c r="S64" s="14">
        <f t="shared" si="48"/>
        <v>0.56097342884610202</v>
      </c>
      <c r="T64" s="2">
        <v>0.27</v>
      </c>
      <c r="U64" s="15">
        <f t="shared" si="49"/>
        <v>0.15146282578844755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0.30462922705069534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182.797877017795</v>
      </c>
      <c r="AF64" s="1">
        <f t="shared" si="54"/>
        <v>5697840.9438164579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9">
        <v>22.657080608064501</v>
      </c>
      <c r="E65" s="10">
        <f t="shared" si="55"/>
        <v>19.779412543333301</v>
      </c>
      <c r="F65" s="7" t="s">
        <v>73</v>
      </c>
      <c r="G65" s="1">
        <v>8</v>
      </c>
      <c r="H65" s="8">
        <f t="shared" si="40"/>
        <v>22.657080608064501</v>
      </c>
      <c r="I65" s="8">
        <f t="shared" si="41"/>
        <v>295.8070806080645</v>
      </c>
      <c r="J65" s="8">
        <f t="shared" si="42"/>
        <v>0.26727609219724768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9.2249958829802186</v>
      </c>
      <c r="P65" s="8">
        <f t="shared" si="45"/>
        <v>2.4656208501386514</v>
      </c>
      <c r="Q65" s="13">
        <f t="shared" si="46"/>
        <v>0.71503004654020885</v>
      </c>
      <c r="R65" s="8">
        <f t="shared" si="47"/>
        <v>0.80117864999999977</v>
      </c>
      <c r="S65" s="14">
        <f t="shared" si="48"/>
        <v>0.89247266703900441</v>
      </c>
      <c r="T65" s="2">
        <v>0.27</v>
      </c>
      <c r="U65" s="15">
        <f t="shared" si="49"/>
        <v>0.24096762010053122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0.3220200085855332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182.797877017795</v>
      </c>
      <c r="AF65" s="1">
        <f t="shared" si="54"/>
        <v>6023121.3118018853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9">
        <v>21.309981655483899</v>
      </c>
      <c r="E66" s="10">
        <f t="shared" si="55"/>
        <v>22.657080608064501</v>
      </c>
      <c r="F66" s="7" t="s">
        <v>73</v>
      </c>
      <c r="G66" s="1">
        <v>9</v>
      </c>
      <c r="H66" s="8">
        <f t="shared" si="40"/>
        <v>21.309981655483899</v>
      </c>
      <c r="I66" s="8">
        <f t="shared" si="41"/>
        <v>294.45998165548389</v>
      </c>
      <c r="J66" s="8">
        <f t="shared" si="42"/>
        <v>0.22991222985731047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9.5220600328415657</v>
      </c>
      <c r="P66" s="8">
        <f t="shared" si="45"/>
        <v>2.1892380549857795</v>
      </c>
      <c r="Q66" s="13">
        <f t="shared" si="46"/>
        <v>0.63487903594587602</v>
      </c>
      <c r="R66" s="8">
        <f t="shared" si="47"/>
        <v>0.80117864999999977</v>
      </c>
      <c r="S66" s="14">
        <f t="shared" si="48"/>
        <v>0.79243129599855933</v>
      </c>
      <c r="T66" s="2">
        <v>0.27</v>
      </c>
      <c r="U66" s="15">
        <f t="shared" si="49"/>
        <v>0.21395644991961102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0.31677173821938043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182.797877017795</v>
      </c>
      <c r="AF66" s="1">
        <f t="shared" si="54"/>
        <v>5924956.700132804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9">
        <v>15.5648790753333</v>
      </c>
      <c r="E67" s="10">
        <f t="shared" si="55"/>
        <v>21.309981655483899</v>
      </c>
      <c r="F67" s="7" t="s">
        <v>73</v>
      </c>
      <c r="G67" s="1">
        <v>10</v>
      </c>
      <c r="H67" s="8">
        <f t="shared" si="40"/>
        <v>15.5648790753333</v>
      </c>
      <c r="I67" s="8">
        <f t="shared" si="41"/>
        <v>288.71487907533327</v>
      </c>
      <c r="J67" s="8">
        <f t="shared" si="42"/>
        <v>0.11906974653102191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10.095506977855786</v>
      </c>
      <c r="P67" s="8">
        <f t="shared" si="45"/>
        <v>1.2020694569554515</v>
      </c>
      <c r="Q67" s="13">
        <f t="shared" si="46"/>
        <v>0.34860014251708094</v>
      </c>
      <c r="R67" s="8">
        <f t="shared" si="47"/>
        <v>0.80117864999999977</v>
      </c>
      <c r="S67" s="14">
        <f t="shared" si="48"/>
        <v>0.43510912643151567</v>
      </c>
      <c r="T67" s="2">
        <v>0.27</v>
      </c>
      <c r="U67" s="15">
        <f t="shared" si="49"/>
        <v>0.11747946413650924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0.29802625988172377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182.797877017795</v>
      </c>
      <c r="AF67" s="1">
        <f t="shared" si="54"/>
        <v>5574337.8346424289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9">
        <v>6.6156372641612897</v>
      </c>
      <c r="E68" s="10">
        <f t="shared" si="55"/>
        <v>15.5648790753333</v>
      </c>
      <c r="F68" s="7" t="s">
        <v>73</v>
      </c>
      <c r="G68" s="1">
        <v>11</v>
      </c>
      <c r="H68" s="8">
        <f t="shared" si="40"/>
        <v>6.6156372641612897</v>
      </c>
      <c r="I68" s="8">
        <f t="shared" si="41"/>
        <v>279.76563726416128</v>
      </c>
      <c r="J68" s="8">
        <f t="shared" si="42"/>
        <v>4.0484353009647693E-2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8.4487656448553192</v>
      </c>
      <c r="O68" s="8">
        <f t="shared" si="56"/>
        <v>3.2073568760450151</v>
      </c>
      <c r="P68" s="8">
        <f t="shared" si="45"/>
        <v>0.12984776799772724</v>
      </c>
      <c r="Q68" s="13">
        <f t="shared" si="46"/>
        <v>3.7655852719340896E-2</v>
      </c>
      <c r="R68" s="8">
        <f t="shared" si="47"/>
        <v>0.80117864999999977</v>
      </c>
      <c r="S68" s="14">
        <f t="shared" si="48"/>
        <v>4.7000569372812051E-2</v>
      </c>
      <c r="T68" s="2">
        <v>0.27</v>
      </c>
      <c r="U68" s="15">
        <f t="shared" si="49"/>
        <v>1.2690153730659254E-2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0.2288656968698671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182.797877017795</v>
      </c>
      <c r="AF68" s="1">
        <f t="shared" si="54"/>
        <v>4280745.9772833977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15"/>
      <c r="BC68" s="14"/>
      <c r="BD68" s="2"/>
      <c r="BE68" s="2"/>
      <c r="BF68" s="2"/>
      <c r="BG68" s="2"/>
      <c r="BH68" s="2"/>
      <c r="BI68" s="2"/>
      <c r="BJ68" s="2"/>
      <c r="BK68" s="2"/>
      <c r="BL68" s="14"/>
      <c r="BM68" s="2"/>
      <c r="BN68" s="15"/>
      <c r="BO68" s="18"/>
      <c r="BP68" s="2"/>
      <c r="BQ68" s="15"/>
      <c r="BR68" s="14"/>
      <c r="BS68" s="2"/>
      <c r="BT68" s="2"/>
      <c r="BU68" s="14"/>
      <c r="BV68" s="2"/>
      <c r="BW68" s="15"/>
      <c r="BX68" s="2"/>
      <c r="BY68" s="2"/>
      <c r="BZ68" s="2"/>
    </row>
    <row r="69" spans="1:78" x14ac:dyDescent="0.15">
      <c r="C69" s="7">
        <v>11</v>
      </c>
      <c r="D69" s="9">
        <v>-4.4539336258000004</v>
      </c>
      <c r="E69" s="10">
        <f t="shared" si="55"/>
        <v>6.6156372641612897</v>
      </c>
      <c r="F69" s="7" t="s">
        <v>75</v>
      </c>
      <c r="G69" s="1">
        <v>12</v>
      </c>
      <c r="H69" s="8">
        <f t="shared" si="40"/>
        <v>-4.4539336258000004</v>
      </c>
      <c r="I69" s="8">
        <f t="shared" si="41"/>
        <v>268.69606637419997</v>
      </c>
      <c r="J69" s="8">
        <f t="shared" si="42"/>
        <v>9.6514481924903431E-3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5.840194108047287</v>
      </c>
      <c r="P69" s="8">
        <f t="shared" si="45"/>
        <v>5.636633086790574E-2</v>
      </c>
      <c r="Q69" s="13">
        <f t="shared" si="46"/>
        <v>1.6346235951692663E-2</v>
      </c>
      <c r="R69" s="8">
        <f t="shared" si="47"/>
        <v>0.80117864999999977</v>
      </c>
      <c r="S69" s="14">
        <f t="shared" si="48"/>
        <v>2.0402735334613158E-2</v>
      </c>
      <c r="T69" s="2">
        <v>0.27</v>
      </c>
      <c r="U69" s="15">
        <f t="shared" si="49"/>
        <v>5.508738540345553E-3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0.22747034789838916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182.797877017795</v>
      </c>
      <c r="AF69" s="1">
        <f t="shared" si="54"/>
        <v>4254647.1141586322</v>
      </c>
      <c r="AG69" s="1">
        <f>SUM(AF58:AF69)</f>
        <v>58450756.185108356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15"/>
      <c r="BC69" s="14"/>
      <c r="BD69" s="2"/>
      <c r="BE69" s="2"/>
      <c r="BF69" s="2"/>
      <c r="BG69" s="2"/>
      <c r="BH69" s="2"/>
      <c r="BI69" s="2"/>
      <c r="BJ69" s="2"/>
      <c r="BK69" s="2"/>
      <c r="BL69" s="14"/>
      <c r="BM69" s="2"/>
      <c r="BN69" s="15"/>
      <c r="BO69" s="18"/>
      <c r="BP69" s="2"/>
      <c r="BQ69" s="15"/>
      <c r="BR69" s="14"/>
      <c r="BS69" s="2"/>
      <c r="BT69" s="2"/>
      <c r="BU69" s="14"/>
      <c r="BV69" s="2"/>
      <c r="BW69" s="15"/>
      <c r="BX69" s="2"/>
      <c r="BY69" s="2"/>
      <c r="BZ69" s="2"/>
    </row>
    <row r="70" spans="1:78" x14ac:dyDescent="0.15">
      <c r="C70" s="7">
        <v>12</v>
      </c>
      <c r="D70" s="9">
        <v>-10.9670176997419</v>
      </c>
      <c r="E70" s="10">
        <f t="shared" si="55"/>
        <v>-4.4539336258000004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-10</v>
      </c>
      <c r="E74" s="7"/>
      <c r="F74" s="7"/>
      <c r="G74" s="1">
        <v>1</v>
      </c>
      <c r="H74" s="8">
        <f t="shared" ref="H74:H85" si="57">E75</f>
        <v>-10</v>
      </c>
      <c r="I74" s="8">
        <f t="shared" ref="I74:I85" si="58">H74+273.15</f>
        <v>263.14999999999998</v>
      </c>
      <c r="J74" s="8">
        <f t="shared" ref="J74:J85" si="59">EXP(($C$16*(I74-$C$14))/($C$17*I74*$C$14))</f>
        <v>4.4968830126823614E-3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2.3438653638703003E-3</v>
      </c>
      <c r="Q74" s="13">
        <f t="shared" ref="Q74:Q85" si="63">P74*$B$76</f>
        <v>6.0940499460627811E-4</v>
      </c>
      <c r="R74" s="8">
        <f t="shared" ref="R74:R85" si="64">L74*$B$76</f>
        <v>0.1355172</v>
      </c>
      <c r="S74" s="14">
        <f t="shared" ref="S74:S85" si="65">Q74/R74</f>
        <v>4.4968830126823614E-3</v>
      </c>
      <c r="T74" s="2">
        <v>0.01</v>
      </c>
      <c r="U74" s="15">
        <f t="shared" ref="U74:U85" si="66">S74*T74</f>
        <v>4.4968830126823612E-5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0.01</v>
      </c>
      <c r="AF74" s="2">
        <v>0.49</v>
      </c>
      <c r="AG74" s="15">
        <f t="shared" ref="AG74:AG85" si="67">AF74*AE74</f>
        <v>4.8999999999999998E-3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0.02</v>
      </c>
      <c r="AR74" s="2">
        <v>0.5</v>
      </c>
      <c r="AS74" s="2">
        <f t="shared" ref="AS74:AS85" si="68">AR74*AQ74</f>
        <v>0.01</v>
      </c>
      <c r="AT74" s="1">
        <f t="shared" ref="AT74:AT85" si="69">(AS74+AM74+AD74+AA74+U74+X74+AG74+AJ74+AP74)</f>
        <v>1.4944968830126824E-2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0.1200112880027925</v>
      </c>
      <c r="AX74" s="1">
        <f t="shared" ref="AX74:AX85" si="72">AW74*10000*AV74*0.67*AU74*AT74</f>
        <v>162.84946379683618</v>
      </c>
    </row>
    <row r="75" spans="1:78" x14ac:dyDescent="0.15">
      <c r="A75" s="1" t="s">
        <v>74</v>
      </c>
      <c r="B75" s="1">
        <v>1</v>
      </c>
      <c r="C75" s="7">
        <v>1</v>
      </c>
      <c r="D75" s="9">
        <v>-13.3955873988387</v>
      </c>
      <c r="E75" s="10">
        <f t="shared" ref="E75:E86" si="73">D74</f>
        <v>-10</v>
      </c>
      <c r="F75" s="7" t="s">
        <v>73</v>
      </c>
      <c r="G75" s="1">
        <v>2</v>
      </c>
      <c r="H75" s="8">
        <f t="shared" si="57"/>
        <v>-13.3955873988387</v>
      </c>
      <c r="I75" s="8">
        <f t="shared" si="58"/>
        <v>259.75441260116128</v>
      </c>
      <c r="J75" s="8">
        <f t="shared" si="59"/>
        <v>2.7723561204407703E-3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1.0400961346361297</v>
      </c>
      <c r="P75" s="8">
        <f t="shared" si="62"/>
        <v>2.8835168847052618E-3</v>
      </c>
      <c r="Q75" s="13">
        <f t="shared" si="63"/>
        <v>7.4971439002336805E-4</v>
      </c>
      <c r="R75" s="8">
        <f t="shared" si="64"/>
        <v>0.1355172</v>
      </c>
      <c r="S75" s="14">
        <f t="shared" si="65"/>
        <v>5.5322452797384241E-3</v>
      </c>
      <c r="T75" s="2">
        <v>0.01</v>
      </c>
      <c r="U75" s="15">
        <f t="shared" si="66"/>
        <v>5.5322452797384239E-5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5.5453224527973848E-3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0.1200112880027925</v>
      </c>
      <c r="AX75" s="1">
        <f t="shared" si="72"/>
        <v>60.425203845068644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-9.0566007527857106</v>
      </c>
      <c r="E76" s="10">
        <f t="shared" si="73"/>
        <v>-13.3955873988387</v>
      </c>
      <c r="F76" s="7" t="s">
        <v>73</v>
      </c>
      <c r="G76" s="1">
        <v>3</v>
      </c>
      <c r="H76" s="8">
        <f t="shared" si="57"/>
        <v>-9.0566007527857106</v>
      </c>
      <c r="I76" s="8">
        <f t="shared" si="58"/>
        <v>264.09339924721428</v>
      </c>
      <c r="J76" s="8">
        <f t="shared" si="59"/>
        <v>5.1323303354190693E-3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1.5584326177514245</v>
      </c>
      <c r="P76" s="8">
        <f t="shared" si="62"/>
        <v>7.9983909997921859E-3</v>
      </c>
      <c r="Q76" s="13">
        <f t="shared" si="63"/>
        <v>2.0795816599459686E-3</v>
      </c>
      <c r="R76" s="8">
        <f t="shared" si="64"/>
        <v>0.1355172</v>
      </c>
      <c r="S76" s="14">
        <f t="shared" si="65"/>
        <v>1.5345518206884207E-2</v>
      </c>
      <c r="T76" s="2">
        <v>0.01</v>
      </c>
      <c r="U76" s="15">
        <f t="shared" si="66"/>
        <v>1.5345518206884206E-4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5.6434551820688421E-3</v>
      </c>
      <c r="AU76" s="8">
        <f t="shared" si="70"/>
        <v>52.122000000000007</v>
      </c>
      <c r="AV76" s="1">
        <f t="shared" si="71"/>
        <v>0.26</v>
      </c>
      <c r="AW76" s="1">
        <f t="shared" si="75"/>
        <v>0.1200112880027925</v>
      </c>
      <c r="AX76" s="1">
        <f t="shared" si="72"/>
        <v>61.49451770744097</v>
      </c>
    </row>
    <row r="77" spans="1:78" x14ac:dyDescent="0.15">
      <c r="C77" s="7">
        <v>3</v>
      </c>
      <c r="D77" s="9">
        <v>-0.99637767464516203</v>
      </c>
      <c r="E77" s="10">
        <f t="shared" si="73"/>
        <v>-9.0566007527857106</v>
      </c>
      <c r="F77" s="7" t="s">
        <v>73</v>
      </c>
      <c r="G77" s="1">
        <v>4</v>
      </c>
      <c r="H77" s="8">
        <f t="shared" si="57"/>
        <v>-0.99637767464516203</v>
      </c>
      <c r="I77" s="8">
        <f t="shared" si="58"/>
        <v>272.15362232535483</v>
      </c>
      <c r="J77" s="8">
        <f t="shared" si="59"/>
        <v>1.5294306987198405E-2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2.0716542267516322</v>
      </c>
      <c r="P77" s="8">
        <f t="shared" si="62"/>
        <v>3.1684515715266599E-2</v>
      </c>
      <c r="Q77" s="13">
        <f t="shared" si="63"/>
        <v>8.2379740859693153E-3</v>
      </c>
      <c r="R77" s="8">
        <f t="shared" si="64"/>
        <v>0.1355172</v>
      </c>
      <c r="S77" s="14">
        <f t="shared" si="65"/>
        <v>6.0789140315541605E-2</v>
      </c>
      <c r="T77" s="2">
        <v>0.01</v>
      </c>
      <c r="U77" s="15">
        <f t="shared" si="66"/>
        <v>6.0789140315541611E-4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6.0978914031554164E-3</v>
      </c>
      <c r="AU77" s="8">
        <f t="shared" si="70"/>
        <v>52.122000000000007</v>
      </c>
      <c r="AV77" s="1">
        <f t="shared" si="71"/>
        <v>0.26</v>
      </c>
      <c r="AW77" s="1">
        <f t="shared" si="75"/>
        <v>0.1200112880027925</v>
      </c>
      <c r="AX77" s="1">
        <f t="shared" si="72"/>
        <v>66.446330974834794</v>
      </c>
    </row>
    <row r="78" spans="1:78" x14ac:dyDescent="0.15">
      <c r="C78" s="7">
        <v>4</v>
      </c>
      <c r="D78" s="9">
        <v>8.8586168011666704</v>
      </c>
      <c r="E78" s="10">
        <f t="shared" si="73"/>
        <v>-0.99637767464516203</v>
      </c>
      <c r="F78" s="7" t="s">
        <v>73</v>
      </c>
      <c r="G78" s="1">
        <v>5</v>
      </c>
      <c r="H78" s="8">
        <f t="shared" si="57"/>
        <v>8.8586168011666704</v>
      </c>
      <c r="I78" s="8">
        <f t="shared" si="58"/>
        <v>282.00861680116662</v>
      </c>
      <c r="J78" s="8">
        <f t="shared" si="59"/>
        <v>5.3395537791878368E-2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1.9379712254845471</v>
      </c>
      <c r="O78" s="8">
        <f t="shared" si="74"/>
        <v>0.62321848555181836</v>
      </c>
      <c r="P78" s="8">
        <f t="shared" si="62"/>
        <v>3.3277086197879321E-2</v>
      </c>
      <c r="Q78" s="13">
        <f t="shared" si="63"/>
        <v>8.6520424114486238E-3</v>
      </c>
      <c r="R78" s="8">
        <f t="shared" si="64"/>
        <v>0.1355172</v>
      </c>
      <c r="S78" s="14">
        <f t="shared" si="65"/>
        <v>6.3844607263495876E-2</v>
      </c>
      <c r="T78" s="2">
        <v>0.01</v>
      </c>
      <c r="U78" s="15">
        <f t="shared" si="66"/>
        <v>6.3844607263495879E-4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6.1284460726349589E-3</v>
      </c>
      <c r="AU78" s="8">
        <f t="shared" si="70"/>
        <v>52.122000000000007</v>
      </c>
      <c r="AV78" s="1">
        <f t="shared" si="71"/>
        <v>0.26</v>
      </c>
      <c r="AW78" s="1">
        <f t="shared" si="75"/>
        <v>0.1200112880027925</v>
      </c>
      <c r="AX78" s="1">
        <f t="shared" si="72"/>
        <v>66.779273224349723</v>
      </c>
    </row>
    <row r="79" spans="1:78" x14ac:dyDescent="0.15">
      <c r="C79" s="7">
        <v>5</v>
      </c>
      <c r="D79" s="9">
        <v>14.786947492129</v>
      </c>
      <c r="E79" s="10">
        <f t="shared" si="73"/>
        <v>8.8586168011666704</v>
      </c>
      <c r="F79" s="7" t="s">
        <v>75</v>
      </c>
      <c r="G79" s="1">
        <v>6</v>
      </c>
      <c r="H79" s="8">
        <f t="shared" si="57"/>
        <v>14.786947492129</v>
      </c>
      <c r="I79" s="8">
        <f t="shared" si="58"/>
        <v>287.93694749212898</v>
      </c>
      <c r="J79" s="8">
        <f t="shared" si="59"/>
        <v>0.10870026959580757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1.1111613993539391</v>
      </c>
      <c r="P79" s="8">
        <f t="shared" si="62"/>
        <v>0.12078354367422799</v>
      </c>
      <c r="Q79" s="13">
        <f t="shared" si="63"/>
        <v>3.1403721355299279E-2</v>
      </c>
      <c r="R79" s="8">
        <f t="shared" si="64"/>
        <v>0.1355172</v>
      </c>
      <c r="S79" s="14">
        <f t="shared" si="65"/>
        <v>0.23173236574618777</v>
      </c>
      <c r="T79" s="2">
        <v>0.01</v>
      </c>
      <c r="U79" s="15">
        <f t="shared" si="66"/>
        <v>2.3173236574618779E-3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1.2267323657461877E-2</v>
      </c>
      <c r="AU79" s="8">
        <f t="shared" si="70"/>
        <v>52.122000000000007</v>
      </c>
      <c r="AV79" s="1">
        <f t="shared" si="71"/>
        <v>0.26</v>
      </c>
      <c r="AW79" s="1">
        <f t="shared" si="75"/>
        <v>0.1200112880027925</v>
      </c>
      <c r="AX79" s="1">
        <f t="shared" si="72"/>
        <v>133.6722145457266</v>
      </c>
    </row>
    <row r="80" spans="1:78" x14ac:dyDescent="0.15">
      <c r="C80" s="7">
        <v>6</v>
      </c>
      <c r="D80" s="9">
        <v>19.779412543333301</v>
      </c>
      <c r="E80" s="10">
        <f t="shared" si="73"/>
        <v>14.786947492129</v>
      </c>
      <c r="F80" s="7" t="s">
        <v>73</v>
      </c>
      <c r="G80" s="1">
        <v>7</v>
      </c>
      <c r="H80" s="8">
        <f t="shared" si="57"/>
        <v>19.779412543333301</v>
      </c>
      <c r="I80" s="8">
        <f t="shared" si="58"/>
        <v>292.92941254333329</v>
      </c>
      <c r="J80" s="8">
        <f t="shared" si="59"/>
        <v>0.19343145366641698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1.5115978556797112</v>
      </c>
      <c r="P80" s="8">
        <f t="shared" si="62"/>
        <v>0.29239057058316531</v>
      </c>
      <c r="Q80" s="13">
        <f t="shared" si="63"/>
        <v>7.6021548351622989E-2</v>
      </c>
      <c r="R80" s="8">
        <f t="shared" si="64"/>
        <v>0.1355172</v>
      </c>
      <c r="S80" s="14">
        <f t="shared" si="65"/>
        <v>0.56097342884610213</v>
      </c>
      <c r="T80" s="2">
        <v>0.01</v>
      </c>
      <c r="U80" s="15">
        <f t="shared" si="66"/>
        <v>5.6097342884610215E-3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1.5559734288461021E-2</v>
      </c>
      <c r="AU80" s="8">
        <f t="shared" si="70"/>
        <v>52.122000000000007</v>
      </c>
      <c r="AV80" s="1">
        <f t="shared" si="71"/>
        <v>0.26</v>
      </c>
      <c r="AW80" s="1">
        <f t="shared" si="75"/>
        <v>0.1200112880027925</v>
      </c>
      <c r="AX80" s="1">
        <f t="shared" si="72"/>
        <v>169.5483218800143</v>
      </c>
    </row>
    <row r="81" spans="1:53" x14ac:dyDescent="0.15">
      <c r="C81" s="7">
        <v>7</v>
      </c>
      <c r="D81" s="9">
        <v>22.657080608064501</v>
      </c>
      <c r="E81" s="10">
        <f t="shared" si="73"/>
        <v>19.779412543333301</v>
      </c>
      <c r="F81" s="7" t="s">
        <v>73</v>
      </c>
      <c r="G81" s="1">
        <v>8</v>
      </c>
      <c r="H81" s="8">
        <f t="shared" si="57"/>
        <v>22.657080608064501</v>
      </c>
      <c r="I81" s="8">
        <f t="shared" si="58"/>
        <v>295.8070806080645</v>
      </c>
      <c r="J81" s="8">
        <f t="shared" si="59"/>
        <v>0.26727609219724768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1.7404272850965459</v>
      </c>
      <c r="P81" s="8">
        <f t="shared" si="62"/>
        <v>0.46517460351406986</v>
      </c>
      <c r="Q81" s="13">
        <f t="shared" si="63"/>
        <v>0.12094539691365817</v>
      </c>
      <c r="R81" s="8">
        <f t="shared" si="64"/>
        <v>0.1355172</v>
      </c>
      <c r="S81" s="14">
        <f t="shared" si="65"/>
        <v>0.89247266703900441</v>
      </c>
      <c r="T81" s="2">
        <v>0.01</v>
      </c>
      <c r="U81" s="15">
        <f t="shared" si="66"/>
        <v>8.9247266703900447E-3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1.8874726670390043E-2</v>
      </c>
      <c r="AU81" s="8">
        <f t="shared" si="70"/>
        <v>52.122000000000007</v>
      </c>
      <c r="AV81" s="1">
        <f t="shared" si="71"/>
        <v>0.26</v>
      </c>
      <c r="AW81" s="1">
        <f t="shared" si="75"/>
        <v>0.1200112880027925</v>
      </c>
      <c r="AX81" s="1">
        <f t="shared" si="72"/>
        <v>205.6704936974283</v>
      </c>
    </row>
    <row r="82" spans="1:53" x14ac:dyDescent="0.15">
      <c r="C82" s="7">
        <v>8</v>
      </c>
      <c r="D82" s="9">
        <v>21.309981655483899</v>
      </c>
      <c r="E82" s="10">
        <f t="shared" si="73"/>
        <v>22.657080608064501</v>
      </c>
      <c r="F82" s="7" t="s">
        <v>73</v>
      </c>
      <c r="G82" s="1">
        <v>9</v>
      </c>
      <c r="H82" s="8">
        <f t="shared" si="57"/>
        <v>21.309981655483899</v>
      </c>
      <c r="I82" s="8">
        <f t="shared" si="58"/>
        <v>294.45998165548389</v>
      </c>
      <c r="J82" s="8">
        <f t="shared" si="59"/>
        <v>0.22991222985731047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1.7964726815824761</v>
      </c>
      <c r="P82" s="8">
        <f t="shared" si="62"/>
        <v>0.41303104010036917</v>
      </c>
      <c r="Q82" s="13">
        <f t="shared" si="63"/>
        <v>0.10738807042609599</v>
      </c>
      <c r="R82" s="8">
        <f t="shared" si="64"/>
        <v>0.1355172</v>
      </c>
      <c r="S82" s="14">
        <f t="shared" si="65"/>
        <v>0.79243129599855955</v>
      </c>
      <c r="T82" s="2">
        <v>0.01</v>
      </c>
      <c r="U82" s="15">
        <f t="shared" si="66"/>
        <v>7.9243129599855956E-3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1.7874312959985594E-2</v>
      </c>
      <c r="AU82" s="8">
        <f t="shared" si="70"/>
        <v>52.122000000000007</v>
      </c>
      <c r="AV82" s="1">
        <f t="shared" si="71"/>
        <v>0.26</v>
      </c>
      <c r="AW82" s="1">
        <f t="shared" si="75"/>
        <v>0.1200112880027925</v>
      </c>
      <c r="AX82" s="1">
        <f t="shared" si="72"/>
        <v>194.76937786599532</v>
      </c>
    </row>
    <row r="83" spans="1:53" x14ac:dyDescent="0.15">
      <c r="C83" s="7">
        <v>9</v>
      </c>
      <c r="D83" s="9">
        <v>15.5648790753333</v>
      </c>
      <c r="E83" s="10">
        <f t="shared" si="73"/>
        <v>21.309981655483899</v>
      </c>
      <c r="F83" s="7" t="s">
        <v>73</v>
      </c>
      <c r="G83" s="1">
        <v>10</v>
      </c>
      <c r="H83" s="8">
        <f t="shared" si="57"/>
        <v>15.5648790753333</v>
      </c>
      <c r="I83" s="8">
        <f t="shared" si="58"/>
        <v>288.71487907533327</v>
      </c>
      <c r="J83" s="8">
        <f t="shared" si="59"/>
        <v>0.11906974653102191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1.9046616414821067</v>
      </c>
      <c r="P83" s="8">
        <f t="shared" si="62"/>
        <v>0.22678757887863457</v>
      </c>
      <c r="Q83" s="13">
        <f t="shared" si="63"/>
        <v>5.8964770508444987E-2</v>
      </c>
      <c r="R83" s="8">
        <f t="shared" si="64"/>
        <v>0.1355172</v>
      </c>
      <c r="S83" s="14">
        <f t="shared" si="65"/>
        <v>0.43510912643151561</v>
      </c>
      <c r="T83" s="2">
        <v>0.01</v>
      </c>
      <c r="U83" s="15">
        <f t="shared" si="66"/>
        <v>4.3510912643151562E-3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1.4301091264315155E-2</v>
      </c>
      <c r="AU83" s="8">
        <f t="shared" si="70"/>
        <v>52.122000000000007</v>
      </c>
      <c r="AV83" s="1">
        <f t="shared" si="71"/>
        <v>0.26</v>
      </c>
      <c r="AW83" s="1">
        <f t="shared" si="75"/>
        <v>0.1200112880027925</v>
      </c>
      <c r="AX83" s="1">
        <f t="shared" si="72"/>
        <v>155.83338249649447</v>
      </c>
    </row>
    <row r="84" spans="1:53" x14ac:dyDescent="0.15">
      <c r="C84" s="7">
        <v>10</v>
      </c>
      <c r="D84" s="9">
        <v>6.6156372641612897</v>
      </c>
      <c r="E84" s="10">
        <f t="shared" si="73"/>
        <v>15.5648790753333</v>
      </c>
      <c r="F84" s="7" t="s">
        <v>73</v>
      </c>
      <c r="G84" s="1">
        <v>11</v>
      </c>
      <c r="H84" s="8">
        <f t="shared" si="57"/>
        <v>6.6156372641612897</v>
      </c>
      <c r="I84" s="8">
        <f t="shared" si="58"/>
        <v>279.76563726416128</v>
      </c>
      <c r="J84" s="8">
        <f t="shared" si="59"/>
        <v>4.0484353009647693E-2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1.5939803594732984</v>
      </c>
      <c r="O84" s="8">
        <f t="shared" si="74"/>
        <v>0.60511370313017387</v>
      </c>
      <c r="P84" s="8">
        <f t="shared" si="62"/>
        <v>2.4497636768497116E-2</v>
      </c>
      <c r="Q84" s="13">
        <f t="shared" si="63"/>
        <v>6.3693855598092501E-3</v>
      </c>
      <c r="R84" s="8">
        <f t="shared" si="64"/>
        <v>0.1355172</v>
      </c>
      <c r="S84" s="14">
        <f t="shared" si="65"/>
        <v>4.7000569372812086E-2</v>
      </c>
      <c r="T84" s="2">
        <v>0.01</v>
      </c>
      <c r="U84" s="15">
        <f t="shared" si="66"/>
        <v>4.7000569372812086E-4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5.9600056937281209E-3</v>
      </c>
      <c r="AU84" s="8">
        <f t="shared" si="70"/>
        <v>52.122000000000007</v>
      </c>
      <c r="AV84" s="1">
        <f t="shared" si="71"/>
        <v>0.26</v>
      </c>
      <c r="AW84" s="1">
        <f t="shared" si="75"/>
        <v>0.1200112880027925</v>
      </c>
      <c r="AX84" s="1">
        <f t="shared" si="72"/>
        <v>64.943844479164341</v>
      </c>
    </row>
    <row r="85" spans="1:53" x14ac:dyDescent="0.15">
      <c r="C85" s="7">
        <v>11</v>
      </c>
      <c r="D85" s="9">
        <v>-4.4539336258000004</v>
      </c>
      <c r="E85" s="10">
        <f t="shared" si="73"/>
        <v>6.6156372641612897</v>
      </c>
      <c r="F85" s="7" t="s">
        <v>75</v>
      </c>
      <c r="G85" s="1">
        <v>12</v>
      </c>
      <c r="H85" s="8">
        <f t="shared" si="57"/>
        <v>-4.4539336258000004</v>
      </c>
      <c r="I85" s="8">
        <f t="shared" si="58"/>
        <v>268.69606637419997</v>
      </c>
      <c r="J85" s="8">
        <f t="shared" si="59"/>
        <v>9.6514481924903431E-3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1.1018360663616769</v>
      </c>
      <c r="P85" s="8">
        <f t="shared" si="62"/>
        <v>1.0634313711107075E-2</v>
      </c>
      <c r="Q85" s="13">
        <f t="shared" si="63"/>
        <v>2.7649215648878397E-3</v>
      </c>
      <c r="R85" s="8">
        <f t="shared" si="64"/>
        <v>0.1355172</v>
      </c>
      <c r="S85" s="14">
        <f t="shared" si="65"/>
        <v>2.0402735334613169E-2</v>
      </c>
      <c r="T85" s="2">
        <v>0.01</v>
      </c>
      <c r="U85" s="15">
        <f t="shared" si="66"/>
        <v>2.0402735334613169E-4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5.6940273533461318E-3</v>
      </c>
      <c r="AU85" s="8">
        <f t="shared" si="70"/>
        <v>52.122000000000007</v>
      </c>
      <c r="AV85" s="1">
        <f t="shared" si="71"/>
        <v>0.26</v>
      </c>
      <c r="AW85" s="1">
        <f t="shared" si="75"/>
        <v>0.1200112880027925</v>
      </c>
      <c r="AX85" s="1">
        <f t="shared" si="72"/>
        <v>62.045582823009937</v>
      </c>
      <c r="AY85" s="1">
        <f>SUM(AX74:AX85)</f>
        <v>1404.4780073363634</v>
      </c>
    </row>
    <row r="86" spans="1:53" x14ac:dyDescent="0.15">
      <c r="C86" s="7">
        <v>12</v>
      </c>
      <c r="D86" s="9">
        <v>-10.9670176997419</v>
      </c>
      <c r="E86" s="10">
        <f t="shared" si="73"/>
        <v>-4.4539336258000004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-10</v>
      </c>
      <c r="E90" s="7"/>
      <c r="F90" s="7"/>
      <c r="G90" s="1">
        <v>1</v>
      </c>
      <c r="H90" s="8">
        <f t="shared" ref="H90:H101" si="76">E91</f>
        <v>-10</v>
      </c>
      <c r="I90" s="8">
        <f t="shared" ref="I90:I101" si="77">H90+273.15</f>
        <v>263.14999999999998</v>
      </c>
      <c r="J90" s="8">
        <f t="shared" ref="J90:J101" si="78">EXP(($C$16*(I90-$C$14))/($C$17*I90*$C$14))</f>
        <v>4.4968830126823614E-3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1.2802625937106684E-3</v>
      </c>
      <c r="Q90" s="13">
        <f t="shared" ref="Q90:Q101" si="82">P90*$B$76</f>
        <v>3.3286827436477379E-4</v>
      </c>
      <c r="R90" s="8">
        <f t="shared" ref="R90:R101" si="83">L90*$B$76</f>
        <v>7.4022000000000004E-2</v>
      </c>
      <c r="S90" s="14">
        <f t="shared" ref="S90:S101" si="84">Q90/R90</f>
        <v>4.4968830126823614E-3</v>
      </c>
      <c r="T90" s="2">
        <v>0.01</v>
      </c>
      <c r="U90" s="15">
        <f t="shared" ref="U90:U101" si="85">S90*T90</f>
        <v>4.4968830126823612E-5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0.01</v>
      </c>
      <c r="AF90" s="2">
        <v>0.49</v>
      </c>
      <c r="AG90" s="15">
        <f t="shared" ref="AG90:AG101" si="86">AF90*AE90</f>
        <v>4.8999999999999998E-3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0.02</v>
      </c>
      <c r="AR90" s="2">
        <v>0.5</v>
      </c>
      <c r="AS90" s="2">
        <f t="shared" ref="AS90:AS101" si="87">AR90*AQ90</f>
        <v>0.01</v>
      </c>
      <c r="AT90" s="1">
        <f t="shared" ref="AT90:AT101" si="88">(AS90+AM90+AD90+AA90+U90+X90+AG90+AJ90+AP90)</f>
        <v>1.4944968830126824E-2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9.7946512280775833E-2</v>
      </c>
      <c r="AX90" s="1">
        <f t="shared" ref="AX90:AX101" si="91">AW90*10000*AV90*0.67*AU90*AT90</f>
        <v>72.597155995734838</v>
      </c>
      <c r="AZ90" s="1">
        <f>$E$10/12</f>
        <v>1.209772669016825E-2</v>
      </c>
      <c r="BA90" s="1">
        <f t="shared" ref="BA90:BA101" si="92">AZ90*10000*AV90*0.67*AU90*AT90</f>
        <v>8.9667363468978518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-13.3955873988387</v>
      </c>
      <c r="E91" s="10">
        <f t="shared" ref="E91:E102" si="93">D90</f>
        <v>-10</v>
      </c>
      <c r="F91" s="7" t="s">
        <v>73</v>
      </c>
      <c r="G91" s="1">
        <v>2</v>
      </c>
      <c r="H91" s="8">
        <f t="shared" si="76"/>
        <v>-13.3955873988387</v>
      </c>
      <c r="I91" s="8">
        <f t="shared" si="77"/>
        <v>259.75441260116128</v>
      </c>
      <c r="J91" s="8">
        <f t="shared" si="78"/>
        <v>2.7723561204407703E-3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0.56811973740628929</v>
      </c>
      <c r="P91" s="8">
        <f t="shared" si="81"/>
        <v>1.5750302311415294E-3</v>
      </c>
      <c r="Q91" s="13">
        <f t="shared" si="82"/>
        <v>4.0950786009679764E-4</v>
      </c>
      <c r="R91" s="8">
        <f t="shared" si="83"/>
        <v>7.4022000000000004E-2</v>
      </c>
      <c r="S91" s="14">
        <f t="shared" si="84"/>
        <v>5.5322452797384241E-3</v>
      </c>
      <c r="T91" s="2">
        <v>0.01</v>
      </c>
      <c r="U91" s="15">
        <f t="shared" si="85"/>
        <v>5.5322452797384239E-5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5.5453224527973848E-3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9.7946512280775833E-2</v>
      </c>
      <c r="AX91" s="1">
        <f t="shared" si="91"/>
        <v>26.937134746032548</v>
      </c>
      <c r="AZ91" s="1">
        <f t="shared" ref="AZ91:AZ101" si="96">$E$10/12</f>
        <v>1.209772669016825E-2</v>
      </c>
      <c r="BA91" s="1">
        <f t="shared" si="92"/>
        <v>3.3271025826786618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-9.0566007527857106</v>
      </c>
      <c r="E92" s="10">
        <f t="shared" si="93"/>
        <v>-13.3955873988387</v>
      </c>
      <c r="F92" s="7" t="s">
        <v>73</v>
      </c>
      <c r="G92" s="1">
        <v>3</v>
      </c>
      <c r="H92" s="8">
        <f t="shared" si="76"/>
        <v>-9.0566007527857106</v>
      </c>
      <c r="I92" s="8">
        <f t="shared" si="77"/>
        <v>264.09339924721428</v>
      </c>
      <c r="J92" s="8">
        <f t="shared" si="78"/>
        <v>5.1323303354190693E-3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0.85124470717514777</v>
      </c>
      <c r="P92" s="8">
        <f t="shared" si="81"/>
        <v>4.3688690334999338E-3</v>
      </c>
      <c r="Q92" s="13">
        <f t="shared" si="82"/>
        <v>1.1359059487099827E-3</v>
      </c>
      <c r="R92" s="8">
        <f t="shared" si="83"/>
        <v>7.4022000000000004E-2</v>
      </c>
      <c r="S92" s="14">
        <f t="shared" si="84"/>
        <v>1.5345518206884205E-2</v>
      </c>
      <c r="T92" s="2">
        <v>0.01</v>
      </c>
      <c r="U92" s="15">
        <f t="shared" si="85"/>
        <v>1.5345518206884206E-4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5.6434551820688421E-3</v>
      </c>
      <c r="AU92" s="8">
        <f t="shared" si="89"/>
        <v>28.47</v>
      </c>
      <c r="AV92" s="1">
        <f t="shared" si="90"/>
        <v>0.26</v>
      </c>
      <c r="AW92" s="1">
        <f t="shared" si="95"/>
        <v>9.7946512280775833E-2</v>
      </c>
      <c r="AX92" s="1">
        <f t="shared" si="91"/>
        <v>27.413827413390006</v>
      </c>
      <c r="AZ92" s="1">
        <f t="shared" si="96"/>
        <v>1.209772669016825E-2</v>
      </c>
      <c r="BA92" s="1">
        <f t="shared" si="92"/>
        <v>3.3859806118254911</v>
      </c>
    </row>
    <row r="93" spans="1:53" x14ac:dyDescent="0.15">
      <c r="C93" s="7">
        <v>3</v>
      </c>
      <c r="D93" s="9">
        <v>-0.99637767464516203</v>
      </c>
      <c r="E93" s="10">
        <f t="shared" si="93"/>
        <v>-9.0566007527857106</v>
      </c>
      <c r="F93" s="7" t="s">
        <v>73</v>
      </c>
      <c r="G93" s="1">
        <v>4</v>
      </c>
      <c r="H93" s="8">
        <f t="shared" si="76"/>
        <v>-0.99637767464516203</v>
      </c>
      <c r="I93" s="8">
        <f t="shared" si="77"/>
        <v>272.15362232535483</v>
      </c>
      <c r="J93" s="8">
        <f t="shared" si="78"/>
        <v>1.5294306987198405E-2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1.1315758381416479</v>
      </c>
      <c r="P93" s="8">
        <f t="shared" si="81"/>
        <v>1.7306668247834698E-2</v>
      </c>
      <c r="Q93" s="13">
        <f t="shared" si="82"/>
        <v>4.4997337444370213E-3</v>
      </c>
      <c r="R93" s="8">
        <f t="shared" si="83"/>
        <v>7.4022000000000004E-2</v>
      </c>
      <c r="S93" s="14">
        <f t="shared" si="84"/>
        <v>6.0789140315541612E-2</v>
      </c>
      <c r="T93" s="2">
        <v>0.01</v>
      </c>
      <c r="U93" s="15">
        <f t="shared" si="85"/>
        <v>6.0789140315541611E-4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6.0978914031554164E-3</v>
      </c>
      <c r="AU93" s="8">
        <f t="shared" si="89"/>
        <v>28.47</v>
      </c>
      <c r="AV93" s="1">
        <f t="shared" si="90"/>
        <v>0.26</v>
      </c>
      <c r="AW93" s="1">
        <f t="shared" si="95"/>
        <v>9.7946512280775833E-2</v>
      </c>
      <c r="AX93" s="1">
        <f t="shared" si="91"/>
        <v>29.621311256770781</v>
      </c>
      <c r="AZ93" s="1">
        <f t="shared" si="96"/>
        <v>1.209772669016825E-2</v>
      </c>
      <c r="BA93" s="1">
        <f t="shared" si="92"/>
        <v>3.6586348961723201</v>
      </c>
    </row>
    <row r="94" spans="1:53" x14ac:dyDescent="0.15">
      <c r="C94" s="7">
        <v>4</v>
      </c>
      <c r="D94" s="9">
        <v>8.8586168011666704</v>
      </c>
      <c r="E94" s="10">
        <f t="shared" si="93"/>
        <v>-0.99637767464516203</v>
      </c>
      <c r="F94" s="7" t="s">
        <v>73</v>
      </c>
      <c r="G94" s="1">
        <v>5</v>
      </c>
      <c r="H94" s="8">
        <f t="shared" si="76"/>
        <v>8.8586168011666704</v>
      </c>
      <c r="I94" s="8">
        <f t="shared" si="77"/>
        <v>282.00861680116662</v>
      </c>
      <c r="J94" s="8">
        <f t="shared" si="78"/>
        <v>5.3395537791878368E-2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1.0585557113991226</v>
      </c>
      <c r="O94" s="8">
        <f t="shared" si="94"/>
        <v>0.34041345849469051</v>
      </c>
      <c r="P94" s="8">
        <f t="shared" si="81"/>
        <v>1.8176559687917267E-2</v>
      </c>
      <c r="Q94" s="13">
        <f t="shared" si="82"/>
        <v>4.7259055188584899E-3</v>
      </c>
      <c r="R94" s="8">
        <f t="shared" si="83"/>
        <v>7.4022000000000004E-2</v>
      </c>
      <c r="S94" s="14">
        <f t="shared" si="84"/>
        <v>6.3844607263495848E-2</v>
      </c>
      <c r="T94" s="2">
        <v>0.01</v>
      </c>
      <c r="U94" s="15">
        <f t="shared" si="85"/>
        <v>6.3844607263495847E-4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6.1284460726349589E-3</v>
      </c>
      <c r="AU94" s="8">
        <f t="shared" si="89"/>
        <v>28.47</v>
      </c>
      <c r="AV94" s="1">
        <f t="shared" si="90"/>
        <v>0.26</v>
      </c>
      <c r="AW94" s="1">
        <f t="shared" si="95"/>
        <v>9.7946512280775833E-2</v>
      </c>
      <c r="AX94" s="1">
        <f t="shared" si="91"/>
        <v>29.76973459119306</v>
      </c>
      <c r="AZ94" s="1">
        <f t="shared" si="96"/>
        <v>1.209772669016825E-2</v>
      </c>
      <c r="BA94" s="1">
        <f t="shared" si="92"/>
        <v>3.676967197062595</v>
      </c>
    </row>
    <row r="95" spans="1:53" x14ac:dyDescent="0.15">
      <c r="C95" s="7">
        <v>5</v>
      </c>
      <c r="D95" s="9">
        <v>14.786947492129</v>
      </c>
      <c r="E95" s="10">
        <f t="shared" si="93"/>
        <v>8.8586168011666704</v>
      </c>
      <c r="F95" s="7" t="s">
        <v>75</v>
      </c>
      <c r="G95" s="1">
        <v>6</v>
      </c>
      <c r="H95" s="8">
        <f t="shared" si="76"/>
        <v>14.786947492129</v>
      </c>
      <c r="I95" s="8">
        <f t="shared" si="77"/>
        <v>287.93694749212898</v>
      </c>
      <c r="J95" s="8">
        <f t="shared" si="78"/>
        <v>0.10870026959580757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0.60693689880677315</v>
      </c>
      <c r="P95" s="8">
        <f t="shared" si="81"/>
        <v>6.5974204527939617E-2</v>
      </c>
      <c r="Q95" s="13">
        <f t="shared" si="82"/>
        <v>1.71532931772643E-2</v>
      </c>
      <c r="R95" s="8">
        <f t="shared" si="83"/>
        <v>7.4022000000000004E-2</v>
      </c>
      <c r="S95" s="14">
        <f t="shared" si="84"/>
        <v>0.23173236574618761</v>
      </c>
      <c r="T95" s="2">
        <v>0.01</v>
      </c>
      <c r="U95" s="15">
        <f t="shared" si="85"/>
        <v>2.3173236574618762E-3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1.2267323657461877E-2</v>
      </c>
      <c r="AU95" s="8">
        <f t="shared" si="89"/>
        <v>28.47</v>
      </c>
      <c r="AV95" s="1">
        <f t="shared" si="90"/>
        <v>0.26</v>
      </c>
      <c r="AW95" s="1">
        <f t="shared" si="95"/>
        <v>9.7946512280775833E-2</v>
      </c>
      <c r="AX95" s="1">
        <f t="shared" si="91"/>
        <v>59.590141627841106</v>
      </c>
      <c r="AZ95" s="1">
        <f t="shared" si="96"/>
        <v>1.209772669016825E-2</v>
      </c>
      <c r="BA95" s="1">
        <f t="shared" si="92"/>
        <v>7.3601931304656896</v>
      </c>
    </row>
    <row r="96" spans="1:53" x14ac:dyDescent="0.15">
      <c r="C96" s="7">
        <v>6</v>
      </c>
      <c r="D96" s="9">
        <v>19.779412543333301</v>
      </c>
      <c r="E96" s="10">
        <f t="shared" si="93"/>
        <v>14.786947492129</v>
      </c>
      <c r="F96" s="7" t="s">
        <v>73</v>
      </c>
      <c r="G96" s="1">
        <v>7</v>
      </c>
      <c r="H96" s="8">
        <f t="shared" si="76"/>
        <v>19.779412543333301</v>
      </c>
      <c r="I96" s="8">
        <f t="shared" si="77"/>
        <v>292.92941254333329</v>
      </c>
      <c r="J96" s="8">
        <f t="shared" si="78"/>
        <v>0.19343145366641698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0.82566269427883343</v>
      </c>
      <c r="P96" s="8">
        <f t="shared" si="81"/>
        <v>0.15970913519248517</v>
      </c>
      <c r="Q96" s="13">
        <f t="shared" si="82"/>
        <v>4.1524375150046144E-2</v>
      </c>
      <c r="R96" s="8">
        <f t="shared" si="83"/>
        <v>7.4022000000000004E-2</v>
      </c>
      <c r="S96" s="14">
        <f t="shared" si="84"/>
        <v>0.56097342884610168</v>
      </c>
      <c r="T96" s="2">
        <v>0.01</v>
      </c>
      <c r="U96" s="15">
        <f t="shared" si="85"/>
        <v>5.6097342884610171E-3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1.5559734288461018E-2</v>
      </c>
      <c r="AU96" s="8">
        <f t="shared" si="89"/>
        <v>28.47</v>
      </c>
      <c r="AV96" s="1">
        <f t="shared" si="90"/>
        <v>0.26</v>
      </c>
      <c r="AW96" s="1">
        <f t="shared" si="95"/>
        <v>9.7946512280775833E-2</v>
      </c>
      <c r="AX96" s="1">
        <f t="shared" si="91"/>
        <v>75.583460242118349</v>
      </c>
      <c r="AZ96" s="1">
        <f t="shared" si="96"/>
        <v>1.209772669016825E-2</v>
      </c>
      <c r="BA96" s="1">
        <f t="shared" si="92"/>
        <v>9.3355855457633776</v>
      </c>
    </row>
    <row r="97" spans="3:54" x14ac:dyDescent="0.15">
      <c r="C97" s="7">
        <v>7</v>
      </c>
      <c r="D97" s="9">
        <v>22.657080608064501</v>
      </c>
      <c r="E97" s="10">
        <f t="shared" si="93"/>
        <v>19.779412543333301</v>
      </c>
      <c r="F97" s="7" t="s">
        <v>73</v>
      </c>
      <c r="G97" s="1">
        <v>8</v>
      </c>
      <c r="H97" s="8">
        <f t="shared" si="76"/>
        <v>22.657080608064501</v>
      </c>
      <c r="I97" s="8">
        <f t="shared" si="77"/>
        <v>295.8070806080645</v>
      </c>
      <c r="J97" s="8">
        <f t="shared" si="78"/>
        <v>0.26727609219724768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0.95065355908634819</v>
      </c>
      <c r="P97" s="8">
        <f t="shared" si="81"/>
        <v>0.25408696830600447</v>
      </c>
      <c r="Q97" s="13">
        <f t="shared" si="82"/>
        <v>6.6062611759561157E-2</v>
      </c>
      <c r="R97" s="8">
        <f t="shared" si="83"/>
        <v>7.4022000000000004E-2</v>
      </c>
      <c r="S97" s="14">
        <f t="shared" si="84"/>
        <v>0.89247266703900396</v>
      </c>
      <c r="T97" s="2">
        <v>0.01</v>
      </c>
      <c r="U97" s="15">
        <f t="shared" si="85"/>
        <v>8.9247266703900395E-3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1.887472667039004E-2</v>
      </c>
      <c r="AU97" s="8">
        <f t="shared" si="89"/>
        <v>28.47</v>
      </c>
      <c r="AV97" s="1">
        <f t="shared" si="90"/>
        <v>0.26</v>
      </c>
      <c r="AW97" s="1">
        <f t="shared" si="95"/>
        <v>9.7946512280775833E-2</v>
      </c>
      <c r="AX97" s="1">
        <f t="shared" si="91"/>
        <v>91.686472688048724</v>
      </c>
      <c r="AZ97" s="1">
        <f t="shared" si="96"/>
        <v>1.209772669016825E-2</v>
      </c>
      <c r="BA97" s="1">
        <f t="shared" si="92"/>
        <v>11.324526641499354</v>
      </c>
    </row>
    <row r="98" spans="3:54" x14ac:dyDescent="0.15">
      <c r="C98" s="7">
        <v>8</v>
      </c>
      <c r="D98" s="9">
        <v>21.309981655483899</v>
      </c>
      <c r="E98" s="10">
        <f t="shared" si="93"/>
        <v>22.657080608064501</v>
      </c>
      <c r="F98" s="7" t="s">
        <v>73</v>
      </c>
      <c r="G98" s="1">
        <v>9</v>
      </c>
      <c r="H98" s="8">
        <f t="shared" si="76"/>
        <v>21.309981655483899</v>
      </c>
      <c r="I98" s="8">
        <f t="shared" si="77"/>
        <v>294.45998165548389</v>
      </c>
      <c r="J98" s="8">
        <f t="shared" si="78"/>
        <v>0.22991222985731047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0.98126659078034373</v>
      </c>
      <c r="P98" s="8">
        <f t="shared" si="81"/>
        <v>0.22560518997078979</v>
      </c>
      <c r="Q98" s="13">
        <f t="shared" si="82"/>
        <v>5.8657349392405349E-2</v>
      </c>
      <c r="R98" s="8">
        <f t="shared" si="83"/>
        <v>7.4022000000000004E-2</v>
      </c>
      <c r="S98" s="14">
        <f t="shared" si="84"/>
        <v>0.7924312959985591</v>
      </c>
      <c r="T98" s="2">
        <v>0.01</v>
      </c>
      <c r="U98" s="15">
        <f t="shared" si="85"/>
        <v>7.9243129599855903E-3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1.7874312959985591E-2</v>
      </c>
      <c r="AU98" s="8">
        <f t="shared" si="89"/>
        <v>28.47</v>
      </c>
      <c r="AV98" s="1">
        <f t="shared" si="90"/>
        <v>0.26</v>
      </c>
      <c r="AW98" s="1">
        <f t="shared" si="95"/>
        <v>9.7946512280775833E-2</v>
      </c>
      <c r="AX98" s="1">
        <f t="shared" si="91"/>
        <v>86.826831224755864</v>
      </c>
      <c r="AZ98" s="1">
        <f t="shared" si="96"/>
        <v>1.209772669016825E-2</v>
      </c>
      <c r="BA98" s="1">
        <f t="shared" si="92"/>
        <v>10.724294812247528</v>
      </c>
    </row>
    <row r="99" spans="3:54" x14ac:dyDescent="0.15">
      <c r="C99" s="7">
        <v>9</v>
      </c>
      <c r="D99" s="9">
        <v>15.5648790753333</v>
      </c>
      <c r="E99" s="10">
        <f t="shared" si="93"/>
        <v>21.309981655483899</v>
      </c>
      <c r="F99" s="7" t="s">
        <v>73</v>
      </c>
      <c r="G99" s="1">
        <v>10</v>
      </c>
      <c r="H99" s="8">
        <f t="shared" si="76"/>
        <v>15.5648790753333</v>
      </c>
      <c r="I99" s="8">
        <f t="shared" si="77"/>
        <v>288.71487907533327</v>
      </c>
      <c r="J99" s="8">
        <f t="shared" si="78"/>
        <v>0.11906974653102191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1.0403614008095539</v>
      </c>
      <c r="P99" s="8">
        <f t="shared" si="81"/>
        <v>0.12387556829505247</v>
      </c>
      <c r="Q99" s="13">
        <f t="shared" si="82"/>
        <v>3.2207647756713642E-2</v>
      </c>
      <c r="R99" s="8">
        <f t="shared" si="83"/>
        <v>7.4022000000000004E-2</v>
      </c>
      <c r="S99" s="14">
        <f t="shared" si="84"/>
        <v>0.4351091264315155</v>
      </c>
      <c r="T99" s="2">
        <v>0.01</v>
      </c>
      <c r="U99" s="15">
        <f t="shared" si="85"/>
        <v>4.3510912643151553E-3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1.4301091264315155E-2</v>
      </c>
      <c r="AU99" s="8">
        <f t="shared" si="89"/>
        <v>28.47</v>
      </c>
      <c r="AV99" s="1">
        <f t="shared" si="90"/>
        <v>0.26</v>
      </c>
      <c r="AW99" s="1">
        <f t="shared" si="95"/>
        <v>9.7946512280775833E-2</v>
      </c>
      <c r="AX99" s="1">
        <f t="shared" si="91"/>
        <v>69.469435849998874</v>
      </c>
      <c r="AZ99" s="1">
        <f t="shared" si="96"/>
        <v>1.209772669016825E-2</v>
      </c>
      <c r="BA99" s="1">
        <f t="shared" si="92"/>
        <v>8.5804203606993976</v>
      </c>
    </row>
    <row r="100" spans="3:54" x14ac:dyDescent="0.15">
      <c r="C100" s="7">
        <v>10</v>
      </c>
      <c r="D100" s="9">
        <v>6.6156372641612897</v>
      </c>
      <c r="E100" s="10">
        <f t="shared" si="93"/>
        <v>15.5648790753333</v>
      </c>
      <c r="F100" s="7" t="s">
        <v>73</v>
      </c>
      <c r="G100" s="1">
        <v>11</v>
      </c>
      <c r="H100" s="8">
        <f t="shared" si="76"/>
        <v>6.6156372641612897</v>
      </c>
      <c r="I100" s="8">
        <f t="shared" si="77"/>
        <v>279.76563726416128</v>
      </c>
      <c r="J100" s="8">
        <f t="shared" si="78"/>
        <v>4.0484353009647693E-2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0.87066154088877623</v>
      </c>
      <c r="O100" s="8">
        <f t="shared" si="94"/>
        <v>0.33052429162572505</v>
      </c>
      <c r="P100" s="8">
        <f t="shared" si="81"/>
        <v>1.3381062100439593E-2</v>
      </c>
      <c r="Q100" s="13">
        <f t="shared" si="82"/>
        <v>3.4790761461142945E-3</v>
      </c>
      <c r="R100" s="8">
        <f t="shared" si="83"/>
        <v>7.4022000000000004E-2</v>
      </c>
      <c r="S100" s="14">
        <f t="shared" si="84"/>
        <v>4.7000569372812058E-2</v>
      </c>
      <c r="T100" s="2">
        <v>0.01</v>
      </c>
      <c r="U100" s="15">
        <f t="shared" si="85"/>
        <v>4.7000569372812059E-4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5.9600056937281209E-3</v>
      </c>
      <c r="AU100" s="8">
        <f t="shared" si="89"/>
        <v>28.47</v>
      </c>
      <c r="AV100" s="1">
        <f t="shared" si="90"/>
        <v>0.26</v>
      </c>
      <c r="AW100" s="1">
        <f t="shared" si="95"/>
        <v>9.7946512280775833E-2</v>
      </c>
      <c r="AX100" s="1">
        <f t="shared" si="91"/>
        <v>28.95151324844727</v>
      </c>
      <c r="AZ100" s="1">
        <f t="shared" si="96"/>
        <v>1.209772669016825E-2</v>
      </c>
      <c r="BA100" s="1">
        <f t="shared" si="92"/>
        <v>3.5759057304916824</v>
      </c>
    </row>
    <row r="101" spans="3:54" x14ac:dyDescent="0.15">
      <c r="C101" s="7">
        <v>11</v>
      </c>
      <c r="D101" s="9">
        <v>-4.4539336258000004</v>
      </c>
      <c r="E101" s="10">
        <f t="shared" si="93"/>
        <v>6.6156372641612897</v>
      </c>
      <c r="F101" s="7" t="s">
        <v>75</v>
      </c>
      <c r="G101" s="1">
        <v>12</v>
      </c>
      <c r="H101" s="8">
        <f t="shared" si="76"/>
        <v>-4.4539336258000004</v>
      </c>
      <c r="I101" s="8">
        <f t="shared" si="77"/>
        <v>268.69606637419997</v>
      </c>
      <c r="J101" s="8">
        <f t="shared" si="78"/>
        <v>9.6514481924903431E-3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0.60184322952528557</v>
      </c>
      <c r="P101" s="8">
        <f t="shared" si="81"/>
        <v>5.8086587497643682E-3</v>
      </c>
      <c r="Q101" s="13">
        <f t="shared" si="82"/>
        <v>1.5102512749387358E-3</v>
      </c>
      <c r="R101" s="8">
        <f t="shared" si="83"/>
        <v>7.4022000000000004E-2</v>
      </c>
      <c r="S101" s="14">
        <f t="shared" si="84"/>
        <v>2.0402735334613165E-2</v>
      </c>
      <c r="T101" s="2">
        <v>0.01</v>
      </c>
      <c r="U101" s="15">
        <f t="shared" si="85"/>
        <v>2.0402735334613167E-4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5.6940273533461318E-3</v>
      </c>
      <c r="AU101" s="8">
        <f t="shared" si="89"/>
        <v>28.47</v>
      </c>
      <c r="AV101" s="1">
        <f t="shared" si="90"/>
        <v>0.26</v>
      </c>
      <c r="AW101" s="1">
        <f t="shared" si="95"/>
        <v>9.7946512280775833E-2</v>
      </c>
      <c r="AX101" s="1">
        <f t="shared" si="91"/>
        <v>27.659488401311201</v>
      </c>
      <c r="AY101" s="1">
        <f>SUM(AX90:AX101)</f>
        <v>626.10650728564258</v>
      </c>
      <c r="AZ101" s="1">
        <f t="shared" si="96"/>
        <v>1.209772669016825E-2</v>
      </c>
      <c r="BA101" s="1">
        <f t="shared" si="92"/>
        <v>3.4163230857033553</v>
      </c>
      <c r="BB101" s="1">
        <f>SUM(BA90:BA101)</f>
        <v>77.332670941507303</v>
      </c>
    </row>
    <row r="102" spans="3:54" x14ac:dyDescent="0.15">
      <c r="C102" s="7">
        <v>12</v>
      </c>
      <c r="D102" s="9">
        <v>-10.9670176997419</v>
      </c>
      <c r="E102" s="10">
        <f t="shared" si="93"/>
        <v>-4.4539336258000004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102"/>
  <sheetViews>
    <sheetView workbookViewId="0">
      <pane xSplit="4" topLeftCell="E1" activePane="topRight" state="frozen"/>
      <selection activeCell="K16" sqref="K16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780.43000000000006</v>
      </c>
      <c r="F2" s="2">
        <v>769.42</v>
      </c>
      <c r="G2" s="38">
        <f>(F2+F3+F4)/3</f>
        <v>1286.3208333333332</v>
      </c>
      <c r="H2" s="2">
        <v>0.18</v>
      </c>
      <c r="I2" s="28">
        <f>(H2+H3+H4)/3</f>
        <v>0.17333333333333334</v>
      </c>
      <c r="K2" s="5"/>
    </row>
    <row r="3" spans="1:12" x14ac:dyDescent="0.15">
      <c r="A3" s="28"/>
      <c r="B3" s="3" t="s">
        <v>14</v>
      </c>
      <c r="C3" s="2"/>
      <c r="D3" s="2"/>
      <c r="E3" s="35"/>
      <c r="F3" s="2">
        <v>1433.9024999999999</v>
      </c>
      <c r="G3" s="39"/>
      <c r="H3" s="2">
        <v>0.24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1457.16410958904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3074.1591352628702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17.252046583693598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5.1073614376634504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1.2724711583328401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1" t="s">
        <v>18</v>
      </c>
      <c r="B14" s="1" t="s">
        <v>19</v>
      </c>
      <c r="C14" s="1">
        <v>308.16000000000003</v>
      </c>
      <c r="G14" s="37" t="s">
        <v>20</v>
      </c>
      <c r="H14" s="6" t="s">
        <v>21</v>
      </c>
      <c r="I14" s="6">
        <f>AV38+AV53+AY69+AY85+AY101+BB101+AG69</f>
        <v>81633755.246700391</v>
      </c>
      <c r="J14" s="6" t="s">
        <v>22</v>
      </c>
      <c r="K14" s="6">
        <f>I14/(10000*1000)</f>
        <v>8.1633755246700392</v>
      </c>
      <c r="L14" s="6" t="s">
        <v>23</v>
      </c>
    </row>
    <row r="15" spans="1:12" x14ac:dyDescent="0.15">
      <c r="A15" s="1" t="s">
        <v>24</v>
      </c>
      <c r="B15" s="1" t="s">
        <v>19</v>
      </c>
      <c r="G15" s="37"/>
      <c r="H15" s="6" t="s">
        <v>25</v>
      </c>
      <c r="I15" s="6">
        <v>66041655.559456699</v>
      </c>
      <c r="J15" s="6" t="s">
        <v>22</v>
      </c>
      <c r="K15" s="6">
        <f>I15/(10000*1000)</f>
        <v>6.60416555594567</v>
      </c>
      <c r="L15" s="6" t="s">
        <v>23</v>
      </c>
    </row>
    <row r="16" spans="1:12" x14ac:dyDescent="0.15">
      <c r="A16" s="1" t="s">
        <v>26</v>
      </c>
      <c r="B16" s="1" t="s">
        <v>27</v>
      </c>
      <c r="C16" s="1">
        <v>19347</v>
      </c>
      <c r="K16" s="1">
        <v>8.1791021129429975</v>
      </c>
    </row>
    <row r="17" spans="1:47" x14ac:dyDescent="0.15">
      <c r="A17" s="1" t="s">
        <v>28</v>
      </c>
      <c r="B17" s="1" t="s">
        <v>29</v>
      </c>
      <c r="C17" s="1">
        <v>1.9870000000000001</v>
      </c>
      <c r="AF17" s="1" t="s">
        <v>31</v>
      </c>
    </row>
    <row r="18" spans="1:47" x14ac:dyDescent="0.15">
      <c r="A18" s="1" t="s">
        <v>32</v>
      </c>
      <c r="B18" s="1" t="s">
        <v>33</v>
      </c>
      <c r="C18" s="1">
        <v>1</v>
      </c>
    </row>
    <row r="19" spans="1:47" x14ac:dyDescent="0.15">
      <c r="A19" s="1" t="s">
        <v>35</v>
      </c>
      <c r="B19" s="1" t="s">
        <v>33</v>
      </c>
      <c r="C19" s="1">
        <v>3</v>
      </c>
    </row>
    <row r="20" spans="1:47" x14ac:dyDescent="0.15">
      <c r="A20" s="1" t="s">
        <v>38</v>
      </c>
      <c r="B20" s="1" t="s">
        <v>39</v>
      </c>
      <c r="C20" s="1">
        <v>0.13</v>
      </c>
    </row>
    <row r="21" spans="1:47" x14ac:dyDescent="0.15">
      <c r="A21" s="1" t="s">
        <v>40</v>
      </c>
      <c r="B21" s="1" t="s">
        <v>41</v>
      </c>
      <c r="C21" s="1">
        <v>1</v>
      </c>
    </row>
    <row r="22" spans="1:47" x14ac:dyDescent="0.15">
      <c r="A22" s="1" t="s">
        <v>42</v>
      </c>
      <c r="B22" s="1" t="s">
        <v>37</v>
      </c>
      <c r="C22" s="1">
        <v>95</v>
      </c>
    </row>
    <row r="23" spans="1:47" x14ac:dyDescent="0.15">
      <c r="A23" s="1" t="s">
        <v>43</v>
      </c>
      <c r="B23" s="1" t="s">
        <v>44</v>
      </c>
      <c r="C23" s="1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1286.3208333333332</v>
      </c>
      <c r="C27" s="7" t="s">
        <v>72</v>
      </c>
      <c r="D27" s="7">
        <v>-18</v>
      </c>
      <c r="E27" s="7"/>
      <c r="F27" s="7"/>
      <c r="G27" s="1">
        <v>1</v>
      </c>
      <c r="H27" s="8">
        <f t="shared" ref="H27:H38" si="0">E28</f>
        <v>-18</v>
      </c>
      <c r="I27" s="8">
        <f t="shared" ref="I27:I38" si="1">H27+273.15</f>
        <v>255.14999999999998</v>
      </c>
      <c r="J27" s="8">
        <f t="shared" ref="J27:J38" si="2">EXP(($C$16*(I27-$C$14))/($C$17*I27*$C$14))</f>
        <v>1.4095268772324563E-3</v>
      </c>
      <c r="K27" s="8">
        <f t="shared" ref="K27:K38" si="3">$B$27/12</f>
        <v>107.19340277777776</v>
      </c>
      <c r="L27" s="8">
        <f t="shared" ref="L27:L38" si="4">K27*$B$28/100</f>
        <v>1.0719340277777776</v>
      </c>
      <c r="M27" s="1" t="s">
        <v>73</v>
      </c>
      <c r="O27" s="8">
        <f>L27</f>
        <v>1.0719340277777776</v>
      </c>
      <c r="P27" s="8">
        <f t="shared" ref="P27:P38" si="5">O27*J27</f>
        <v>1.5109198227728198E-3</v>
      </c>
      <c r="Q27" s="13">
        <f t="shared" ref="Q27:Q38" si="6">P27*$B$29</f>
        <v>2.6189276928062212E-4</v>
      </c>
      <c r="R27" s="8">
        <f t="shared" ref="R27:R38" si="7">L27*$B$29</f>
        <v>0.18580189814814813</v>
      </c>
      <c r="S27" s="14">
        <f t="shared" ref="S27:S38" si="8">Q27/R27</f>
        <v>1.4095268772324563E-3</v>
      </c>
      <c r="T27" s="2">
        <v>0.01</v>
      </c>
      <c r="U27" s="15">
        <f t="shared" ref="U27:U38" si="9">S27*T27</f>
        <v>1.4095268772324563E-5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2.1914095268772325E-2</v>
      </c>
      <c r="AR27" s="8">
        <f t="shared" ref="AR27:AR38" si="15">$B$27/12</f>
        <v>107.19340277777776</v>
      </c>
      <c r="AS27" s="1">
        <f t="shared" ref="AS27:AS38" si="16">$B$29</f>
        <v>0.17333333333333334</v>
      </c>
      <c r="AT27" s="1">
        <f>$E$2/12</f>
        <v>65.035833333333343</v>
      </c>
      <c r="AU27" s="1">
        <f t="shared" ref="AU27:AU38" si="17">AT27*10000*AS27*0.67*AR27*AQ27</f>
        <v>177419.4399129294</v>
      </c>
    </row>
    <row r="28" spans="1:47" x14ac:dyDescent="0.15">
      <c r="A28" s="1" t="s">
        <v>74</v>
      </c>
      <c r="B28" s="1">
        <v>1</v>
      </c>
      <c r="C28" s="7">
        <v>1</v>
      </c>
      <c r="D28" s="9">
        <v>-18.1455716864516</v>
      </c>
      <c r="E28" s="10">
        <f t="shared" ref="E28:E39" si="18">D27</f>
        <v>-18</v>
      </c>
      <c r="F28" s="7" t="s">
        <v>73</v>
      </c>
      <c r="G28" s="1">
        <v>2</v>
      </c>
      <c r="H28" s="8">
        <f t="shared" si="0"/>
        <v>-18.1455716864516</v>
      </c>
      <c r="I28" s="8">
        <f t="shared" si="1"/>
        <v>255.00442831354837</v>
      </c>
      <c r="J28" s="8">
        <f t="shared" si="2"/>
        <v>1.3791529555720115E-3</v>
      </c>
      <c r="K28" s="8">
        <f t="shared" si="3"/>
        <v>107.19340277777776</v>
      </c>
      <c r="L28" s="8">
        <f t="shared" si="4"/>
        <v>1.0719340277777776</v>
      </c>
      <c r="M28" s="1" t="s">
        <v>73</v>
      </c>
      <c r="O28" s="8">
        <f t="shared" ref="O28:O38" si="19">L28+O27-P27-N28</f>
        <v>2.1423571357327824</v>
      </c>
      <c r="P28" s="8">
        <f t="shared" si="5"/>
        <v>2.9546381756366557E-3</v>
      </c>
      <c r="Q28" s="13">
        <f t="shared" si="6"/>
        <v>5.1213728377702029E-4</v>
      </c>
      <c r="R28" s="8">
        <f t="shared" si="7"/>
        <v>0.18580189814814813</v>
      </c>
      <c r="S28" s="14">
        <f t="shared" si="8"/>
        <v>2.7563619579853292E-3</v>
      </c>
      <c r="T28" s="2">
        <v>0.01</v>
      </c>
      <c r="U28" s="15">
        <f t="shared" si="9"/>
        <v>2.7563619579853294E-5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2.1927563619579853E-2</v>
      </c>
      <c r="AR28" s="8">
        <f t="shared" si="15"/>
        <v>107.19340277777776</v>
      </c>
      <c r="AS28" s="1">
        <f t="shared" si="16"/>
        <v>0.17333333333333334</v>
      </c>
      <c r="AT28" s="1">
        <f t="shared" ref="AT28:AT38" si="20">$E$2/12</f>
        <v>65.035833333333343</v>
      </c>
      <c r="AU28" s="1">
        <f t="shared" si="17"/>
        <v>177528.48147852978</v>
      </c>
    </row>
    <row r="29" spans="1:47" x14ac:dyDescent="0.15">
      <c r="A29" s="1" t="s">
        <v>38</v>
      </c>
      <c r="B29" s="1">
        <f>I2</f>
        <v>0.17333333333333334</v>
      </c>
      <c r="C29" s="7">
        <v>2</v>
      </c>
      <c r="D29" s="9">
        <v>-12.8936334768214</v>
      </c>
      <c r="E29" s="10">
        <f t="shared" si="18"/>
        <v>-18.1455716864516</v>
      </c>
      <c r="F29" s="7" t="s">
        <v>73</v>
      </c>
      <c r="G29" s="1">
        <v>3</v>
      </c>
      <c r="H29" s="8">
        <f t="shared" si="0"/>
        <v>-12.8936334768214</v>
      </c>
      <c r="I29" s="8">
        <f t="shared" si="1"/>
        <v>260.2563665231786</v>
      </c>
      <c r="J29" s="8">
        <f t="shared" si="2"/>
        <v>2.9802098533403183E-3</v>
      </c>
      <c r="K29" s="8">
        <f t="shared" si="3"/>
        <v>107.19340277777776</v>
      </c>
      <c r="L29" s="8">
        <f t="shared" si="4"/>
        <v>1.0719340277777776</v>
      </c>
      <c r="M29" s="1" t="s">
        <v>73</v>
      </c>
      <c r="O29" s="8">
        <f t="shared" si="19"/>
        <v>3.2113365253349233</v>
      </c>
      <c r="P29" s="8">
        <f t="shared" si="5"/>
        <v>9.5704567551947988E-3</v>
      </c>
      <c r="Q29" s="13">
        <f t="shared" si="6"/>
        <v>1.6588791709004319E-3</v>
      </c>
      <c r="R29" s="8">
        <f t="shared" si="7"/>
        <v>0.18580189814814813</v>
      </c>
      <c r="S29" s="14">
        <f t="shared" si="8"/>
        <v>8.9282143370663179E-3</v>
      </c>
      <c r="T29" s="2">
        <v>0.01</v>
      </c>
      <c r="U29" s="15">
        <f t="shared" si="9"/>
        <v>8.9282143370663177E-5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2.1989282143370661E-2</v>
      </c>
      <c r="AR29" s="8">
        <f t="shared" si="15"/>
        <v>107.19340277777776</v>
      </c>
      <c r="AS29" s="1">
        <f t="shared" si="16"/>
        <v>0.17333333333333334</v>
      </c>
      <c r="AT29" s="1">
        <f t="shared" si="20"/>
        <v>65.035833333333343</v>
      </c>
      <c r="AU29" s="1">
        <f t="shared" si="17"/>
        <v>178028.16288398675</v>
      </c>
    </row>
    <row r="30" spans="1:47" x14ac:dyDescent="0.15">
      <c r="C30" s="7">
        <v>3</v>
      </c>
      <c r="D30" s="9">
        <v>-4.1505958044193596</v>
      </c>
      <c r="E30" s="10">
        <f t="shared" si="18"/>
        <v>-12.8936334768214</v>
      </c>
      <c r="F30" s="7" t="s">
        <v>73</v>
      </c>
      <c r="G30" s="1">
        <v>4</v>
      </c>
      <c r="H30" s="8">
        <f t="shared" si="0"/>
        <v>-4.1505958044193596</v>
      </c>
      <c r="I30" s="8">
        <f t="shared" si="1"/>
        <v>268.99940419558061</v>
      </c>
      <c r="J30" s="8">
        <f t="shared" si="2"/>
        <v>1.0054003611037131E-2</v>
      </c>
      <c r="K30" s="8">
        <f t="shared" si="3"/>
        <v>107.19340277777776</v>
      </c>
      <c r="L30" s="8">
        <f t="shared" si="4"/>
        <v>1.0719340277777776</v>
      </c>
      <c r="M30" s="1" t="s">
        <v>73</v>
      </c>
      <c r="O30" s="8">
        <f t="shared" si="19"/>
        <v>4.2737000963575058</v>
      </c>
      <c r="P30" s="8">
        <f t="shared" si="5"/>
        <v>4.2967796201268102E-2</v>
      </c>
      <c r="Q30" s="13">
        <f t="shared" si="6"/>
        <v>7.4477513415531381E-3</v>
      </c>
      <c r="R30" s="8">
        <f t="shared" si="7"/>
        <v>0.18580189814814813</v>
      </c>
      <c r="S30" s="14">
        <f t="shared" si="8"/>
        <v>4.0084366283571086E-2</v>
      </c>
      <c r="T30" s="2">
        <v>0.01</v>
      </c>
      <c r="U30" s="15">
        <f t="shared" si="9"/>
        <v>4.0084366283571086E-4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2.2300843662835711E-2</v>
      </c>
      <c r="AR30" s="8">
        <f t="shared" si="15"/>
        <v>107.19340277777776</v>
      </c>
      <c r="AS30" s="1">
        <f t="shared" si="16"/>
        <v>0.17333333333333334</v>
      </c>
      <c r="AT30" s="1">
        <f t="shared" si="20"/>
        <v>65.035833333333343</v>
      </c>
      <c r="AU30" s="1">
        <f t="shared" si="17"/>
        <v>180550.60652603299</v>
      </c>
    </row>
    <row r="31" spans="1:47" x14ac:dyDescent="0.15">
      <c r="C31" s="7">
        <v>4</v>
      </c>
      <c r="D31" s="9">
        <v>5.4295313869666701</v>
      </c>
      <c r="E31" s="10">
        <f t="shared" si="18"/>
        <v>-4.1505958044193596</v>
      </c>
      <c r="F31" s="7" t="s">
        <v>73</v>
      </c>
      <c r="G31" s="1">
        <v>5</v>
      </c>
      <c r="H31" s="8">
        <f t="shared" si="0"/>
        <v>5.4295313869666701</v>
      </c>
      <c r="I31" s="8">
        <f t="shared" si="1"/>
        <v>278.57953138696666</v>
      </c>
      <c r="J31" s="8">
        <f t="shared" si="2"/>
        <v>3.4908609419263624E-2</v>
      </c>
      <c r="K31" s="8">
        <f t="shared" si="3"/>
        <v>107.19340277777776</v>
      </c>
      <c r="L31" s="8">
        <f t="shared" si="4"/>
        <v>1.0719340277777776</v>
      </c>
      <c r="M31" s="1" t="s">
        <v>75</v>
      </c>
      <c r="N31" s="8">
        <f>(O30-P30)*C22/100</f>
        <v>4.019195685148425</v>
      </c>
      <c r="O31" s="8">
        <f t="shared" si="19"/>
        <v>1.2834706427855904</v>
      </c>
      <c r="P31" s="8">
        <f t="shared" si="5"/>
        <v>4.4804175370093402E-2</v>
      </c>
      <c r="Q31" s="13">
        <f t="shared" si="6"/>
        <v>7.7660570641495232E-3</v>
      </c>
      <c r="R31" s="8">
        <f t="shared" si="7"/>
        <v>0.18580189814814813</v>
      </c>
      <c r="S31" s="14">
        <f t="shared" si="8"/>
        <v>4.1797511982128943E-2</v>
      </c>
      <c r="T31" s="2">
        <v>0.01</v>
      </c>
      <c r="U31" s="15">
        <f t="shared" si="9"/>
        <v>4.1797511982128946E-4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2.2317975119821289E-2</v>
      </c>
      <c r="AR31" s="8">
        <f t="shared" si="15"/>
        <v>107.19340277777776</v>
      </c>
      <c r="AS31" s="1">
        <f t="shared" si="16"/>
        <v>0.17333333333333334</v>
      </c>
      <c r="AT31" s="1">
        <f t="shared" si="20"/>
        <v>65.035833333333343</v>
      </c>
      <c r="AU31" s="1">
        <f t="shared" si="17"/>
        <v>180689.30508812261</v>
      </c>
    </row>
    <row r="32" spans="1:47" x14ac:dyDescent="0.15">
      <c r="C32" s="7">
        <v>5</v>
      </c>
      <c r="D32" s="9">
        <v>11.4614607700323</v>
      </c>
      <c r="E32" s="10">
        <f t="shared" si="18"/>
        <v>5.4295313869666701</v>
      </c>
      <c r="F32" s="7" t="s">
        <v>75</v>
      </c>
      <c r="G32" s="1">
        <v>6</v>
      </c>
      <c r="H32" s="8">
        <f t="shared" si="0"/>
        <v>11.4614607700323</v>
      </c>
      <c r="I32" s="8">
        <f t="shared" si="1"/>
        <v>284.61146077003229</v>
      </c>
      <c r="J32" s="8">
        <f t="shared" si="2"/>
        <v>7.3220935246565394E-2</v>
      </c>
      <c r="K32" s="8">
        <f t="shared" si="3"/>
        <v>107.19340277777776</v>
      </c>
      <c r="L32" s="8">
        <f t="shared" si="4"/>
        <v>1.0719340277777776</v>
      </c>
      <c r="M32" s="1" t="s">
        <v>73</v>
      </c>
      <c r="O32" s="8">
        <f t="shared" si="19"/>
        <v>2.3106004951932748</v>
      </c>
      <c r="P32" s="8">
        <f t="shared" si="5"/>
        <v>0.16918432923922871</v>
      </c>
      <c r="Q32" s="13">
        <f t="shared" si="6"/>
        <v>2.9325283734799645E-2</v>
      </c>
      <c r="R32" s="8">
        <f t="shared" si="7"/>
        <v>0.18580189814814813</v>
      </c>
      <c r="S32" s="14">
        <f t="shared" si="8"/>
        <v>0.15783091576070601</v>
      </c>
      <c r="T32" s="2">
        <v>0.01</v>
      </c>
      <c r="U32" s="15">
        <f t="shared" si="9"/>
        <v>1.5783091576070602E-3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2.3478309157607059E-2</v>
      </c>
      <c r="AR32" s="8">
        <f t="shared" si="15"/>
        <v>107.19340277777776</v>
      </c>
      <c r="AS32" s="1">
        <f t="shared" si="16"/>
        <v>0.17333333333333334</v>
      </c>
      <c r="AT32" s="1">
        <f t="shared" si="20"/>
        <v>65.035833333333343</v>
      </c>
      <c r="AU32" s="1">
        <f t="shared" si="17"/>
        <v>190083.5243141939</v>
      </c>
    </row>
    <row r="33" spans="1:48" x14ac:dyDescent="0.15">
      <c r="C33" s="7">
        <v>6</v>
      </c>
      <c r="D33" s="9">
        <v>18.944184018000001</v>
      </c>
      <c r="E33" s="10">
        <f t="shared" si="18"/>
        <v>11.4614607700323</v>
      </c>
      <c r="F33" s="7" t="s">
        <v>73</v>
      </c>
      <c r="G33" s="1">
        <v>7</v>
      </c>
      <c r="H33" s="8">
        <f t="shared" si="0"/>
        <v>18.944184018000001</v>
      </c>
      <c r="I33" s="8">
        <f t="shared" si="1"/>
        <v>292.09418401799996</v>
      </c>
      <c r="J33" s="8">
        <f t="shared" si="2"/>
        <v>0.17589318546855409</v>
      </c>
      <c r="K33" s="8">
        <f t="shared" si="3"/>
        <v>107.19340277777776</v>
      </c>
      <c r="L33" s="8">
        <f t="shared" si="4"/>
        <v>1.0719340277777776</v>
      </c>
      <c r="M33" s="1" t="s">
        <v>73</v>
      </c>
      <c r="O33" s="8">
        <f t="shared" si="19"/>
        <v>3.2133501937318236</v>
      </c>
      <c r="P33" s="8">
        <f t="shared" si="5"/>
        <v>0.56520640160148583</v>
      </c>
      <c r="Q33" s="13">
        <f t="shared" si="6"/>
        <v>9.7969109610924213E-2</v>
      </c>
      <c r="R33" s="8">
        <f t="shared" si="7"/>
        <v>0.18580189814814813</v>
      </c>
      <c r="S33" s="14">
        <f t="shared" si="8"/>
        <v>0.52727722691406032</v>
      </c>
      <c r="T33" s="2">
        <v>0.01</v>
      </c>
      <c r="U33" s="15">
        <f t="shared" si="9"/>
        <v>5.2727722691406033E-3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3.4722772269140598E-2</v>
      </c>
      <c r="AR33" s="8">
        <f t="shared" si="15"/>
        <v>107.19340277777776</v>
      </c>
      <c r="AS33" s="1">
        <f t="shared" si="16"/>
        <v>0.17333333333333334</v>
      </c>
      <c r="AT33" s="1">
        <f t="shared" si="20"/>
        <v>65.035833333333343</v>
      </c>
      <c r="AU33" s="1">
        <f t="shared" si="17"/>
        <v>281120.19833161228</v>
      </c>
    </row>
    <row r="34" spans="1:48" x14ac:dyDescent="0.15">
      <c r="C34" s="7">
        <v>7</v>
      </c>
      <c r="D34" s="9">
        <v>21.430002089354801</v>
      </c>
      <c r="E34" s="10">
        <f t="shared" si="18"/>
        <v>18.944184018000001</v>
      </c>
      <c r="F34" s="7" t="s">
        <v>73</v>
      </c>
      <c r="G34" s="1">
        <v>8</v>
      </c>
      <c r="H34" s="8">
        <f t="shared" si="0"/>
        <v>21.430002089354801</v>
      </c>
      <c r="I34" s="8">
        <f t="shared" si="1"/>
        <v>294.58000208935476</v>
      </c>
      <c r="J34" s="8">
        <f t="shared" si="2"/>
        <v>0.23303063288797138</v>
      </c>
      <c r="K34" s="8">
        <f t="shared" si="3"/>
        <v>107.19340277777776</v>
      </c>
      <c r="L34" s="8">
        <f t="shared" si="4"/>
        <v>1.0719340277777776</v>
      </c>
      <c r="M34" s="1" t="s">
        <v>73</v>
      </c>
      <c r="O34" s="8">
        <f t="shared" si="19"/>
        <v>3.720077819908115</v>
      </c>
      <c r="P34" s="8">
        <f t="shared" si="5"/>
        <v>0.8668920887656929</v>
      </c>
      <c r="Q34" s="13">
        <f t="shared" si="6"/>
        <v>0.15026129538605343</v>
      </c>
      <c r="R34" s="8">
        <f t="shared" si="7"/>
        <v>0.18580189814814813</v>
      </c>
      <c r="S34" s="14">
        <f t="shared" si="8"/>
        <v>0.80871776275527285</v>
      </c>
      <c r="T34" s="2">
        <v>0.01</v>
      </c>
      <c r="U34" s="15">
        <f t="shared" si="9"/>
        <v>8.0871776275527295E-3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3.7537177627552723E-2</v>
      </c>
      <c r="AR34" s="8">
        <f t="shared" si="15"/>
        <v>107.19340277777776</v>
      </c>
      <c r="AS34" s="1">
        <f t="shared" si="16"/>
        <v>0.17333333333333334</v>
      </c>
      <c r="AT34" s="1">
        <f t="shared" si="20"/>
        <v>65.035833333333343</v>
      </c>
      <c r="AU34" s="1">
        <f t="shared" si="17"/>
        <v>303905.9997189492</v>
      </c>
    </row>
    <row r="35" spans="1:48" x14ac:dyDescent="0.15">
      <c r="C35" s="7">
        <v>8</v>
      </c>
      <c r="D35" s="9">
        <v>20.623694357419399</v>
      </c>
      <c r="E35" s="10">
        <f t="shared" si="18"/>
        <v>21.430002089354801</v>
      </c>
      <c r="F35" s="7" t="s">
        <v>73</v>
      </c>
      <c r="G35" s="1">
        <v>9</v>
      </c>
      <c r="H35" s="8">
        <f t="shared" si="0"/>
        <v>20.623694357419399</v>
      </c>
      <c r="I35" s="8">
        <f t="shared" si="1"/>
        <v>293.7736943574194</v>
      </c>
      <c r="J35" s="8">
        <f t="shared" si="2"/>
        <v>0.21282079285515143</v>
      </c>
      <c r="K35" s="8">
        <f t="shared" si="3"/>
        <v>107.19340277777776</v>
      </c>
      <c r="L35" s="8">
        <f t="shared" si="4"/>
        <v>1.0719340277777776</v>
      </c>
      <c r="M35" s="1" t="s">
        <v>73</v>
      </c>
      <c r="O35" s="8">
        <f t="shared" si="19"/>
        <v>3.9251197589201996</v>
      </c>
      <c r="P35" s="8">
        <f t="shared" si="5"/>
        <v>0.83534709914481775</v>
      </c>
      <c r="Q35" s="13">
        <f t="shared" si="6"/>
        <v>0.14479349718510176</v>
      </c>
      <c r="R35" s="8">
        <f t="shared" si="7"/>
        <v>0.18580189814814813</v>
      </c>
      <c r="S35" s="14">
        <f t="shared" si="8"/>
        <v>0.77928965542457196</v>
      </c>
      <c r="T35" s="2">
        <v>0.01</v>
      </c>
      <c r="U35" s="15">
        <f t="shared" si="9"/>
        <v>7.7928965542457202E-3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3.7242896554245716E-2</v>
      </c>
      <c r="AR35" s="8">
        <f t="shared" si="15"/>
        <v>107.19340277777776</v>
      </c>
      <c r="AS35" s="1">
        <f t="shared" si="16"/>
        <v>0.17333333333333334</v>
      </c>
      <c r="AT35" s="1">
        <f t="shared" si="20"/>
        <v>65.035833333333343</v>
      </c>
      <c r="AU35" s="1">
        <f t="shared" si="17"/>
        <v>301523.4608752167</v>
      </c>
    </row>
    <row r="36" spans="1:48" x14ac:dyDescent="0.15">
      <c r="C36" s="7">
        <v>9</v>
      </c>
      <c r="D36" s="9">
        <v>12.991314386633301</v>
      </c>
      <c r="E36" s="10">
        <f t="shared" si="18"/>
        <v>20.623694357419399</v>
      </c>
      <c r="F36" s="7" t="s">
        <v>73</v>
      </c>
      <c r="G36" s="1">
        <v>10</v>
      </c>
      <c r="H36" s="8">
        <f t="shared" si="0"/>
        <v>12.991314386633301</v>
      </c>
      <c r="I36" s="8">
        <f t="shared" si="1"/>
        <v>286.14131438663327</v>
      </c>
      <c r="J36" s="8">
        <f t="shared" si="2"/>
        <v>8.791666490472784E-2</v>
      </c>
      <c r="K36" s="8">
        <f t="shared" si="3"/>
        <v>107.19340277777776</v>
      </c>
      <c r="L36" s="8">
        <f t="shared" si="4"/>
        <v>1.0719340277777776</v>
      </c>
      <c r="M36" s="1" t="s">
        <v>73</v>
      </c>
      <c r="O36" s="8">
        <f t="shared" si="19"/>
        <v>4.1617066875531599</v>
      </c>
      <c r="P36" s="8">
        <f t="shared" si="5"/>
        <v>0.36588337228137602</v>
      </c>
      <c r="Q36" s="13">
        <f t="shared" si="6"/>
        <v>6.3419784528771839E-2</v>
      </c>
      <c r="R36" s="8">
        <f t="shared" si="7"/>
        <v>0.18580189814814813</v>
      </c>
      <c r="S36" s="14">
        <f t="shared" si="8"/>
        <v>0.3413301218171863</v>
      </c>
      <c r="T36" s="2">
        <v>0.01</v>
      </c>
      <c r="U36" s="15">
        <f t="shared" si="9"/>
        <v>3.413301218171863E-3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2.5313301218171862E-2</v>
      </c>
      <c r="AR36" s="8">
        <f t="shared" si="15"/>
        <v>107.19340277777776</v>
      </c>
      <c r="AS36" s="1">
        <f t="shared" si="16"/>
        <v>0.17333333333333334</v>
      </c>
      <c r="AT36" s="1">
        <f t="shared" si="20"/>
        <v>65.035833333333343</v>
      </c>
      <c r="AU36" s="1">
        <f t="shared" si="17"/>
        <v>204939.86493136777</v>
      </c>
    </row>
    <row r="37" spans="1:48" x14ac:dyDescent="0.15">
      <c r="C37" s="7">
        <v>10</v>
      </c>
      <c r="D37" s="9">
        <v>3.8480441971290298</v>
      </c>
      <c r="E37" s="10">
        <f t="shared" si="18"/>
        <v>12.991314386633301</v>
      </c>
      <c r="F37" s="7" t="s">
        <v>73</v>
      </c>
      <c r="G37" s="1">
        <v>11</v>
      </c>
      <c r="H37" s="8">
        <f t="shared" si="0"/>
        <v>3.8480441971290298</v>
      </c>
      <c r="I37" s="8">
        <f t="shared" si="1"/>
        <v>276.99804419712899</v>
      </c>
      <c r="J37" s="8">
        <f t="shared" si="2"/>
        <v>2.8593566323898527E-2</v>
      </c>
      <c r="K37" s="8">
        <f t="shared" si="3"/>
        <v>107.19340277777776</v>
      </c>
      <c r="L37" s="8">
        <f t="shared" si="4"/>
        <v>1.0719340277777776</v>
      </c>
      <c r="M37" s="1" t="s">
        <v>75</v>
      </c>
      <c r="N37" s="8">
        <f>(O36-P36)*C22/100</f>
        <v>3.6060321495081946</v>
      </c>
      <c r="O37" s="8">
        <f t="shared" si="19"/>
        <v>1.2617251935413667</v>
      </c>
      <c r="P37" s="8">
        <f t="shared" si="5"/>
        <v>3.6077223004058773E-2</v>
      </c>
      <c r="Q37" s="13">
        <f t="shared" si="6"/>
        <v>6.2533853207035212E-3</v>
      </c>
      <c r="R37" s="8">
        <f t="shared" si="7"/>
        <v>0.18580189814814813</v>
      </c>
      <c r="S37" s="14">
        <f t="shared" si="8"/>
        <v>3.3656197181136542E-2</v>
      </c>
      <c r="T37" s="2">
        <v>0.01</v>
      </c>
      <c r="U37" s="15">
        <f t="shared" si="9"/>
        <v>3.3656197181136541E-4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2.2236561971811366E-2</v>
      </c>
      <c r="AR37" s="8">
        <f t="shared" si="15"/>
        <v>107.19340277777776</v>
      </c>
      <c r="AS37" s="1">
        <f t="shared" si="16"/>
        <v>0.17333333333333334</v>
      </c>
      <c r="AT37" s="1">
        <f t="shared" si="20"/>
        <v>65.035833333333343</v>
      </c>
      <c r="AU37" s="1">
        <f t="shared" si="17"/>
        <v>180030.17337657747</v>
      </c>
    </row>
    <row r="38" spans="1:48" x14ac:dyDescent="0.15">
      <c r="C38" s="7">
        <v>11</v>
      </c>
      <c r="D38" s="9">
        <v>-8.9333176665333305</v>
      </c>
      <c r="E38" s="10">
        <f t="shared" si="18"/>
        <v>3.8480441971290298</v>
      </c>
      <c r="F38" s="7" t="s">
        <v>75</v>
      </c>
      <c r="G38" s="1">
        <v>12</v>
      </c>
      <c r="H38" s="8">
        <f t="shared" si="0"/>
        <v>-8.9333176665333305</v>
      </c>
      <c r="I38" s="8">
        <f t="shared" si="1"/>
        <v>264.21668233346662</v>
      </c>
      <c r="J38" s="8">
        <f t="shared" si="2"/>
        <v>5.2213850668281561E-3</v>
      </c>
      <c r="K38" s="8">
        <f t="shared" si="3"/>
        <v>107.19340277777776</v>
      </c>
      <c r="L38" s="8">
        <f t="shared" si="4"/>
        <v>1.0719340277777776</v>
      </c>
      <c r="M38" s="1" t="s">
        <v>73</v>
      </c>
      <c r="O38" s="8">
        <f t="shared" si="19"/>
        <v>2.2975819983150854</v>
      </c>
      <c r="P38" s="8">
        <f t="shared" si="5"/>
        <v>1.199656033581558E-2</v>
      </c>
      <c r="Q38" s="13">
        <f t="shared" si="6"/>
        <v>2.0794037915413672E-3</v>
      </c>
      <c r="R38" s="8">
        <f t="shared" si="7"/>
        <v>0.18580189814814813</v>
      </c>
      <c r="S38" s="14">
        <f t="shared" si="8"/>
        <v>1.1191509948317998E-2</v>
      </c>
      <c r="T38" s="2">
        <v>0.01</v>
      </c>
      <c r="U38" s="15">
        <f t="shared" si="9"/>
        <v>1.1191509948317998E-4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2.2011915099483179E-2</v>
      </c>
      <c r="AR38" s="8">
        <f t="shared" si="15"/>
        <v>107.19340277777776</v>
      </c>
      <c r="AS38" s="1">
        <f t="shared" si="16"/>
        <v>0.17333333333333334</v>
      </c>
      <c r="AT38" s="1">
        <f t="shared" si="20"/>
        <v>65.035833333333343</v>
      </c>
      <c r="AU38" s="1">
        <f t="shared" si="17"/>
        <v>178211.40231722855</v>
      </c>
      <c r="AV38" s="1">
        <f>SUM(AU27:AU38)</f>
        <v>2534030.6197547475</v>
      </c>
    </row>
    <row r="39" spans="1:48" x14ac:dyDescent="0.15">
      <c r="C39" s="7">
        <v>12</v>
      </c>
      <c r="D39" s="9">
        <v>-16.587571586128998</v>
      </c>
      <c r="E39" s="10">
        <f t="shared" si="18"/>
        <v>-8.9333176665333305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1.1020000000000001</v>
      </c>
      <c r="E42" s="7"/>
      <c r="F42" s="7"/>
      <c r="G42" s="1">
        <v>1</v>
      </c>
      <c r="H42" s="8">
        <f t="shared" ref="H42:H53" si="21">E43</f>
        <v>1.1020000000000001</v>
      </c>
      <c r="I42" s="8">
        <f t="shared" ref="I42:I53" si="22">H42+273.15</f>
        <v>274.25199999999995</v>
      </c>
      <c r="J42" s="8">
        <f t="shared" ref="J42:J53" si="23">EXP(($C$16*(I42-$C$14))/($C$17*I42*$C$14))</f>
        <v>2.0110034608563452E-2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1.5503035159268738E-3</v>
      </c>
      <c r="Q42" s="13">
        <f t="shared" ref="Q42:Q53" si="27">P42*$B$44</f>
        <v>2.4804856254829978E-4</v>
      </c>
      <c r="R42" s="8">
        <f t="shared" ref="R42:R53" si="28">L42*$B$44</f>
        <v>1.2334566666666666E-2</v>
      </c>
      <c r="S42" s="14">
        <f t="shared" ref="S42:S53" si="29">Q42/R42</f>
        <v>2.0110034608563452E-2</v>
      </c>
      <c r="T42" s="2">
        <v>0.01</v>
      </c>
      <c r="U42" s="15">
        <f t="shared" ref="U42:U53" si="30">S42*T42</f>
        <v>2.0110034608563452E-4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1.5001100346085636E-2</v>
      </c>
      <c r="AR42" s="8">
        <f t="shared" ref="AR42:AR53" si="34">$B$42/12</f>
        <v>7.7091041666666671</v>
      </c>
      <c r="AS42" s="1">
        <f t="shared" ref="AS42:AS53" si="35">$B$44</f>
        <v>0.16</v>
      </c>
      <c r="AT42" s="1">
        <f>$E$5/12</f>
        <v>121.43034246575333</v>
      </c>
      <c r="AU42" s="1">
        <f t="shared" ref="AU42:AU53" si="36">AT42*10000*AS42*0.67*AR42*AQ42</f>
        <v>15053.900296741122</v>
      </c>
    </row>
    <row r="43" spans="1:48" x14ac:dyDescent="0.15">
      <c r="A43" s="1" t="s">
        <v>74</v>
      </c>
      <c r="B43" s="1">
        <v>1</v>
      </c>
      <c r="C43" s="7">
        <v>1</v>
      </c>
      <c r="D43" s="9">
        <v>-18.1455716864516</v>
      </c>
      <c r="E43" s="10">
        <f t="shared" ref="E43:E54" si="37">D42</f>
        <v>1.1020000000000001</v>
      </c>
      <c r="F43" s="7" t="s">
        <v>73</v>
      </c>
      <c r="G43" s="1">
        <v>2</v>
      </c>
      <c r="H43" s="8">
        <f t="shared" si="21"/>
        <v>-18.1455716864516</v>
      </c>
      <c r="I43" s="8">
        <f t="shared" si="22"/>
        <v>255.00442831354837</v>
      </c>
      <c r="J43" s="8">
        <f t="shared" si="23"/>
        <v>1.3791529555720115E-3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0.15263177981740644</v>
      </c>
      <c r="P43" s="8">
        <f t="shared" si="26"/>
        <v>2.105025702493926E-4</v>
      </c>
      <c r="Q43" s="13">
        <f t="shared" si="27"/>
        <v>3.3680411239902818E-5</v>
      </c>
      <c r="R43" s="8">
        <f t="shared" si="28"/>
        <v>1.2334566666666666E-2</v>
      </c>
      <c r="S43" s="14">
        <f t="shared" si="29"/>
        <v>2.7305710974769672E-3</v>
      </c>
      <c r="T43" s="2">
        <v>0.01</v>
      </c>
      <c r="U43" s="15">
        <f t="shared" si="30"/>
        <v>2.7305710974769672E-5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1.4827305710974771E-2</v>
      </c>
      <c r="AR43" s="8">
        <f t="shared" si="34"/>
        <v>7.7091041666666671</v>
      </c>
      <c r="AS43" s="1">
        <f t="shared" si="35"/>
        <v>0.16</v>
      </c>
      <c r="AT43" s="1">
        <f t="shared" ref="AT43:AT53" si="39">$E$5/12</f>
        <v>121.43034246575333</v>
      </c>
      <c r="AU43" s="1">
        <f t="shared" si="36"/>
        <v>14879.493949959358</v>
      </c>
    </row>
    <row r="44" spans="1:48" x14ac:dyDescent="0.15">
      <c r="A44" s="1" t="s">
        <v>38</v>
      </c>
      <c r="B44" s="1">
        <f>I5</f>
        <v>0.16</v>
      </c>
      <c r="C44" s="7">
        <v>2</v>
      </c>
      <c r="D44" s="9">
        <v>-12.8936334768214</v>
      </c>
      <c r="E44" s="10">
        <f t="shared" si="37"/>
        <v>-18.1455716864516</v>
      </c>
      <c r="F44" s="7" t="s">
        <v>73</v>
      </c>
      <c r="G44" s="1">
        <v>3</v>
      </c>
      <c r="H44" s="8">
        <f t="shared" si="21"/>
        <v>-12.8936334768214</v>
      </c>
      <c r="I44" s="8">
        <f t="shared" si="22"/>
        <v>260.2563665231786</v>
      </c>
      <c r="J44" s="8">
        <f t="shared" si="23"/>
        <v>2.9802098533403183E-3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0.2295123189138237</v>
      </c>
      <c r="P44" s="8">
        <f t="shared" si="26"/>
        <v>6.8399487428996285E-4</v>
      </c>
      <c r="Q44" s="13">
        <f t="shared" si="27"/>
        <v>1.0943917988639406E-4</v>
      </c>
      <c r="R44" s="8">
        <f t="shared" si="28"/>
        <v>1.2334566666666666E-2</v>
      </c>
      <c r="S44" s="14">
        <f t="shared" si="29"/>
        <v>8.8725597618395519E-3</v>
      </c>
      <c r="T44" s="2">
        <v>0.01</v>
      </c>
      <c r="U44" s="15">
        <f t="shared" si="30"/>
        <v>8.8725597618395514E-5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1.4888725597618396E-2</v>
      </c>
      <c r="AR44" s="8">
        <f t="shared" si="34"/>
        <v>7.7091041666666671</v>
      </c>
      <c r="AS44" s="1">
        <f t="shared" si="35"/>
        <v>0.16</v>
      </c>
      <c r="AT44" s="1">
        <f t="shared" si="39"/>
        <v>121.43034246575333</v>
      </c>
      <c r="AU44" s="1">
        <f t="shared" si="36"/>
        <v>14941.130018543588</v>
      </c>
    </row>
    <row r="45" spans="1:48" x14ac:dyDescent="0.15">
      <c r="C45" s="7">
        <v>3</v>
      </c>
      <c r="D45" s="9">
        <v>-4.1505958044193596</v>
      </c>
      <c r="E45" s="10">
        <f t="shared" si="37"/>
        <v>-12.8936334768214</v>
      </c>
      <c r="F45" s="7" t="s">
        <v>73</v>
      </c>
      <c r="G45" s="1">
        <v>4</v>
      </c>
      <c r="H45" s="8">
        <f t="shared" si="21"/>
        <v>-4.1505958044193596</v>
      </c>
      <c r="I45" s="8">
        <f t="shared" si="22"/>
        <v>268.99940419558061</v>
      </c>
      <c r="J45" s="8">
        <f t="shared" si="23"/>
        <v>1.0054003611037131E-2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0.30591936570620043</v>
      </c>
      <c r="P45" s="8">
        <f t="shared" si="26"/>
        <v>3.0757144074963277E-3</v>
      </c>
      <c r="Q45" s="13">
        <f t="shared" si="27"/>
        <v>4.9211430519941249E-4</v>
      </c>
      <c r="R45" s="8">
        <f t="shared" si="28"/>
        <v>1.2334566666666666E-2</v>
      </c>
      <c r="S45" s="14">
        <f t="shared" si="29"/>
        <v>3.9897170164017046E-2</v>
      </c>
      <c r="T45" s="2">
        <v>0.01</v>
      </c>
      <c r="U45" s="15">
        <f t="shared" si="30"/>
        <v>3.9897170164017047E-4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1.5198971701640172E-2</v>
      </c>
      <c r="AR45" s="8">
        <f t="shared" si="34"/>
        <v>7.7091041666666671</v>
      </c>
      <c r="AS45" s="1">
        <f t="shared" si="35"/>
        <v>0.16</v>
      </c>
      <c r="AT45" s="1">
        <f t="shared" si="39"/>
        <v>121.43034246575333</v>
      </c>
      <c r="AU45" s="1">
        <f t="shared" si="36"/>
        <v>15252.468107726818</v>
      </c>
    </row>
    <row r="46" spans="1:48" x14ac:dyDescent="0.15">
      <c r="C46" s="7">
        <v>4</v>
      </c>
      <c r="D46" s="9">
        <v>5.4295313869666701</v>
      </c>
      <c r="E46" s="10">
        <f t="shared" si="37"/>
        <v>-4.1505958044193596</v>
      </c>
      <c r="F46" s="7" t="s">
        <v>73</v>
      </c>
      <c r="G46" s="1">
        <v>5</v>
      </c>
      <c r="H46" s="8">
        <f t="shared" si="21"/>
        <v>5.4295313869666701</v>
      </c>
      <c r="I46" s="8">
        <f t="shared" si="22"/>
        <v>278.57953138696666</v>
      </c>
      <c r="J46" s="8">
        <f t="shared" si="23"/>
        <v>3.4908609419263624E-2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0.28770146873376889</v>
      </c>
      <c r="O46" s="8">
        <f t="shared" si="38"/>
        <v>9.2233224231601851E-2</v>
      </c>
      <c r="P46" s="8">
        <f t="shared" si="26"/>
        <v>3.2197336001803505E-3</v>
      </c>
      <c r="Q46" s="13">
        <f t="shared" si="27"/>
        <v>5.1515737602885608E-4</v>
      </c>
      <c r="R46" s="8">
        <f t="shared" si="28"/>
        <v>1.2334566666666666E-2</v>
      </c>
      <c r="S46" s="14">
        <f t="shared" si="29"/>
        <v>4.1765340441268527E-2</v>
      </c>
      <c r="T46" s="2">
        <v>0.01</v>
      </c>
      <c r="U46" s="15">
        <f t="shared" si="30"/>
        <v>4.1765340441268529E-4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1.5217653404412687E-2</v>
      </c>
      <c r="AR46" s="8">
        <f t="shared" si="34"/>
        <v>7.7091041666666671</v>
      </c>
      <c r="AS46" s="1">
        <f t="shared" si="35"/>
        <v>0.16</v>
      </c>
      <c r="AT46" s="1">
        <f t="shared" si="39"/>
        <v>121.43034246575333</v>
      </c>
      <c r="AU46" s="1">
        <f t="shared" si="36"/>
        <v>15271.215565208107</v>
      </c>
    </row>
    <row r="47" spans="1:48" x14ac:dyDescent="0.15">
      <c r="C47" s="7">
        <v>5</v>
      </c>
      <c r="D47" s="9">
        <v>11.4614607700323</v>
      </c>
      <c r="E47" s="10">
        <f t="shared" si="37"/>
        <v>5.4295313869666701</v>
      </c>
      <c r="F47" s="7" t="s">
        <v>75</v>
      </c>
      <c r="G47" s="1">
        <v>6</v>
      </c>
      <c r="H47" s="8">
        <f t="shared" si="21"/>
        <v>11.4614607700323</v>
      </c>
      <c r="I47" s="8">
        <f t="shared" si="22"/>
        <v>284.61146077003229</v>
      </c>
      <c r="J47" s="8">
        <f t="shared" si="23"/>
        <v>7.3220935246565394E-2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0.16610453229808816</v>
      </c>
      <c r="P47" s="8">
        <f t="shared" si="26"/>
        <v>1.2162329203559344E-2</v>
      </c>
      <c r="Q47" s="13">
        <f t="shared" si="27"/>
        <v>1.9459726725694951E-3</v>
      </c>
      <c r="R47" s="8">
        <f t="shared" si="28"/>
        <v>1.2334566666666666E-2</v>
      </c>
      <c r="S47" s="14">
        <f t="shared" si="29"/>
        <v>0.15776579146702857</v>
      </c>
      <c r="T47" s="2">
        <v>0.01</v>
      </c>
      <c r="U47" s="15">
        <f t="shared" si="30"/>
        <v>1.5776579146702858E-3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1.6377657914670288E-2</v>
      </c>
      <c r="AR47" s="8">
        <f t="shared" si="34"/>
        <v>7.7091041666666671</v>
      </c>
      <c r="AS47" s="1">
        <f t="shared" si="35"/>
        <v>0.16</v>
      </c>
      <c r="AT47" s="1">
        <f t="shared" si="39"/>
        <v>121.43034246575333</v>
      </c>
      <c r="AU47" s="1">
        <f t="shared" si="36"/>
        <v>16435.302988018037</v>
      </c>
    </row>
    <row r="48" spans="1:48" x14ac:dyDescent="0.15">
      <c r="C48" s="7">
        <v>6</v>
      </c>
      <c r="D48" s="9">
        <v>18.944184018000001</v>
      </c>
      <c r="E48" s="10">
        <f t="shared" si="37"/>
        <v>11.4614607700323</v>
      </c>
      <c r="F48" s="7" t="s">
        <v>73</v>
      </c>
      <c r="G48" s="1">
        <v>7</v>
      </c>
      <c r="H48" s="8">
        <f t="shared" si="21"/>
        <v>18.944184018000001</v>
      </c>
      <c r="I48" s="8">
        <f t="shared" si="22"/>
        <v>292.09418401799996</v>
      </c>
      <c r="J48" s="8">
        <f t="shared" si="23"/>
        <v>0.17589318546855409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0.23103324476119549</v>
      </c>
      <c r="P48" s="8">
        <f t="shared" si="26"/>
        <v>4.0637173370182814E-2</v>
      </c>
      <c r="Q48" s="13">
        <f t="shared" si="27"/>
        <v>6.50194773922925E-3</v>
      </c>
      <c r="R48" s="8">
        <f t="shared" si="28"/>
        <v>1.2334566666666666E-2</v>
      </c>
      <c r="S48" s="14">
        <f t="shared" si="29"/>
        <v>0.52713223860553815</v>
      </c>
      <c r="T48" s="2">
        <v>0.01</v>
      </c>
      <c r="U48" s="15">
        <f t="shared" si="30"/>
        <v>5.2713223860553814E-3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3.2371322386055383E-2</v>
      </c>
      <c r="AR48" s="8">
        <f t="shared" si="34"/>
        <v>7.7091041666666671</v>
      </c>
      <c r="AS48" s="1">
        <f t="shared" si="35"/>
        <v>0.16</v>
      </c>
      <c r="AT48" s="1">
        <f t="shared" si="39"/>
        <v>121.43034246575333</v>
      </c>
      <c r="AU48" s="1">
        <f t="shared" si="36"/>
        <v>32485.260976239042</v>
      </c>
    </row>
    <row r="49" spans="1:79" x14ac:dyDescent="0.15">
      <c r="C49" s="7">
        <v>7</v>
      </c>
      <c r="D49" s="9">
        <v>21.430002089354801</v>
      </c>
      <c r="E49" s="10">
        <f t="shared" si="37"/>
        <v>18.944184018000001</v>
      </c>
      <c r="F49" s="7" t="s">
        <v>73</v>
      </c>
      <c r="G49" s="1">
        <v>8</v>
      </c>
      <c r="H49" s="8">
        <f t="shared" si="21"/>
        <v>21.430002089354801</v>
      </c>
      <c r="I49" s="8">
        <f t="shared" si="22"/>
        <v>294.58000208935476</v>
      </c>
      <c r="J49" s="8">
        <f t="shared" si="23"/>
        <v>0.23303063288797138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0.26748711305767936</v>
      </c>
      <c r="P49" s="8">
        <f t="shared" si="26"/>
        <v>6.2332691245207371E-2</v>
      </c>
      <c r="Q49" s="13">
        <f t="shared" si="27"/>
        <v>9.97323059923318E-3</v>
      </c>
      <c r="R49" s="8">
        <f t="shared" si="28"/>
        <v>1.2334566666666666E-2</v>
      </c>
      <c r="S49" s="14">
        <f t="shared" si="29"/>
        <v>0.80855946291045333</v>
      </c>
      <c r="T49" s="2">
        <v>0.01</v>
      </c>
      <c r="U49" s="15">
        <f t="shared" si="30"/>
        <v>8.0855946291045339E-3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3.5185594629104533E-2</v>
      </c>
      <c r="AR49" s="8">
        <f t="shared" si="34"/>
        <v>7.7091041666666671</v>
      </c>
      <c r="AS49" s="1">
        <f t="shared" si="35"/>
        <v>0.16</v>
      </c>
      <c r="AT49" s="1">
        <f t="shared" si="39"/>
        <v>121.43034246575333</v>
      </c>
      <c r="AU49" s="1">
        <f t="shared" si="36"/>
        <v>35309.438721693747</v>
      </c>
    </row>
    <row r="50" spans="1:79" x14ac:dyDescent="0.15">
      <c r="C50" s="7">
        <v>8</v>
      </c>
      <c r="D50" s="9">
        <v>20.623694357419399</v>
      </c>
      <c r="E50" s="10">
        <f t="shared" si="37"/>
        <v>21.430002089354801</v>
      </c>
      <c r="F50" s="7" t="s">
        <v>73</v>
      </c>
      <c r="G50" s="1">
        <v>9</v>
      </c>
      <c r="H50" s="8">
        <f t="shared" si="21"/>
        <v>20.623694357419399</v>
      </c>
      <c r="I50" s="8">
        <f t="shared" si="22"/>
        <v>293.7736943574194</v>
      </c>
      <c r="J50" s="8">
        <f t="shared" si="23"/>
        <v>0.21282079285515143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0.2822454634791387</v>
      </c>
      <c r="P50" s="8">
        <f t="shared" si="26"/>
        <v>6.0067703317399988E-2</v>
      </c>
      <c r="Q50" s="13">
        <f t="shared" si="27"/>
        <v>9.6108325307839981E-3</v>
      </c>
      <c r="R50" s="8">
        <f t="shared" si="28"/>
        <v>1.2334566666666666E-2</v>
      </c>
      <c r="S50" s="14">
        <f t="shared" si="29"/>
        <v>0.77917877380780831</v>
      </c>
      <c r="T50" s="2">
        <v>0.01</v>
      </c>
      <c r="U50" s="15">
        <f t="shared" si="30"/>
        <v>7.7917877380780836E-3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3.4891787738078085E-2</v>
      </c>
      <c r="AR50" s="8">
        <f t="shared" si="34"/>
        <v>7.7091041666666671</v>
      </c>
      <c r="AS50" s="1">
        <f t="shared" si="35"/>
        <v>0.16</v>
      </c>
      <c r="AT50" s="1">
        <f t="shared" si="39"/>
        <v>121.43034246575333</v>
      </c>
      <c r="AU50" s="1">
        <f t="shared" si="36"/>
        <v>35014.597707236979</v>
      </c>
    </row>
    <row r="51" spans="1:79" x14ac:dyDescent="0.15">
      <c r="C51" s="7">
        <v>9</v>
      </c>
      <c r="D51" s="9">
        <v>12.991314386633301</v>
      </c>
      <c r="E51" s="10">
        <f t="shared" si="37"/>
        <v>20.623694357419399</v>
      </c>
      <c r="F51" s="7" t="s">
        <v>73</v>
      </c>
      <c r="G51" s="1">
        <v>10</v>
      </c>
      <c r="H51" s="8">
        <f t="shared" si="21"/>
        <v>12.991314386633301</v>
      </c>
      <c r="I51" s="8">
        <f t="shared" si="22"/>
        <v>286.14131438663327</v>
      </c>
      <c r="J51" s="8">
        <f t="shared" si="23"/>
        <v>8.791666490472784E-2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0.29926880182840543</v>
      </c>
      <c r="P51" s="8">
        <f t="shared" si="26"/>
        <v>2.6310714966787323E-2</v>
      </c>
      <c r="Q51" s="13">
        <f t="shared" si="27"/>
        <v>4.2097143946859721E-3</v>
      </c>
      <c r="R51" s="8">
        <f t="shared" si="28"/>
        <v>1.2334566666666666E-2</v>
      </c>
      <c r="S51" s="14">
        <f t="shared" si="29"/>
        <v>0.34129406475725177</v>
      </c>
      <c r="T51" s="2">
        <v>0.01</v>
      </c>
      <c r="U51" s="15">
        <f t="shared" si="30"/>
        <v>3.4129406475725179E-3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1.821294064757252E-2</v>
      </c>
      <c r="AR51" s="8">
        <f t="shared" si="34"/>
        <v>7.7091041666666671</v>
      </c>
      <c r="AS51" s="1">
        <f t="shared" si="35"/>
        <v>0.16</v>
      </c>
      <c r="AT51" s="1">
        <f t="shared" si="39"/>
        <v>121.43034246575333</v>
      </c>
      <c r="AU51" s="1">
        <f t="shared" si="36"/>
        <v>18277.045436241177</v>
      </c>
    </row>
    <row r="52" spans="1:79" x14ac:dyDescent="0.15">
      <c r="C52" s="7">
        <v>10</v>
      </c>
      <c r="D52" s="9">
        <v>3.8480441971290298</v>
      </c>
      <c r="E52" s="10">
        <f t="shared" si="37"/>
        <v>12.991314386633301</v>
      </c>
      <c r="F52" s="7" t="s">
        <v>73</v>
      </c>
      <c r="G52" s="1">
        <v>11</v>
      </c>
      <c r="H52" s="8">
        <f t="shared" si="21"/>
        <v>3.8480441971290298</v>
      </c>
      <c r="I52" s="8">
        <f t="shared" si="22"/>
        <v>276.99804419712899</v>
      </c>
      <c r="J52" s="8">
        <f t="shared" si="23"/>
        <v>2.8593566323898527E-2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0.25931018251853716</v>
      </c>
      <c r="O52" s="8">
        <f t="shared" si="38"/>
        <v>9.0738946009747634E-2</v>
      </c>
      <c r="P52" s="8">
        <f t="shared" si="26"/>
        <v>2.5945500708903666E-3</v>
      </c>
      <c r="Q52" s="13">
        <f t="shared" si="27"/>
        <v>4.1512801134245867E-4</v>
      </c>
      <c r="R52" s="8">
        <f t="shared" si="28"/>
        <v>1.2334566666666666E-2</v>
      </c>
      <c r="S52" s="14">
        <f t="shared" si="29"/>
        <v>3.3655662380447794E-2</v>
      </c>
      <c r="T52" s="2">
        <v>0.01</v>
      </c>
      <c r="U52" s="15">
        <f t="shared" si="30"/>
        <v>3.3655662380447797E-4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1.5136556623804479E-2</v>
      </c>
      <c r="AR52" s="8">
        <f t="shared" si="34"/>
        <v>7.7091041666666671</v>
      </c>
      <c r="AS52" s="1">
        <f t="shared" si="35"/>
        <v>0.16</v>
      </c>
      <c r="AT52" s="1">
        <f t="shared" si="39"/>
        <v>121.43034246575333</v>
      </c>
      <c r="AU52" s="1">
        <f t="shared" si="36"/>
        <v>15189.833345137751</v>
      </c>
    </row>
    <row r="53" spans="1:79" x14ac:dyDescent="0.15">
      <c r="C53" s="7">
        <v>11</v>
      </c>
      <c r="D53" s="9">
        <v>-8.9333176665333305</v>
      </c>
      <c r="E53" s="10">
        <f t="shared" si="37"/>
        <v>3.8480441971290298</v>
      </c>
      <c r="F53" s="7" t="s">
        <v>75</v>
      </c>
      <c r="G53" s="1">
        <v>12</v>
      </c>
      <c r="H53" s="8">
        <f t="shared" si="21"/>
        <v>-8.9333176665333305</v>
      </c>
      <c r="I53" s="8">
        <f t="shared" si="22"/>
        <v>264.21668233346662</v>
      </c>
      <c r="J53" s="8">
        <f t="shared" si="23"/>
        <v>5.2213850668281561E-3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0.16523543760552392</v>
      </c>
      <c r="P53" s="8">
        <f t="shared" si="26"/>
        <v>8.6275784642429818E-4</v>
      </c>
      <c r="Q53" s="13">
        <f t="shared" si="27"/>
        <v>1.3804125542788771E-4</v>
      </c>
      <c r="R53" s="8">
        <f t="shared" si="28"/>
        <v>1.2334566666666666E-2</v>
      </c>
      <c r="S53" s="14">
        <f t="shared" si="29"/>
        <v>1.119141508237455E-2</v>
      </c>
      <c r="T53" s="2">
        <v>0.01</v>
      </c>
      <c r="U53" s="15">
        <f t="shared" si="30"/>
        <v>1.119141508237455E-4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1.4911914150823746E-2</v>
      </c>
      <c r="AR53" s="8">
        <f t="shared" si="34"/>
        <v>7.7091041666666671</v>
      </c>
      <c r="AS53" s="1">
        <f t="shared" si="35"/>
        <v>0.16</v>
      </c>
      <c r="AT53" s="1">
        <f t="shared" si="39"/>
        <v>121.43034246575333</v>
      </c>
      <c r="AU53" s="1">
        <f t="shared" si="36"/>
        <v>14964.400189392763</v>
      </c>
      <c r="AV53" s="1">
        <f>SUM(AU42:AU53)</f>
        <v>243074.08730213845</v>
      </c>
    </row>
    <row r="54" spans="1:79" x14ac:dyDescent="0.15">
      <c r="C54" s="7">
        <v>12</v>
      </c>
      <c r="D54" s="9">
        <v>-16.587571586128998</v>
      </c>
      <c r="E54" s="10">
        <f t="shared" si="37"/>
        <v>-8.9333176665333305</v>
      </c>
      <c r="F54" s="7" t="s">
        <v>73</v>
      </c>
    </row>
    <row r="56" spans="1:79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7">
        <v>-18</v>
      </c>
      <c r="E58" s="7"/>
      <c r="F58" s="7"/>
      <c r="G58" s="1">
        <v>1</v>
      </c>
      <c r="H58" s="8">
        <f t="shared" ref="H58:H69" si="40">E59</f>
        <v>-18</v>
      </c>
      <c r="I58" s="8">
        <f t="shared" ref="I58:I69" si="41">H58+273.15</f>
        <v>255.14999999999998</v>
      </c>
      <c r="J58" s="8">
        <f t="shared" ref="J58:J69" si="42">EXP(($C$16*(I58-$C$14))/($C$17*I58*$C$14))</f>
        <v>1.4095268772324563E-3</v>
      </c>
      <c r="K58" s="8">
        <f t="shared" ref="K58:K69" si="43">$B$58/12</f>
        <v>10.232166666666666</v>
      </c>
      <c r="L58" s="8">
        <f t="shared" ref="L58:L69" si="44">K58*$B$59/100</f>
        <v>2.7626849999999994</v>
      </c>
      <c r="M58" s="1" t="s">
        <v>73</v>
      </c>
      <c r="O58" s="8">
        <f>L58</f>
        <v>2.7626849999999994</v>
      </c>
      <c r="P58" s="8">
        <f t="shared" ref="P58:P69" si="45">O58*J58</f>
        <v>3.8940787608269475E-3</v>
      </c>
      <c r="Q58" s="13">
        <f t="shared" ref="Q58:Q69" si="46">P58*$B$60</f>
        <v>1.1292828406398146E-3</v>
      </c>
      <c r="R58" s="8">
        <f t="shared" ref="R58:R69" si="47">L58*$B$60</f>
        <v>0.80117864999999977</v>
      </c>
      <c r="S58" s="14">
        <f t="shared" ref="S58:S69" si="48">Q58/R58</f>
        <v>1.4095268772324561E-3</v>
      </c>
      <c r="T58" s="2">
        <v>0.27</v>
      </c>
      <c r="U58" s="15">
        <f t="shared" ref="U58:U69" si="49">S58*T58</f>
        <v>3.8057225685276315E-4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0.2264739451895065</v>
      </c>
      <c r="AC58" s="8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256.17992793857252</v>
      </c>
      <c r="AF58" s="1">
        <f t="shared" ref="AF58:AF69" si="54">AE58*10000*AC58*AB58</f>
        <v>5936506.5358434431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9">
        <v>-18.1455716864516</v>
      </c>
      <c r="E59" s="10">
        <f t="shared" ref="E59:E70" si="55">D58</f>
        <v>-18</v>
      </c>
      <c r="F59" s="7" t="s">
        <v>73</v>
      </c>
      <c r="G59" s="1">
        <v>2</v>
      </c>
      <c r="H59" s="8">
        <f t="shared" si="40"/>
        <v>-18.1455716864516</v>
      </c>
      <c r="I59" s="8">
        <f t="shared" si="41"/>
        <v>255.00442831354837</v>
      </c>
      <c r="J59" s="8">
        <f t="shared" si="42"/>
        <v>1.3791529555720115E-3</v>
      </c>
      <c r="K59" s="8">
        <f t="shared" si="43"/>
        <v>10.232166666666666</v>
      </c>
      <c r="L59" s="8">
        <f t="shared" si="44"/>
        <v>2.7626849999999994</v>
      </c>
      <c r="M59" s="1" t="s">
        <v>73</v>
      </c>
      <c r="O59" s="8">
        <f t="shared" ref="O59:O69" si="56">L59+O58-P58-N59</f>
        <v>5.5214759212391717</v>
      </c>
      <c r="P59" s="8">
        <f t="shared" si="45"/>
        <v>7.6149598358966992E-3</v>
      </c>
      <c r="Q59" s="13">
        <f t="shared" si="46"/>
        <v>2.2083383524100428E-3</v>
      </c>
      <c r="R59" s="8">
        <f t="shared" si="47"/>
        <v>0.80117864999999977</v>
      </c>
      <c r="S59" s="14">
        <f t="shared" si="48"/>
        <v>2.7563619579853301E-3</v>
      </c>
      <c r="T59" s="2">
        <v>0.27</v>
      </c>
      <c r="U59" s="15">
        <f t="shared" si="49"/>
        <v>7.4421772865603919E-4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0.22654460150467789</v>
      </c>
      <c r="AC59" s="8">
        <f t="shared" si="51"/>
        <v>10.232166666666666</v>
      </c>
      <c r="AD59" s="1">
        <f t="shared" si="52"/>
        <v>0.28999999999999998</v>
      </c>
      <c r="AE59" s="16">
        <f t="shared" si="53"/>
        <v>256.17992793857252</v>
      </c>
      <c r="AF59" s="1">
        <f t="shared" si="54"/>
        <v>5938358.6326771984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38</v>
      </c>
      <c r="B60" s="1">
        <f>H7</f>
        <v>0.28999999999999998</v>
      </c>
      <c r="C60" s="7">
        <v>2</v>
      </c>
      <c r="D60" s="9">
        <v>-12.8936334768214</v>
      </c>
      <c r="E60" s="10">
        <f t="shared" si="55"/>
        <v>-18.1455716864516</v>
      </c>
      <c r="F60" s="7" t="s">
        <v>73</v>
      </c>
      <c r="G60" s="1">
        <v>3</v>
      </c>
      <c r="H60" s="8">
        <f t="shared" si="40"/>
        <v>-12.8936334768214</v>
      </c>
      <c r="I60" s="8">
        <f t="shared" si="41"/>
        <v>260.2563665231786</v>
      </c>
      <c r="J60" s="8">
        <f t="shared" si="42"/>
        <v>2.9802098533403183E-3</v>
      </c>
      <c r="K60" s="8">
        <f t="shared" si="43"/>
        <v>10.232166666666666</v>
      </c>
      <c r="L60" s="8">
        <f t="shared" si="44"/>
        <v>2.7626849999999994</v>
      </c>
      <c r="M60" s="1" t="s">
        <v>73</v>
      </c>
      <c r="O60" s="8">
        <f t="shared" si="56"/>
        <v>8.2765459614032739</v>
      </c>
      <c r="P60" s="8">
        <f t="shared" si="45"/>
        <v>2.4665843825798055E-2</v>
      </c>
      <c r="Q60" s="13">
        <f t="shared" si="46"/>
        <v>7.153094709481435E-3</v>
      </c>
      <c r="R60" s="8">
        <f t="shared" si="47"/>
        <v>0.80117864999999977</v>
      </c>
      <c r="S60" s="14">
        <f t="shared" si="48"/>
        <v>8.9282143370663179E-3</v>
      </c>
      <c r="T60" s="2">
        <v>0.27</v>
      </c>
      <c r="U60" s="15">
        <f t="shared" si="49"/>
        <v>2.4106178710079059E-3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0.22686838305233686</v>
      </c>
      <c r="AC60" s="8">
        <f t="shared" si="51"/>
        <v>10.232166666666666</v>
      </c>
      <c r="AD60" s="1">
        <f t="shared" si="52"/>
        <v>0.28999999999999998</v>
      </c>
      <c r="AE60" s="16">
        <f t="shared" si="53"/>
        <v>256.17992793857252</v>
      </c>
      <c r="AF60" s="1">
        <f t="shared" si="54"/>
        <v>5946845.8397696288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9">
        <v>-4.1505958044193596</v>
      </c>
      <c r="E61" s="10">
        <f t="shared" si="55"/>
        <v>-12.8936334768214</v>
      </c>
      <c r="F61" s="7" t="s">
        <v>73</v>
      </c>
      <c r="G61" s="1">
        <v>4</v>
      </c>
      <c r="H61" s="8">
        <f t="shared" si="40"/>
        <v>-4.1505958044193596</v>
      </c>
      <c r="I61" s="8">
        <f t="shared" si="41"/>
        <v>268.99940419558061</v>
      </c>
      <c r="J61" s="8">
        <f t="shared" si="42"/>
        <v>1.0054003611037131E-2</v>
      </c>
      <c r="K61" s="8">
        <f t="shared" si="43"/>
        <v>10.232166666666666</v>
      </c>
      <c r="L61" s="8">
        <f t="shared" si="44"/>
        <v>2.7626849999999994</v>
      </c>
      <c r="M61" s="1" t="s">
        <v>73</v>
      </c>
      <c r="O61" s="8">
        <f t="shared" si="56"/>
        <v>11.014565117577476</v>
      </c>
      <c r="P61" s="8">
        <f t="shared" si="45"/>
        <v>0.11074047746612757</v>
      </c>
      <c r="Q61" s="13">
        <f t="shared" si="46"/>
        <v>3.2114738465176991E-2</v>
      </c>
      <c r="R61" s="8">
        <f t="shared" si="47"/>
        <v>0.80117864999999977</v>
      </c>
      <c r="S61" s="14">
        <f t="shared" si="48"/>
        <v>4.0084366283571086E-2</v>
      </c>
      <c r="T61" s="2">
        <v>0.27</v>
      </c>
      <c r="U61" s="15">
        <f t="shared" si="49"/>
        <v>1.0822778896564194E-2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0.22850286593960245</v>
      </c>
      <c r="AC61" s="8">
        <f t="shared" si="51"/>
        <v>10.232166666666666</v>
      </c>
      <c r="AD61" s="1">
        <f t="shared" si="52"/>
        <v>0.28999999999999998</v>
      </c>
      <c r="AE61" s="16">
        <f t="shared" si="53"/>
        <v>256.17992793857252</v>
      </c>
      <c r="AF61" s="1">
        <f t="shared" si="54"/>
        <v>5989690.1428299965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9">
        <v>5.4295313869666701</v>
      </c>
      <c r="E62" s="10">
        <f t="shared" si="55"/>
        <v>-4.1505958044193596</v>
      </c>
      <c r="F62" s="7" t="s">
        <v>73</v>
      </c>
      <c r="G62" s="1">
        <v>5</v>
      </c>
      <c r="H62" s="8">
        <f t="shared" si="40"/>
        <v>5.4295313869666701</v>
      </c>
      <c r="I62" s="8">
        <f t="shared" si="41"/>
        <v>278.57953138696666</v>
      </c>
      <c r="J62" s="8">
        <f t="shared" si="42"/>
        <v>3.4908609419263624E-2</v>
      </c>
      <c r="K62" s="8">
        <f t="shared" si="43"/>
        <v>10.232166666666666</v>
      </c>
      <c r="L62" s="8">
        <f t="shared" si="44"/>
        <v>2.7626849999999994</v>
      </c>
      <c r="M62" s="1" t="s">
        <v>75</v>
      </c>
      <c r="N62" s="8">
        <f>(O61-P61)*$C$22/100</f>
        <v>10.358633408105781</v>
      </c>
      <c r="O62" s="8">
        <f t="shared" si="56"/>
        <v>3.307876232005567</v>
      </c>
      <c r="P62" s="8">
        <f t="shared" si="45"/>
        <v>0.11547335939034781</v>
      </c>
      <c r="Q62" s="13">
        <f t="shared" si="46"/>
        <v>3.3487274223200865E-2</v>
      </c>
      <c r="R62" s="8">
        <f t="shared" si="47"/>
        <v>0.80117864999999977</v>
      </c>
      <c r="S62" s="14">
        <f t="shared" si="48"/>
        <v>4.1797511982128922E-2</v>
      </c>
      <c r="T62" s="2">
        <v>0.27</v>
      </c>
      <c r="U62" s="15">
        <f t="shared" si="49"/>
        <v>1.1285328235174809E-2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0.22859273927609447</v>
      </c>
      <c r="AC62" s="8">
        <f t="shared" si="51"/>
        <v>10.232166666666666</v>
      </c>
      <c r="AD62" s="1">
        <f t="shared" si="52"/>
        <v>0.28999999999999998</v>
      </c>
      <c r="AE62" s="16">
        <f t="shared" si="53"/>
        <v>256.17992793857252</v>
      </c>
      <c r="AF62" s="1">
        <f t="shared" si="54"/>
        <v>5992045.9707776066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9">
        <v>11.4614607700323</v>
      </c>
      <c r="E63" s="10">
        <f t="shared" si="55"/>
        <v>5.4295313869666701</v>
      </c>
      <c r="F63" s="7" t="s">
        <v>75</v>
      </c>
      <c r="G63" s="1">
        <v>6</v>
      </c>
      <c r="H63" s="8">
        <f t="shared" si="40"/>
        <v>11.4614607700323</v>
      </c>
      <c r="I63" s="8">
        <f t="shared" si="41"/>
        <v>284.61146077003229</v>
      </c>
      <c r="J63" s="8">
        <f t="shared" si="42"/>
        <v>7.3220935246565394E-2</v>
      </c>
      <c r="K63" s="8">
        <f t="shared" si="43"/>
        <v>10.232166666666666</v>
      </c>
      <c r="L63" s="8">
        <f t="shared" si="44"/>
        <v>2.7626849999999994</v>
      </c>
      <c r="M63" s="1" t="s">
        <v>73</v>
      </c>
      <c r="O63" s="8">
        <f t="shared" si="56"/>
        <v>5.955087872615219</v>
      </c>
      <c r="P63" s="8">
        <f t="shared" si="45"/>
        <v>0.43603710350836583</v>
      </c>
      <c r="Q63" s="13">
        <f t="shared" si="46"/>
        <v>0.12645076001742608</v>
      </c>
      <c r="R63" s="8">
        <f t="shared" si="47"/>
        <v>0.80117864999999977</v>
      </c>
      <c r="S63" s="14">
        <f t="shared" si="48"/>
        <v>0.15783091576070596</v>
      </c>
      <c r="T63" s="2">
        <v>0.27</v>
      </c>
      <c r="U63" s="15">
        <f t="shared" si="49"/>
        <v>4.2614347255390608E-2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0.23467996767172242</v>
      </c>
      <c r="AC63" s="8">
        <f t="shared" si="51"/>
        <v>10.232166666666666</v>
      </c>
      <c r="AD63" s="1">
        <f t="shared" si="52"/>
        <v>0.28999999999999998</v>
      </c>
      <c r="AE63" s="16">
        <f t="shared" si="53"/>
        <v>256.17992793857252</v>
      </c>
      <c r="AF63" s="1">
        <f t="shared" si="54"/>
        <v>6151609.010691884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9">
        <v>18.944184018000001</v>
      </c>
      <c r="E64" s="10">
        <f t="shared" si="55"/>
        <v>11.4614607700323</v>
      </c>
      <c r="F64" s="7" t="s">
        <v>73</v>
      </c>
      <c r="G64" s="1">
        <v>7</v>
      </c>
      <c r="H64" s="8">
        <f t="shared" si="40"/>
        <v>18.944184018000001</v>
      </c>
      <c r="I64" s="8">
        <f t="shared" si="41"/>
        <v>292.09418401799996</v>
      </c>
      <c r="J64" s="8">
        <f t="shared" si="42"/>
        <v>0.17589318546855409</v>
      </c>
      <c r="K64" s="8">
        <f t="shared" si="43"/>
        <v>10.232166666666666</v>
      </c>
      <c r="L64" s="8">
        <f t="shared" si="44"/>
        <v>2.7626849999999994</v>
      </c>
      <c r="M64" s="1" t="s">
        <v>73</v>
      </c>
      <c r="O64" s="8">
        <f t="shared" si="56"/>
        <v>8.2817357691068523</v>
      </c>
      <c r="P64" s="8">
        <f t="shared" si="45"/>
        <v>1.45670088563707</v>
      </c>
      <c r="Q64" s="13">
        <f t="shared" si="46"/>
        <v>0.42244325683475026</v>
      </c>
      <c r="R64" s="8">
        <f t="shared" si="47"/>
        <v>0.80117864999999977</v>
      </c>
      <c r="S64" s="14">
        <f t="shared" si="48"/>
        <v>0.5272772269140602</v>
      </c>
      <c r="T64" s="2">
        <v>0.27</v>
      </c>
      <c r="U64" s="15">
        <f t="shared" si="49"/>
        <v>0.14236485126679627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0.30286149060113854</v>
      </c>
      <c r="AC64" s="8">
        <f t="shared" si="51"/>
        <v>10.232166666666666</v>
      </c>
      <c r="AD64" s="1">
        <f t="shared" si="52"/>
        <v>0.28999999999999998</v>
      </c>
      <c r="AE64" s="16">
        <f t="shared" si="53"/>
        <v>256.17992793857252</v>
      </c>
      <c r="AF64" s="1">
        <f t="shared" si="54"/>
        <v>7938834.7163047194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9">
        <v>21.430002089354801</v>
      </c>
      <c r="E65" s="10">
        <f t="shared" si="55"/>
        <v>18.944184018000001</v>
      </c>
      <c r="F65" s="7" t="s">
        <v>73</v>
      </c>
      <c r="G65" s="1">
        <v>8</v>
      </c>
      <c r="H65" s="8">
        <f t="shared" si="40"/>
        <v>21.430002089354801</v>
      </c>
      <c r="I65" s="8">
        <f t="shared" si="41"/>
        <v>294.58000208935476</v>
      </c>
      <c r="J65" s="8">
        <f t="shared" si="42"/>
        <v>0.23303063288797138</v>
      </c>
      <c r="K65" s="8">
        <f t="shared" si="43"/>
        <v>10.232166666666666</v>
      </c>
      <c r="L65" s="8">
        <f t="shared" si="44"/>
        <v>2.7626849999999994</v>
      </c>
      <c r="M65" s="1" t="s">
        <v>73</v>
      </c>
      <c r="O65" s="8">
        <f t="shared" si="56"/>
        <v>9.5877198834697808</v>
      </c>
      <c r="P65" s="8">
        <f t="shared" si="45"/>
        <v>2.2342324323975502</v>
      </c>
      <c r="Q65" s="13">
        <f t="shared" si="46"/>
        <v>0.64792740539528948</v>
      </c>
      <c r="R65" s="8">
        <f t="shared" si="47"/>
        <v>0.80117864999999977</v>
      </c>
      <c r="S65" s="14">
        <f t="shared" si="48"/>
        <v>0.80871776275527274</v>
      </c>
      <c r="T65" s="2">
        <v>0.27</v>
      </c>
      <c r="U65" s="15">
        <f t="shared" si="49"/>
        <v>0.21835379594392365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0.31762614255190436</v>
      </c>
      <c r="AC65" s="8">
        <f t="shared" si="51"/>
        <v>10.232166666666666</v>
      </c>
      <c r="AD65" s="1">
        <f t="shared" si="52"/>
        <v>0.28999999999999998</v>
      </c>
      <c r="AE65" s="16">
        <f t="shared" si="53"/>
        <v>256.17992793857252</v>
      </c>
      <c r="AF65" s="1">
        <f t="shared" si="54"/>
        <v>8325856.9529325655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9">
        <v>20.623694357419399</v>
      </c>
      <c r="E66" s="10">
        <f t="shared" si="55"/>
        <v>21.430002089354801</v>
      </c>
      <c r="F66" s="7" t="s">
        <v>73</v>
      </c>
      <c r="G66" s="1">
        <v>9</v>
      </c>
      <c r="H66" s="8">
        <f t="shared" si="40"/>
        <v>20.623694357419399</v>
      </c>
      <c r="I66" s="8">
        <f t="shared" si="41"/>
        <v>293.7736943574194</v>
      </c>
      <c r="J66" s="8">
        <f t="shared" si="42"/>
        <v>0.21282079285515143</v>
      </c>
      <c r="K66" s="8">
        <f t="shared" si="43"/>
        <v>10.232166666666666</v>
      </c>
      <c r="L66" s="8">
        <f t="shared" si="44"/>
        <v>2.7626849999999994</v>
      </c>
      <c r="M66" s="1" t="s">
        <v>73</v>
      </c>
      <c r="O66" s="8">
        <f t="shared" si="56"/>
        <v>10.116172451072231</v>
      </c>
      <c r="P66" s="8">
        <f t="shared" si="45"/>
        <v>2.1529318416966325</v>
      </c>
      <c r="Q66" s="13">
        <f t="shared" si="46"/>
        <v>0.62435023409202339</v>
      </c>
      <c r="R66" s="8">
        <f t="shared" si="47"/>
        <v>0.80117864999999977</v>
      </c>
      <c r="S66" s="14">
        <f t="shared" si="48"/>
        <v>0.77928965542457174</v>
      </c>
      <c r="T66" s="2">
        <v>0.27</v>
      </c>
      <c r="U66" s="15">
        <f t="shared" si="49"/>
        <v>0.21040820696463439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0.31608231461322844</v>
      </c>
      <c r="AC66" s="8">
        <f t="shared" si="51"/>
        <v>10.232166666666666</v>
      </c>
      <c r="AD66" s="1">
        <f t="shared" si="52"/>
        <v>0.28999999999999998</v>
      </c>
      <c r="AE66" s="16">
        <f t="shared" si="53"/>
        <v>256.17992793857252</v>
      </c>
      <c r="AF66" s="1">
        <f t="shared" si="54"/>
        <v>8285388.9660279425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9">
        <v>12.991314386633301</v>
      </c>
      <c r="E67" s="10">
        <f t="shared" si="55"/>
        <v>20.623694357419399</v>
      </c>
      <c r="F67" s="7" t="s">
        <v>73</v>
      </c>
      <c r="G67" s="1">
        <v>10</v>
      </c>
      <c r="H67" s="8">
        <f t="shared" si="40"/>
        <v>12.991314386633301</v>
      </c>
      <c r="I67" s="8">
        <f t="shared" si="41"/>
        <v>286.14131438663327</v>
      </c>
      <c r="J67" s="8">
        <f t="shared" si="42"/>
        <v>8.791666490472784E-2</v>
      </c>
      <c r="K67" s="8">
        <f t="shared" si="43"/>
        <v>10.232166666666666</v>
      </c>
      <c r="L67" s="8">
        <f t="shared" si="44"/>
        <v>2.7626849999999994</v>
      </c>
      <c r="M67" s="1" t="s">
        <v>73</v>
      </c>
      <c r="O67" s="8">
        <f t="shared" si="56"/>
        <v>10.725925609375597</v>
      </c>
      <c r="P67" s="8">
        <f t="shared" si="45"/>
        <v>0.9429876075925131</v>
      </c>
      <c r="Q67" s="13">
        <f t="shared" si="46"/>
        <v>0.27346640620182877</v>
      </c>
      <c r="R67" s="8">
        <f t="shared" si="47"/>
        <v>0.80117864999999977</v>
      </c>
      <c r="S67" s="14">
        <f t="shared" si="48"/>
        <v>0.3413301218171863</v>
      </c>
      <c r="T67" s="2">
        <v>0.27</v>
      </c>
      <c r="U67" s="15">
        <f t="shared" si="49"/>
        <v>9.2159132890640302E-2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0.24430651952065144</v>
      </c>
      <c r="AC67" s="8">
        <f t="shared" si="51"/>
        <v>10.232166666666666</v>
      </c>
      <c r="AD67" s="1">
        <f t="shared" si="52"/>
        <v>0.28999999999999998</v>
      </c>
      <c r="AE67" s="16">
        <f t="shared" si="53"/>
        <v>256.17992793857252</v>
      </c>
      <c r="AF67" s="1">
        <f t="shared" si="54"/>
        <v>6403947.4769158158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9">
        <v>3.8480441971290298</v>
      </c>
      <c r="E68" s="10">
        <f t="shared" si="55"/>
        <v>12.991314386633301</v>
      </c>
      <c r="F68" s="7" t="s">
        <v>73</v>
      </c>
      <c r="G68" s="1">
        <v>11</v>
      </c>
      <c r="H68" s="8">
        <f t="shared" si="40"/>
        <v>3.8480441971290298</v>
      </c>
      <c r="I68" s="8">
        <f t="shared" si="41"/>
        <v>276.99804419712899</v>
      </c>
      <c r="J68" s="8">
        <f t="shared" si="42"/>
        <v>2.8593566323898527E-2</v>
      </c>
      <c r="K68" s="8">
        <f t="shared" si="43"/>
        <v>10.232166666666666</v>
      </c>
      <c r="L68" s="8">
        <f t="shared" si="44"/>
        <v>2.7626849999999994</v>
      </c>
      <c r="M68" s="1" t="s">
        <v>75</v>
      </c>
      <c r="N68" s="8">
        <f>(O67-P67)*$C$22/100</f>
        <v>9.2937911016939285</v>
      </c>
      <c r="O68" s="8">
        <f t="shared" si="56"/>
        <v>3.2518319000891545</v>
      </c>
      <c r="P68" s="8">
        <f t="shared" si="45"/>
        <v>9.2981471109368205E-2</v>
      </c>
      <c r="Q68" s="13">
        <f t="shared" si="46"/>
        <v>2.6964626621716777E-2</v>
      </c>
      <c r="R68" s="8">
        <f t="shared" si="47"/>
        <v>0.80117864999999977</v>
      </c>
      <c r="S68" s="14">
        <f t="shared" si="48"/>
        <v>3.3656197181136549E-2</v>
      </c>
      <c r="T68" s="2">
        <v>0.27</v>
      </c>
      <c r="U68" s="15">
        <f t="shared" si="49"/>
        <v>9.0871732389068687E-3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0.22816563776031962</v>
      </c>
      <c r="AC68" s="8">
        <f t="shared" si="51"/>
        <v>10.232166666666666</v>
      </c>
      <c r="AD68" s="1">
        <f t="shared" si="52"/>
        <v>0.28999999999999998</v>
      </c>
      <c r="AE68" s="16">
        <f t="shared" si="53"/>
        <v>256.17992793857252</v>
      </c>
      <c r="AF68" s="1">
        <f t="shared" si="54"/>
        <v>5980850.4624477439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9">
        <v>-8.9333176665333305</v>
      </c>
      <c r="E69" s="10">
        <f t="shared" si="55"/>
        <v>3.8480441971290298</v>
      </c>
      <c r="F69" s="7" t="s">
        <v>75</v>
      </c>
      <c r="G69" s="1">
        <v>12</v>
      </c>
      <c r="H69" s="8">
        <f t="shared" si="40"/>
        <v>-8.9333176665333305</v>
      </c>
      <c r="I69" s="8">
        <f t="shared" si="41"/>
        <v>264.21668233346662</v>
      </c>
      <c r="J69" s="8">
        <f t="shared" si="42"/>
        <v>5.2213850668281561E-3</v>
      </c>
      <c r="K69" s="8">
        <f t="shared" si="43"/>
        <v>10.232166666666666</v>
      </c>
      <c r="L69" s="8">
        <f t="shared" si="44"/>
        <v>2.7626849999999994</v>
      </c>
      <c r="M69" s="1" t="s">
        <v>73</v>
      </c>
      <c r="O69" s="8">
        <f t="shared" si="56"/>
        <v>5.9215354289797855</v>
      </c>
      <c r="P69" s="8">
        <f t="shared" si="45"/>
        <v>3.091861666156891E-2</v>
      </c>
      <c r="Q69" s="13">
        <f t="shared" si="46"/>
        <v>8.9663988318549829E-3</v>
      </c>
      <c r="R69" s="8">
        <f t="shared" si="47"/>
        <v>0.80117864999999977</v>
      </c>
      <c r="S69" s="14">
        <f t="shared" si="48"/>
        <v>1.1191509948318001E-2</v>
      </c>
      <c r="T69" s="2">
        <v>0.27</v>
      </c>
      <c r="U69" s="15">
        <f t="shared" si="49"/>
        <v>3.0217076860458605E-3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0.22698711780339872</v>
      </c>
      <c r="AC69" s="8">
        <f t="shared" si="51"/>
        <v>10.232166666666666</v>
      </c>
      <c r="AD69" s="1">
        <f t="shared" si="52"/>
        <v>0.28999999999999998</v>
      </c>
      <c r="AE69" s="16">
        <f t="shared" si="53"/>
        <v>256.17992793857252</v>
      </c>
      <c r="AF69" s="1">
        <f t="shared" si="54"/>
        <v>5949958.204969611</v>
      </c>
      <c r="AG69" s="1">
        <f>SUM(AF58:AF69)</f>
        <v>78839892.912188157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9">
        <v>-16.587571586128998</v>
      </c>
      <c r="E70" s="10">
        <f t="shared" si="55"/>
        <v>-8.9333176665333305</v>
      </c>
      <c r="F70" s="7" t="s">
        <v>73</v>
      </c>
    </row>
    <row r="72" spans="1:79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7">
        <v>-18</v>
      </c>
      <c r="E74" s="7"/>
      <c r="F74" s="7"/>
      <c r="G74" s="1">
        <v>1</v>
      </c>
      <c r="H74" s="8">
        <f t="shared" ref="H74:H85" si="57">E75</f>
        <v>-18</v>
      </c>
      <c r="I74" s="8">
        <f t="shared" ref="I74:I85" si="58">H74+273.15</f>
        <v>255.14999999999998</v>
      </c>
      <c r="J74" s="8">
        <f t="shared" ref="J74:J85" si="59">EXP(($C$16*(I74-$C$14))/($C$17*I74*$C$14))</f>
        <v>1.4095268772324563E-3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7.3467359895110088E-4</v>
      </c>
      <c r="Q74" s="13">
        <f t="shared" ref="Q74:Q85" si="63">P74*$B$76</f>
        <v>1.9101513572728624E-4</v>
      </c>
      <c r="R74" s="8">
        <f t="shared" ref="R74:R85" si="64">L74*$B$76</f>
        <v>0.1355172</v>
      </c>
      <c r="S74" s="14">
        <f t="shared" ref="S74:S85" si="65">Q74/R74</f>
        <v>1.4095268772324563E-3</v>
      </c>
      <c r="T74" s="2">
        <v>0.01</v>
      </c>
      <c r="U74" s="15">
        <f t="shared" ref="U74:U85" si="66">S74*T74</f>
        <v>1.4095268772324563E-5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5.5040952687723244E-3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>$E$8/12</f>
        <v>1.4376705486411332</v>
      </c>
      <c r="AX74" s="1">
        <f t="shared" ref="AX74:AX85" si="72">AW74*10000*AV74*0.67*AU74*AT74</f>
        <v>718.47976451545992</v>
      </c>
    </row>
    <row r="75" spans="1:79" x14ac:dyDescent="0.15">
      <c r="A75" s="1" t="s">
        <v>74</v>
      </c>
      <c r="B75" s="1">
        <v>1</v>
      </c>
      <c r="C75" s="7">
        <v>1</v>
      </c>
      <c r="D75" s="9">
        <v>-18.1455716864516</v>
      </c>
      <c r="E75" s="10">
        <f t="shared" ref="E75:E86" si="73">D74</f>
        <v>-18</v>
      </c>
      <c r="F75" s="7" t="s">
        <v>73</v>
      </c>
      <c r="G75" s="1">
        <v>2</v>
      </c>
      <c r="H75" s="8">
        <f t="shared" si="57"/>
        <v>-18.1455716864516</v>
      </c>
      <c r="I75" s="8">
        <f t="shared" si="58"/>
        <v>255.00442831354837</v>
      </c>
      <c r="J75" s="8">
        <f t="shared" si="59"/>
        <v>1.3791529555720115E-3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4">L75+O74-P74-N75</f>
        <v>1.041705326401049</v>
      </c>
      <c r="P75" s="8">
        <f t="shared" si="62"/>
        <v>1.4366709797411137E-3</v>
      </c>
      <c r="Q75" s="13">
        <f t="shared" si="63"/>
        <v>3.7353445473268956E-4</v>
      </c>
      <c r="R75" s="8">
        <f t="shared" si="64"/>
        <v>0.1355172</v>
      </c>
      <c r="S75" s="14">
        <f t="shared" si="65"/>
        <v>2.7563619579853301E-3</v>
      </c>
      <c r="T75" s="2">
        <v>0.01</v>
      </c>
      <c r="U75" s="15">
        <f t="shared" si="66"/>
        <v>2.7563619579853301E-5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5.5175636195798532E-3</v>
      </c>
      <c r="AU75" s="8">
        <f t="shared" si="70"/>
        <v>52.122000000000007</v>
      </c>
      <c r="AV75" s="1">
        <f t="shared" si="71"/>
        <v>0.26</v>
      </c>
      <c r="AW75" s="1">
        <f t="shared" ref="AW75:AW85" si="75">$E$8/12</f>
        <v>1.4376705486411332</v>
      </c>
      <c r="AX75" s="1">
        <f t="shared" si="72"/>
        <v>720.23786226705704</v>
      </c>
    </row>
    <row r="76" spans="1:79" x14ac:dyDescent="0.15">
      <c r="A76" s="1" t="s">
        <v>38</v>
      </c>
      <c r="B76" s="1">
        <f>H8</f>
        <v>0.26</v>
      </c>
      <c r="C76" s="7">
        <v>2</v>
      </c>
      <c r="D76" s="9">
        <v>-12.8936334768214</v>
      </c>
      <c r="E76" s="10">
        <f t="shared" si="73"/>
        <v>-18.1455716864516</v>
      </c>
      <c r="F76" s="7" t="s">
        <v>73</v>
      </c>
      <c r="G76" s="1">
        <v>3</v>
      </c>
      <c r="H76" s="8">
        <f t="shared" si="57"/>
        <v>-12.8936334768214</v>
      </c>
      <c r="I76" s="8">
        <f t="shared" si="58"/>
        <v>260.2563665231786</v>
      </c>
      <c r="J76" s="8">
        <f t="shared" si="59"/>
        <v>2.9802098533403183E-3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4"/>
        <v>1.5614886554213079</v>
      </c>
      <c r="P76" s="8">
        <f t="shared" si="62"/>
        <v>4.6535638767657064E-3</v>
      </c>
      <c r="Q76" s="13">
        <f t="shared" si="63"/>
        <v>1.2099266079590837E-3</v>
      </c>
      <c r="R76" s="8">
        <f t="shared" si="64"/>
        <v>0.1355172</v>
      </c>
      <c r="S76" s="14">
        <f t="shared" si="65"/>
        <v>8.9282143370663179E-3</v>
      </c>
      <c r="T76" s="2">
        <v>0.01</v>
      </c>
      <c r="U76" s="15">
        <f t="shared" si="66"/>
        <v>8.9282143370663177E-5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5.5792821433706631E-3</v>
      </c>
      <c r="AU76" s="8">
        <f t="shared" si="70"/>
        <v>52.122000000000007</v>
      </c>
      <c r="AV76" s="1">
        <f t="shared" si="71"/>
        <v>0.26</v>
      </c>
      <c r="AW76" s="1">
        <f t="shared" si="75"/>
        <v>1.4376705486411332</v>
      </c>
      <c r="AX76" s="1">
        <f t="shared" si="72"/>
        <v>728.29431991797151</v>
      </c>
    </row>
    <row r="77" spans="1:79" x14ac:dyDescent="0.15">
      <c r="C77" s="7">
        <v>3</v>
      </c>
      <c r="D77" s="9">
        <v>-4.1505958044193596</v>
      </c>
      <c r="E77" s="10">
        <f t="shared" si="73"/>
        <v>-12.8936334768214</v>
      </c>
      <c r="F77" s="7" t="s">
        <v>73</v>
      </c>
      <c r="G77" s="1">
        <v>4</v>
      </c>
      <c r="H77" s="8">
        <f t="shared" si="57"/>
        <v>-4.1505958044193596</v>
      </c>
      <c r="I77" s="8">
        <f t="shared" si="58"/>
        <v>268.99940419558061</v>
      </c>
      <c r="J77" s="8">
        <f t="shared" si="59"/>
        <v>1.0054003611037131E-2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4"/>
        <v>2.0780550915445422</v>
      </c>
      <c r="P77" s="8">
        <f t="shared" si="62"/>
        <v>2.0892773394322921E-2</v>
      </c>
      <c r="Q77" s="13">
        <f t="shared" si="63"/>
        <v>5.4321210825239597E-3</v>
      </c>
      <c r="R77" s="8">
        <f t="shared" si="64"/>
        <v>0.1355172</v>
      </c>
      <c r="S77" s="14">
        <f t="shared" si="65"/>
        <v>4.0084366283571086E-2</v>
      </c>
      <c r="T77" s="2">
        <v>0.01</v>
      </c>
      <c r="U77" s="15">
        <f t="shared" si="66"/>
        <v>4.0084366283571086E-4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5.8908436628357106E-3</v>
      </c>
      <c r="AU77" s="8">
        <f t="shared" si="70"/>
        <v>52.122000000000007</v>
      </c>
      <c r="AV77" s="1">
        <f t="shared" si="71"/>
        <v>0.26</v>
      </c>
      <c r="AW77" s="1">
        <f t="shared" si="75"/>
        <v>1.4376705486411332</v>
      </c>
      <c r="AX77" s="1">
        <f t="shared" si="72"/>
        <v>768.96415505097707</v>
      </c>
    </row>
    <row r="78" spans="1:79" x14ac:dyDescent="0.15">
      <c r="C78" s="7">
        <v>4</v>
      </c>
      <c r="D78" s="9">
        <v>5.4295313869666701</v>
      </c>
      <c r="E78" s="10">
        <f t="shared" si="73"/>
        <v>-4.1505958044193596</v>
      </c>
      <c r="F78" s="7" t="s">
        <v>73</v>
      </c>
      <c r="G78" s="1">
        <v>5</v>
      </c>
      <c r="H78" s="8">
        <f t="shared" si="57"/>
        <v>5.4295313869666701</v>
      </c>
      <c r="I78" s="8">
        <f t="shared" si="58"/>
        <v>278.57953138696666</v>
      </c>
      <c r="J78" s="8">
        <f t="shared" si="59"/>
        <v>3.4908609419263624E-2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1.9543042022427084</v>
      </c>
      <c r="O78" s="8">
        <f t="shared" si="74"/>
        <v>0.62407811590751106</v>
      </c>
      <c r="P78" s="8">
        <f t="shared" si="62"/>
        <v>2.1785699195325237E-2</v>
      </c>
      <c r="Q78" s="13">
        <f t="shared" si="63"/>
        <v>5.6642817907845621E-3</v>
      </c>
      <c r="R78" s="8">
        <f t="shared" si="64"/>
        <v>0.1355172</v>
      </c>
      <c r="S78" s="14">
        <f t="shared" si="65"/>
        <v>4.1797511982128922E-2</v>
      </c>
      <c r="T78" s="2">
        <v>0.01</v>
      </c>
      <c r="U78" s="15">
        <f t="shared" si="66"/>
        <v>4.1797511982128924E-4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5.9079751198212894E-3</v>
      </c>
      <c r="AU78" s="8">
        <f t="shared" si="70"/>
        <v>52.122000000000007</v>
      </c>
      <c r="AV78" s="1">
        <f t="shared" si="71"/>
        <v>0.26</v>
      </c>
      <c r="AW78" s="1">
        <f t="shared" si="75"/>
        <v>1.4376705486411332</v>
      </c>
      <c r="AX78" s="1">
        <f t="shared" si="72"/>
        <v>771.20041815685727</v>
      </c>
    </row>
    <row r="79" spans="1:79" x14ac:dyDescent="0.15">
      <c r="C79" s="7">
        <v>5</v>
      </c>
      <c r="D79" s="9">
        <v>11.4614607700323</v>
      </c>
      <c r="E79" s="10">
        <f t="shared" si="73"/>
        <v>5.4295313869666701</v>
      </c>
      <c r="F79" s="7" t="s">
        <v>75</v>
      </c>
      <c r="G79" s="1">
        <v>6</v>
      </c>
      <c r="H79" s="8">
        <f t="shared" si="57"/>
        <v>11.4614607700323</v>
      </c>
      <c r="I79" s="8">
        <f t="shared" si="58"/>
        <v>284.61146077003229</v>
      </c>
      <c r="J79" s="8">
        <f t="shared" si="59"/>
        <v>7.3220935246565394E-2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4"/>
        <v>1.1235124167121859</v>
      </c>
      <c r="P79" s="8">
        <f t="shared" si="62"/>
        <v>8.2264629912795165E-2</v>
      </c>
      <c r="Q79" s="13">
        <f t="shared" si="63"/>
        <v>2.1388803777326743E-2</v>
      </c>
      <c r="R79" s="8">
        <f t="shared" si="64"/>
        <v>0.1355172</v>
      </c>
      <c r="S79" s="14">
        <f t="shared" si="65"/>
        <v>0.15783091576070596</v>
      </c>
      <c r="T79" s="2">
        <v>0.01</v>
      </c>
      <c r="U79" s="15">
        <f t="shared" si="66"/>
        <v>1.5783091576070595E-3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7.0683091576070594E-3</v>
      </c>
      <c r="AU79" s="8">
        <f t="shared" si="70"/>
        <v>52.122000000000007</v>
      </c>
      <c r="AV79" s="1">
        <f t="shared" si="71"/>
        <v>0.26</v>
      </c>
      <c r="AW79" s="1">
        <f t="shared" si="75"/>
        <v>1.4376705486411332</v>
      </c>
      <c r="AX79" s="1">
        <f t="shared" si="72"/>
        <v>922.66518857198537</v>
      </c>
    </row>
    <row r="80" spans="1:79" x14ac:dyDescent="0.15">
      <c r="C80" s="7">
        <v>6</v>
      </c>
      <c r="D80" s="9">
        <v>18.944184018000001</v>
      </c>
      <c r="E80" s="10">
        <f t="shared" si="73"/>
        <v>11.4614607700323</v>
      </c>
      <c r="F80" s="7" t="s">
        <v>73</v>
      </c>
      <c r="G80" s="1">
        <v>7</v>
      </c>
      <c r="H80" s="8">
        <f t="shared" si="57"/>
        <v>18.944184018000001</v>
      </c>
      <c r="I80" s="8">
        <f t="shared" si="58"/>
        <v>292.09418401799996</v>
      </c>
      <c r="J80" s="8">
        <f t="shared" si="59"/>
        <v>0.17589318546855409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4"/>
        <v>1.5624677867993908</v>
      </c>
      <c r="P80" s="8">
        <f t="shared" si="62"/>
        <v>0.2748274362121465</v>
      </c>
      <c r="Q80" s="13">
        <f t="shared" si="63"/>
        <v>7.1455133415158092E-2</v>
      </c>
      <c r="R80" s="8">
        <f t="shared" si="64"/>
        <v>0.1355172</v>
      </c>
      <c r="S80" s="14">
        <f t="shared" si="65"/>
        <v>0.52727722691406032</v>
      </c>
      <c r="T80" s="2">
        <v>0.01</v>
      </c>
      <c r="U80" s="15">
        <f t="shared" si="66"/>
        <v>5.2727722691406033E-3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1.5222772269140605E-2</v>
      </c>
      <c r="AU80" s="8">
        <f t="shared" si="70"/>
        <v>52.122000000000007</v>
      </c>
      <c r="AV80" s="1">
        <f t="shared" si="71"/>
        <v>0.26</v>
      </c>
      <c r="AW80" s="1">
        <f t="shared" si="75"/>
        <v>1.4376705486411332</v>
      </c>
      <c r="AX80" s="1">
        <f t="shared" si="72"/>
        <v>1987.1120140775006</v>
      </c>
    </row>
    <row r="81" spans="1:53" x14ac:dyDescent="0.15">
      <c r="C81" s="7">
        <v>7</v>
      </c>
      <c r="D81" s="9">
        <v>21.430002089354801</v>
      </c>
      <c r="E81" s="10">
        <f t="shared" si="73"/>
        <v>18.944184018000001</v>
      </c>
      <c r="F81" s="7" t="s">
        <v>73</v>
      </c>
      <c r="G81" s="1">
        <v>8</v>
      </c>
      <c r="H81" s="8">
        <f t="shared" si="57"/>
        <v>21.430002089354801</v>
      </c>
      <c r="I81" s="8">
        <f t="shared" si="58"/>
        <v>294.58000208935476</v>
      </c>
      <c r="J81" s="8">
        <f t="shared" si="59"/>
        <v>0.23303063288797138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4"/>
        <v>1.8088603505872443</v>
      </c>
      <c r="P81" s="8">
        <f t="shared" si="62"/>
        <v>0.42151987230330334</v>
      </c>
      <c r="Q81" s="13">
        <f t="shared" si="63"/>
        <v>0.10959516679885888</v>
      </c>
      <c r="R81" s="8">
        <f t="shared" si="64"/>
        <v>0.1355172</v>
      </c>
      <c r="S81" s="14">
        <f t="shared" si="65"/>
        <v>0.80871776275527296</v>
      </c>
      <c r="T81" s="2">
        <v>0.01</v>
      </c>
      <c r="U81" s="15">
        <f t="shared" si="66"/>
        <v>8.0871776275527295E-3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1.803717762755273E-2</v>
      </c>
      <c r="AU81" s="8">
        <f t="shared" si="70"/>
        <v>52.122000000000007</v>
      </c>
      <c r="AV81" s="1">
        <f t="shared" si="71"/>
        <v>0.26</v>
      </c>
      <c r="AW81" s="1">
        <f t="shared" si="75"/>
        <v>1.4376705486411332</v>
      </c>
      <c r="AX81" s="1">
        <f t="shared" si="72"/>
        <v>2354.4917923010735</v>
      </c>
    </row>
    <row r="82" spans="1:53" x14ac:dyDescent="0.15">
      <c r="C82" s="7">
        <v>8</v>
      </c>
      <c r="D82" s="9">
        <v>20.623694357419399</v>
      </c>
      <c r="E82" s="10">
        <f t="shared" si="73"/>
        <v>21.430002089354801</v>
      </c>
      <c r="F82" s="7" t="s">
        <v>73</v>
      </c>
      <c r="G82" s="1">
        <v>9</v>
      </c>
      <c r="H82" s="8">
        <f t="shared" si="57"/>
        <v>20.623694357419399</v>
      </c>
      <c r="I82" s="8">
        <f t="shared" si="58"/>
        <v>293.7736943574194</v>
      </c>
      <c r="J82" s="8">
        <f t="shared" si="59"/>
        <v>0.21282079285515143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4"/>
        <v>1.9085604782839409</v>
      </c>
      <c r="P82" s="8">
        <f t="shared" si="62"/>
        <v>0.40618135420039531</v>
      </c>
      <c r="Q82" s="13">
        <f t="shared" si="63"/>
        <v>0.10560715209210278</v>
      </c>
      <c r="R82" s="8">
        <f t="shared" si="64"/>
        <v>0.1355172</v>
      </c>
      <c r="S82" s="14">
        <f t="shared" si="65"/>
        <v>0.77928965542457174</v>
      </c>
      <c r="T82" s="2">
        <v>0.01</v>
      </c>
      <c r="U82" s="15">
        <f t="shared" si="66"/>
        <v>7.7928965542457176E-3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1.7742896554245716E-2</v>
      </c>
      <c r="AU82" s="8">
        <f t="shared" si="70"/>
        <v>52.122000000000007</v>
      </c>
      <c r="AV82" s="1">
        <f t="shared" si="71"/>
        <v>0.26</v>
      </c>
      <c r="AW82" s="1">
        <f t="shared" si="75"/>
        <v>1.4376705486411332</v>
      </c>
      <c r="AX82" s="1">
        <f t="shared" si="72"/>
        <v>2316.0776686483518</v>
      </c>
    </row>
    <row r="83" spans="1:53" x14ac:dyDescent="0.15">
      <c r="C83" s="7">
        <v>9</v>
      </c>
      <c r="D83" s="9">
        <v>12.991314386633301</v>
      </c>
      <c r="E83" s="10">
        <f t="shared" si="73"/>
        <v>20.623694357419399</v>
      </c>
      <c r="F83" s="7" t="s">
        <v>73</v>
      </c>
      <c r="G83" s="1">
        <v>10</v>
      </c>
      <c r="H83" s="8">
        <f t="shared" si="57"/>
        <v>12.991314386633301</v>
      </c>
      <c r="I83" s="8">
        <f t="shared" si="58"/>
        <v>286.14131438663327</v>
      </c>
      <c r="J83" s="8">
        <f t="shared" si="59"/>
        <v>8.791666490472784E-2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4"/>
        <v>2.0235991240835456</v>
      </c>
      <c r="P83" s="8">
        <f t="shared" si="62"/>
        <v>0.17790808609355385</v>
      </c>
      <c r="Q83" s="13">
        <f t="shared" si="63"/>
        <v>4.6256102384324004E-2</v>
      </c>
      <c r="R83" s="8">
        <f t="shared" si="64"/>
        <v>0.1355172</v>
      </c>
      <c r="S83" s="14">
        <f t="shared" si="65"/>
        <v>0.3413301218171863</v>
      </c>
      <c r="T83" s="2">
        <v>0.01</v>
      </c>
      <c r="U83" s="15">
        <f t="shared" si="66"/>
        <v>3.413301218171863E-3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8.9033012181718649E-3</v>
      </c>
      <c r="AU83" s="8">
        <f t="shared" si="70"/>
        <v>52.122000000000007</v>
      </c>
      <c r="AV83" s="1">
        <f t="shared" si="71"/>
        <v>0.26</v>
      </c>
      <c r="AW83" s="1">
        <f t="shared" si="75"/>
        <v>1.4376705486411332</v>
      </c>
      <c r="AX83" s="1">
        <f t="shared" si="72"/>
        <v>1162.1967735433348</v>
      </c>
    </row>
    <row r="84" spans="1:53" x14ac:dyDescent="0.15">
      <c r="C84" s="7">
        <v>10</v>
      </c>
      <c r="D84" s="9">
        <v>3.8480441971290298</v>
      </c>
      <c r="E84" s="10">
        <f t="shared" si="73"/>
        <v>12.991314386633301</v>
      </c>
      <c r="F84" s="7" t="s">
        <v>73</v>
      </c>
      <c r="G84" s="1">
        <v>11</v>
      </c>
      <c r="H84" s="8">
        <f t="shared" si="57"/>
        <v>3.8480441971290298</v>
      </c>
      <c r="I84" s="8">
        <f t="shared" si="58"/>
        <v>276.99804419712899</v>
      </c>
      <c r="J84" s="8">
        <f t="shared" si="59"/>
        <v>2.8593566323898527E-2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1.7534064860904923</v>
      </c>
      <c r="O84" s="8">
        <f t="shared" si="74"/>
        <v>0.61350455189949926</v>
      </c>
      <c r="P84" s="8">
        <f t="shared" si="62"/>
        <v>1.7542283094751979E-2</v>
      </c>
      <c r="Q84" s="13">
        <f t="shared" si="63"/>
        <v>4.5609936046355146E-3</v>
      </c>
      <c r="R84" s="8">
        <f t="shared" si="64"/>
        <v>0.1355172</v>
      </c>
      <c r="S84" s="14">
        <f t="shared" si="65"/>
        <v>3.3656197181136521E-2</v>
      </c>
      <c r="T84" s="2">
        <v>0.01</v>
      </c>
      <c r="U84" s="15">
        <f t="shared" si="66"/>
        <v>3.3656197181136525E-4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5.826561971811365E-3</v>
      </c>
      <c r="AU84" s="8">
        <f t="shared" si="70"/>
        <v>52.122000000000007</v>
      </c>
      <c r="AV84" s="1">
        <f t="shared" si="71"/>
        <v>0.26</v>
      </c>
      <c r="AW84" s="1">
        <f t="shared" si="75"/>
        <v>1.4376705486411332</v>
      </c>
      <c r="AX84" s="1">
        <f t="shared" si="72"/>
        <v>760.57311311319302</v>
      </c>
    </row>
    <row r="85" spans="1:53" x14ac:dyDescent="0.15">
      <c r="C85" s="7">
        <v>11</v>
      </c>
      <c r="D85" s="9">
        <v>-8.9333176665333305</v>
      </c>
      <c r="E85" s="10">
        <f t="shared" si="73"/>
        <v>3.8480441971290298</v>
      </c>
      <c r="F85" s="7" t="s">
        <v>75</v>
      </c>
      <c r="G85" s="1">
        <v>12</v>
      </c>
      <c r="H85" s="8">
        <f t="shared" si="57"/>
        <v>-8.9333176665333305</v>
      </c>
      <c r="I85" s="8">
        <f t="shared" si="58"/>
        <v>264.21668233346662</v>
      </c>
      <c r="J85" s="8">
        <f t="shared" si="59"/>
        <v>5.2213850668281561E-3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4"/>
        <v>1.1171822688047472</v>
      </c>
      <c r="P85" s="8">
        <f t="shared" si="62"/>
        <v>5.8332388152623066E-3</v>
      </c>
      <c r="Q85" s="13">
        <f t="shared" si="63"/>
        <v>1.5166420919681997E-3</v>
      </c>
      <c r="R85" s="8">
        <f t="shared" si="64"/>
        <v>0.1355172</v>
      </c>
      <c r="S85" s="14">
        <f t="shared" si="65"/>
        <v>1.1191509948317996E-2</v>
      </c>
      <c r="T85" s="2">
        <v>0.01</v>
      </c>
      <c r="U85" s="15">
        <f t="shared" si="66"/>
        <v>1.1191509948317996E-4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5.6019150994831802E-3</v>
      </c>
      <c r="AU85" s="8">
        <f t="shared" si="70"/>
        <v>52.122000000000007</v>
      </c>
      <c r="AV85" s="1">
        <f t="shared" si="71"/>
        <v>0.26</v>
      </c>
      <c r="AW85" s="1">
        <f t="shared" si="75"/>
        <v>1.4376705486411332</v>
      </c>
      <c r="AX85" s="1">
        <f t="shared" si="72"/>
        <v>731.24872389972472</v>
      </c>
      <c r="AY85" s="1">
        <f>SUM(AX74:AX85)</f>
        <v>13941.541794063487</v>
      </c>
    </row>
    <row r="86" spans="1:53" x14ac:dyDescent="0.15">
      <c r="C86" s="7">
        <v>12</v>
      </c>
      <c r="D86" s="9">
        <v>-16.587571586128998</v>
      </c>
      <c r="E86" s="10">
        <f t="shared" si="73"/>
        <v>-8.9333176665333305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-18</v>
      </c>
      <c r="E90" s="7"/>
      <c r="F90" s="7"/>
      <c r="G90" s="1">
        <v>1</v>
      </c>
      <c r="H90" s="8">
        <f t="shared" ref="H90:H101" si="76">E91</f>
        <v>-18</v>
      </c>
      <c r="I90" s="8">
        <f t="shared" ref="I90:I101" si="77">H90+273.15</f>
        <v>255.14999999999998</v>
      </c>
      <c r="J90" s="8">
        <f t="shared" ref="J90:J101" si="78">EXP(($C$16*(I90-$C$14))/($C$17*I90*$C$14))</f>
        <v>1.4095268772324563E-3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4.0129230194808034E-4</v>
      </c>
      <c r="Q90" s="13">
        <f t="shared" ref="Q90:Q101" si="82">P90*$B$76</f>
        <v>1.0433599850650089E-4</v>
      </c>
      <c r="R90" s="8">
        <f t="shared" ref="R90:R101" si="83">L90*$B$76</f>
        <v>7.4022000000000004E-2</v>
      </c>
      <c r="S90" s="14">
        <f t="shared" ref="S90:S101" si="84">Q90/R90</f>
        <v>1.4095268772324563E-3</v>
      </c>
      <c r="T90" s="2">
        <v>0.01</v>
      </c>
      <c r="U90" s="15">
        <f t="shared" ref="U90:U101" si="85">S90*T90</f>
        <v>1.4095268772324563E-5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5.5040952687723244E-3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>$E$9/12</f>
        <v>0.42561345313862087</v>
      </c>
      <c r="AX90" s="1">
        <f t="shared" ref="AX90:AX101" si="91">AW90*10000*AV90*0.67*AU90*AT90</f>
        <v>116.18148072442118</v>
      </c>
      <c r="AZ90" s="1">
        <f>$E$10/12</f>
        <v>0.10603926319440334</v>
      </c>
      <c r="BA90" s="1">
        <f t="shared" ref="BA90:BA101" si="92">AZ90*10000*AV90*0.67*AU90*AT90</f>
        <v>28.945980259791931</v>
      </c>
    </row>
    <row r="91" spans="1:53" x14ac:dyDescent="0.15">
      <c r="A91" s="1" t="s">
        <v>74</v>
      </c>
      <c r="B91" s="1">
        <v>1</v>
      </c>
      <c r="C91" s="7">
        <v>1</v>
      </c>
      <c r="D91" s="9">
        <v>-18.1455716864516</v>
      </c>
      <c r="E91" s="10">
        <f t="shared" ref="E91:E102" si="93">D90</f>
        <v>-18</v>
      </c>
      <c r="F91" s="7" t="s">
        <v>73</v>
      </c>
      <c r="G91" s="1">
        <v>2</v>
      </c>
      <c r="H91" s="8">
        <f t="shared" si="76"/>
        <v>-18.1455716864516</v>
      </c>
      <c r="I91" s="8">
        <f t="shared" si="77"/>
        <v>255.00442831354837</v>
      </c>
      <c r="J91" s="8">
        <f t="shared" si="78"/>
        <v>1.3791529555720115E-3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4">L91+O90-P90-N91</f>
        <v>0.56899870769805194</v>
      </c>
      <c r="P91" s="8">
        <f t="shared" si="81"/>
        <v>7.8473624943842344E-4</v>
      </c>
      <c r="Q91" s="13">
        <f t="shared" si="82"/>
        <v>2.0403142485399009E-4</v>
      </c>
      <c r="R91" s="8">
        <f t="shared" si="83"/>
        <v>7.4022000000000004E-2</v>
      </c>
      <c r="S91" s="14">
        <f t="shared" si="84"/>
        <v>2.7563619579853297E-3</v>
      </c>
      <c r="T91" s="2">
        <v>0.01</v>
      </c>
      <c r="U91" s="15">
        <f t="shared" si="85"/>
        <v>2.7563619579853297E-5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5.5175636195798532E-3</v>
      </c>
      <c r="AU91" s="8">
        <f t="shared" si="89"/>
        <v>28.47</v>
      </c>
      <c r="AV91" s="1">
        <f t="shared" si="90"/>
        <v>0.26</v>
      </c>
      <c r="AW91" s="1">
        <f t="shared" ref="AW91:AW101" si="95">$E$9/12</f>
        <v>0.42561345313862087</v>
      </c>
      <c r="AX91" s="1">
        <f t="shared" si="91"/>
        <v>116.46577321270938</v>
      </c>
      <c r="AZ91" s="1">
        <f t="shared" ref="AZ91:AZ101" si="96">$E$10/12</f>
        <v>0.10603926319440334</v>
      </c>
      <c r="BA91" s="1">
        <f t="shared" si="92"/>
        <v>29.016810177801986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-12.8936334768214</v>
      </c>
      <c r="E92" s="10">
        <f t="shared" si="93"/>
        <v>-18.1455716864516</v>
      </c>
      <c r="F92" s="7" t="s">
        <v>73</v>
      </c>
      <c r="G92" s="1">
        <v>3</v>
      </c>
      <c r="H92" s="8">
        <f t="shared" si="76"/>
        <v>-12.8936334768214</v>
      </c>
      <c r="I92" s="8">
        <f t="shared" si="77"/>
        <v>260.2563665231786</v>
      </c>
      <c r="J92" s="8">
        <f t="shared" si="78"/>
        <v>2.9802098533403183E-3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4"/>
        <v>0.85291397144861358</v>
      </c>
      <c r="P92" s="8">
        <f t="shared" si="81"/>
        <v>2.5418626217627812E-3</v>
      </c>
      <c r="Q92" s="13">
        <f t="shared" si="82"/>
        <v>6.6088428165832311E-4</v>
      </c>
      <c r="R92" s="8">
        <f t="shared" si="83"/>
        <v>7.4022000000000004E-2</v>
      </c>
      <c r="S92" s="14">
        <f t="shared" si="84"/>
        <v>8.9282143370663196E-3</v>
      </c>
      <c r="T92" s="2">
        <v>0.01</v>
      </c>
      <c r="U92" s="15">
        <f t="shared" si="85"/>
        <v>8.9282143370663191E-5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5.5792821433706631E-3</v>
      </c>
      <c r="AU92" s="8">
        <f t="shared" si="89"/>
        <v>28.47</v>
      </c>
      <c r="AV92" s="1">
        <f t="shared" si="90"/>
        <v>0.26</v>
      </c>
      <c r="AW92" s="1">
        <f t="shared" si="95"/>
        <v>0.42561345313862087</v>
      </c>
      <c r="AX92" s="1">
        <f t="shared" si="91"/>
        <v>117.76853944984632</v>
      </c>
      <c r="AZ92" s="1">
        <f t="shared" si="96"/>
        <v>0.10603926319440334</v>
      </c>
      <c r="BA92" s="1">
        <f t="shared" si="92"/>
        <v>29.341387257971377</v>
      </c>
    </row>
    <row r="93" spans="1:53" x14ac:dyDescent="0.15">
      <c r="C93" s="7">
        <v>3</v>
      </c>
      <c r="D93" s="9">
        <v>-4.1505958044193596</v>
      </c>
      <c r="E93" s="10">
        <f t="shared" si="93"/>
        <v>-12.8936334768214</v>
      </c>
      <c r="F93" s="7" t="s">
        <v>73</v>
      </c>
      <c r="G93" s="1">
        <v>4</v>
      </c>
      <c r="H93" s="8">
        <f t="shared" si="76"/>
        <v>-4.1505958044193596</v>
      </c>
      <c r="I93" s="8">
        <f t="shared" si="77"/>
        <v>268.99940419558061</v>
      </c>
      <c r="J93" s="8">
        <f t="shared" si="78"/>
        <v>1.0054003611037131E-2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4"/>
        <v>1.1350721088268507</v>
      </c>
      <c r="P93" s="8">
        <f t="shared" si="81"/>
        <v>1.1412019080932688E-2</v>
      </c>
      <c r="Q93" s="13">
        <f t="shared" si="82"/>
        <v>2.9671249610424989E-3</v>
      </c>
      <c r="R93" s="8">
        <f t="shared" si="83"/>
        <v>7.4022000000000004E-2</v>
      </c>
      <c r="S93" s="14">
        <f t="shared" si="84"/>
        <v>4.008436628357108E-2</v>
      </c>
      <c r="T93" s="2">
        <v>0.01</v>
      </c>
      <c r="U93" s="15">
        <f t="shared" si="85"/>
        <v>4.0084366283571081E-4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5.8908436628357106E-3</v>
      </c>
      <c r="AU93" s="8">
        <f t="shared" si="89"/>
        <v>28.47</v>
      </c>
      <c r="AV93" s="1">
        <f t="shared" si="90"/>
        <v>0.26</v>
      </c>
      <c r="AW93" s="1">
        <f t="shared" si="95"/>
        <v>0.42561345313862087</v>
      </c>
      <c r="AX93" s="1">
        <f t="shared" si="91"/>
        <v>124.34503874730008</v>
      </c>
      <c r="AZ93" s="1">
        <f t="shared" si="96"/>
        <v>0.10603926319440334</v>
      </c>
      <c r="BA93" s="1">
        <f t="shared" si="92"/>
        <v>30.979886075990127</v>
      </c>
    </row>
    <row r="94" spans="1:53" x14ac:dyDescent="0.15">
      <c r="C94" s="7">
        <v>4</v>
      </c>
      <c r="D94" s="9">
        <v>5.4295313869666701</v>
      </c>
      <c r="E94" s="10">
        <f t="shared" si="93"/>
        <v>-4.1505958044193596</v>
      </c>
      <c r="F94" s="7" t="s">
        <v>73</v>
      </c>
      <c r="G94" s="1">
        <v>5</v>
      </c>
      <c r="H94" s="8">
        <f t="shared" si="76"/>
        <v>5.4295313869666701</v>
      </c>
      <c r="I94" s="8">
        <f t="shared" si="77"/>
        <v>278.57953138696666</v>
      </c>
      <c r="J94" s="8">
        <f t="shared" si="78"/>
        <v>3.4908609419263624E-2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1.0674770852586222</v>
      </c>
      <c r="O94" s="8">
        <f t="shared" si="94"/>
        <v>0.34088300448729592</v>
      </c>
      <c r="P94" s="8">
        <f t="shared" si="81"/>
        <v>1.1899751661312102E-2</v>
      </c>
      <c r="Q94" s="13">
        <f t="shared" si="82"/>
        <v>3.0939354319411468E-3</v>
      </c>
      <c r="R94" s="8">
        <f t="shared" si="83"/>
        <v>7.4022000000000004E-2</v>
      </c>
      <c r="S94" s="14">
        <f t="shared" si="84"/>
        <v>4.1797511982128915E-2</v>
      </c>
      <c r="T94" s="2">
        <v>0.01</v>
      </c>
      <c r="U94" s="15">
        <f t="shared" si="85"/>
        <v>4.1797511982128918E-4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5.9079751198212894E-3</v>
      </c>
      <c r="AU94" s="8">
        <f t="shared" si="89"/>
        <v>28.47</v>
      </c>
      <c r="AV94" s="1">
        <f t="shared" si="90"/>
        <v>0.26</v>
      </c>
      <c r="AW94" s="1">
        <f t="shared" si="95"/>
        <v>0.42561345313862087</v>
      </c>
      <c r="AX94" s="1">
        <f t="shared" si="91"/>
        <v>124.70665277146925</v>
      </c>
      <c r="AZ94" s="1">
        <f t="shared" si="96"/>
        <v>0.10603926319440334</v>
      </c>
      <c r="BA94" s="1">
        <f t="shared" si="92"/>
        <v>31.069980231616295</v>
      </c>
    </row>
    <row r="95" spans="1:53" x14ac:dyDescent="0.15">
      <c r="C95" s="7">
        <v>5</v>
      </c>
      <c r="D95" s="9">
        <v>11.4614607700323</v>
      </c>
      <c r="E95" s="10">
        <f t="shared" si="93"/>
        <v>5.4295313869666701</v>
      </c>
      <c r="F95" s="7" t="s">
        <v>75</v>
      </c>
      <c r="G95" s="1">
        <v>6</v>
      </c>
      <c r="H95" s="8">
        <f t="shared" si="76"/>
        <v>11.4614607700323</v>
      </c>
      <c r="I95" s="8">
        <f t="shared" si="77"/>
        <v>284.61146077003229</v>
      </c>
      <c r="J95" s="8">
        <f t="shared" si="78"/>
        <v>7.3220935246565394E-2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4"/>
        <v>0.61368325282598379</v>
      </c>
      <c r="P95" s="8">
        <f t="shared" si="81"/>
        <v>4.4934461717072979E-2</v>
      </c>
      <c r="Q95" s="13">
        <f t="shared" si="82"/>
        <v>1.1682960046438975E-2</v>
      </c>
      <c r="R95" s="8">
        <f t="shared" si="83"/>
        <v>7.4022000000000004E-2</v>
      </c>
      <c r="S95" s="14">
        <f t="shared" si="84"/>
        <v>0.15783091576070593</v>
      </c>
      <c r="T95" s="2">
        <v>0.01</v>
      </c>
      <c r="U95" s="15">
        <f t="shared" si="85"/>
        <v>1.5783091576070593E-3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7.0683091576070594E-3</v>
      </c>
      <c r="AU95" s="8">
        <f t="shared" si="89"/>
        <v>28.47</v>
      </c>
      <c r="AV95" s="1">
        <f t="shared" si="90"/>
        <v>0.26</v>
      </c>
      <c r="AW95" s="1">
        <f t="shared" si="95"/>
        <v>0.42561345313862087</v>
      </c>
      <c r="AX95" s="1">
        <f t="shared" si="91"/>
        <v>149.19920242077177</v>
      </c>
      <c r="AZ95" s="1">
        <f t="shared" si="96"/>
        <v>0.10603926319440334</v>
      </c>
      <c r="BA95" s="1">
        <f t="shared" si="92"/>
        <v>37.172164970871918</v>
      </c>
    </row>
    <row r="96" spans="1:53" x14ac:dyDescent="0.15">
      <c r="C96" s="7">
        <v>6</v>
      </c>
      <c r="D96" s="9">
        <v>18.944184018000001</v>
      </c>
      <c r="E96" s="10">
        <f t="shared" si="93"/>
        <v>11.4614607700323</v>
      </c>
      <c r="F96" s="7" t="s">
        <v>73</v>
      </c>
      <c r="G96" s="1">
        <v>7</v>
      </c>
      <c r="H96" s="8">
        <f t="shared" si="76"/>
        <v>18.944184018000001</v>
      </c>
      <c r="I96" s="8">
        <f t="shared" si="77"/>
        <v>292.09418401799996</v>
      </c>
      <c r="J96" s="8">
        <f t="shared" si="78"/>
        <v>0.17589318546855409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4"/>
        <v>0.85344879110891092</v>
      </c>
      <c r="P96" s="8">
        <f t="shared" si="81"/>
        <v>0.15011582650243294</v>
      </c>
      <c r="Q96" s="13">
        <f t="shared" si="82"/>
        <v>3.9030114890632565E-2</v>
      </c>
      <c r="R96" s="8">
        <f t="shared" si="83"/>
        <v>7.4022000000000004E-2</v>
      </c>
      <c r="S96" s="14">
        <f t="shared" si="84"/>
        <v>0.5272772269140602</v>
      </c>
      <c r="T96" s="2">
        <v>0.01</v>
      </c>
      <c r="U96" s="15">
        <f t="shared" si="85"/>
        <v>5.2727722691406024E-3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1.5222772269140601E-2</v>
      </c>
      <c r="AU96" s="8">
        <f t="shared" si="89"/>
        <v>28.47</v>
      </c>
      <c r="AV96" s="1">
        <f t="shared" si="90"/>
        <v>0.26</v>
      </c>
      <c r="AW96" s="1">
        <f t="shared" si="95"/>
        <v>0.42561345313862087</v>
      </c>
      <c r="AX96" s="1">
        <f t="shared" si="91"/>
        <v>321.32514729417011</v>
      </c>
      <c r="AZ96" s="1">
        <f t="shared" si="96"/>
        <v>0.10603926319440334</v>
      </c>
      <c r="BA96" s="1">
        <f t="shared" si="92"/>
        <v>80.056402384934572</v>
      </c>
    </row>
    <row r="97" spans="3:54" x14ac:dyDescent="0.15">
      <c r="C97" s="7">
        <v>7</v>
      </c>
      <c r="D97" s="9">
        <v>21.430002089354801</v>
      </c>
      <c r="E97" s="10">
        <f t="shared" si="93"/>
        <v>18.944184018000001</v>
      </c>
      <c r="F97" s="7" t="s">
        <v>73</v>
      </c>
      <c r="G97" s="1">
        <v>8</v>
      </c>
      <c r="H97" s="8">
        <f t="shared" si="76"/>
        <v>21.430002089354801</v>
      </c>
      <c r="I97" s="8">
        <f t="shared" si="77"/>
        <v>294.58000208935476</v>
      </c>
      <c r="J97" s="8">
        <f t="shared" si="78"/>
        <v>0.23303063288797138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4"/>
        <v>0.98803296460647805</v>
      </c>
      <c r="P97" s="8">
        <f t="shared" si="81"/>
        <v>0.2302419470564262</v>
      </c>
      <c r="Q97" s="13">
        <f t="shared" si="82"/>
        <v>5.9862906234670811E-2</v>
      </c>
      <c r="R97" s="8">
        <f t="shared" si="83"/>
        <v>7.4022000000000004E-2</v>
      </c>
      <c r="S97" s="14">
        <f t="shared" si="84"/>
        <v>0.80871776275527285</v>
      </c>
      <c r="T97" s="2">
        <v>0.01</v>
      </c>
      <c r="U97" s="15">
        <f t="shared" si="85"/>
        <v>8.0871776275527295E-3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1.803717762755273E-2</v>
      </c>
      <c r="AU97" s="8">
        <f t="shared" si="89"/>
        <v>28.47</v>
      </c>
      <c r="AV97" s="1">
        <f t="shared" si="90"/>
        <v>0.26</v>
      </c>
      <c r="AW97" s="1">
        <f t="shared" si="95"/>
        <v>0.42561345313862087</v>
      </c>
      <c r="AX97" s="1">
        <f t="shared" si="91"/>
        <v>380.73214625260181</v>
      </c>
      <c r="AZ97" s="1">
        <f t="shared" si="96"/>
        <v>0.10603926319440334</v>
      </c>
      <c r="BA97" s="1">
        <f t="shared" si="92"/>
        <v>94.857331142445133</v>
      </c>
    </row>
    <row r="98" spans="3:54" x14ac:dyDescent="0.15">
      <c r="C98" s="7">
        <v>8</v>
      </c>
      <c r="D98" s="9">
        <v>20.623694357419399</v>
      </c>
      <c r="E98" s="10">
        <f t="shared" si="93"/>
        <v>21.430002089354801</v>
      </c>
      <c r="F98" s="7" t="s">
        <v>73</v>
      </c>
      <c r="G98" s="1">
        <v>9</v>
      </c>
      <c r="H98" s="8">
        <f t="shared" si="76"/>
        <v>20.623694357419399</v>
      </c>
      <c r="I98" s="8">
        <f t="shared" si="77"/>
        <v>293.7736943574194</v>
      </c>
      <c r="J98" s="8">
        <f t="shared" si="78"/>
        <v>0.21282079285515143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4"/>
        <v>1.0424910175500517</v>
      </c>
      <c r="P98" s="8">
        <f t="shared" si="81"/>
        <v>0.22186376489937559</v>
      </c>
      <c r="Q98" s="13">
        <f t="shared" si="82"/>
        <v>5.7684578873837655E-2</v>
      </c>
      <c r="R98" s="8">
        <f t="shared" si="83"/>
        <v>7.4022000000000004E-2</v>
      </c>
      <c r="S98" s="14">
        <f t="shared" si="84"/>
        <v>0.77928965542457174</v>
      </c>
      <c r="T98" s="2">
        <v>0.01</v>
      </c>
      <c r="U98" s="15">
        <f t="shared" si="85"/>
        <v>7.7928965542457176E-3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1.7742896554245716E-2</v>
      </c>
      <c r="AU98" s="8">
        <f t="shared" si="89"/>
        <v>28.47</v>
      </c>
      <c r="AV98" s="1">
        <f t="shared" si="90"/>
        <v>0.26</v>
      </c>
      <c r="AW98" s="1">
        <f t="shared" si="95"/>
        <v>0.42561345313862087</v>
      </c>
      <c r="AX98" s="1">
        <f t="shared" si="91"/>
        <v>374.52040587086117</v>
      </c>
      <c r="AZ98" s="1">
        <f t="shared" si="96"/>
        <v>0.10603926319440334</v>
      </c>
      <c r="BA98" s="1">
        <f t="shared" si="92"/>
        <v>93.309710012574115</v>
      </c>
    </row>
    <row r="99" spans="3:54" x14ac:dyDescent="0.15">
      <c r="C99" s="7">
        <v>9</v>
      </c>
      <c r="D99" s="9">
        <v>12.991314386633301</v>
      </c>
      <c r="E99" s="10">
        <f t="shared" si="93"/>
        <v>20.623694357419399</v>
      </c>
      <c r="F99" s="7" t="s">
        <v>73</v>
      </c>
      <c r="G99" s="1">
        <v>10</v>
      </c>
      <c r="H99" s="8">
        <f t="shared" si="76"/>
        <v>12.991314386633301</v>
      </c>
      <c r="I99" s="8">
        <f t="shared" si="77"/>
        <v>286.14131438663327</v>
      </c>
      <c r="J99" s="8">
        <f t="shared" si="78"/>
        <v>8.791666490472784E-2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4"/>
        <v>1.1053272526506761</v>
      </c>
      <c r="P99" s="8">
        <f t="shared" si="81"/>
        <v>9.7176685681352945E-2</v>
      </c>
      <c r="Q99" s="13">
        <f t="shared" si="82"/>
        <v>2.5265938277151765E-2</v>
      </c>
      <c r="R99" s="8">
        <f t="shared" si="83"/>
        <v>7.4022000000000004E-2</v>
      </c>
      <c r="S99" s="14">
        <f t="shared" si="84"/>
        <v>0.3413301218171863</v>
      </c>
      <c r="T99" s="2">
        <v>0.01</v>
      </c>
      <c r="U99" s="15">
        <f t="shared" si="85"/>
        <v>3.413301218171863E-3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8.9033012181718649E-3</v>
      </c>
      <c r="AU99" s="8">
        <f t="shared" si="89"/>
        <v>28.47</v>
      </c>
      <c r="AV99" s="1">
        <f t="shared" si="90"/>
        <v>0.26</v>
      </c>
      <c r="AW99" s="1">
        <f t="shared" si="95"/>
        <v>0.42561345313862087</v>
      </c>
      <c r="AX99" s="1">
        <f t="shared" si="91"/>
        <v>187.93256082093041</v>
      </c>
      <c r="AZ99" s="1">
        <f t="shared" si="96"/>
        <v>0.10603926319440334</v>
      </c>
      <c r="BA99" s="1">
        <f t="shared" si="92"/>
        <v>46.822369294793639</v>
      </c>
    </row>
    <row r="100" spans="3:54" x14ac:dyDescent="0.15">
      <c r="C100" s="7">
        <v>10</v>
      </c>
      <c r="D100" s="9">
        <v>3.8480441971290298</v>
      </c>
      <c r="E100" s="10">
        <f t="shared" si="93"/>
        <v>12.991314386633301</v>
      </c>
      <c r="F100" s="7" t="s">
        <v>73</v>
      </c>
      <c r="G100" s="1">
        <v>11</v>
      </c>
      <c r="H100" s="8">
        <f t="shared" si="76"/>
        <v>3.8480441971290298</v>
      </c>
      <c r="I100" s="8">
        <f t="shared" si="77"/>
        <v>276.99804419712899</v>
      </c>
      <c r="J100" s="8">
        <f t="shared" si="78"/>
        <v>2.8593566323898527E-2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0.95774303862085697</v>
      </c>
      <c r="O100" s="8">
        <f t="shared" si="94"/>
        <v>0.33510752834846613</v>
      </c>
      <c r="P100" s="8">
        <f t="shared" si="81"/>
        <v>9.5819193374695726E-3</v>
      </c>
      <c r="Q100" s="13">
        <f t="shared" si="82"/>
        <v>2.4912990277420888E-3</v>
      </c>
      <c r="R100" s="8">
        <f t="shared" si="83"/>
        <v>7.4022000000000004E-2</v>
      </c>
      <c r="S100" s="14">
        <f t="shared" si="84"/>
        <v>3.3656197181136535E-2</v>
      </c>
      <c r="T100" s="2">
        <v>0.01</v>
      </c>
      <c r="U100" s="15">
        <f t="shared" si="85"/>
        <v>3.3656197181136535E-4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5.8265619718113658E-3</v>
      </c>
      <c r="AU100" s="8">
        <f t="shared" si="89"/>
        <v>28.47</v>
      </c>
      <c r="AV100" s="1">
        <f t="shared" si="90"/>
        <v>0.26</v>
      </c>
      <c r="AW100" s="1">
        <f t="shared" si="95"/>
        <v>0.42561345313862087</v>
      </c>
      <c r="AX100" s="1">
        <f t="shared" si="91"/>
        <v>122.98816869291529</v>
      </c>
      <c r="AZ100" s="1">
        <f t="shared" si="96"/>
        <v>0.10603926319440334</v>
      </c>
      <c r="BA100" s="1">
        <f t="shared" si="92"/>
        <v>30.641829325771166</v>
      </c>
    </row>
    <row r="101" spans="3:54" x14ac:dyDescent="0.15">
      <c r="C101" s="7">
        <v>11</v>
      </c>
      <c r="D101" s="9">
        <v>-8.9333176665333305</v>
      </c>
      <c r="E101" s="10">
        <f t="shared" si="93"/>
        <v>3.8480441971290298</v>
      </c>
      <c r="F101" s="7" t="s">
        <v>75</v>
      </c>
      <c r="G101" s="1">
        <v>12</v>
      </c>
      <c r="H101" s="8">
        <f t="shared" si="76"/>
        <v>-8.9333176665333305</v>
      </c>
      <c r="I101" s="8">
        <f t="shared" si="77"/>
        <v>264.21668233346662</v>
      </c>
      <c r="J101" s="8">
        <f t="shared" si="78"/>
        <v>5.2213850668281561E-3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4"/>
        <v>0.61022560901099654</v>
      </c>
      <c r="P101" s="8">
        <f t="shared" si="81"/>
        <v>3.1862228822861346E-3</v>
      </c>
      <c r="Q101" s="13">
        <f t="shared" si="82"/>
        <v>8.2841794939439504E-4</v>
      </c>
      <c r="R101" s="8">
        <f t="shared" si="83"/>
        <v>7.4022000000000004E-2</v>
      </c>
      <c r="S101" s="14">
        <f t="shared" si="84"/>
        <v>1.1191509948317999E-2</v>
      </c>
      <c r="T101" s="2">
        <v>0.01</v>
      </c>
      <c r="U101" s="15">
        <f t="shared" si="85"/>
        <v>1.1191509948318E-4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5.6019150994831802E-3</v>
      </c>
      <c r="AU101" s="8">
        <f t="shared" si="89"/>
        <v>28.47</v>
      </c>
      <c r="AV101" s="1">
        <f t="shared" si="90"/>
        <v>0.26</v>
      </c>
      <c r="AW101" s="1">
        <f t="shared" si="95"/>
        <v>0.42561345313862087</v>
      </c>
      <c r="AX101" s="1">
        <f t="shared" si="91"/>
        <v>118.24628015488858</v>
      </c>
      <c r="AY101" s="1">
        <f>SUM(AX90:AX101)</f>
        <v>2254.4113964128856</v>
      </c>
      <c r="AZ101" s="1">
        <f t="shared" si="96"/>
        <v>0.10603926319440334</v>
      </c>
      <c r="BA101" s="1">
        <f t="shared" si="92"/>
        <v>29.460413740774204</v>
      </c>
      <c r="BB101" s="1">
        <f>SUM(BA90:BA101)</f>
        <v>561.67426487533658</v>
      </c>
    </row>
    <row r="102" spans="3:54" x14ac:dyDescent="0.15">
      <c r="C102" s="7">
        <v>12</v>
      </c>
      <c r="D102" s="9">
        <v>-16.587571586128998</v>
      </c>
      <c r="E102" s="10">
        <f t="shared" si="93"/>
        <v>-8.9333176665333305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103"/>
  <sheetViews>
    <sheetView workbookViewId="0">
      <pane xSplit="4" topLeftCell="E1" activePane="topRight" state="frozen"/>
      <selection activeCell="K16" sqref="K16"/>
      <selection pane="topRight" activeCell="K16" sqref="K16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38</v>
      </c>
    </row>
    <row r="2" spans="1:12" x14ac:dyDescent="0.15">
      <c r="A2" s="28" t="s">
        <v>10</v>
      </c>
      <c r="B2" s="3" t="s">
        <v>11</v>
      </c>
      <c r="C2" s="2"/>
      <c r="D2" s="2"/>
      <c r="E2" s="34">
        <v>6.3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14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15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16</v>
      </c>
      <c r="C5" s="2"/>
      <c r="D5" s="2"/>
      <c r="E5" s="34">
        <v>44.621917808219202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17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304.47616438356198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18</v>
      </c>
      <c r="B14" s="2" t="s">
        <v>19</v>
      </c>
      <c r="C14" s="2">
        <v>308.16000000000003</v>
      </c>
      <c r="G14" s="37" t="s">
        <v>20</v>
      </c>
      <c r="H14" s="6" t="s">
        <v>21</v>
      </c>
      <c r="I14" s="6">
        <f>(AV38+AV53+AY69+AY85+AY101+BB101+AG69)</f>
        <v>9578504.8154092412</v>
      </c>
      <c r="J14" s="6" t="s">
        <v>22</v>
      </c>
      <c r="K14" s="6">
        <f>I14/(10000*1000)</f>
        <v>0.95785048154092411</v>
      </c>
      <c r="L14" s="6" t="s">
        <v>23</v>
      </c>
    </row>
    <row r="15" spans="1:12" x14ac:dyDescent="0.15">
      <c r="A15" s="2" t="s">
        <v>24</v>
      </c>
      <c r="B15" s="2" t="s">
        <v>19</v>
      </c>
      <c r="C15" s="2"/>
      <c r="G15" s="37"/>
      <c r="H15" s="6" t="s">
        <v>25</v>
      </c>
      <c r="I15" s="6">
        <v>5809682.9746989701</v>
      </c>
      <c r="J15" s="6" t="s">
        <v>22</v>
      </c>
      <c r="K15" s="6">
        <f>I15/(10000*1000)</f>
        <v>0.58096829746989698</v>
      </c>
      <c r="L15" s="6" t="s">
        <v>23</v>
      </c>
    </row>
    <row r="16" spans="1:12" x14ac:dyDescent="0.15">
      <c r="A16" s="2" t="s">
        <v>26</v>
      </c>
      <c r="B16" s="2" t="s">
        <v>27</v>
      </c>
      <c r="C16" s="2">
        <v>19347</v>
      </c>
      <c r="K16" s="1">
        <v>0.95785048154092411</v>
      </c>
    </row>
    <row r="17" spans="1:47" x14ac:dyDescent="0.15">
      <c r="A17" s="2" t="s">
        <v>28</v>
      </c>
      <c r="B17" s="2" t="s">
        <v>29</v>
      </c>
      <c r="C17" s="2">
        <v>1.9870000000000001</v>
      </c>
      <c r="AF17" s="1" t="s">
        <v>31</v>
      </c>
    </row>
    <row r="18" spans="1:47" x14ac:dyDescent="0.15">
      <c r="A18" s="2" t="s">
        <v>32</v>
      </c>
      <c r="B18" s="2" t="s">
        <v>33</v>
      </c>
      <c r="C18" s="2">
        <v>1</v>
      </c>
    </row>
    <row r="19" spans="1:47" x14ac:dyDescent="0.15">
      <c r="A19" s="2" t="s">
        <v>35</v>
      </c>
      <c r="B19" s="2" t="s">
        <v>33</v>
      </c>
      <c r="C19" s="2">
        <v>3</v>
      </c>
    </row>
    <row r="20" spans="1:47" x14ac:dyDescent="0.15">
      <c r="A20" s="2" t="s">
        <v>38</v>
      </c>
      <c r="B20" s="2" t="s">
        <v>39</v>
      </c>
      <c r="C20" s="2">
        <v>0.13</v>
      </c>
    </row>
    <row r="21" spans="1:47" x14ac:dyDescent="0.15">
      <c r="A21" s="2" t="s">
        <v>40</v>
      </c>
      <c r="B21" s="2" t="s">
        <v>41</v>
      </c>
      <c r="C21" s="2">
        <v>1</v>
      </c>
    </row>
    <row r="22" spans="1:47" x14ac:dyDescent="0.15">
      <c r="A22" s="2" t="s">
        <v>42</v>
      </c>
      <c r="B22" s="2" t="s">
        <v>37</v>
      </c>
      <c r="C22" s="2">
        <v>95</v>
      </c>
    </row>
    <row r="23" spans="1:47" x14ac:dyDescent="0.15">
      <c r="A23" s="2" t="s">
        <v>43</v>
      </c>
      <c r="B23" s="2" t="s">
        <v>44</v>
      </c>
      <c r="C23" s="2">
        <v>0.66200000000000003</v>
      </c>
    </row>
    <row r="25" spans="1:47" x14ac:dyDescent="0.15">
      <c r="S25" s="29" t="s">
        <v>45</v>
      </c>
      <c r="T25" s="29"/>
      <c r="U25" s="29"/>
      <c r="V25" s="29" t="s">
        <v>46</v>
      </c>
      <c r="W25" s="29"/>
      <c r="X25" s="29"/>
      <c r="Y25" s="29" t="s">
        <v>47</v>
      </c>
      <c r="Z25" s="29"/>
      <c r="AA25" s="29"/>
      <c r="AB25" s="29" t="s">
        <v>48</v>
      </c>
      <c r="AC25" s="29"/>
      <c r="AD25" s="29"/>
      <c r="AE25" s="29" t="s">
        <v>49</v>
      </c>
      <c r="AF25" s="29"/>
      <c r="AG25" s="29"/>
      <c r="AH25" s="29" t="s">
        <v>50</v>
      </c>
      <c r="AI25" s="29"/>
      <c r="AJ25" s="29"/>
      <c r="AK25" s="30" t="s">
        <v>51</v>
      </c>
      <c r="AL25" s="31"/>
      <c r="AM25" s="32"/>
      <c r="AN25" s="29" t="s">
        <v>52</v>
      </c>
      <c r="AO25" s="29"/>
      <c r="AP25" s="29"/>
    </row>
    <row r="26" spans="1:47" x14ac:dyDescent="0.15">
      <c r="A26" s="33" t="s">
        <v>10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12</v>
      </c>
      <c r="T26" s="2" t="s">
        <v>13</v>
      </c>
      <c r="U26" s="2"/>
      <c r="V26" s="2" t="s">
        <v>12</v>
      </c>
      <c r="W26" s="2" t="s">
        <v>13</v>
      </c>
      <c r="X26" s="2"/>
      <c r="Y26" s="2" t="s">
        <v>12</v>
      </c>
      <c r="Z26" s="2" t="s">
        <v>13</v>
      </c>
      <c r="AA26" s="2"/>
      <c r="AB26" s="2" t="s">
        <v>12</v>
      </c>
      <c r="AC26" s="2" t="s">
        <v>13</v>
      </c>
      <c r="AD26" s="2"/>
      <c r="AE26" s="2" t="s">
        <v>12</v>
      </c>
      <c r="AF26" s="2" t="s">
        <v>13</v>
      </c>
      <c r="AG26" s="2"/>
      <c r="AH26" s="2" t="s">
        <v>12</v>
      </c>
      <c r="AI26" s="2" t="s">
        <v>13</v>
      </c>
      <c r="AJ26" s="2"/>
      <c r="AK26" s="2" t="s">
        <v>12</v>
      </c>
      <c r="AL26" s="2" t="s">
        <v>13</v>
      </c>
      <c r="AM26" s="2"/>
      <c r="AN26" s="17" t="s">
        <v>12</v>
      </c>
      <c r="AO26" s="17" t="s">
        <v>13</v>
      </c>
      <c r="AP26" s="17"/>
      <c r="AQ26" s="1" t="s">
        <v>67</v>
      </c>
      <c r="AR26" s="1" t="s">
        <v>68</v>
      </c>
      <c r="AS26" s="1" t="s">
        <v>38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7">
        <v>5</v>
      </c>
      <c r="E27" s="7"/>
      <c r="F27" s="7"/>
      <c r="G27" s="1">
        <v>1</v>
      </c>
      <c r="H27" s="8">
        <f t="shared" ref="H27:H38" si="0">E28</f>
        <v>5</v>
      </c>
      <c r="I27" s="8">
        <f t="shared" ref="I27:I38" si="1">H27+273.15</f>
        <v>278.14999999999998</v>
      </c>
      <c r="J27" s="8">
        <f t="shared" ref="J27:J38" si="2">EXP(($C$16*(I27-$C$14))/($C$17*I27*$C$14))</f>
        <v>3.3074406338125473E-2</v>
      </c>
      <c r="K27" s="8">
        <f t="shared" ref="K27:K38" si="3">$B$27/12</f>
        <v>111.51561111111111</v>
      </c>
      <c r="L27" s="8">
        <f t="shared" ref="L27:L38" si="4">K27*$B$28/100</f>
        <v>1.1151561111111112</v>
      </c>
      <c r="M27" s="1" t="s">
        <v>73</v>
      </c>
      <c r="O27" s="8">
        <f>L27</f>
        <v>1.1151561111111112</v>
      </c>
      <c r="P27" s="8">
        <f t="shared" ref="P27:P38" si="5">O27*J27</f>
        <v>3.688312634933269E-2</v>
      </c>
      <c r="Q27" s="13">
        <f t="shared" ref="Q27:Q38" si="6">P27*$B$29</f>
        <v>4.4259751619199223E-3</v>
      </c>
      <c r="R27" s="8">
        <f t="shared" ref="R27:R38" si="7">L27*$B$29</f>
        <v>0.13381873333333336</v>
      </c>
      <c r="S27" s="14">
        <f t="shared" ref="S27:S38" si="8">Q27/R27</f>
        <v>3.3074406338125466E-2</v>
      </c>
      <c r="T27" s="2">
        <v>0.01</v>
      </c>
      <c r="U27" s="15">
        <f t="shared" ref="U27:U38" si="9">S27*T27</f>
        <v>3.3074406338125467E-4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2.2230744063381255E-2</v>
      </c>
      <c r="AR27" s="8">
        <f t="shared" ref="AR27:AR38" si="15">$B$27/12</f>
        <v>111.51561111111111</v>
      </c>
      <c r="AS27" s="1">
        <f t="shared" ref="AS27:AS38" si="16">$B$29</f>
        <v>0.12</v>
      </c>
      <c r="AT27" s="1">
        <f>$E$2/12</f>
        <v>0.52500000000000002</v>
      </c>
      <c r="AU27" s="1">
        <f t="shared" ref="AU27:AU38" si="17">AT27*10000*AS27*0.67*AR27*AQ27</f>
        <v>1046.4175615870533</v>
      </c>
    </row>
    <row r="28" spans="1:47" x14ac:dyDescent="0.15">
      <c r="A28" s="1" t="s">
        <v>74</v>
      </c>
      <c r="B28" s="1">
        <v>1</v>
      </c>
      <c r="C28" s="7">
        <v>1</v>
      </c>
      <c r="D28" s="9">
        <v>6.1785439545161296</v>
      </c>
      <c r="E28" s="10">
        <f t="shared" ref="E28:E39" si="18">D27</f>
        <v>5</v>
      </c>
      <c r="F28" s="7" t="s">
        <v>73</v>
      </c>
      <c r="G28" s="1">
        <v>2</v>
      </c>
      <c r="H28" s="8">
        <f t="shared" si="0"/>
        <v>6.1785439545161296</v>
      </c>
      <c r="I28" s="8">
        <f t="shared" si="1"/>
        <v>279.32854395451614</v>
      </c>
      <c r="J28" s="8">
        <f t="shared" si="2"/>
        <v>3.833852357566913E-2</v>
      </c>
      <c r="K28" s="8">
        <f t="shared" si="3"/>
        <v>111.51561111111111</v>
      </c>
      <c r="L28" s="8">
        <f t="shared" si="4"/>
        <v>1.1151561111111112</v>
      </c>
      <c r="M28" s="1" t="s">
        <v>73</v>
      </c>
      <c r="O28" s="8">
        <f t="shared" ref="O28:O38" si="19">L28+O27-P27-N28</f>
        <v>2.1934290958728897</v>
      </c>
      <c r="P28" s="8">
        <f t="shared" si="5"/>
        <v>8.4092833103681403E-2</v>
      </c>
      <c r="Q28" s="13">
        <f t="shared" si="6"/>
        <v>1.0091139972441768E-2</v>
      </c>
      <c r="R28" s="8">
        <f t="shared" si="7"/>
        <v>0.13381873333333336</v>
      </c>
      <c r="S28" s="14">
        <f t="shared" si="8"/>
        <v>7.5409023244192769E-2</v>
      </c>
      <c r="T28" s="2">
        <v>0.01</v>
      </c>
      <c r="U28" s="15">
        <f t="shared" si="9"/>
        <v>7.540902324419277E-4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2.2654090232441929E-2</v>
      </c>
      <c r="AR28" s="8">
        <f t="shared" si="15"/>
        <v>111.51561111111111</v>
      </c>
      <c r="AS28" s="1">
        <f t="shared" si="16"/>
        <v>0.12</v>
      </c>
      <c r="AT28" s="1">
        <f t="shared" ref="AT28:AT38" si="20">$E$2/12</f>
        <v>0.52500000000000002</v>
      </c>
      <c r="AU28" s="1">
        <f t="shared" si="17"/>
        <v>1066.3447788080639</v>
      </c>
    </row>
    <row r="29" spans="1:47" x14ac:dyDescent="0.15">
      <c r="A29" s="1" t="s">
        <v>38</v>
      </c>
      <c r="B29" s="1">
        <f>I2</f>
        <v>0.12</v>
      </c>
      <c r="C29" s="7">
        <v>2</v>
      </c>
      <c r="D29" s="9">
        <v>6.8506859235714304</v>
      </c>
      <c r="E29" s="10">
        <f t="shared" si="18"/>
        <v>6.1785439545161296</v>
      </c>
      <c r="F29" s="7" t="s">
        <v>73</v>
      </c>
      <c r="G29" s="1">
        <v>3</v>
      </c>
      <c r="H29" s="8">
        <f t="shared" si="0"/>
        <v>6.8506859235714304</v>
      </c>
      <c r="I29" s="8">
        <f t="shared" si="1"/>
        <v>280.00068592357138</v>
      </c>
      <c r="J29" s="8">
        <f t="shared" si="2"/>
        <v>4.168458967659177E-2</v>
      </c>
      <c r="K29" s="8">
        <f t="shared" si="3"/>
        <v>111.51561111111111</v>
      </c>
      <c r="L29" s="8">
        <f t="shared" si="4"/>
        <v>1.1151561111111112</v>
      </c>
      <c r="M29" s="1" t="s">
        <v>73</v>
      </c>
      <c r="O29" s="8">
        <f t="shared" si="19"/>
        <v>3.2244923738803197</v>
      </c>
      <c r="P29" s="8">
        <f t="shared" si="5"/>
        <v>0.13441164152050047</v>
      </c>
      <c r="Q29" s="13">
        <f t="shared" si="6"/>
        <v>1.6129396982460055E-2</v>
      </c>
      <c r="R29" s="8">
        <f t="shared" si="7"/>
        <v>0.13381873333333336</v>
      </c>
      <c r="S29" s="14">
        <f t="shared" si="8"/>
        <v>0.12053168178092692</v>
      </c>
      <c r="T29" s="2">
        <v>0.01</v>
      </c>
      <c r="U29" s="15">
        <f t="shared" si="9"/>
        <v>1.2053168178092692E-3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2.3105316817809269E-2</v>
      </c>
      <c r="AR29" s="8">
        <f t="shared" si="15"/>
        <v>111.51561111111111</v>
      </c>
      <c r="AS29" s="1">
        <f t="shared" si="16"/>
        <v>0.12</v>
      </c>
      <c r="AT29" s="1">
        <f t="shared" si="20"/>
        <v>0.52500000000000002</v>
      </c>
      <c r="AU29" s="1">
        <f t="shared" si="17"/>
        <v>1087.5843478408033</v>
      </c>
    </row>
    <row r="30" spans="1:47" x14ac:dyDescent="0.15">
      <c r="C30" s="7">
        <v>3</v>
      </c>
      <c r="D30" s="9">
        <v>10.798498341096799</v>
      </c>
      <c r="E30" s="10">
        <f t="shared" si="18"/>
        <v>6.8506859235714304</v>
      </c>
      <c r="F30" s="7" t="s">
        <v>73</v>
      </c>
      <c r="G30" s="1">
        <v>4</v>
      </c>
      <c r="H30" s="8">
        <f t="shared" si="0"/>
        <v>10.798498341096799</v>
      </c>
      <c r="I30" s="8">
        <f t="shared" si="1"/>
        <v>283.94849834109675</v>
      </c>
      <c r="J30" s="8">
        <f t="shared" si="2"/>
        <v>6.7599868683976647E-2</v>
      </c>
      <c r="K30" s="8">
        <f t="shared" si="3"/>
        <v>111.51561111111111</v>
      </c>
      <c r="L30" s="8">
        <f t="shared" si="4"/>
        <v>1.1151561111111112</v>
      </c>
      <c r="M30" s="1" t="s">
        <v>73</v>
      </c>
      <c r="O30" s="8">
        <f t="shared" si="19"/>
        <v>4.2052368434709297</v>
      </c>
      <c r="P30" s="8">
        <f t="shared" si="5"/>
        <v>0.28427345840365531</v>
      </c>
      <c r="Q30" s="13">
        <f t="shared" si="6"/>
        <v>3.4112815008438636E-2</v>
      </c>
      <c r="R30" s="8">
        <f t="shared" si="7"/>
        <v>0.13381873333333336</v>
      </c>
      <c r="S30" s="14">
        <f t="shared" si="8"/>
        <v>0.25491808328110488</v>
      </c>
      <c r="T30" s="2">
        <v>0.01</v>
      </c>
      <c r="U30" s="15">
        <f t="shared" si="9"/>
        <v>2.5491808328110487E-3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2.4449180832811047E-2</v>
      </c>
      <c r="AR30" s="8">
        <f t="shared" si="15"/>
        <v>111.51561111111111</v>
      </c>
      <c r="AS30" s="1">
        <f t="shared" si="16"/>
        <v>0.12</v>
      </c>
      <c r="AT30" s="1">
        <f t="shared" si="20"/>
        <v>0.52500000000000002</v>
      </c>
      <c r="AU30" s="1">
        <f t="shared" si="17"/>
        <v>1150.8410207471827</v>
      </c>
    </row>
    <row r="31" spans="1:47" x14ac:dyDescent="0.15">
      <c r="C31" s="7">
        <v>4</v>
      </c>
      <c r="D31" s="9">
        <v>15.6004288586333</v>
      </c>
      <c r="E31" s="10">
        <f t="shared" si="18"/>
        <v>10.798498341096799</v>
      </c>
      <c r="F31" s="7" t="s">
        <v>73</v>
      </c>
      <c r="G31" s="1">
        <v>5</v>
      </c>
      <c r="H31" s="8">
        <f t="shared" si="0"/>
        <v>15.6004288586333</v>
      </c>
      <c r="I31" s="8">
        <f t="shared" si="1"/>
        <v>288.75042885863326</v>
      </c>
      <c r="J31" s="8">
        <f t="shared" si="2"/>
        <v>0.11956515595320581</v>
      </c>
      <c r="K31" s="8">
        <f t="shared" si="3"/>
        <v>111.51561111111111</v>
      </c>
      <c r="L31" s="8">
        <f t="shared" si="4"/>
        <v>1.1151561111111112</v>
      </c>
      <c r="M31" s="1" t="s">
        <v>75</v>
      </c>
      <c r="N31" s="8">
        <f>(O30-P30)*C22/100</f>
        <v>3.7249152158139105</v>
      </c>
      <c r="O31" s="8">
        <f t="shared" si="19"/>
        <v>1.3112042803644752</v>
      </c>
      <c r="P31" s="8">
        <f t="shared" si="5"/>
        <v>0.15677434426828948</v>
      </c>
      <c r="Q31" s="13">
        <f t="shared" si="6"/>
        <v>1.8812921312194739E-2</v>
      </c>
      <c r="R31" s="8">
        <f t="shared" si="7"/>
        <v>0.13381873333333336</v>
      </c>
      <c r="S31" s="14">
        <f t="shared" si="8"/>
        <v>0.14058510974941776</v>
      </c>
      <c r="T31" s="2">
        <v>0.01</v>
      </c>
      <c r="U31" s="15">
        <f t="shared" si="9"/>
        <v>1.4058510974941777E-3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3.0855851097494176E-2</v>
      </c>
      <c r="AR31" s="8">
        <f t="shared" si="15"/>
        <v>111.51561111111111</v>
      </c>
      <c r="AS31" s="1">
        <f t="shared" si="16"/>
        <v>0.12</v>
      </c>
      <c r="AT31" s="1">
        <f t="shared" si="20"/>
        <v>0.52500000000000002</v>
      </c>
      <c r="AU31" s="1">
        <f t="shared" si="17"/>
        <v>1452.4077275181448</v>
      </c>
    </row>
    <row r="32" spans="1:47" x14ac:dyDescent="0.15">
      <c r="C32" s="7">
        <v>5</v>
      </c>
      <c r="D32" s="9">
        <v>20.362814109677402</v>
      </c>
      <c r="E32" s="10">
        <f t="shared" si="18"/>
        <v>15.6004288586333</v>
      </c>
      <c r="F32" s="7" t="s">
        <v>75</v>
      </c>
      <c r="G32" s="1">
        <v>6</v>
      </c>
      <c r="H32" s="8">
        <f t="shared" si="0"/>
        <v>20.362814109677402</v>
      </c>
      <c r="I32" s="8">
        <f t="shared" si="1"/>
        <v>293.51281410967738</v>
      </c>
      <c r="J32" s="8">
        <f t="shared" si="2"/>
        <v>0.20664276550578109</v>
      </c>
      <c r="K32" s="8">
        <f t="shared" si="3"/>
        <v>111.51561111111111</v>
      </c>
      <c r="L32" s="8">
        <f t="shared" si="4"/>
        <v>1.1151561111111112</v>
      </c>
      <c r="M32" s="1" t="s">
        <v>73</v>
      </c>
      <c r="O32" s="8">
        <f t="shared" si="19"/>
        <v>2.2695860472072971</v>
      </c>
      <c r="P32" s="8">
        <f t="shared" si="5"/>
        <v>0.46899353734825011</v>
      </c>
      <c r="Q32" s="13">
        <f t="shared" si="6"/>
        <v>5.6279224481790013E-2</v>
      </c>
      <c r="R32" s="8">
        <f t="shared" si="7"/>
        <v>0.13381873333333336</v>
      </c>
      <c r="S32" s="14">
        <f t="shared" si="8"/>
        <v>0.42056312356209724</v>
      </c>
      <c r="T32" s="2">
        <v>0.01</v>
      </c>
      <c r="U32" s="15">
        <f t="shared" si="9"/>
        <v>4.2056312356209729E-3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3.3655631235620972E-2</v>
      </c>
      <c r="AR32" s="8">
        <f t="shared" si="15"/>
        <v>111.51561111111111</v>
      </c>
      <c r="AS32" s="1">
        <f t="shared" si="16"/>
        <v>0.12</v>
      </c>
      <c r="AT32" s="1">
        <f t="shared" si="20"/>
        <v>0.52500000000000002</v>
      </c>
      <c r="AU32" s="1">
        <f t="shared" si="17"/>
        <v>1584.1954489171965</v>
      </c>
    </row>
    <row r="33" spans="1:48" x14ac:dyDescent="0.15">
      <c r="C33" s="7">
        <v>6</v>
      </c>
      <c r="D33" s="9">
        <v>24.099099023000001</v>
      </c>
      <c r="E33" s="10">
        <f t="shared" si="18"/>
        <v>20.362814109677402</v>
      </c>
      <c r="F33" s="7" t="s">
        <v>73</v>
      </c>
      <c r="G33" s="1">
        <v>7</v>
      </c>
      <c r="H33" s="8">
        <f t="shared" si="0"/>
        <v>24.099099023000001</v>
      </c>
      <c r="I33" s="8">
        <f t="shared" si="1"/>
        <v>297.24909902299999</v>
      </c>
      <c r="J33" s="8">
        <f t="shared" si="2"/>
        <v>0.31355184685252085</v>
      </c>
      <c r="K33" s="8">
        <f t="shared" si="3"/>
        <v>111.51561111111111</v>
      </c>
      <c r="L33" s="8">
        <f t="shared" si="4"/>
        <v>1.1151561111111112</v>
      </c>
      <c r="M33" s="1" t="s">
        <v>73</v>
      </c>
      <c r="O33" s="8">
        <f t="shared" si="19"/>
        <v>2.9157486209701582</v>
      </c>
      <c r="P33" s="8">
        <f t="shared" si="5"/>
        <v>0.91423836506288392</v>
      </c>
      <c r="Q33" s="13">
        <f t="shared" si="6"/>
        <v>0.10970860380754606</v>
      </c>
      <c r="R33" s="8">
        <f t="shared" si="7"/>
        <v>0.13381873333333336</v>
      </c>
      <c r="S33" s="14">
        <f t="shared" si="8"/>
        <v>0.81982993766851309</v>
      </c>
      <c r="T33" s="2">
        <v>0.01</v>
      </c>
      <c r="U33" s="15">
        <f t="shared" si="9"/>
        <v>8.1982993766851302E-3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4.3098299376685134E-2</v>
      </c>
      <c r="AR33" s="8">
        <f t="shared" si="15"/>
        <v>111.51561111111111</v>
      </c>
      <c r="AS33" s="1">
        <f t="shared" si="16"/>
        <v>0.12</v>
      </c>
      <c r="AT33" s="1">
        <f t="shared" si="20"/>
        <v>0.52500000000000002</v>
      </c>
      <c r="AU33" s="1">
        <f t="shared" si="17"/>
        <v>2028.6688206980434</v>
      </c>
    </row>
    <row r="34" spans="1:48" x14ac:dyDescent="0.15">
      <c r="C34" s="7">
        <v>7</v>
      </c>
      <c r="D34" s="9">
        <v>26.774383228709699</v>
      </c>
      <c r="E34" s="10">
        <f t="shared" si="18"/>
        <v>24.099099023000001</v>
      </c>
      <c r="F34" s="7" t="s">
        <v>73</v>
      </c>
      <c r="G34" s="1">
        <v>8</v>
      </c>
      <c r="H34" s="8">
        <f t="shared" si="0"/>
        <v>26.774383228709699</v>
      </c>
      <c r="I34" s="8">
        <f t="shared" si="1"/>
        <v>299.9243832287097</v>
      </c>
      <c r="J34" s="8">
        <f t="shared" si="2"/>
        <v>0.41995462402204131</v>
      </c>
      <c r="K34" s="8">
        <f t="shared" si="3"/>
        <v>111.51561111111111</v>
      </c>
      <c r="L34" s="8">
        <f t="shared" si="4"/>
        <v>1.1151561111111112</v>
      </c>
      <c r="M34" s="1" t="s">
        <v>73</v>
      </c>
      <c r="O34" s="8">
        <f t="shared" si="19"/>
        <v>3.1166663670183858</v>
      </c>
      <c r="P34" s="8">
        <f t="shared" si="5"/>
        <v>1.3088584523633477</v>
      </c>
      <c r="Q34" s="13">
        <f t="shared" si="6"/>
        <v>0.15706301428360173</v>
      </c>
      <c r="R34" s="8">
        <f t="shared" si="7"/>
        <v>0.13381873333333336</v>
      </c>
      <c r="S34" s="14">
        <f t="shared" si="8"/>
        <v>1.1736997531755771</v>
      </c>
      <c r="T34" s="2">
        <v>0.01</v>
      </c>
      <c r="U34" s="15">
        <f t="shared" si="9"/>
        <v>1.173699753175577E-2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4.6636997531755771E-2</v>
      </c>
      <c r="AR34" s="8">
        <f t="shared" si="15"/>
        <v>111.51561111111111</v>
      </c>
      <c r="AS34" s="1">
        <f t="shared" si="16"/>
        <v>0.12</v>
      </c>
      <c r="AT34" s="1">
        <f t="shared" si="20"/>
        <v>0.52500000000000002</v>
      </c>
      <c r="AU34" s="1">
        <f t="shared" si="17"/>
        <v>2195.2379595475691</v>
      </c>
    </row>
    <row r="35" spans="1:48" x14ac:dyDescent="0.15">
      <c r="C35" s="7">
        <v>8</v>
      </c>
      <c r="D35" s="9">
        <v>27.559531613225801</v>
      </c>
      <c r="E35" s="10">
        <f t="shared" si="18"/>
        <v>26.774383228709699</v>
      </c>
      <c r="F35" s="7" t="s">
        <v>73</v>
      </c>
      <c r="G35" s="1">
        <v>9</v>
      </c>
      <c r="H35" s="8">
        <f t="shared" si="0"/>
        <v>27.559531613225801</v>
      </c>
      <c r="I35" s="8">
        <f t="shared" si="1"/>
        <v>300.70953161322575</v>
      </c>
      <c r="J35" s="8">
        <f t="shared" si="2"/>
        <v>0.45710361795587529</v>
      </c>
      <c r="K35" s="8">
        <f t="shared" si="3"/>
        <v>111.51561111111111</v>
      </c>
      <c r="L35" s="8">
        <f t="shared" si="4"/>
        <v>1.1151561111111112</v>
      </c>
      <c r="M35" s="1" t="s">
        <v>73</v>
      </c>
      <c r="O35" s="8">
        <f t="shared" si="19"/>
        <v>2.9229640257661496</v>
      </c>
      <c r="P35" s="8">
        <f t="shared" si="5"/>
        <v>1.3360974313325773</v>
      </c>
      <c r="Q35" s="13">
        <f t="shared" si="6"/>
        <v>0.16033169175990927</v>
      </c>
      <c r="R35" s="8">
        <f t="shared" si="7"/>
        <v>0.13381873333333336</v>
      </c>
      <c r="S35" s="14">
        <f t="shared" si="8"/>
        <v>1.1981259108209756</v>
      </c>
      <c r="T35" s="2">
        <v>0.01</v>
      </c>
      <c r="U35" s="15">
        <f t="shared" si="9"/>
        <v>1.1981259108209756E-2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4.1431259108209752E-2</v>
      </c>
      <c r="AR35" s="8">
        <f t="shared" si="15"/>
        <v>111.51561111111111</v>
      </c>
      <c r="AS35" s="1">
        <f t="shared" si="16"/>
        <v>0.12</v>
      </c>
      <c r="AT35" s="1">
        <f t="shared" si="20"/>
        <v>0.52500000000000002</v>
      </c>
      <c r="AU35" s="1">
        <f t="shared" si="17"/>
        <v>1950.2000025679806</v>
      </c>
    </row>
    <row r="36" spans="1:48" x14ac:dyDescent="0.15">
      <c r="C36" s="7">
        <v>9</v>
      </c>
      <c r="D36" s="9">
        <v>24.056335779333299</v>
      </c>
      <c r="E36" s="10">
        <f t="shared" si="18"/>
        <v>27.559531613225801</v>
      </c>
      <c r="F36" s="7" t="s">
        <v>73</v>
      </c>
      <c r="G36" s="1">
        <v>10</v>
      </c>
      <c r="H36" s="8">
        <f t="shared" si="0"/>
        <v>24.056335779333299</v>
      </c>
      <c r="I36" s="8">
        <f t="shared" si="1"/>
        <v>297.2063357793333</v>
      </c>
      <c r="J36" s="8">
        <f t="shared" si="2"/>
        <v>0.31207751883150037</v>
      </c>
      <c r="K36" s="8">
        <f t="shared" si="3"/>
        <v>111.51561111111111</v>
      </c>
      <c r="L36" s="8">
        <f t="shared" si="4"/>
        <v>1.1151561111111112</v>
      </c>
      <c r="M36" s="1" t="s">
        <v>73</v>
      </c>
      <c r="O36" s="8">
        <f t="shared" si="19"/>
        <v>2.7020227055446835</v>
      </c>
      <c r="P36" s="8">
        <f t="shared" si="5"/>
        <v>0.84324054177276253</v>
      </c>
      <c r="Q36" s="13">
        <f t="shared" si="6"/>
        <v>0.1011888650127315</v>
      </c>
      <c r="R36" s="8">
        <f t="shared" si="7"/>
        <v>0.13381873333333336</v>
      </c>
      <c r="S36" s="14">
        <f t="shared" si="8"/>
        <v>0.75616367374123117</v>
      </c>
      <c r="T36" s="2">
        <v>0.01</v>
      </c>
      <c r="U36" s="15">
        <f t="shared" si="9"/>
        <v>7.5616367374123118E-3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3.7011636737412312E-2</v>
      </c>
      <c r="AR36" s="8">
        <f t="shared" si="15"/>
        <v>111.51561111111111</v>
      </c>
      <c r="AS36" s="1">
        <f t="shared" si="16"/>
        <v>0.12</v>
      </c>
      <c r="AT36" s="1">
        <f t="shared" si="20"/>
        <v>0.52500000000000002</v>
      </c>
      <c r="AU36" s="1">
        <f t="shared" si="17"/>
        <v>1742.165109484783</v>
      </c>
    </row>
    <row r="37" spans="1:48" x14ac:dyDescent="0.15">
      <c r="C37" s="7">
        <v>10</v>
      </c>
      <c r="D37" s="9">
        <v>19.477284419354799</v>
      </c>
      <c r="E37" s="10">
        <f t="shared" si="18"/>
        <v>24.056335779333299</v>
      </c>
      <c r="F37" s="7" t="s">
        <v>73</v>
      </c>
      <c r="G37" s="1">
        <v>11</v>
      </c>
      <c r="H37" s="8">
        <f t="shared" si="0"/>
        <v>19.477284419354799</v>
      </c>
      <c r="I37" s="8">
        <f t="shared" si="1"/>
        <v>292.62728441935479</v>
      </c>
      <c r="J37" s="8">
        <f t="shared" si="2"/>
        <v>0.18690578007624609</v>
      </c>
      <c r="K37" s="8">
        <f t="shared" si="3"/>
        <v>111.51561111111111</v>
      </c>
      <c r="L37" s="8">
        <f t="shared" si="4"/>
        <v>1.1151561111111112</v>
      </c>
      <c r="M37" s="1" t="s">
        <v>75</v>
      </c>
      <c r="N37" s="8">
        <f>(O36-P36)*C22/100</f>
        <v>1.7658430555833249</v>
      </c>
      <c r="O37" s="8">
        <f t="shared" si="19"/>
        <v>1.2080952192997074</v>
      </c>
      <c r="P37" s="8">
        <f t="shared" si="5"/>
        <v>0.22579997936959539</v>
      </c>
      <c r="Q37" s="13">
        <f t="shared" si="6"/>
        <v>2.7095997524351448E-2</v>
      </c>
      <c r="R37" s="8">
        <f t="shared" si="7"/>
        <v>0.13381873333333336</v>
      </c>
      <c r="S37" s="14">
        <f t="shared" si="8"/>
        <v>0.20248284264399039</v>
      </c>
      <c r="T37" s="2">
        <v>0.01</v>
      </c>
      <c r="U37" s="15">
        <f t="shared" si="9"/>
        <v>2.024828426439904E-3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2.3924828426439903E-2</v>
      </c>
      <c r="AR37" s="8">
        <f t="shared" si="15"/>
        <v>111.51561111111111</v>
      </c>
      <c r="AS37" s="1">
        <f t="shared" si="16"/>
        <v>0.12</v>
      </c>
      <c r="AT37" s="1">
        <f t="shared" si="20"/>
        <v>0.52500000000000002</v>
      </c>
      <c r="AU37" s="1">
        <f t="shared" si="17"/>
        <v>1126.1593652469062</v>
      </c>
    </row>
    <row r="38" spans="1:48" x14ac:dyDescent="0.15">
      <c r="C38" s="7">
        <v>11</v>
      </c>
      <c r="D38" s="9">
        <v>13.960652168133301</v>
      </c>
      <c r="E38" s="10">
        <f t="shared" si="18"/>
        <v>19.477284419354799</v>
      </c>
      <c r="F38" s="7" t="s">
        <v>75</v>
      </c>
      <c r="G38" s="1">
        <v>12</v>
      </c>
      <c r="H38" s="8">
        <f t="shared" si="0"/>
        <v>13.960652168133301</v>
      </c>
      <c r="I38" s="8">
        <f t="shared" si="1"/>
        <v>287.1106521681333</v>
      </c>
      <c r="J38" s="8">
        <f t="shared" si="2"/>
        <v>9.8619969195118035E-2</v>
      </c>
      <c r="K38" s="8">
        <f t="shared" si="3"/>
        <v>111.51561111111111</v>
      </c>
      <c r="L38" s="8">
        <f t="shared" si="4"/>
        <v>1.1151561111111112</v>
      </c>
      <c r="M38" s="1" t="s">
        <v>73</v>
      </c>
      <c r="O38" s="8">
        <f t="shared" si="19"/>
        <v>2.0974513510412232</v>
      </c>
      <c r="P38" s="8">
        <f t="shared" si="5"/>
        <v>0.20685058762794414</v>
      </c>
      <c r="Q38" s="13">
        <f t="shared" si="6"/>
        <v>2.4822070515353296E-2</v>
      </c>
      <c r="R38" s="8">
        <f t="shared" si="7"/>
        <v>0.13381873333333336</v>
      </c>
      <c r="S38" s="14">
        <f t="shared" si="8"/>
        <v>0.18549025160418467</v>
      </c>
      <c r="T38" s="2">
        <v>0.01</v>
      </c>
      <c r="U38" s="15">
        <f t="shared" si="9"/>
        <v>1.8549025160418467E-3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2.3754902516041846E-2</v>
      </c>
      <c r="AR38" s="8">
        <f t="shared" si="15"/>
        <v>111.51561111111111</v>
      </c>
      <c r="AS38" s="1">
        <f t="shared" si="16"/>
        <v>0.12</v>
      </c>
      <c r="AT38" s="1">
        <f t="shared" si="20"/>
        <v>0.52500000000000002</v>
      </c>
      <c r="AU38" s="1">
        <f t="shared" si="17"/>
        <v>1118.1608269927551</v>
      </c>
      <c r="AV38" s="1">
        <f>SUM(AU27:AU38)</f>
        <v>17548.382969956481</v>
      </c>
    </row>
    <row r="39" spans="1:48" x14ac:dyDescent="0.15">
      <c r="C39" s="7">
        <v>12</v>
      </c>
      <c r="D39" s="9">
        <v>7.7710747320322602</v>
      </c>
      <c r="E39" s="10">
        <f t="shared" si="18"/>
        <v>13.960652168133301</v>
      </c>
      <c r="F39" s="7" t="s">
        <v>73</v>
      </c>
    </row>
    <row r="40" spans="1:48" x14ac:dyDescent="0.15">
      <c r="S40" s="29" t="s">
        <v>45</v>
      </c>
      <c r="T40" s="29"/>
      <c r="U40" s="29"/>
      <c r="V40" s="29" t="s">
        <v>46</v>
      </c>
      <c r="W40" s="29"/>
      <c r="X40" s="29"/>
      <c r="Y40" s="29" t="s">
        <v>47</v>
      </c>
      <c r="Z40" s="29"/>
      <c r="AA40" s="29"/>
      <c r="AB40" s="29" t="s">
        <v>48</v>
      </c>
      <c r="AC40" s="29"/>
      <c r="AD40" s="29"/>
      <c r="AE40" s="29" t="s">
        <v>49</v>
      </c>
      <c r="AF40" s="29"/>
      <c r="AG40" s="29"/>
      <c r="AH40" s="29" t="s">
        <v>50</v>
      </c>
      <c r="AI40" s="29"/>
      <c r="AJ40" s="29"/>
      <c r="AK40" s="30" t="s">
        <v>51</v>
      </c>
      <c r="AL40" s="31"/>
      <c r="AM40" s="32"/>
      <c r="AN40" s="29" t="s">
        <v>52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12</v>
      </c>
      <c r="T41" s="2" t="s">
        <v>13</v>
      </c>
      <c r="U41" s="2"/>
      <c r="V41" s="2" t="s">
        <v>12</v>
      </c>
      <c r="W41" s="2" t="s">
        <v>13</v>
      </c>
      <c r="X41" s="2"/>
      <c r="Y41" s="2" t="s">
        <v>12</v>
      </c>
      <c r="Z41" s="2" t="s">
        <v>13</v>
      </c>
      <c r="AA41" s="2"/>
      <c r="AB41" s="2" t="s">
        <v>12</v>
      </c>
      <c r="AC41" s="2" t="s">
        <v>13</v>
      </c>
      <c r="AD41" s="2"/>
      <c r="AE41" s="2" t="s">
        <v>12</v>
      </c>
      <c r="AF41" s="2" t="s">
        <v>13</v>
      </c>
      <c r="AG41" s="2"/>
      <c r="AH41" s="2" t="s">
        <v>12</v>
      </c>
      <c r="AI41" s="2" t="s">
        <v>13</v>
      </c>
      <c r="AJ41" s="2"/>
      <c r="AK41" s="2" t="s">
        <v>12</v>
      </c>
      <c r="AL41" s="2" t="s">
        <v>13</v>
      </c>
      <c r="AM41" s="2"/>
      <c r="AN41" s="17" t="s">
        <v>12</v>
      </c>
      <c r="AO41" s="17" t="s">
        <v>13</v>
      </c>
      <c r="AP41" s="17"/>
      <c r="AQ41" s="1" t="s">
        <v>67</v>
      </c>
      <c r="AR41" s="1" t="s">
        <v>68</v>
      </c>
      <c r="AS41" s="1" t="s">
        <v>38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7">
        <v>5</v>
      </c>
      <c r="E42" s="7"/>
      <c r="F42" s="7"/>
      <c r="G42" s="1">
        <v>1</v>
      </c>
      <c r="H42" s="8">
        <f t="shared" ref="H42:H53" si="21">E43</f>
        <v>5</v>
      </c>
      <c r="I42" s="8">
        <f t="shared" ref="I42:I53" si="22">H42+273.15</f>
        <v>278.14999999999998</v>
      </c>
      <c r="J42" s="8">
        <f t="shared" ref="J42:J53" si="23">EXP(($C$16*(I42-$C$14))/($C$17*I42*$C$14))</f>
        <v>3.3074406338125473E-2</v>
      </c>
      <c r="K42" s="8">
        <f t="shared" ref="K42:K53" si="24">$B$42/12</f>
        <v>7.7091041666666671</v>
      </c>
      <c r="L42" s="8">
        <f t="shared" ref="L42:L53" si="25">K42*$B$43/100</f>
        <v>7.7091041666666665E-2</v>
      </c>
      <c r="M42" s="1" t="s">
        <v>73</v>
      </c>
      <c r="O42" s="8">
        <f>L42</f>
        <v>7.7091041666666665E-2</v>
      </c>
      <c r="P42" s="8">
        <f t="shared" ref="P42:P53" si="26">O42*J42</f>
        <v>2.549740437112695E-3</v>
      </c>
      <c r="Q42" s="13">
        <f t="shared" ref="Q42:Q53" si="27">P42*$B$44</f>
        <v>3.3146625682465035E-4</v>
      </c>
      <c r="R42" s="8">
        <f t="shared" ref="R42:R53" si="28">L42*$B$44</f>
        <v>1.0021835416666666E-2</v>
      </c>
      <c r="S42" s="14">
        <f t="shared" ref="S42:S53" si="29">Q42/R42</f>
        <v>3.3074406338125473E-2</v>
      </c>
      <c r="T42" s="2">
        <v>0.01</v>
      </c>
      <c r="U42" s="15">
        <f t="shared" ref="U42:U53" si="30">S42*T42</f>
        <v>3.3074406338125473E-4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1.5130744063381255E-2</v>
      </c>
      <c r="AR42" s="8">
        <f t="shared" ref="AR42:AR53" si="34">$B$42/12</f>
        <v>7.7091041666666671</v>
      </c>
      <c r="AS42" s="1">
        <f t="shared" ref="AS42:AS53" si="35">$B$44</f>
        <v>0.13</v>
      </c>
      <c r="AT42" s="1">
        <f>$E$5/12</f>
        <v>3.7184931506849335</v>
      </c>
      <c r="AU42" s="1">
        <f t="shared" ref="AU42:AU53" si="36">AT42*10000*AS42*0.67*AR42*AQ42</f>
        <v>377.78902746601074</v>
      </c>
    </row>
    <row r="43" spans="1:48" x14ac:dyDescent="0.15">
      <c r="A43" s="1" t="s">
        <v>74</v>
      </c>
      <c r="B43" s="1">
        <v>1</v>
      </c>
      <c r="C43" s="7">
        <v>1</v>
      </c>
      <c r="D43" s="9">
        <v>6.1785439545161296</v>
      </c>
      <c r="E43" s="10">
        <f t="shared" ref="E43:E54" si="37">D42</f>
        <v>5</v>
      </c>
      <c r="F43" s="7" t="s">
        <v>73</v>
      </c>
      <c r="G43" s="1">
        <v>2</v>
      </c>
      <c r="H43" s="8">
        <f t="shared" si="21"/>
        <v>6.1785439545161296</v>
      </c>
      <c r="I43" s="8">
        <f t="shared" si="22"/>
        <v>279.32854395451614</v>
      </c>
      <c r="J43" s="8">
        <f t="shared" si="23"/>
        <v>3.833852357566913E-2</v>
      </c>
      <c r="K43" s="8">
        <f t="shared" si="24"/>
        <v>7.7091041666666671</v>
      </c>
      <c r="L43" s="8">
        <f t="shared" si="25"/>
        <v>7.7091041666666665E-2</v>
      </c>
      <c r="M43" s="1" t="s">
        <v>73</v>
      </c>
      <c r="O43" s="8">
        <f t="shared" ref="O43:O53" si="38">L43+O42-P42-N43</f>
        <v>0.15163234289622063</v>
      </c>
      <c r="P43" s="8">
        <f t="shared" si="26"/>
        <v>5.8133601529606997E-3</v>
      </c>
      <c r="Q43" s="13">
        <f t="shared" si="27"/>
        <v>7.5573681988489101E-4</v>
      </c>
      <c r="R43" s="8">
        <f t="shared" si="28"/>
        <v>1.0021835416666666E-2</v>
      </c>
      <c r="S43" s="14">
        <f t="shared" si="29"/>
        <v>7.5409023244192769E-2</v>
      </c>
      <c r="T43" s="2">
        <v>0.01</v>
      </c>
      <c r="U43" s="15">
        <f t="shared" si="30"/>
        <v>7.540902324419277E-4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1.5554090232441928E-2</v>
      </c>
      <c r="AR43" s="8">
        <f t="shared" si="34"/>
        <v>7.7091041666666671</v>
      </c>
      <c r="AS43" s="1">
        <f t="shared" si="35"/>
        <v>0.13</v>
      </c>
      <c r="AT43" s="1">
        <f t="shared" ref="AT43:AT53" si="39">$E$5/12</f>
        <v>3.7184931506849335</v>
      </c>
      <c r="AU43" s="1">
        <f t="shared" si="36"/>
        <v>388.35926359061494</v>
      </c>
    </row>
    <row r="44" spans="1:48" x14ac:dyDescent="0.15">
      <c r="A44" s="1" t="s">
        <v>38</v>
      </c>
      <c r="B44" s="1">
        <f>I5</f>
        <v>0.13</v>
      </c>
      <c r="C44" s="7">
        <v>2</v>
      </c>
      <c r="D44" s="9">
        <v>6.8506859235714304</v>
      </c>
      <c r="E44" s="10">
        <f t="shared" si="37"/>
        <v>6.1785439545161296</v>
      </c>
      <c r="F44" s="7" t="s">
        <v>73</v>
      </c>
      <c r="G44" s="1">
        <v>3</v>
      </c>
      <c r="H44" s="8">
        <f t="shared" si="21"/>
        <v>6.8506859235714304</v>
      </c>
      <c r="I44" s="8">
        <f t="shared" si="22"/>
        <v>280.00068592357138</v>
      </c>
      <c r="J44" s="8">
        <f t="shared" si="23"/>
        <v>4.168458967659177E-2</v>
      </c>
      <c r="K44" s="8">
        <f t="shared" si="24"/>
        <v>7.7091041666666671</v>
      </c>
      <c r="L44" s="8">
        <f t="shared" si="25"/>
        <v>7.7091041666666665E-2</v>
      </c>
      <c r="M44" s="1" t="s">
        <v>73</v>
      </c>
      <c r="O44" s="8">
        <f t="shared" si="38"/>
        <v>0.2229100244099266</v>
      </c>
      <c r="P44" s="8">
        <f t="shared" si="26"/>
        <v>9.2919129023268463E-3</v>
      </c>
      <c r="Q44" s="13">
        <f t="shared" si="27"/>
        <v>1.2079486773024901E-3</v>
      </c>
      <c r="R44" s="8">
        <f t="shared" si="28"/>
        <v>1.0021835416666666E-2</v>
      </c>
      <c r="S44" s="14">
        <f t="shared" si="29"/>
        <v>0.12053168178092695</v>
      </c>
      <c r="T44" s="2">
        <v>0.01</v>
      </c>
      <c r="U44" s="15">
        <f t="shared" si="30"/>
        <v>1.2053168178092694E-3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1.600531681780927E-2</v>
      </c>
      <c r="AR44" s="8">
        <f t="shared" si="34"/>
        <v>7.7091041666666671</v>
      </c>
      <c r="AS44" s="1">
        <f t="shared" si="35"/>
        <v>0.13</v>
      </c>
      <c r="AT44" s="1">
        <f t="shared" si="39"/>
        <v>3.7184931506849335</v>
      </c>
      <c r="AU44" s="1">
        <f t="shared" si="36"/>
        <v>399.62562644353613</v>
      </c>
    </row>
    <row r="45" spans="1:48" x14ac:dyDescent="0.15">
      <c r="C45" s="7">
        <v>3</v>
      </c>
      <c r="D45" s="9">
        <v>10.798498341096799</v>
      </c>
      <c r="E45" s="10">
        <f t="shared" si="37"/>
        <v>6.8506859235714304</v>
      </c>
      <c r="F45" s="7" t="s">
        <v>73</v>
      </c>
      <c r="G45" s="1">
        <v>4</v>
      </c>
      <c r="H45" s="8">
        <f t="shared" si="21"/>
        <v>10.798498341096799</v>
      </c>
      <c r="I45" s="8">
        <f t="shared" si="22"/>
        <v>283.94849834109675</v>
      </c>
      <c r="J45" s="8">
        <f t="shared" si="23"/>
        <v>6.7599868683976647E-2</v>
      </c>
      <c r="K45" s="8">
        <f t="shared" si="24"/>
        <v>7.7091041666666671</v>
      </c>
      <c r="L45" s="8">
        <f t="shared" si="25"/>
        <v>7.7091041666666665E-2</v>
      </c>
      <c r="M45" s="1" t="s">
        <v>73</v>
      </c>
      <c r="O45" s="8">
        <f t="shared" si="38"/>
        <v>0.29070915317426643</v>
      </c>
      <c r="P45" s="8">
        <f t="shared" si="26"/>
        <v>1.9651900579810463E-2</v>
      </c>
      <c r="Q45" s="13">
        <f t="shared" si="27"/>
        <v>2.5547470753753605E-3</v>
      </c>
      <c r="R45" s="8">
        <f t="shared" si="28"/>
        <v>1.0021835416666666E-2</v>
      </c>
      <c r="S45" s="14">
        <f t="shared" si="29"/>
        <v>0.25491808328110499</v>
      </c>
      <c r="T45" s="2">
        <v>0.01</v>
      </c>
      <c r="U45" s="15">
        <f t="shared" si="30"/>
        <v>2.54918083281105E-3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1.7349180832811052E-2</v>
      </c>
      <c r="AR45" s="8">
        <f t="shared" si="34"/>
        <v>7.7091041666666671</v>
      </c>
      <c r="AS45" s="1">
        <f t="shared" si="35"/>
        <v>0.13</v>
      </c>
      <c r="AT45" s="1">
        <f t="shared" si="39"/>
        <v>3.7184931506849335</v>
      </c>
      <c r="AU45" s="1">
        <f t="shared" si="36"/>
        <v>433.17963258807185</v>
      </c>
    </row>
    <row r="46" spans="1:48" x14ac:dyDescent="0.15">
      <c r="C46" s="7">
        <v>4</v>
      </c>
      <c r="D46" s="9">
        <v>15.6004288586333</v>
      </c>
      <c r="E46" s="10">
        <f t="shared" si="37"/>
        <v>10.798498341096799</v>
      </c>
      <c r="F46" s="7" t="s">
        <v>73</v>
      </c>
      <c r="G46" s="1">
        <v>5</v>
      </c>
      <c r="H46" s="8">
        <f t="shared" si="21"/>
        <v>15.6004288586333</v>
      </c>
      <c r="I46" s="8">
        <f t="shared" si="22"/>
        <v>288.75042885863326</v>
      </c>
      <c r="J46" s="8">
        <f t="shared" si="23"/>
        <v>0.11956515595320581</v>
      </c>
      <c r="K46" s="8">
        <f t="shared" si="24"/>
        <v>7.7091041666666671</v>
      </c>
      <c r="L46" s="8">
        <f t="shared" si="25"/>
        <v>7.7091041666666665E-2</v>
      </c>
      <c r="M46" s="1" t="s">
        <v>75</v>
      </c>
      <c r="N46" s="8">
        <f>(O45-P45)*$C$22/100</f>
        <v>0.25750438996473318</v>
      </c>
      <c r="O46" s="8">
        <f t="shared" si="38"/>
        <v>9.064390429638941E-2</v>
      </c>
      <c r="P46" s="8">
        <f t="shared" si="26"/>
        <v>1.0837852553405263E-2</v>
      </c>
      <c r="Q46" s="13">
        <f t="shared" si="27"/>
        <v>1.4089208319426842E-3</v>
      </c>
      <c r="R46" s="8">
        <f t="shared" si="28"/>
        <v>1.0021835416666666E-2</v>
      </c>
      <c r="S46" s="14">
        <f t="shared" si="29"/>
        <v>0.14058510974941765</v>
      </c>
      <c r="T46" s="2">
        <v>0.01</v>
      </c>
      <c r="U46" s="15">
        <f t="shared" si="30"/>
        <v>1.4058510974941766E-3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2.8505851097494175E-2</v>
      </c>
      <c r="AR46" s="8">
        <f t="shared" si="34"/>
        <v>7.7091041666666671</v>
      </c>
      <c r="AS46" s="1">
        <f t="shared" si="35"/>
        <v>0.13</v>
      </c>
      <c r="AT46" s="1">
        <f t="shared" si="39"/>
        <v>3.7184931506849335</v>
      </c>
      <c r="AU46" s="1">
        <f t="shared" si="36"/>
        <v>711.74277471762719</v>
      </c>
    </row>
    <row r="47" spans="1:48" x14ac:dyDescent="0.15">
      <c r="C47" s="7">
        <v>5</v>
      </c>
      <c r="D47" s="9">
        <v>20.362814109677402</v>
      </c>
      <c r="E47" s="10">
        <f t="shared" si="37"/>
        <v>15.6004288586333</v>
      </c>
      <c r="F47" s="7" t="s">
        <v>75</v>
      </c>
      <c r="G47" s="1">
        <v>6</v>
      </c>
      <c r="H47" s="8">
        <f t="shared" si="21"/>
        <v>20.362814109677402</v>
      </c>
      <c r="I47" s="8">
        <f t="shared" si="22"/>
        <v>293.51281410967738</v>
      </c>
      <c r="J47" s="8">
        <f t="shared" si="23"/>
        <v>0.20664276550578109</v>
      </c>
      <c r="K47" s="8">
        <f t="shared" si="24"/>
        <v>7.7091041666666671</v>
      </c>
      <c r="L47" s="8">
        <f t="shared" si="25"/>
        <v>7.7091041666666665E-2</v>
      </c>
      <c r="M47" s="1" t="s">
        <v>73</v>
      </c>
      <c r="O47" s="8">
        <f t="shared" si="38"/>
        <v>0.1568970934096508</v>
      </c>
      <c r="P47" s="8">
        <f t="shared" si="26"/>
        <v>3.2421649281989103E-2</v>
      </c>
      <c r="Q47" s="13">
        <f t="shared" si="27"/>
        <v>4.2148144066585834E-3</v>
      </c>
      <c r="R47" s="8">
        <f t="shared" si="28"/>
        <v>1.0021835416666666E-2</v>
      </c>
      <c r="S47" s="14">
        <f t="shared" si="29"/>
        <v>0.42056312356209702</v>
      </c>
      <c r="T47" s="2">
        <v>0.01</v>
      </c>
      <c r="U47" s="15">
        <f t="shared" si="30"/>
        <v>4.2056312356209703E-3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3.1305631235620968E-2</v>
      </c>
      <c r="AR47" s="8">
        <f t="shared" si="34"/>
        <v>7.7091041666666671</v>
      </c>
      <c r="AS47" s="1">
        <f t="shared" si="35"/>
        <v>0.13</v>
      </c>
      <c r="AT47" s="1">
        <f t="shared" si="39"/>
        <v>3.7184931506849335</v>
      </c>
      <c r="AU47" s="1">
        <f t="shared" si="36"/>
        <v>781.64853817981111</v>
      </c>
    </row>
    <row r="48" spans="1:48" x14ac:dyDescent="0.15">
      <c r="C48" s="7">
        <v>6</v>
      </c>
      <c r="D48" s="9">
        <v>24.099099023000001</v>
      </c>
      <c r="E48" s="10">
        <f t="shared" si="37"/>
        <v>20.362814109677402</v>
      </c>
      <c r="F48" s="7" t="s">
        <v>73</v>
      </c>
      <c r="G48" s="1">
        <v>7</v>
      </c>
      <c r="H48" s="8">
        <f t="shared" si="21"/>
        <v>24.099099023000001</v>
      </c>
      <c r="I48" s="8">
        <f t="shared" si="22"/>
        <v>297.24909902299999</v>
      </c>
      <c r="J48" s="8">
        <f t="shared" si="23"/>
        <v>0.31355184685252085</v>
      </c>
      <c r="K48" s="8">
        <f t="shared" si="24"/>
        <v>7.7091041666666671</v>
      </c>
      <c r="L48" s="8">
        <f t="shared" si="25"/>
        <v>7.7091041666666665E-2</v>
      </c>
      <c r="M48" s="1" t="s">
        <v>73</v>
      </c>
      <c r="O48" s="8">
        <f t="shared" si="38"/>
        <v>0.20156648579432837</v>
      </c>
      <c r="P48" s="8">
        <f t="shared" si="26"/>
        <v>6.3201543884384065E-2</v>
      </c>
      <c r="Q48" s="13">
        <f t="shared" si="27"/>
        <v>8.2162007049699295E-3</v>
      </c>
      <c r="R48" s="8">
        <f t="shared" si="28"/>
        <v>1.0021835416666666E-2</v>
      </c>
      <c r="S48" s="14">
        <f t="shared" si="29"/>
        <v>0.81982993766851309</v>
      </c>
      <c r="T48" s="2">
        <v>0.01</v>
      </c>
      <c r="U48" s="15">
        <f t="shared" si="30"/>
        <v>8.1982993766851302E-3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4.2698299376685137E-2</v>
      </c>
      <c r="AR48" s="8">
        <f t="shared" si="34"/>
        <v>7.7091041666666671</v>
      </c>
      <c r="AS48" s="1">
        <f t="shared" si="35"/>
        <v>0.13</v>
      </c>
      <c r="AT48" s="1">
        <f t="shared" si="39"/>
        <v>3.7184931506849335</v>
      </c>
      <c r="AU48" s="1">
        <f t="shared" si="36"/>
        <v>1066.1041471853223</v>
      </c>
    </row>
    <row r="49" spans="1:78" x14ac:dyDescent="0.15">
      <c r="C49" s="7">
        <v>7</v>
      </c>
      <c r="D49" s="9">
        <v>26.774383228709699</v>
      </c>
      <c r="E49" s="10">
        <f t="shared" si="37"/>
        <v>24.099099023000001</v>
      </c>
      <c r="F49" s="7" t="s">
        <v>73</v>
      </c>
      <c r="G49" s="1">
        <v>8</v>
      </c>
      <c r="H49" s="8">
        <f t="shared" si="21"/>
        <v>26.774383228709699</v>
      </c>
      <c r="I49" s="8">
        <f t="shared" si="22"/>
        <v>299.9243832287097</v>
      </c>
      <c r="J49" s="8">
        <f t="shared" si="23"/>
        <v>0.41995462402204131</v>
      </c>
      <c r="K49" s="8">
        <f t="shared" si="24"/>
        <v>7.7091041666666671</v>
      </c>
      <c r="L49" s="8">
        <f t="shared" si="25"/>
        <v>7.7091041666666665E-2</v>
      </c>
      <c r="M49" s="1" t="s">
        <v>73</v>
      </c>
      <c r="O49" s="8">
        <f t="shared" si="38"/>
        <v>0.21545598357661097</v>
      </c>
      <c r="P49" s="8">
        <f t="shared" si="26"/>
        <v>9.0481736576214764E-2</v>
      </c>
      <c r="Q49" s="13">
        <f t="shared" si="27"/>
        <v>1.176262575490792E-2</v>
      </c>
      <c r="R49" s="8">
        <f t="shared" si="28"/>
        <v>1.0021835416666666E-2</v>
      </c>
      <c r="S49" s="14">
        <f t="shared" si="29"/>
        <v>1.1736997531755768</v>
      </c>
      <c r="T49" s="2">
        <v>0.01</v>
      </c>
      <c r="U49" s="15">
        <f t="shared" si="30"/>
        <v>1.1736997531755769E-2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4.6236997531755773E-2</v>
      </c>
      <c r="AR49" s="8">
        <f t="shared" si="34"/>
        <v>7.7091041666666671</v>
      </c>
      <c r="AS49" s="1">
        <f t="shared" si="35"/>
        <v>0.13</v>
      </c>
      <c r="AT49" s="1">
        <f t="shared" si="39"/>
        <v>3.7184931506849335</v>
      </c>
      <c r="AU49" s="1">
        <f t="shared" si="36"/>
        <v>1154.4594408113219</v>
      </c>
    </row>
    <row r="50" spans="1:78" x14ac:dyDescent="0.15">
      <c r="C50" s="7">
        <v>8</v>
      </c>
      <c r="D50" s="9">
        <v>27.559531613225801</v>
      </c>
      <c r="E50" s="10">
        <f t="shared" si="37"/>
        <v>26.774383228709699</v>
      </c>
      <c r="F50" s="7" t="s">
        <v>73</v>
      </c>
      <c r="G50" s="1">
        <v>9</v>
      </c>
      <c r="H50" s="8">
        <f t="shared" si="21"/>
        <v>27.559531613225801</v>
      </c>
      <c r="I50" s="8">
        <f t="shared" si="22"/>
        <v>300.70953161322575</v>
      </c>
      <c r="J50" s="8">
        <f t="shared" si="23"/>
        <v>0.45710361795587529</v>
      </c>
      <c r="K50" s="8">
        <f t="shared" si="24"/>
        <v>7.7091041666666671</v>
      </c>
      <c r="L50" s="8">
        <f t="shared" si="25"/>
        <v>7.7091041666666665E-2</v>
      </c>
      <c r="M50" s="1" t="s">
        <v>73</v>
      </c>
      <c r="O50" s="8">
        <f t="shared" si="38"/>
        <v>0.20206528866706286</v>
      </c>
      <c r="P50" s="8">
        <f t="shared" si="26"/>
        <v>9.2364774513012754E-2</v>
      </c>
      <c r="Q50" s="13">
        <f t="shared" si="27"/>
        <v>1.2007420686691658E-2</v>
      </c>
      <c r="R50" s="8">
        <f t="shared" si="28"/>
        <v>1.0021835416666666E-2</v>
      </c>
      <c r="S50" s="14">
        <f t="shared" si="29"/>
        <v>1.1981259108209752</v>
      </c>
      <c r="T50" s="2">
        <v>0.01</v>
      </c>
      <c r="U50" s="15">
        <f t="shared" si="30"/>
        <v>1.1981259108209753E-2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3.9081259108209754E-2</v>
      </c>
      <c r="AR50" s="8">
        <f t="shared" si="34"/>
        <v>7.7091041666666671</v>
      </c>
      <c r="AS50" s="1">
        <f t="shared" si="35"/>
        <v>0.13</v>
      </c>
      <c r="AT50" s="1">
        <f t="shared" si="39"/>
        <v>3.7184931506849335</v>
      </c>
      <c r="AU50" s="1">
        <f t="shared" si="36"/>
        <v>975.79278380433675</v>
      </c>
    </row>
    <row r="51" spans="1:78" x14ac:dyDescent="0.15">
      <c r="C51" s="7">
        <v>9</v>
      </c>
      <c r="D51" s="9">
        <v>24.056335779333299</v>
      </c>
      <c r="E51" s="10">
        <f t="shared" si="37"/>
        <v>27.559531613225801</v>
      </c>
      <c r="F51" s="7" t="s">
        <v>73</v>
      </c>
      <c r="G51" s="1">
        <v>10</v>
      </c>
      <c r="H51" s="8">
        <f t="shared" si="21"/>
        <v>24.056335779333299</v>
      </c>
      <c r="I51" s="8">
        <f t="shared" si="22"/>
        <v>297.2063357793333</v>
      </c>
      <c r="J51" s="8">
        <f t="shared" si="23"/>
        <v>0.31207751883150037</v>
      </c>
      <c r="K51" s="8">
        <f t="shared" si="24"/>
        <v>7.7091041666666671</v>
      </c>
      <c r="L51" s="8">
        <f t="shared" si="25"/>
        <v>7.7091041666666665E-2</v>
      </c>
      <c r="M51" s="1" t="s">
        <v>73</v>
      </c>
      <c r="O51" s="8">
        <f t="shared" si="38"/>
        <v>0.1867915558207168</v>
      </c>
      <c r="P51" s="8">
        <f t="shared" si="26"/>
        <v>5.8293445279204999E-2</v>
      </c>
      <c r="Q51" s="13">
        <f t="shared" si="27"/>
        <v>7.5781478862966501E-3</v>
      </c>
      <c r="R51" s="8">
        <f t="shared" si="28"/>
        <v>1.0021835416666666E-2</v>
      </c>
      <c r="S51" s="14">
        <f t="shared" si="29"/>
        <v>0.75616367374123128</v>
      </c>
      <c r="T51" s="2">
        <v>0.01</v>
      </c>
      <c r="U51" s="15">
        <f t="shared" si="30"/>
        <v>7.5616367374123127E-3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3.4661636737412314E-2</v>
      </c>
      <c r="AR51" s="8">
        <f t="shared" si="34"/>
        <v>7.7091041666666671</v>
      </c>
      <c r="AS51" s="1">
        <f t="shared" si="35"/>
        <v>0.13</v>
      </c>
      <c r="AT51" s="1">
        <f t="shared" si="39"/>
        <v>3.7184931506849335</v>
      </c>
      <c r="AU51" s="1">
        <f t="shared" si="36"/>
        <v>865.44230598008448</v>
      </c>
    </row>
    <row r="52" spans="1:78" x14ac:dyDescent="0.15">
      <c r="C52" s="7">
        <v>10</v>
      </c>
      <c r="D52" s="9">
        <v>19.477284419354799</v>
      </c>
      <c r="E52" s="10">
        <f t="shared" si="37"/>
        <v>24.056335779333299</v>
      </c>
      <c r="F52" s="7" t="s">
        <v>73</v>
      </c>
      <c r="G52" s="1">
        <v>11</v>
      </c>
      <c r="H52" s="8">
        <f t="shared" si="21"/>
        <v>19.477284419354799</v>
      </c>
      <c r="I52" s="8">
        <f t="shared" si="22"/>
        <v>292.62728441935479</v>
      </c>
      <c r="J52" s="8">
        <f t="shared" si="23"/>
        <v>0.18690578007624609</v>
      </c>
      <c r="K52" s="8">
        <f t="shared" si="24"/>
        <v>7.7091041666666671</v>
      </c>
      <c r="L52" s="8">
        <f t="shared" si="25"/>
        <v>7.7091041666666665E-2</v>
      </c>
      <c r="M52" s="1" t="s">
        <v>75</v>
      </c>
      <c r="N52" s="8">
        <f>(O51-P51)*$C$22/100</f>
        <v>0.12207320501443622</v>
      </c>
      <c r="O52" s="8">
        <f t="shared" si="38"/>
        <v>8.3515947193742252E-2</v>
      </c>
      <c r="P52" s="8">
        <f t="shared" si="26"/>
        <v>1.5609613259052971E-2</v>
      </c>
      <c r="Q52" s="13">
        <f t="shared" si="27"/>
        <v>2.0292497236768865E-3</v>
      </c>
      <c r="R52" s="8">
        <f t="shared" si="28"/>
        <v>1.0021835416666666E-2</v>
      </c>
      <c r="S52" s="14">
        <f t="shared" si="29"/>
        <v>0.20248284264399041</v>
      </c>
      <c r="T52" s="2">
        <v>0.01</v>
      </c>
      <c r="U52" s="15">
        <f t="shared" si="30"/>
        <v>2.024828426439904E-3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1.6824828426439904E-2</v>
      </c>
      <c r="AR52" s="8">
        <f t="shared" si="34"/>
        <v>7.7091041666666671</v>
      </c>
      <c r="AS52" s="1">
        <f t="shared" si="35"/>
        <v>0.13</v>
      </c>
      <c r="AT52" s="1">
        <f t="shared" si="39"/>
        <v>3.7184931506849335</v>
      </c>
      <c r="AU52" s="1">
        <f t="shared" si="36"/>
        <v>420.08744195801302</v>
      </c>
    </row>
    <row r="53" spans="1:78" x14ac:dyDescent="0.15">
      <c r="C53" s="7">
        <v>11</v>
      </c>
      <c r="D53" s="9">
        <v>13.960652168133301</v>
      </c>
      <c r="E53" s="10">
        <f t="shared" si="37"/>
        <v>19.477284419354799</v>
      </c>
      <c r="F53" s="7" t="s">
        <v>75</v>
      </c>
      <c r="G53" s="1">
        <v>12</v>
      </c>
      <c r="H53" s="8">
        <f t="shared" si="21"/>
        <v>13.960652168133301</v>
      </c>
      <c r="I53" s="8">
        <f t="shared" si="22"/>
        <v>287.1106521681333</v>
      </c>
      <c r="J53" s="8">
        <f t="shared" si="23"/>
        <v>9.8619969195118035E-2</v>
      </c>
      <c r="K53" s="8">
        <f t="shared" si="24"/>
        <v>7.7091041666666671</v>
      </c>
      <c r="L53" s="8">
        <f t="shared" si="25"/>
        <v>7.7091041666666665E-2</v>
      </c>
      <c r="M53" s="1" t="s">
        <v>73</v>
      </c>
      <c r="O53" s="8">
        <f t="shared" si="38"/>
        <v>0.14499737560135595</v>
      </c>
      <c r="P53" s="8">
        <f t="shared" si="26"/>
        <v>1.4299636715178683E-2</v>
      </c>
      <c r="Q53" s="13">
        <f t="shared" si="27"/>
        <v>1.8589527729732289E-3</v>
      </c>
      <c r="R53" s="8">
        <f t="shared" si="28"/>
        <v>1.0021835416666666E-2</v>
      </c>
      <c r="S53" s="14">
        <f t="shared" si="29"/>
        <v>0.18549025160418467</v>
      </c>
      <c r="T53" s="2">
        <v>0.01</v>
      </c>
      <c r="U53" s="15">
        <f t="shared" si="30"/>
        <v>1.8549025160418467E-3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1.6654902516041847E-2</v>
      </c>
      <c r="AR53" s="8">
        <f t="shared" si="34"/>
        <v>7.7091041666666671</v>
      </c>
      <c r="AS53" s="1">
        <f t="shared" si="35"/>
        <v>0.13</v>
      </c>
      <c r="AT53" s="1">
        <f t="shared" si="39"/>
        <v>3.7184931506849335</v>
      </c>
      <c r="AU53" s="1">
        <f t="shared" si="36"/>
        <v>415.84468005802671</v>
      </c>
      <c r="AV53" s="1">
        <f>SUM(AU42:AU53)</f>
        <v>7990.0756627827777</v>
      </c>
    </row>
    <row r="54" spans="1:78" x14ac:dyDescent="0.15">
      <c r="C54" s="7">
        <v>12</v>
      </c>
      <c r="D54" s="9">
        <v>7.7710747320322602</v>
      </c>
      <c r="E54" s="10">
        <f t="shared" si="37"/>
        <v>13.960652168133301</v>
      </c>
      <c r="F54" s="7" t="s">
        <v>73</v>
      </c>
    </row>
    <row r="56" spans="1:78" x14ac:dyDescent="0.15">
      <c r="S56" s="29" t="s">
        <v>45</v>
      </c>
      <c r="T56" s="29"/>
      <c r="U56" s="29"/>
      <c r="V56" s="12" t="s">
        <v>46</v>
      </c>
      <c r="W56" s="12" t="s">
        <v>47</v>
      </c>
      <c r="X56" s="12" t="s">
        <v>48</v>
      </c>
      <c r="Y56" s="12" t="s">
        <v>49</v>
      </c>
      <c r="Z56" s="12" t="s">
        <v>50</v>
      </c>
      <c r="AA56" s="12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12</v>
      </c>
      <c r="T57" s="2" t="s">
        <v>13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7">
        <v>5</v>
      </c>
      <c r="E58" s="7"/>
      <c r="F58" s="7"/>
      <c r="G58" s="1">
        <v>1</v>
      </c>
      <c r="H58" s="8">
        <f t="shared" ref="H58:H69" si="40">E59</f>
        <v>5</v>
      </c>
      <c r="I58" s="8">
        <f t="shared" ref="I58:I69" si="41">H58+273.15</f>
        <v>278.14999999999998</v>
      </c>
      <c r="J58" s="8">
        <f t="shared" ref="J58:J69" si="42">EXP(($C$16*(I58-$C$14))/($C$17*I58*$C$14))</f>
        <v>3.3074406338125473E-2</v>
      </c>
      <c r="K58" s="8">
        <f t="shared" ref="K58:K69" si="43">$B$58/12</f>
        <v>11.229833333333334</v>
      </c>
      <c r="L58" s="8">
        <f t="shared" ref="L58:L69" si="44">K58*$B$59/100</f>
        <v>3.0320550000000002</v>
      </c>
      <c r="M58" s="1" t="s">
        <v>73</v>
      </c>
      <c r="O58" s="8">
        <f>L58</f>
        <v>3.0320550000000002</v>
      </c>
      <c r="P58" s="8">
        <f t="shared" ref="P58:P69" si="45">O58*J58</f>
        <v>0.10028341910954504</v>
      </c>
      <c r="Q58" s="13">
        <f t="shared" ref="Q58:Q69" si="46">P58*$B$60</f>
        <v>2.9082191541768058E-2</v>
      </c>
      <c r="R58" s="8">
        <f t="shared" ref="R58:R69" si="47">L58*$B$60</f>
        <v>0.87929594999999994</v>
      </c>
      <c r="S58" s="14">
        <f t="shared" ref="S58:S69" si="48">Q58/R58</f>
        <v>3.3074406338125473E-2</v>
      </c>
      <c r="T58" s="2">
        <v>0.27</v>
      </c>
      <c r="U58" s="15">
        <f t="shared" ref="U58:U69" si="49">S58*T58</f>
        <v>8.9300897112938784E-3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0.22813511643090442</v>
      </c>
      <c r="AC58" s="8">
        <f t="shared" ref="AC58:AC69" si="51">$B$58/12</f>
        <v>11.229833333333334</v>
      </c>
      <c r="AD58" s="1">
        <f t="shared" ref="AD58:AD69" si="52">$B$60</f>
        <v>0.28999999999999998</v>
      </c>
      <c r="AE58" s="16">
        <f>$E$7/12</f>
        <v>25.373013698630164</v>
      </c>
      <c r="AF58" s="1">
        <f t="shared" ref="AF58:AF69" si="53">AE58*10000*AC58*AB58</f>
        <v>650036.14381731639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9">
        <v>6.1785439545161296</v>
      </c>
      <c r="E59" s="10">
        <f t="shared" ref="E59:E70" si="54">D58</f>
        <v>5</v>
      </c>
      <c r="F59" s="7" t="s">
        <v>73</v>
      </c>
      <c r="G59" s="1">
        <v>2</v>
      </c>
      <c r="H59" s="8">
        <f t="shared" si="40"/>
        <v>6.1785439545161296</v>
      </c>
      <c r="I59" s="8">
        <f t="shared" si="41"/>
        <v>279.32854395451614</v>
      </c>
      <c r="J59" s="8">
        <f t="shared" si="42"/>
        <v>3.833852357566913E-2</v>
      </c>
      <c r="K59" s="8">
        <f t="shared" si="43"/>
        <v>11.229833333333334</v>
      </c>
      <c r="L59" s="8">
        <f t="shared" si="44"/>
        <v>3.0320550000000002</v>
      </c>
      <c r="M59" s="1" t="s">
        <v>73</v>
      </c>
      <c r="O59" s="8">
        <f t="shared" ref="O59:O69" si="55">L59+O58-P58-N59</f>
        <v>5.9638265808904549</v>
      </c>
      <c r="P59" s="8">
        <f t="shared" si="45"/>
        <v>0.22864430597267094</v>
      </c>
      <c r="Q59" s="13">
        <f t="shared" si="46"/>
        <v>6.6306848732074569E-2</v>
      </c>
      <c r="R59" s="8">
        <f t="shared" si="47"/>
        <v>0.87929594999999994</v>
      </c>
      <c r="S59" s="14">
        <f t="shared" si="48"/>
        <v>7.5409023244192783E-2</v>
      </c>
      <c r="T59" s="2">
        <v>0.27</v>
      </c>
      <c r="U59" s="15">
        <f t="shared" si="49"/>
        <v>2.0360436275932054E-2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0.23035603276841363</v>
      </c>
      <c r="AC59" s="8">
        <f t="shared" si="51"/>
        <v>11.229833333333334</v>
      </c>
      <c r="AD59" s="1">
        <f t="shared" si="52"/>
        <v>0.28999999999999998</v>
      </c>
      <c r="AE59" s="16">
        <f t="shared" ref="AE59:AE69" si="56">$E$7/12</f>
        <v>25.373013698630164</v>
      </c>
      <c r="AF59" s="1">
        <f t="shared" si="53"/>
        <v>656364.30545398674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38</v>
      </c>
      <c r="B60" s="1">
        <f>H7</f>
        <v>0.28999999999999998</v>
      </c>
      <c r="C60" s="7">
        <v>2</v>
      </c>
      <c r="D60" s="9">
        <v>6.8506859235714304</v>
      </c>
      <c r="E60" s="10">
        <f t="shared" si="54"/>
        <v>6.1785439545161296</v>
      </c>
      <c r="F60" s="7" t="s">
        <v>73</v>
      </c>
      <c r="G60" s="1">
        <v>3</v>
      </c>
      <c r="H60" s="8">
        <f t="shared" si="40"/>
        <v>6.8506859235714304</v>
      </c>
      <c r="I60" s="8">
        <f t="shared" si="41"/>
        <v>280.00068592357138</v>
      </c>
      <c r="J60" s="8">
        <f t="shared" si="42"/>
        <v>4.168458967659177E-2</v>
      </c>
      <c r="K60" s="8">
        <f t="shared" si="43"/>
        <v>11.229833333333334</v>
      </c>
      <c r="L60" s="8">
        <f t="shared" si="44"/>
        <v>3.0320550000000002</v>
      </c>
      <c r="M60" s="1" t="s">
        <v>73</v>
      </c>
      <c r="O60" s="8">
        <f t="shared" si="55"/>
        <v>8.7672372749177843</v>
      </c>
      <c r="P60" s="8">
        <f t="shared" si="45"/>
        <v>0.36545868840226842</v>
      </c>
      <c r="Q60" s="13">
        <f t="shared" si="46"/>
        <v>0.10598301963665784</v>
      </c>
      <c r="R60" s="8">
        <f t="shared" si="47"/>
        <v>0.87929594999999994</v>
      </c>
      <c r="S60" s="14">
        <f t="shared" si="48"/>
        <v>0.12053168178092694</v>
      </c>
      <c r="T60" s="2">
        <v>0.27</v>
      </c>
      <c r="U60" s="15">
        <f t="shared" si="49"/>
        <v>3.2543554080850273E-2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0.23272321255790923</v>
      </c>
      <c r="AC60" s="8">
        <f t="shared" si="51"/>
        <v>11.229833333333334</v>
      </c>
      <c r="AD60" s="1">
        <f t="shared" si="52"/>
        <v>0.28999999999999998</v>
      </c>
      <c r="AE60" s="16">
        <f t="shared" si="56"/>
        <v>25.373013698630164</v>
      </c>
      <c r="AF60" s="1">
        <f t="shared" si="53"/>
        <v>663109.22244072356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9">
        <v>10.798498341096799</v>
      </c>
      <c r="E61" s="10">
        <f t="shared" si="54"/>
        <v>6.8506859235714304</v>
      </c>
      <c r="F61" s="7" t="s">
        <v>73</v>
      </c>
      <c r="G61" s="1">
        <v>4</v>
      </c>
      <c r="H61" s="8">
        <f t="shared" si="40"/>
        <v>10.798498341096799</v>
      </c>
      <c r="I61" s="8">
        <f t="shared" si="41"/>
        <v>283.94849834109675</v>
      </c>
      <c r="J61" s="8">
        <f t="shared" si="42"/>
        <v>6.7599868683976647E-2</v>
      </c>
      <c r="K61" s="8">
        <f t="shared" si="43"/>
        <v>11.229833333333334</v>
      </c>
      <c r="L61" s="8">
        <f t="shared" si="44"/>
        <v>3.0320550000000002</v>
      </c>
      <c r="M61" s="1" t="s">
        <v>73</v>
      </c>
      <c r="O61" s="8">
        <f t="shared" si="55"/>
        <v>11.433833586515515</v>
      </c>
      <c r="P61" s="8">
        <f t="shared" si="45"/>
        <v>0.77292564900289051</v>
      </c>
      <c r="Q61" s="13">
        <f t="shared" si="46"/>
        <v>0.22414843821083824</v>
      </c>
      <c r="R61" s="8">
        <f t="shared" si="47"/>
        <v>0.87929594999999994</v>
      </c>
      <c r="S61" s="14">
        <f t="shared" si="48"/>
        <v>0.25491808328110493</v>
      </c>
      <c r="T61" s="2">
        <v>0.27</v>
      </c>
      <c r="U61" s="15">
        <f t="shared" si="49"/>
        <v>6.8827882485898342E-2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0.23977325756701007</v>
      </c>
      <c r="AC61" s="8">
        <f t="shared" si="51"/>
        <v>11.229833333333334</v>
      </c>
      <c r="AD61" s="1">
        <f t="shared" si="52"/>
        <v>0.28999999999999998</v>
      </c>
      <c r="AE61" s="16">
        <f t="shared" si="56"/>
        <v>25.373013698630164</v>
      </c>
      <c r="AF61" s="1">
        <f t="shared" si="53"/>
        <v>683197.24809477688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9">
        <v>15.6004288586333</v>
      </c>
      <c r="E62" s="10">
        <f t="shared" si="54"/>
        <v>10.798498341096799</v>
      </c>
      <c r="F62" s="7" t="s">
        <v>73</v>
      </c>
      <c r="G62" s="1">
        <v>5</v>
      </c>
      <c r="H62" s="8">
        <f t="shared" si="40"/>
        <v>15.6004288586333</v>
      </c>
      <c r="I62" s="8">
        <f t="shared" si="41"/>
        <v>288.75042885863326</v>
      </c>
      <c r="J62" s="8">
        <f t="shared" si="42"/>
        <v>0.11956515595320581</v>
      </c>
      <c r="K62" s="8">
        <f t="shared" si="43"/>
        <v>11.229833333333334</v>
      </c>
      <c r="L62" s="8">
        <f t="shared" si="44"/>
        <v>3.0320550000000002</v>
      </c>
      <c r="M62" s="1" t="s">
        <v>75</v>
      </c>
      <c r="N62" s="8">
        <f>(O61-P61)*$C$22/100</f>
        <v>10.127862540636993</v>
      </c>
      <c r="O62" s="8">
        <f t="shared" si="55"/>
        <v>3.5651003968756303</v>
      </c>
      <c r="P62" s="8">
        <f t="shared" si="45"/>
        <v>0.42626178494127065</v>
      </c>
      <c r="Q62" s="13">
        <f t="shared" si="46"/>
        <v>0.12361591763296848</v>
      </c>
      <c r="R62" s="8">
        <f t="shared" si="47"/>
        <v>0.87929594999999994</v>
      </c>
      <c r="S62" s="14">
        <f t="shared" si="48"/>
        <v>0.14058510974941768</v>
      </c>
      <c r="T62" s="2">
        <v>0.27</v>
      </c>
      <c r="U62" s="15">
        <f t="shared" si="49"/>
        <v>3.7957979632342778E-2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0.28257523544256419</v>
      </c>
      <c r="AC62" s="8">
        <f t="shared" si="51"/>
        <v>11.229833333333334</v>
      </c>
      <c r="AD62" s="1">
        <f t="shared" si="52"/>
        <v>0.28999999999999998</v>
      </c>
      <c r="AE62" s="16">
        <f t="shared" si="56"/>
        <v>25.373013698630164</v>
      </c>
      <c r="AF62" s="1">
        <f t="shared" si="53"/>
        <v>805154.9417688502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9">
        <v>20.362814109677402</v>
      </c>
      <c r="E63" s="10">
        <f t="shared" si="54"/>
        <v>15.6004288586333</v>
      </c>
      <c r="F63" s="7" t="s">
        <v>75</v>
      </c>
      <c r="G63" s="1">
        <v>6</v>
      </c>
      <c r="H63" s="8">
        <f t="shared" si="40"/>
        <v>20.362814109677402</v>
      </c>
      <c r="I63" s="8">
        <f t="shared" si="41"/>
        <v>293.51281410967738</v>
      </c>
      <c r="J63" s="8">
        <f t="shared" si="42"/>
        <v>0.20664276550578109</v>
      </c>
      <c r="K63" s="8">
        <f t="shared" si="43"/>
        <v>11.229833333333334</v>
      </c>
      <c r="L63" s="8">
        <f t="shared" si="44"/>
        <v>3.0320550000000002</v>
      </c>
      <c r="M63" s="1" t="s">
        <v>73</v>
      </c>
      <c r="O63" s="8">
        <f t="shared" si="55"/>
        <v>6.1708936119343596</v>
      </c>
      <c r="P63" s="8">
        <f t="shared" si="45"/>
        <v>1.2751705216120743</v>
      </c>
      <c r="Q63" s="13">
        <f t="shared" si="46"/>
        <v>0.36979945126750152</v>
      </c>
      <c r="R63" s="8">
        <f t="shared" si="47"/>
        <v>0.87929594999999994</v>
      </c>
      <c r="S63" s="14">
        <f t="shared" si="48"/>
        <v>0.42056312356209707</v>
      </c>
      <c r="T63" s="2">
        <v>0.27</v>
      </c>
      <c r="U63" s="15">
        <f t="shared" si="49"/>
        <v>0.11355204336176622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0.29726316202519115</v>
      </c>
      <c r="AC63" s="8">
        <f t="shared" si="51"/>
        <v>11.229833333333334</v>
      </c>
      <c r="AD63" s="1">
        <f t="shared" si="52"/>
        <v>0.28999999999999998</v>
      </c>
      <c r="AE63" s="16">
        <f t="shared" si="56"/>
        <v>25.373013698630164</v>
      </c>
      <c r="AF63" s="1">
        <f t="shared" si="53"/>
        <v>847005.94351646758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9">
        <v>24.099099023000001</v>
      </c>
      <c r="E64" s="10">
        <f t="shared" si="54"/>
        <v>20.362814109677402</v>
      </c>
      <c r="F64" s="7" t="s">
        <v>73</v>
      </c>
      <c r="G64" s="1">
        <v>7</v>
      </c>
      <c r="H64" s="8">
        <f t="shared" si="40"/>
        <v>24.099099023000001</v>
      </c>
      <c r="I64" s="8">
        <f t="shared" si="41"/>
        <v>297.24909902299999</v>
      </c>
      <c r="J64" s="8">
        <f t="shared" si="42"/>
        <v>0.31355184685252085</v>
      </c>
      <c r="K64" s="8">
        <f t="shared" si="43"/>
        <v>11.229833333333334</v>
      </c>
      <c r="L64" s="8">
        <f t="shared" si="44"/>
        <v>3.0320550000000002</v>
      </c>
      <c r="M64" s="1" t="s">
        <v>73</v>
      </c>
      <c r="O64" s="8">
        <f t="shared" si="55"/>
        <v>7.9277780903222856</v>
      </c>
      <c r="P64" s="8">
        <f t="shared" si="45"/>
        <v>2.4857694616575037</v>
      </c>
      <c r="Q64" s="13">
        <f t="shared" si="46"/>
        <v>0.72087314388067603</v>
      </c>
      <c r="R64" s="8">
        <f t="shared" si="47"/>
        <v>0.87929594999999994</v>
      </c>
      <c r="S64" s="14">
        <f t="shared" si="48"/>
        <v>0.8198299376685132</v>
      </c>
      <c r="T64" s="2">
        <v>0.27</v>
      </c>
      <c r="U64" s="15">
        <f t="shared" si="49"/>
        <v>0.22135408317049857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0.33340909836002786</v>
      </c>
      <c r="AC64" s="8">
        <f t="shared" si="51"/>
        <v>11.229833333333334</v>
      </c>
      <c r="AD64" s="1">
        <f t="shared" si="52"/>
        <v>0.28999999999999998</v>
      </c>
      <c r="AE64" s="16">
        <f t="shared" si="56"/>
        <v>25.373013698630164</v>
      </c>
      <c r="AF64" s="1">
        <f t="shared" si="53"/>
        <v>949998.26419621613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9">
        <v>26.774383228709699</v>
      </c>
      <c r="E65" s="10">
        <f t="shared" si="54"/>
        <v>24.099099023000001</v>
      </c>
      <c r="F65" s="7" t="s">
        <v>73</v>
      </c>
      <c r="G65" s="1">
        <v>8</v>
      </c>
      <c r="H65" s="8">
        <f t="shared" si="40"/>
        <v>26.774383228709699</v>
      </c>
      <c r="I65" s="8">
        <f t="shared" si="41"/>
        <v>299.9243832287097</v>
      </c>
      <c r="J65" s="8">
        <f t="shared" si="42"/>
        <v>0.41995462402204131</v>
      </c>
      <c r="K65" s="8">
        <f t="shared" si="43"/>
        <v>11.229833333333334</v>
      </c>
      <c r="L65" s="8">
        <f t="shared" si="44"/>
        <v>3.0320550000000002</v>
      </c>
      <c r="M65" s="1" t="s">
        <v>73</v>
      </c>
      <c r="O65" s="8">
        <f t="shared" si="55"/>
        <v>8.4740636286647835</v>
      </c>
      <c r="P65" s="8">
        <f t="shared" si="45"/>
        <v>3.5587222051147744</v>
      </c>
      <c r="Q65" s="13">
        <f t="shared" si="46"/>
        <v>1.0320294394832845</v>
      </c>
      <c r="R65" s="8">
        <f t="shared" si="47"/>
        <v>0.87929594999999994</v>
      </c>
      <c r="S65" s="14">
        <f t="shared" si="48"/>
        <v>1.1736997531755771</v>
      </c>
      <c r="T65" s="2">
        <v>0.27</v>
      </c>
      <c r="U65" s="15">
        <f t="shared" si="49"/>
        <v>0.31689893335740582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0.35197346275134395</v>
      </c>
      <c r="AC65" s="8">
        <f t="shared" si="51"/>
        <v>11.229833333333334</v>
      </c>
      <c r="AD65" s="1">
        <f t="shared" si="52"/>
        <v>0.28999999999999998</v>
      </c>
      <c r="AE65" s="16">
        <f t="shared" si="56"/>
        <v>25.373013698630164</v>
      </c>
      <c r="AF65" s="1">
        <f t="shared" si="53"/>
        <v>1002894.5829661741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9">
        <v>27.559531613225801</v>
      </c>
      <c r="E66" s="10">
        <f t="shared" si="54"/>
        <v>26.774383228709699</v>
      </c>
      <c r="F66" s="7" t="s">
        <v>73</v>
      </c>
      <c r="G66" s="1">
        <v>9</v>
      </c>
      <c r="H66" s="8">
        <f t="shared" si="40"/>
        <v>27.559531613225801</v>
      </c>
      <c r="I66" s="8">
        <f t="shared" si="41"/>
        <v>300.70953161322575</v>
      </c>
      <c r="J66" s="8">
        <f t="shared" si="42"/>
        <v>0.45710361795587529</v>
      </c>
      <c r="K66" s="8">
        <f t="shared" si="43"/>
        <v>11.229833333333334</v>
      </c>
      <c r="L66" s="8">
        <f t="shared" si="44"/>
        <v>3.0320550000000002</v>
      </c>
      <c r="M66" s="1" t="s">
        <v>73</v>
      </c>
      <c r="O66" s="8">
        <f t="shared" si="55"/>
        <v>7.9473964235500087</v>
      </c>
      <c r="P66" s="8">
        <f t="shared" si="45"/>
        <v>3.6327836585342927</v>
      </c>
      <c r="Q66" s="13">
        <f t="shared" si="46"/>
        <v>1.0535072609749447</v>
      </c>
      <c r="R66" s="8">
        <f t="shared" si="47"/>
        <v>0.87929594999999994</v>
      </c>
      <c r="S66" s="14">
        <f t="shared" si="48"/>
        <v>1.1981259108209754</v>
      </c>
      <c r="T66" s="2">
        <v>0.27</v>
      </c>
      <c r="U66" s="15">
        <f t="shared" si="49"/>
        <v>0.32349399592166339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0.35325488340757916</v>
      </c>
      <c r="AC66" s="8">
        <f t="shared" si="51"/>
        <v>11.229833333333334</v>
      </c>
      <c r="AD66" s="1">
        <f t="shared" si="52"/>
        <v>0.28999999999999998</v>
      </c>
      <c r="AE66" s="16">
        <f t="shared" si="56"/>
        <v>25.373013698630164</v>
      </c>
      <c r="AF66" s="1">
        <f t="shared" si="53"/>
        <v>1006545.7952609691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9">
        <v>24.056335779333299</v>
      </c>
      <c r="E67" s="10">
        <f t="shared" si="54"/>
        <v>27.559531613225801</v>
      </c>
      <c r="F67" s="7" t="s">
        <v>73</v>
      </c>
      <c r="G67" s="1">
        <v>10</v>
      </c>
      <c r="H67" s="8">
        <f t="shared" si="40"/>
        <v>24.056335779333299</v>
      </c>
      <c r="I67" s="8">
        <f t="shared" si="41"/>
        <v>297.2063357793333</v>
      </c>
      <c r="J67" s="8">
        <f t="shared" si="42"/>
        <v>0.31207751883150037</v>
      </c>
      <c r="K67" s="8">
        <f t="shared" si="43"/>
        <v>11.229833333333334</v>
      </c>
      <c r="L67" s="8">
        <f t="shared" si="44"/>
        <v>3.0320550000000002</v>
      </c>
      <c r="M67" s="1" t="s">
        <v>73</v>
      </c>
      <c r="O67" s="8">
        <f t="shared" si="55"/>
        <v>7.3466677650157157</v>
      </c>
      <c r="P67" s="8">
        <f t="shared" si="45"/>
        <v>2.292729847785469</v>
      </c>
      <c r="Q67" s="13">
        <f t="shared" si="46"/>
        <v>0.66489165585778598</v>
      </c>
      <c r="R67" s="8">
        <f t="shared" si="47"/>
        <v>0.87929594999999994</v>
      </c>
      <c r="S67" s="14">
        <f t="shared" si="48"/>
        <v>0.75616367374123128</v>
      </c>
      <c r="T67" s="2">
        <v>0.27</v>
      </c>
      <c r="U67" s="15">
        <f t="shared" si="49"/>
        <v>0.20416419191013246</v>
      </c>
      <c r="V67" s="2">
        <v>229.1</v>
      </c>
      <c r="W67" s="2">
        <v>15.1</v>
      </c>
      <c r="X67" s="2">
        <v>6</v>
      </c>
      <c r="Y67" s="2">
        <v>3</v>
      </c>
      <c r="Z67" s="2">
        <v>7</v>
      </c>
      <c r="AA67" s="2">
        <v>30.2</v>
      </c>
      <c r="AB67" s="1">
        <f t="shared" si="50"/>
        <v>0.3300691024881387</v>
      </c>
      <c r="AC67" s="8">
        <f t="shared" si="51"/>
        <v>11.229833333333334</v>
      </c>
      <c r="AD67" s="1">
        <f t="shared" si="52"/>
        <v>0.28999999999999998</v>
      </c>
      <c r="AE67" s="16">
        <f t="shared" si="56"/>
        <v>25.373013698630164</v>
      </c>
      <c r="AF67" s="1">
        <f t="shared" si="53"/>
        <v>940481.45647763694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9">
        <v>19.477284419354799</v>
      </c>
      <c r="E68" s="10">
        <f t="shared" si="54"/>
        <v>24.056335779333299</v>
      </c>
      <c r="F68" s="7" t="s">
        <v>73</v>
      </c>
      <c r="G68" s="1">
        <v>11</v>
      </c>
      <c r="H68" s="8">
        <f t="shared" si="40"/>
        <v>19.477284419354799</v>
      </c>
      <c r="I68" s="8">
        <f t="shared" si="41"/>
        <v>292.62728441935479</v>
      </c>
      <c r="J68" s="8">
        <f t="shared" si="42"/>
        <v>0.18690578007624609</v>
      </c>
      <c r="K68" s="8">
        <f t="shared" si="43"/>
        <v>11.229833333333334</v>
      </c>
      <c r="L68" s="8">
        <f t="shared" si="44"/>
        <v>3.0320550000000002</v>
      </c>
      <c r="M68" s="1" t="s">
        <v>75</v>
      </c>
      <c r="N68" s="8">
        <f>(O67-P67)*$C$22/100</f>
        <v>4.8012410213687344</v>
      </c>
      <c r="O68" s="8">
        <f t="shared" si="55"/>
        <v>3.2847518958615121</v>
      </c>
      <c r="P68" s="8">
        <f t="shared" si="45"/>
        <v>0.61393911545292412</v>
      </c>
      <c r="Q68" s="13">
        <f t="shared" si="46"/>
        <v>0.17804234348134798</v>
      </c>
      <c r="R68" s="8">
        <f t="shared" si="47"/>
        <v>0.87929594999999994</v>
      </c>
      <c r="S68" s="14">
        <f t="shared" si="48"/>
        <v>0.20248284264399033</v>
      </c>
      <c r="T68" s="2">
        <v>0.27</v>
      </c>
      <c r="U68" s="15">
        <f t="shared" si="49"/>
        <v>5.467036751387739E-2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0.23702245240794639</v>
      </c>
      <c r="AC68" s="8">
        <f t="shared" si="51"/>
        <v>11.229833333333334</v>
      </c>
      <c r="AD68" s="1">
        <f t="shared" si="52"/>
        <v>0.28999999999999998</v>
      </c>
      <c r="AE68" s="16">
        <f t="shared" si="56"/>
        <v>25.373013698630164</v>
      </c>
      <c r="AF68" s="1">
        <f t="shared" si="53"/>
        <v>675359.24925459339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9">
        <v>13.960652168133301</v>
      </c>
      <c r="E69" s="10">
        <f t="shared" si="54"/>
        <v>19.477284419354799</v>
      </c>
      <c r="F69" s="7" t="s">
        <v>75</v>
      </c>
      <c r="G69" s="1">
        <v>12</v>
      </c>
      <c r="H69" s="8">
        <f t="shared" si="40"/>
        <v>13.960652168133301</v>
      </c>
      <c r="I69" s="8">
        <f t="shared" si="41"/>
        <v>287.1106521681333</v>
      </c>
      <c r="J69" s="8">
        <f t="shared" si="42"/>
        <v>9.8619969195118035E-2</v>
      </c>
      <c r="K69" s="8">
        <f t="shared" si="43"/>
        <v>11.229833333333334</v>
      </c>
      <c r="L69" s="8">
        <f t="shared" si="44"/>
        <v>3.0320550000000002</v>
      </c>
      <c r="M69" s="1" t="s">
        <v>73</v>
      </c>
      <c r="O69" s="8">
        <f t="shared" si="55"/>
        <v>5.7028677804085888</v>
      </c>
      <c r="P69" s="8">
        <f t="shared" si="45"/>
        <v>0.56241664482772613</v>
      </c>
      <c r="Q69" s="13">
        <f t="shared" si="46"/>
        <v>0.16310082700004055</v>
      </c>
      <c r="R69" s="8">
        <f t="shared" si="47"/>
        <v>0.87929594999999994</v>
      </c>
      <c r="S69" s="14">
        <f t="shared" si="48"/>
        <v>0.18549025160418464</v>
      </c>
      <c r="T69" s="2">
        <v>0.27</v>
      </c>
      <c r="U69" s="15">
        <f t="shared" si="49"/>
        <v>5.0082367933129854E-2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0.23613100408940715</v>
      </c>
      <c r="AC69" s="8">
        <f t="shared" si="51"/>
        <v>11.229833333333334</v>
      </c>
      <c r="AD69" s="1">
        <f t="shared" si="52"/>
        <v>0.28999999999999998</v>
      </c>
      <c r="AE69" s="16">
        <f t="shared" si="56"/>
        <v>25.373013698630164</v>
      </c>
      <c r="AF69" s="1">
        <f t="shared" si="53"/>
        <v>672819.20352879132</v>
      </c>
      <c r="AG69" s="1">
        <f>SUM(AF58:AF69)</f>
        <v>9552966.356776502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9">
        <v>7.7710747320322602</v>
      </c>
      <c r="E70" s="10">
        <f t="shared" si="54"/>
        <v>13.960652168133301</v>
      </c>
      <c r="F70" s="7" t="s">
        <v>73</v>
      </c>
    </row>
    <row r="72" spans="1:78" x14ac:dyDescent="0.15">
      <c r="S72" s="29" t="s">
        <v>45</v>
      </c>
      <c r="T72" s="29"/>
      <c r="U72" s="29"/>
      <c r="V72" s="29" t="s">
        <v>46</v>
      </c>
      <c r="W72" s="29"/>
      <c r="X72" s="29"/>
      <c r="Y72" s="29" t="s">
        <v>47</v>
      </c>
      <c r="Z72" s="29"/>
      <c r="AA72" s="29"/>
      <c r="AB72" s="29" t="s">
        <v>48</v>
      </c>
      <c r="AC72" s="29"/>
      <c r="AD72" s="29"/>
      <c r="AE72" s="29" t="s">
        <v>49</v>
      </c>
      <c r="AF72" s="29"/>
      <c r="AG72" s="29"/>
      <c r="AH72" s="29" t="s">
        <v>50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52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12</v>
      </c>
      <c r="T73" s="2" t="s">
        <v>13</v>
      </c>
      <c r="U73" s="2"/>
      <c r="V73" s="2" t="s">
        <v>12</v>
      </c>
      <c r="W73" s="2" t="s">
        <v>13</v>
      </c>
      <c r="X73" s="2"/>
      <c r="Y73" s="2" t="s">
        <v>12</v>
      </c>
      <c r="Z73" s="2" t="s">
        <v>13</v>
      </c>
      <c r="AA73" s="2"/>
      <c r="AB73" s="2" t="s">
        <v>12</v>
      </c>
      <c r="AC73" s="2" t="s">
        <v>13</v>
      </c>
      <c r="AD73" s="2"/>
      <c r="AE73" s="2" t="s">
        <v>12</v>
      </c>
      <c r="AF73" s="2" t="s">
        <v>13</v>
      </c>
      <c r="AG73" s="2"/>
      <c r="AH73" s="2" t="s">
        <v>12</v>
      </c>
      <c r="AI73" s="2" t="s">
        <v>13</v>
      </c>
      <c r="AJ73" s="2"/>
      <c r="AK73" s="2" t="s">
        <v>12</v>
      </c>
      <c r="AL73" s="2" t="s">
        <v>13</v>
      </c>
      <c r="AM73" s="2"/>
      <c r="AN73" s="2" t="s">
        <v>12</v>
      </c>
      <c r="AO73" s="2" t="s">
        <v>13</v>
      </c>
      <c r="AP73" s="2"/>
      <c r="AQ73" s="17" t="s">
        <v>12</v>
      </c>
      <c r="AR73" s="17" t="s">
        <v>13</v>
      </c>
      <c r="AS73" s="17"/>
      <c r="AT73" s="1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7">
        <v>5</v>
      </c>
      <c r="E74" s="7"/>
      <c r="F74" s="7"/>
      <c r="G74" s="1">
        <v>1</v>
      </c>
      <c r="H74" s="8">
        <f t="shared" ref="H74:H85" si="57">E75</f>
        <v>5</v>
      </c>
      <c r="I74" s="8">
        <f t="shared" ref="I74:I85" si="58">H74+273.15</f>
        <v>278.14999999999998</v>
      </c>
      <c r="J74" s="8">
        <f t="shared" ref="J74:J85" si="59">EXP(($C$16*(I74-$C$14))/($C$17*I74*$C$14))</f>
        <v>3.3074406338125473E-2</v>
      </c>
      <c r="K74" s="8">
        <f t="shared" ref="K74:K85" si="60">$B$74/12</f>
        <v>52.122000000000007</v>
      </c>
      <c r="L74" s="8">
        <f t="shared" ref="L74:L85" si="61">K74*$B$75/100</f>
        <v>0.52122000000000002</v>
      </c>
      <c r="M74" s="1" t="s">
        <v>73</v>
      </c>
      <c r="O74" s="8">
        <f>L74</f>
        <v>0.52122000000000002</v>
      </c>
      <c r="P74" s="8">
        <f t="shared" ref="P74:P85" si="62">O74*J74</f>
        <v>1.7239042071557759E-2</v>
      </c>
      <c r="Q74" s="13">
        <f t="shared" ref="Q74:Q85" si="63">P74*$B$76</f>
        <v>4.4821509386050173E-3</v>
      </c>
      <c r="R74" s="8">
        <f t="shared" ref="R74:R85" si="64">L74*$B$76</f>
        <v>0.1355172</v>
      </c>
      <c r="S74" s="14">
        <f t="shared" ref="S74:S85" si="65">Q74/R74</f>
        <v>3.3074406338125473E-2</v>
      </c>
      <c r="T74" s="2">
        <v>0.01</v>
      </c>
      <c r="U74" s="15">
        <f t="shared" ref="U74:U85" si="66">S74*T74</f>
        <v>3.3074406338125473E-4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5.0000000000000001E-3</v>
      </c>
      <c r="AF74" s="2">
        <v>0.49</v>
      </c>
      <c r="AG74" s="15">
        <f t="shared" ref="AG74:AG85" si="67">AF74*AE74</f>
        <v>2.4499999999999999E-3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7.7807440633812551E-3</v>
      </c>
      <c r="AU74" s="8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9">
        <v>6.1785439545161296</v>
      </c>
      <c r="E75" s="10">
        <f t="shared" ref="E75:E86" si="74">D74</f>
        <v>5</v>
      </c>
      <c r="F75" s="7" t="s">
        <v>73</v>
      </c>
      <c r="G75" s="1">
        <v>2</v>
      </c>
      <c r="H75" s="8">
        <f t="shared" si="57"/>
        <v>6.1785439545161296</v>
      </c>
      <c r="I75" s="8">
        <f t="shared" si="58"/>
        <v>279.32854395451614</v>
      </c>
      <c r="J75" s="8">
        <f t="shared" si="59"/>
        <v>3.833852357566913E-2</v>
      </c>
      <c r="K75" s="8">
        <f t="shared" si="60"/>
        <v>52.122000000000007</v>
      </c>
      <c r="L75" s="8">
        <f t="shared" si="61"/>
        <v>0.52122000000000002</v>
      </c>
      <c r="M75" s="1" t="s">
        <v>73</v>
      </c>
      <c r="O75" s="8">
        <f t="shared" ref="O75:O85" si="75">L75+O74-P74-N75</f>
        <v>1.0252009579284422</v>
      </c>
      <c r="P75" s="8">
        <f t="shared" si="62"/>
        <v>3.9304691095338157E-2</v>
      </c>
      <c r="Q75" s="13">
        <f t="shared" si="63"/>
        <v>1.0219219684787921E-2</v>
      </c>
      <c r="R75" s="8">
        <f t="shared" si="64"/>
        <v>0.1355172</v>
      </c>
      <c r="S75" s="14">
        <f t="shared" si="65"/>
        <v>7.5409023244192769E-2</v>
      </c>
      <c r="T75" s="2">
        <v>0.01</v>
      </c>
      <c r="U75" s="15">
        <f t="shared" si="66"/>
        <v>7.540902324419277E-4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6.2440902324419276E-3</v>
      </c>
      <c r="AU75" s="8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38</v>
      </c>
      <c r="B76" s="1">
        <f>H8</f>
        <v>0.26</v>
      </c>
      <c r="C76" s="7">
        <v>2</v>
      </c>
      <c r="D76" s="9">
        <v>6.8506859235714304</v>
      </c>
      <c r="E76" s="10">
        <f t="shared" si="74"/>
        <v>6.1785439545161296</v>
      </c>
      <c r="F76" s="7" t="s">
        <v>73</v>
      </c>
      <c r="G76" s="1">
        <v>3</v>
      </c>
      <c r="H76" s="8">
        <f t="shared" si="57"/>
        <v>6.8506859235714304</v>
      </c>
      <c r="I76" s="8">
        <f t="shared" si="58"/>
        <v>280.00068592357138</v>
      </c>
      <c r="J76" s="8">
        <f t="shared" si="59"/>
        <v>4.168458967659177E-2</v>
      </c>
      <c r="K76" s="8">
        <f t="shared" si="60"/>
        <v>52.122000000000007</v>
      </c>
      <c r="L76" s="8">
        <f t="shared" si="61"/>
        <v>0.52122000000000002</v>
      </c>
      <c r="M76" s="1" t="s">
        <v>73</v>
      </c>
      <c r="O76" s="8">
        <f t="shared" si="75"/>
        <v>1.5071162668331042</v>
      </c>
      <c r="P76" s="8">
        <f t="shared" si="62"/>
        <v>6.2823523177854737E-2</v>
      </c>
      <c r="Q76" s="13">
        <f t="shared" si="63"/>
        <v>1.6334116026242233E-2</v>
      </c>
      <c r="R76" s="8">
        <f t="shared" si="64"/>
        <v>0.1355172</v>
      </c>
      <c r="S76" s="14">
        <f t="shared" si="65"/>
        <v>0.12053168178092695</v>
      </c>
      <c r="T76" s="2">
        <v>0.01</v>
      </c>
      <c r="U76" s="15">
        <f t="shared" si="66"/>
        <v>1.2053168178092694E-3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6.6953168178092697E-3</v>
      </c>
      <c r="AU76" s="8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9">
        <v>10.798498341096799</v>
      </c>
      <c r="E77" s="10">
        <f t="shared" si="74"/>
        <v>6.8506859235714304</v>
      </c>
      <c r="F77" s="7" t="s">
        <v>73</v>
      </c>
      <c r="G77" s="1">
        <v>4</v>
      </c>
      <c r="H77" s="8">
        <f t="shared" si="57"/>
        <v>10.798498341096799</v>
      </c>
      <c r="I77" s="8">
        <f t="shared" si="58"/>
        <v>283.94849834109675</v>
      </c>
      <c r="J77" s="8">
        <f t="shared" si="59"/>
        <v>6.7599868683976647E-2</v>
      </c>
      <c r="K77" s="8">
        <f t="shared" si="60"/>
        <v>52.122000000000007</v>
      </c>
      <c r="L77" s="8">
        <f t="shared" si="61"/>
        <v>0.52122000000000002</v>
      </c>
      <c r="M77" s="1" t="s">
        <v>73</v>
      </c>
      <c r="O77" s="8">
        <f t="shared" si="75"/>
        <v>1.9655127436552497</v>
      </c>
      <c r="P77" s="8">
        <f t="shared" si="62"/>
        <v>0.13286840336777753</v>
      </c>
      <c r="Q77" s="13">
        <f t="shared" si="63"/>
        <v>3.4545784875622161E-2</v>
      </c>
      <c r="R77" s="8">
        <f t="shared" si="64"/>
        <v>0.1355172</v>
      </c>
      <c r="S77" s="14">
        <f t="shared" si="65"/>
        <v>0.25491808328110499</v>
      </c>
      <c r="T77" s="2">
        <v>0.01</v>
      </c>
      <c r="U77" s="15">
        <f t="shared" si="66"/>
        <v>2.54918083281105E-3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8.0391808328110492E-3</v>
      </c>
      <c r="AU77" s="8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9">
        <v>15.6004288586333</v>
      </c>
      <c r="E78" s="10">
        <f t="shared" si="74"/>
        <v>10.798498341096799</v>
      </c>
      <c r="F78" s="7" t="s">
        <v>73</v>
      </c>
      <c r="G78" s="1">
        <v>5</v>
      </c>
      <c r="H78" s="8">
        <f t="shared" si="57"/>
        <v>15.6004288586333</v>
      </c>
      <c r="I78" s="8">
        <f t="shared" si="58"/>
        <v>288.75042885863326</v>
      </c>
      <c r="J78" s="8">
        <f t="shared" si="59"/>
        <v>0.11956515595320581</v>
      </c>
      <c r="K78" s="8">
        <f t="shared" si="60"/>
        <v>52.122000000000007</v>
      </c>
      <c r="L78" s="8">
        <f t="shared" si="61"/>
        <v>0.52122000000000002</v>
      </c>
      <c r="M78" s="1" t="s">
        <v>75</v>
      </c>
      <c r="N78" s="8">
        <f>(O77-P77)*$C$22/100</f>
        <v>1.7410121232730986</v>
      </c>
      <c r="O78" s="8">
        <f t="shared" si="75"/>
        <v>0.61285221701437353</v>
      </c>
      <c r="P78" s="8">
        <f t="shared" si="62"/>
        <v>7.3275770903591511E-2</v>
      </c>
      <c r="Q78" s="13">
        <f t="shared" si="63"/>
        <v>1.9051700434933795E-2</v>
      </c>
      <c r="R78" s="8">
        <f t="shared" si="64"/>
        <v>0.1355172</v>
      </c>
      <c r="S78" s="14">
        <f t="shared" si="65"/>
        <v>0.14058510974941774</v>
      </c>
      <c r="T78" s="2">
        <v>0.01</v>
      </c>
      <c r="U78" s="15">
        <f t="shared" si="66"/>
        <v>1.4058510974941773E-3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1.1355851097494176E-2</v>
      </c>
      <c r="AU78" s="8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9">
        <v>20.362814109677402</v>
      </c>
      <c r="E79" s="10">
        <f t="shared" si="74"/>
        <v>15.6004288586333</v>
      </c>
      <c r="F79" s="7" t="s">
        <v>75</v>
      </c>
      <c r="G79" s="1">
        <v>6</v>
      </c>
      <c r="H79" s="8">
        <f t="shared" si="57"/>
        <v>20.362814109677402</v>
      </c>
      <c r="I79" s="8">
        <f t="shared" si="58"/>
        <v>293.51281410967738</v>
      </c>
      <c r="J79" s="8">
        <f t="shared" si="59"/>
        <v>0.20664276550578109</v>
      </c>
      <c r="K79" s="8">
        <f t="shared" si="60"/>
        <v>52.122000000000007</v>
      </c>
      <c r="L79" s="8">
        <f t="shared" si="61"/>
        <v>0.52122000000000002</v>
      </c>
      <c r="M79" s="1" t="s">
        <v>73</v>
      </c>
      <c r="O79" s="8">
        <f t="shared" si="75"/>
        <v>1.0607964461107819</v>
      </c>
      <c r="P79" s="8">
        <f t="shared" si="62"/>
        <v>0.21920591126303626</v>
      </c>
      <c r="Q79" s="13">
        <f t="shared" si="63"/>
        <v>5.6993536928389432E-2</v>
      </c>
      <c r="R79" s="8">
        <f t="shared" si="64"/>
        <v>0.1355172</v>
      </c>
      <c r="S79" s="14">
        <f t="shared" si="65"/>
        <v>0.42056312356209713</v>
      </c>
      <c r="T79" s="2">
        <v>0.01</v>
      </c>
      <c r="U79" s="15">
        <f t="shared" si="66"/>
        <v>4.2056312356209711E-3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1.4155631235620973E-2</v>
      </c>
      <c r="AU79" s="8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9">
        <v>24.099099023000001</v>
      </c>
      <c r="E80" s="10">
        <f t="shared" si="74"/>
        <v>20.362814109677402</v>
      </c>
      <c r="F80" s="7" t="s">
        <v>73</v>
      </c>
      <c r="G80" s="1">
        <v>7</v>
      </c>
      <c r="H80" s="8">
        <f t="shared" si="57"/>
        <v>24.099099023000001</v>
      </c>
      <c r="I80" s="8">
        <f t="shared" si="58"/>
        <v>297.24909902299999</v>
      </c>
      <c r="J80" s="8">
        <f t="shared" si="59"/>
        <v>0.31355184685252085</v>
      </c>
      <c r="K80" s="8">
        <f t="shared" si="60"/>
        <v>52.122000000000007</v>
      </c>
      <c r="L80" s="8">
        <f t="shared" si="61"/>
        <v>0.52122000000000002</v>
      </c>
      <c r="M80" s="1" t="s">
        <v>73</v>
      </c>
      <c r="O80" s="8">
        <f t="shared" si="75"/>
        <v>1.3628105348477457</v>
      </c>
      <c r="P80" s="8">
        <f t="shared" si="62"/>
        <v>0.42731176011158239</v>
      </c>
      <c r="Q80" s="13">
        <f t="shared" si="63"/>
        <v>0.11110105762901143</v>
      </c>
      <c r="R80" s="8">
        <f t="shared" si="64"/>
        <v>0.1355172</v>
      </c>
      <c r="S80" s="14">
        <f t="shared" si="65"/>
        <v>0.81982993766851309</v>
      </c>
      <c r="T80" s="2">
        <v>0.01</v>
      </c>
      <c r="U80" s="15">
        <f t="shared" si="66"/>
        <v>8.1982993766851302E-3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2.0648299376685129E-2</v>
      </c>
      <c r="AU80" s="8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9">
        <v>26.774383228709699</v>
      </c>
      <c r="E81" s="10">
        <f t="shared" si="74"/>
        <v>24.099099023000001</v>
      </c>
      <c r="F81" s="7" t="s">
        <v>73</v>
      </c>
      <c r="G81" s="1">
        <v>8</v>
      </c>
      <c r="H81" s="8">
        <f t="shared" si="57"/>
        <v>26.774383228709699</v>
      </c>
      <c r="I81" s="8">
        <f t="shared" si="58"/>
        <v>299.9243832287097</v>
      </c>
      <c r="J81" s="8">
        <f t="shared" si="59"/>
        <v>0.41995462402204131</v>
      </c>
      <c r="K81" s="8">
        <f t="shared" si="60"/>
        <v>52.122000000000007</v>
      </c>
      <c r="L81" s="8">
        <f t="shared" si="61"/>
        <v>0.52122000000000002</v>
      </c>
      <c r="M81" s="1" t="s">
        <v>73</v>
      </c>
      <c r="O81" s="8">
        <f t="shared" si="75"/>
        <v>1.4567187747361634</v>
      </c>
      <c r="P81" s="8">
        <f t="shared" si="62"/>
        <v>0.61175578535017416</v>
      </c>
      <c r="Q81" s="13">
        <f t="shared" si="63"/>
        <v>0.15905650419104528</v>
      </c>
      <c r="R81" s="8">
        <f t="shared" si="64"/>
        <v>0.1355172</v>
      </c>
      <c r="S81" s="14">
        <f t="shared" si="65"/>
        <v>1.1736997531755768</v>
      </c>
      <c r="T81" s="2">
        <v>0.01</v>
      </c>
      <c r="U81" s="15">
        <f t="shared" si="66"/>
        <v>1.1736997531755769E-2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2.6636997531755767E-2</v>
      </c>
      <c r="AU81" s="8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9">
        <v>27.559531613225801</v>
      </c>
      <c r="E82" s="10">
        <f t="shared" si="74"/>
        <v>26.774383228709699</v>
      </c>
      <c r="F82" s="7" t="s">
        <v>73</v>
      </c>
      <c r="G82" s="1">
        <v>9</v>
      </c>
      <c r="H82" s="8">
        <f t="shared" si="57"/>
        <v>27.559531613225801</v>
      </c>
      <c r="I82" s="8">
        <f t="shared" si="58"/>
        <v>300.70953161322575</v>
      </c>
      <c r="J82" s="8">
        <f t="shared" si="59"/>
        <v>0.45710361795587529</v>
      </c>
      <c r="K82" s="8">
        <f t="shared" si="60"/>
        <v>52.122000000000007</v>
      </c>
      <c r="L82" s="8">
        <f t="shared" si="61"/>
        <v>0.52122000000000002</v>
      </c>
      <c r="M82" s="1" t="s">
        <v>73</v>
      </c>
      <c r="O82" s="8">
        <f t="shared" si="75"/>
        <v>1.3661829893859894</v>
      </c>
      <c r="P82" s="8">
        <f t="shared" si="62"/>
        <v>0.62448718723810892</v>
      </c>
      <c r="Q82" s="13">
        <f t="shared" si="63"/>
        <v>0.16236666868190833</v>
      </c>
      <c r="R82" s="8">
        <f t="shared" si="64"/>
        <v>0.1355172</v>
      </c>
      <c r="S82" s="14">
        <f t="shared" si="65"/>
        <v>1.1981259108209756</v>
      </c>
      <c r="T82" s="2">
        <v>0.01</v>
      </c>
      <c r="U82" s="15">
        <f t="shared" si="66"/>
        <v>1.1981259108209756E-2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2.4381259108209756E-2</v>
      </c>
      <c r="AU82" s="8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9">
        <v>24.056335779333299</v>
      </c>
      <c r="E83" s="10">
        <f t="shared" si="74"/>
        <v>27.559531613225801</v>
      </c>
      <c r="F83" s="7" t="s">
        <v>73</v>
      </c>
      <c r="G83" s="1">
        <v>10</v>
      </c>
      <c r="H83" s="8">
        <f t="shared" si="57"/>
        <v>24.056335779333299</v>
      </c>
      <c r="I83" s="8">
        <f t="shared" si="58"/>
        <v>297.2063357793333</v>
      </c>
      <c r="J83" s="8">
        <f t="shared" si="59"/>
        <v>0.31207751883150037</v>
      </c>
      <c r="K83" s="8">
        <f t="shared" si="60"/>
        <v>52.122000000000007</v>
      </c>
      <c r="L83" s="8">
        <f t="shared" si="61"/>
        <v>0.52122000000000002</v>
      </c>
      <c r="M83" s="1" t="s">
        <v>73</v>
      </c>
      <c r="O83" s="8">
        <f t="shared" si="75"/>
        <v>1.2629158021478806</v>
      </c>
      <c r="P83" s="8">
        <f t="shared" si="62"/>
        <v>0.39412763002740459</v>
      </c>
      <c r="Q83" s="13">
        <f t="shared" si="63"/>
        <v>0.1024731838071252</v>
      </c>
      <c r="R83" s="8">
        <f t="shared" si="64"/>
        <v>0.1355172</v>
      </c>
      <c r="S83" s="14">
        <f t="shared" si="65"/>
        <v>0.75616367374123128</v>
      </c>
      <c r="T83" s="2">
        <v>0.01</v>
      </c>
      <c r="U83" s="15">
        <f t="shared" si="66"/>
        <v>7.5616367374123127E-3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1.7511636737412312E-2</v>
      </c>
      <c r="AU83" s="8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9">
        <v>19.477284419354799</v>
      </c>
      <c r="E84" s="10">
        <f t="shared" si="74"/>
        <v>24.056335779333299</v>
      </c>
      <c r="F84" s="7" t="s">
        <v>73</v>
      </c>
      <c r="G84" s="1">
        <v>11</v>
      </c>
      <c r="H84" s="8">
        <f t="shared" si="57"/>
        <v>19.477284419354799</v>
      </c>
      <c r="I84" s="8">
        <f t="shared" si="58"/>
        <v>292.62728441935479</v>
      </c>
      <c r="J84" s="8">
        <f t="shared" si="59"/>
        <v>0.18690578007624609</v>
      </c>
      <c r="K84" s="8">
        <f t="shared" si="60"/>
        <v>52.122000000000007</v>
      </c>
      <c r="L84" s="8">
        <f t="shared" si="61"/>
        <v>0.52122000000000002</v>
      </c>
      <c r="M84" s="1" t="s">
        <v>75</v>
      </c>
      <c r="N84" s="8">
        <f>(O83-P83)*$C$22/100</f>
        <v>0.82534876351445219</v>
      </c>
      <c r="O84" s="8">
        <f t="shared" si="75"/>
        <v>0.56465940860602382</v>
      </c>
      <c r="P84" s="8">
        <f t="shared" si="62"/>
        <v>0.10553810724290066</v>
      </c>
      <c r="Q84" s="13">
        <f t="shared" si="63"/>
        <v>2.7439907883154174E-2</v>
      </c>
      <c r="R84" s="8">
        <f t="shared" si="64"/>
        <v>0.1355172</v>
      </c>
      <c r="S84" s="14">
        <f t="shared" si="65"/>
        <v>0.20248284264399039</v>
      </c>
      <c r="T84" s="2">
        <v>0.01</v>
      </c>
      <c r="U84" s="15">
        <f t="shared" si="66"/>
        <v>2.024828426439904E-3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7.5148284264399045E-3</v>
      </c>
      <c r="AU84" s="8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9">
        <v>13.960652168133301</v>
      </c>
      <c r="E85" s="10">
        <f t="shared" si="74"/>
        <v>19.477284419354799</v>
      </c>
      <c r="F85" s="7" t="s">
        <v>75</v>
      </c>
      <c r="G85" s="1">
        <v>12</v>
      </c>
      <c r="H85" s="8">
        <f t="shared" si="57"/>
        <v>13.960652168133301</v>
      </c>
      <c r="I85" s="8">
        <f t="shared" si="58"/>
        <v>287.1106521681333</v>
      </c>
      <c r="J85" s="8">
        <f t="shared" si="59"/>
        <v>9.8619969195118035E-2</v>
      </c>
      <c r="K85" s="8">
        <f t="shared" si="60"/>
        <v>52.122000000000007</v>
      </c>
      <c r="L85" s="8">
        <f t="shared" si="61"/>
        <v>0.52122000000000002</v>
      </c>
      <c r="M85" s="1" t="s">
        <v>73</v>
      </c>
      <c r="O85" s="8">
        <f t="shared" si="75"/>
        <v>0.98034130136312325</v>
      </c>
      <c r="P85" s="8">
        <f t="shared" si="62"/>
        <v>9.6681228941133138E-2</v>
      </c>
      <c r="Q85" s="13">
        <f t="shared" si="63"/>
        <v>2.5137119524694617E-2</v>
      </c>
      <c r="R85" s="8">
        <f t="shared" si="64"/>
        <v>0.1355172</v>
      </c>
      <c r="S85" s="14">
        <f t="shared" si="65"/>
        <v>0.18549025160418467</v>
      </c>
      <c r="T85" s="2">
        <v>0.01</v>
      </c>
      <c r="U85" s="15">
        <f t="shared" si="66"/>
        <v>1.8549025160418467E-3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7.3449025160418468E-3</v>
      </c>
      <c r="AU85" s="8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9">
        <v>7.7710747320322602</v>
      </c>
      <c r="E86" s="10">
        <f t="shared" si="74"/>
        <v>13.960652168133301</v>
      </c>
      <c r="F86" s="7" t="s">
        <v>73</v>
      </c>
    </row>
    <row r="88" spans="1:53" x14ac:dyDescent="0.15">
      <c r="S88" s="29" t="s">
        <v>45</v>
      </c>
      <c r="T88" s="29"/>
      <c r="U88" s="29"/>
      <c r="V88" s="29" t="s">
        <v>46</v>
      </c>
      <c r="W88" s="29"/>
      <c r="X88" s="29"/>
      <c r="Y88" s="29" t="s">
        <v>47</v>
      </c>
      <c r="Z88" s="29"/>
      <c r="AA88" s="29"/>
      <c r="AB88" s="29" t="s">
        <v>48</v>
      </c>
      <c r="AC88" s="29"/>
      <c r="AD88" s="29"/>
      <c r="AE88" s="29" t="s">
        <v>49</v>
      </c>
      <c r="AF88" s="29"/>
      <c r="AG88" s="29"/>
      <c r="AH88" s="29" t="s">
        <v>50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52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12</v>
      </c>
      <c r="T89" s="2" t="s">
        <v>13</v>
      </c>
      <c r="U89" s="2"/>
      <c r="V89" s="2" t="s">
        <v>12</v>
      </c>
      <c r="W89" s="2" t="s">
        <v>13</v>
      </c>
      <c r="X89" s="2"/>
      <c r="Y89" s="2" t="s">
        <v>12</v>
      </c>
      <c r="Z89" s="2" t="s">
        <v>13</v>
      </c>
      <c r="AA89" s="2"/>
      <c r="AB89" s="2" t="s">
        <v>12</v>
      </c>
      <c r="AC89" s="2" t="s">
        <v>13</v>
      </c>
      <c r="AD89" s="2"/>
      <c r="AE89" s="2" t="s">
        <v>12</v>
      </c>
      <c r="AF89" s="2" t="s">
        <v>13</v>
      </c>
      <c r="AG89" s="2"/>
      <c r="AH89" s="2" t="s">
        <v>12</v>
      </c>
      <c r="AI89" s="2" t="s">
        <v>13</v>
      </c>
      <c r="AJ89" s="2"/>
      <c r="AK89" s="2" t="s">
        <v>12</v>
      </c>
      <c r="AL89" s="2" t="s">
        <v>13</v>
      </c>
      <c r="AM89" s="2"/>
      <c r="AN89" s="2" t="s">
        <v>12</v>
      </c>
      <c r="AO89" s="2" t="s">
        <v>13</v>
      </c>
      <c r="AP89" s="2"/>
      <c r="AQ89" s="17" t="s">
        <v>12</v>
      </c>
      <c r="AR89" s="17" t="s">
        <v>13</v>
      </c>
      <c r="AS89" s="17"/>
      <c r="AT89" s="1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7">
        <v>5</v>
      </c>
      <c r="E90" s="7"/>
      <c r="F90" s="7"/>
      <c r="G90" s="1">
        <v>1</v>
      </c>
      <c r="H90" s="8">
        <f t="shared" ref="H90:H101" si="76">E91</f>
        <v>5</v>
      </c>
      <c r="I90" s="8">
        <f t="shared" ref="I90:I101" si="77">H90+273.15</f>
        <v>278.14999999999998</v>
      </c>
      <c r="J90" s="8">
        <f t="shared" ref="J90:J101" si="78">EXP(($C$16*(I90-$C$14))/($C$17*I90*$C$14))</f>
        <v>3.3074406338125473E-2</v>
      </c>
      <c r="K90" s="8">
        <f t="shared" ref="K90:K101" si="79">$B$90/12</f>
        <v>28.47</v>
      </c>
      <c r="L90" s="8">
        <f t="shared" ref="L90:L101" si="80">K90*$B$75/100</f>
        <v>0.28470000000000001</v>
      </c>
      <c r="M90" s="1" t="s">
        <v>73</v>
      </c>
      <c r="O90" s="8">
        <f>L90</f>
        <v>0.28470000000000001</v>
      </c>
      <c r="P90" s="8">
        <f t="shared" ref="P90:P101" si="81">O90*J90</f>
        <v>9.4162834844643221E-3</v>
      </c>
      <c r="Q90" s="13">
        <f t="shared" ref="Q90:Q101" si="82">P90*$B$76</f>
        <v>2.4482337059607237E-3</v>
      </c>
      <c r="R90" s="8">
        <f t="shared" ref="R90:R101" si="83">L90*$B$76</f>
        <v>7.4022000000000004E-2</v>
      </c>
      <c r="S90" s="14">
        <f t="shared" ref="S90:S101" si="84">Q90/R90</f>
        <v>3.3074406338125473E-2</v>
      </c>
      <c r="T90" s="2">
        <v>0.01</v>
      </c>
      <c r="U90" s="15">
        <f t="shared" ref="U90:U101" si="85">S90*T90</f>
        <v>3.3074406338125473E-4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5.0000000000000001E-3</v>
      </c>
      <c r="AF90" s="2">
        <v>0.49</v>
      </c>
      <c r="AG90" s="15">
        <f t="shared" ref="AG90:AG101" si="86">AF90*AE90</f>
        <v>2.4499999999999999E-3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7.7807440633812551E-3</v>
      </c>
      <c r="AU90" s="8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9">
        <v>6.1785439545161296</v>
      </c>
      <c r="E91" s="10">
        <f t="shared" ref="E91:E102" si="95">D90</f>
        <v>5</v>
      </c>
      <c r="F91" s="7" t="s">
        <v>73</v>
      </c>
      <c r="G91" s="1">
        <v>2</v>
      </c>
      <c r="H91" s="8">
        <f t="shared" si="76"/>
        <v>6.1785439545161296</v>
      </c>
      <c r="I91" s="8">
        <f t="shared" si="77"/>
        <v>279.32854395451614</v>
      </c>
      <c r="J91" s="8">
        <f t="shared" si="78"/>
        <v>3.833852357566913E-2</v>
      </c>
      <c r="K91" s="8">
        <f t="shared" si="79"/>
        <v>28.47</v>
      </c>
      <c r="L91" s="8">
        <f t="shared" si="80"/>
        <v>0.28470000000000001</v>
      </c>
      <c r="M91" s="1" t="s">
        <v>73</v>
      </c>
      <c r="O91" s="8">
        <f t="shared" ref="O91:O101" si="96">L91+O90-P90-N91</f>
        <v>0.55998371651553569</v>
      </c>
      <c r="P91" s="8">
        <f t="shared" si="81"/>
        <v>2.1468948917621685E-2</v>
      </c>
      <c r="Q91" s="13">
        <f t="shared" si="82"/>
        <v>5.5819267185816387E-3</v>
      </c>
      <c r="R91" s="8">
        <f t="shared" si="83"/>
        <v>7.4022000000000004E-2</v>
      </c>
      <c r="S91" s="14">
        <f t="shared" si="84"/>
        <v>7.5409023244192783E-2</v>
      </c>
      <c r="T91" s="2">
        <v>0.01</v>
      </c>
      <c r="U91" s="15">
        <f t="shared" si="85"/>
        <v>7.5409023244192781E-4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6.2440902324419276E-3</v>
      </c>
      <c r="AU91" s="8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38</v>
      </c>
      <c r="B92" s="1">
        <f>H9</f>
        <v>0.26</v>
      </c>
      <c r="C92" s="7">
        <v>2</v>
      </c>
      <c r="D92" s="9">
        <v>6.8506859235714304</v>
      </c>
      <c r="E92" s="10">
        <f t="shared" si="95"/>
        <v>6.1785439545161296</v>
      </c>
      <c r="F92" s="7" t="s">
        <v>73</v>
      </c>
      <c r="G92" s="1">
        <v>3</v>
      </c>
      <c r="H92" s="8">
        <f t="shared" si="76"/>
        <v>6.8506859235714304</v>
      </c>
      <c r="I92" s="8">
        <f t="shared" si="77"/>
        <v>280.00068592357138</v>
      </c>
      <c r="J92" s="8">
        <f t="shared" si="78"/>
        <v>4.168458967659177E-2</v>
      </c>
      <c r="K92" s="8">
        <f t="shared" si="79"/>
        <v>28.47</v>
      </c>
      <c r="L92" s="8">
        <f t="shared" si="80"/>
        <v>0.28470000000000001</v>
      </c>
      <c r="M92" s="1" t="s">
        <v>73</v>
      </c>
      <c r="O92" s="8">
        <f t="shared" si="96"/>
        <v>0.82321476759791401</v>
      </c>
      <c r="P92" s="8">
        <f t="shared" si="81"/>
        <v>3.4315369803029898E-2</v>
      </c>
      <c r="Q92" s="13">
        <f t="shared" si="82"/>
        <v>8.9219961487877735E-3</v>
      </c>
      <c r="R92" s="8">
        <f t="shared" si="83"/>
        <v>7.4022000000000004E-2</v>
      </c>
      <c r="S92" s="14">
        <f t="shared" si="84"/>
        <v>0.12053168178092692</v>
      </c>
      <c r="T92" s="2">
        <v>0.01</v>
      </c>
      <c r="U92" s="15">
        <f t="shared" si="85"/>
        <v>1.2053168178092692E-3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6.6953168178092689E-3</v>
      </c>
      <c r="AU92" s="8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9">
        <v>10.798498341096799</v>
      </c>
      <c r="E93" s="10">
        <f t="shared" si="95"/>
        <v>6.8506859235714304</v>
      </c>
      <c r="F93" s="7" t="s">
        <v>73</v>
      </c>
      <c r="G93" s="1">
        <v>4</v>
      </c>
      <c r="H93" s="8">
        <f t="shared" si="76"/>
        <v>10.798498341096799</v>
      </c>
      <c r="I93" s="8">
        <f t="shared" si="77"/>
        <v>283.94849834109675</v>
      </c>
      <c r="J93" s="8">
        <f t="shared" si="78"/>
        <v>6.7599868683976647E-2</v>
      </c>
      <c r="K93" s="8">
        <f t="shared" si="79"/>
        <v>28.47</v>
      </c>
      <c r="L93" s="8">
        <f t="shared" si="80"/>
        <v>0.28470000000000001</v>
      </c>
      <c r="M93" s="1" t="s">
        <v>73</v>
      </c>
      <c r="O93" s="8">
        <f t="shared" si="96"/>
        <v>1.0735993977948841</v>
      </c>
      <c r="P93" s="8">
        <f t="shared" si="81"/>
        <v>7.2575178310130578E-2</v>
      </c>
      <c r="Q93" s="13">
        <f t="shared" si="82"/>
        <v>1.8869546360633951E-2</v>
      </c>
      <c r="R93" s="8">
        <f t="shared" si="83"/>
        <v>7.4022000000000004E-2</v>
      </c>
      <c r="S93" s="14">
        <f t="shared" si="84"/>
        <v>0.25491808328110493</v>
      </c>
      <c r="T93" s="2">
        <v>0.01</v>
      </c>
      <c r="U93" s="15">
        <f t="shared" si="85"/>
        <v>2.5491808328110496E-3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8.0391808328110492E-3</v>
      </c>
      <c r="AU93" s="8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9">
        <v>15.6004288586333</v>
      </c>
      <c r="E94" s="10">
        <f t="shared" si="95"/>
        <v>10.798498341096799</v>
      </c>
      <c r="F94" s="7" t="s">
        <v>73</v>
      </c>
      <c r="G94" s="1">
        <v>5</v>
      </c>
      <c r="H94" s="8">
        <f t="shared" si="76"/>
        <v>15.6004288586333</v>
      </c>
      <c r="I94" s="8">
        <f t="shared" si="77"/>
        <v>288.75042885863326</v>
      </c>
      <c r="J94" s="8">
        <f t="shared" si="78"/>
        <v>0.11956515595320581</v>
      </c>
      <c r="K94" s="8">
        <f t="shared" si="79"/>
        <v>28.47</v>
      </c>
      <c r="L94" s="8">
        <f t="shared" si="80"/>
        <v>0.28470000000000001</v>
      </c>
      <c r="M94" s="1" t="s">
        <v>75</v>
      </c>
      <c r="N94" s="8">
        <f>(O93-P93)*$C$22/100</f>
        <v>0.95097300851051603</v>
      </c>
      <c r="O94" s="8">
        <f t="shared" si="96"/>
        <v>0.33475121097423755</v>
      </c>
      <c r="P94" s="8">
        <f t="shared" si="81"/>
        <v>4.0024580745659212E-2</v>
      </c>
      <c r="Q94" s="13">
        <f t="shared" si="82"/>
        <v>1.0406390993871395E-2</v>
      </c>
      <c r="R94" s="8">
        <f t="shared" si="83"/>
        <v>7.4022000000000004E-2</v>
      </c>
      <c r="S94" s="14">
        <f t="shared" si="84"/>
        <v>0.14058510974941765</v>
      </c>
      <c r="T94" s="2">
        <v>0.01</v>
      </c>
      <c r="U94" s="15">
        <f t="shared" si="85"/>
        <v>1.4058510974941766E-3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1.1355851097494176E-2</v>
      </c>
      <c r="AU94" s="8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9">
        <v>20.362814109677402</v>
      </c>
      <c r="E95" s="10">
        <f t="shared" si="95"/>
        <v>15.6004288586333</v>
      </c>
      <c r="F95" s="7" t="s">
        <v>75</v>
      </c>
      <c r="G95" s="1">
        <v>6</v>
      </c>
      <c r="H95" s="8">
        <f t="shared" si="76"/>
        <v>20.362814109677402</v>
      </c>
      <c r="I95" s="8">
        <f t="shared" si="77"/>
        <v>293.51281410967738</v>
      </c>
      <c r="J95" s="8">
        <f t="shared" si="78"/>
        <v>0.20664276550578109</v>
      </c>
      <c r="K95" s="8">
        <f t="shared" si="79"/>
        <v>28.47</v>
      </c>
      <c r="L95" s="8">
        <f t="shared" si="80"/>
        <v>0.28470000000000001</v>
      </c>
      <c r="M95" s="1" t="s">
        <v>73</v>
      </c>
      <c r="O95" s="8">
        <f t="shared" si="96"/>
        <v>0.57942663022857843</v>
      </c>
      <c r="P95" s="8">
        <f t="shared" si="81"/>
        <v>0.11973432127812907</v>
      </c>
      <c r="Q95" s="13">
        <f t="shared" si="82"/>
        <v>3.1130923532313559E-2</v>
      </c>
      <c r="R95" s="8">
        <f t="shared" si="83"/>
        <v>7.4022000000000004E-2</v>
      </c>
      <c r="S95" s="14">
        <f t="shared" si="84"/>
        <v>0.42056312356209719</v>
      </c>
      <c r="T95" s="2">
        <v>0.01</v>
      </c>
      <c r="U95" s="15">
        <f t="shared" si="85"/>
        <v>4.205631235620972E-3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1.4155631235620973E-2</v>
      </c>
      <c r="AU95" s="8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9">
        <v>24.099099023000001</v>
      </c>
      <c r="E96" s="10">
        <f t="shared" si="95"/>
        <v>20.362814109677402</v>
      </c>
      <c r="F96" s="7" t="s">
        <v>73</v>
      </c>
      <c r="G96" s="1">
        <v>7</v>
      </c>
      <c r="H96" s="8">
        <f t="shared" si="76"/>
        <v>24.099099023000001</v>
      </c>
      <c r="I96" s="8">
        <f t="shared" si="77"/>
        <v>297.24909902299999</v>
      </c>
      <c r="J96" s="8">
        <f t="shared" si="78"/>
        <v>0.31355184685252085</v>
      </c>
      <c r="K96" s="8">
        <f t="shared" si="79"/>
        <v>28.47</v>
      </c>
      <c r="L96" s="8">
        <f t="shared" si="80"/>
        <v>0.28470000000000001</v>
      </c>
      <c r="M96" s="1" t="s">
        <v>73</v>
      </c>
      <c r="O96" s="8">
        <f t="shared" si="96"/>
        <v>0.74439230895044928</v>
      </c>
      <c r="P96" s="8">
        <f t="shared" si="81"/>
        <v>0.23340558325422567</v>
      </c>
      <c r="Q96" s="13">
        <f t="shared" si="82"/>
        <v>6.0685451646098676E-2</v>
      </c>
      <c r="R96" s="8">
        <f t="shared" si="83"/>
        <v>7.4022000000000004E-2</v>
      </c>
      <c r="S96" s="14">
        <f t="shared" si="84"/>
        <v>0.81982993766851309</v>
      </c>
      <c r="T96" s="2">
        <v>0.01</v>
      </c>
      <c r="U96" s="15">
        <f t="shared" si="85"/>
        <v>8.1982993766851302E-3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2.0648299376685129E-2</v>
      </c>
      <c r="AU96" s="8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9">
        <v>26.774383228709699</v>
      </c>
      <c r="E97" s="10">
        <f t="shared" si="95"/>
        <v>24.099099023000001</v>
      </c>
      <c r="F97" s="7" t="s">
        <v>73</v>
      </c>
      <c r="G97" s="1">
        <v>8</v>
      </c>
      <c r="H97" s="8">
        <f t="shared" si="76"/>
        <v>26.774383228709699</v>
      </c>
      <c r="I97" s="8">
        <f t="shared" si="77"/>
        <v>299.9243832287097</v>
      </c>
      <c r="J97" s="8">
        <f t="shared" si="78"/>
        <v>0.41995462402204131</v>
      </c>
      <c r="K97" s="8">
        <f t="shared" si="79"/>
        <v>28.47</v>
      </c>
      <c r="L97" s="8">
        <f t="shared" si="80"/>
        <v>0.28470000000000001</v>
      </c>
      <c r="M97" s="1" t="s">
        <v>73</v>
      </c>
      <c r="O97" s="8">
        <f t="shared" si="96"/>
        <v>0.79568672569622367</v>
      </c>
      <c r="P97" s="8">
        <f t="shared" si="81"/>
        <v>0.33415231972908671</v>
      </c>
      <c r="Q97" s="13">
        <f t="shared" si="82"/>
        <v>8.6879603129562541E-2</v>
      </c>
      <c r="R97" s="8">
        <f t="shared" si="83"/>
        <v>7.4022000000000004E-2</v>
      </c>
      <c r="S97" s="14">
        <f t="shared" si="84"/>
        <v>1.1736997531755766</v>
      </c>
      <c r="T97" s="2">
        <v>0.01</v>
      </c>
      <c r="U97" s="15">
        <f t="shared" si="85"/>
        <v>1.1736997531755767E-2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2.6636997531755767E-2</v>
      </c>
      <c r="AU97" s="8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9">
        <v>27.559531613225801</v>
      </c>
      <c r="E98" s="10">
        <f t="shared" si="95"/>
        <v>26.774383228709699</v>
      </c>
      <c r="F98" s="7" t="s">
        <v>73</v>
      </c>
      <c r="G98" s="1">
        <v>9</v>
      </c>
      <c r="H98" s="8">
        <f t="shared" si="76"/>
        <v>27.559531613225801</v>
      </c>
      <c r="I98" s="8">
        <f t="shared" si="77"/>
        <v>300.70953161322575</v>
      </c>
      <c r="J98" s="8">
        <f t="shared" si="78"/>
        <v>0.45710361795587529</v>
      </c>
      <c r="K98" s="8">
        <f t="shared" si="79"/>
        <v>28.47</v>
      </c>
      <c r="L98" s="8">
        <f t="shared" si="80"/>
        <v>0.28470000000000001</v>
      </c>
      <c r="M98" s="1" t="s">
        <v>73</v>
      </c>
      <c r="O98" s="8">
        <f t="shared" si="96"/>
        <v>0.74623440596713686</v>
      </c>
      <c r="P98" s="8">
        <f t="shared" si="81"/>
        <v>0.34110644681073166</v>
      </c>
      <c r="Q98" s="13">
        <f t="shared" si="82"/>
        <v>8.8687676170790236E-2</v>
      </c>
      <c r="R98" s="8">
        <f t="shared" si="83"/>
        <v>7.4022000000000004E-2</v>
      </c>
      <c r="S98" s="14">
        <f t="shared" si="84"/>
        <v>1.1981259108209752</v>
      </c>
      <c r="T98" s="2">
        <v>0.01</v>
      </c>
      <c r="U98" s="15">
        <f t="shared" si="85"/>
        <v>1.1981259108209753E-2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2.4381259108209756E-2</v>
      </c>
      <c r="AU98" s="8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9">
        <v>24.056335779333299</v>
      </c>
      <c r="E99" s="10">
        <f t="shared" si="95"/>
        <v>27.559531613225801</v>
      </c>
      <c r="F99" s="7" t="s">
        <v>73</v>
      </c>
      <c r="G99" s="1">
        <v>10</v>
      </c>
      <c r="H99" s="8">
        <f t="shared" si="76"/>
        <v>24.056335779333299</v>
      </c>
      <c r="I99" s="8">
        <f t="shared" si="77"/>
        <v>297.2063357793333</v>
      </c>
      <c r="J99" s="8">
        <f t="shared" si="78"/>
        <v>0.31207751883150037</v>
      </c>
      <c r="K99" s="8">
        <f t="shared" si="79"/>
        <v>28.47</v>
      </c>
      <c r="L99" s="8">
        <f t="shared" si="80"/>
        <v>0.28470000000000001</v>
      </c>
      <c r="M99" s="1" t="s">
        <v>73</v>
      </c>
      <c r="O99" s="8">
        <f t="shared" si="96"/>
        <v>0.68982795915640516</v>
      </c>
      <c r="P99" s="8">
        <f t="shared" si="81"/>
        <v>0.21527979791412849</v>
      </c>
      <c r="Q99" s="13">
        <f t="shared" si="82"/>
        <v>5.5972747457673409E-2</v>
      </c>
      <c r="R99" s="8">
        <f t="shared" si="83"/>
        <v>7.4022000000000004E-2</v>
      </c>
      <c r="S99" s="14">
        <f t="shared" si="84"/>
        <v>0.75616367374123106</v>
      </c>
      <c r="T99" s="2">
        <v>0.01</v>
      </c>
      <c r="U99" s="15">
        <f t="shared" si="85"/>
        <v>7.561636737412311E-3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1.7511636737412312E-2</v>
      </c>
      <c r="AU99" s="8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9">
        <v>19.477284419354799</v>
      </c>
      <c r="E100" s="10">
        <f t="shared" si="95"/>
        <v>24.056335779333299</v>
      </c>
      <c r="F100" s="7" t="s">
        <v>73</v>
      </c>
      <c r="G100" s="1">
        <v>11</v>
      </c>
      <c r="H100" s="8">
        <f t="shared" si="76"/>
        <v>19.477284419354799</v>
      </c>
      <c r="I100" s="8">
        <f t="shared" si="77"/>
        <v>292.62728441935479</v>
      </c>
      <c r="J100" s="8">
        <f t="shared" si="78"/>
        <v>0.18690578007624609</v>
      </c>
      <c r="K100" s="8">
        <f t="shared" si="79"/>
        <v>28.47</v>
      </c>
      <c r="L100" s="8">
        <f t="shared" si="80"/>
        <v>0.28470000000000001</v>
      </c>
      <c r="M100" s="1" t="s">
        <v>75</v>
      </c>
      <c r="N100" s="8">
        <f>(O99-P99)*$C$22/100</f>
        <v>0.45082075318016285</v>
      </c>
      <c r="O100" s="8">
        <f t="shared" si="96"/>
        <v>0.30842740806211372</v>
      </c>
      <c r="P100" s="8">
        <f t="shared" si="81"/>
        <v>5.7646865300744032E-2</v>
      </c>
      <c r="Q100" s="13">
        <f t="shared" si="82"/>
        <v>1.498818497819345E-2</v>
      </c>
      <c r="R100" s="8">
        <f t="shared" si="83"/>
        <v>7.4022000000000004E-2</v>
      </c>
      <c r="S100" s="14">
        <f t="shared" si="84"/>
        <v>0.20248284264399027</v>
      </c>
      <c r="T100" s="2">
        <v>0.01</v>
      </c>
      <c r="U100" s="15">
        <f t="shared" si="85"/>
        <v>2.0248284264399027E-3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7.5148284264399028E-3</v>
      </c>
      <c r="AU100" s="8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9">
        <v>13.960652168133301</v>
      </c>
      <c r="E101" s="10">
        <f t="shared" si="95"/>
        <v>19.477284419354799</v>
      </c>
      <c r="F101" s="7" t="s">
        <v>75</v>
      </c>
      <c r="G101" s="1">
        <v>12</v>
      </c>
      <c r="H101" s="8">
        <f t="shared" si="76"/>
        <v>13.960652168133301</v>
      </c>
      <c r="I101" s="8">
        <f t="shared" si="77"/>
        <v>287.1106521681333</v>
      </c>
      <c r="J101" s="8">
        <f t="shared" si="78"/>
        <v>9.8619969195118035E-2</v>
      </c>
      <c r="K101" s="8">
        <f t="shared" si="79"/>
        <v>28.47</v>
      </c>
      <c r="L101" s="8">
        <f t="shared" si="80"/>
        <v>0.28470000000000001</v>
      </c>
      <c r="M101" s="1" t="s">
        <v>73</v>
      </c>
      <c r="O101" s="8">
        <f t="shared" si="96"/>
        <v>0.53548054276136969</v>
      </c>
      <c r="P101" s="8">
        <f t="shared" si="81"/>
        <v>5.2809074631711361E-2</v>
      </c>
      <c r="Q101" s="13">
        <f t="shared" si="82"/>
        <v>1.3730359404244954E-2</v>
      </c>
      <c r="R101" s="8">
        <f t="shared" si="83"/>
        <v>7.4022000000000004E-2</v>
      </c>
      <c r="S101" s="14">
        <f t="shared" si="84"/>
        <v>0.18549025160418461</v>
      </c>
      <c r="T101" s="2">
        <v>0.01</v>
      </c>
      <c r="U101" s="15">
        <f t="shared" si="85"/>
        <v>1.8549025160418463E-3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7.3449025160418459E-3</v>
      </c>
      <c r="AU101" s="8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9">
        <v>7.7710747320322602</v>
      </c>
      <c r="E102" s="10">
        <f t="shared" si="95"/>
        <v>13.960652168133301</v>
      </c>
      <c r="F102" s="7" t="s">
        <v>73</v>
      </c>
    </row>
    <row r="103" spans="3:54" x14ac:dyDescent="0.15">
      <c r="D103" s="9"/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北京</vt:lpstr>
      <vt:lpstr>天津</vt:lpstr>
      <vt:lpstr>河北</vt:lpstr>
      <vt:lpstr>山西</vt:lpstr>
      <vt:lpstr>内蒙</vt:lpstr>
      <vt:lpstr>辽宁</vt:lpstr>
      <vt:lpstr>吉林</vt:lpstr>
      <vt:lpstr>黑龙江</vt:lpstr>
      <vt:lpstr>上海</vt:lpstr>
      <vt:lpstr>江苏</vt:lpstr>
      <vt:lpstr>浙江</vt:lpstr>
      <vt:lpstr>安徽</vt:lpstr>
      <vt:lpstr>福建</vt:lpstr>
      <vt:lpstr>江西</vt:lpstr>
      <vt:lpstr>山东</vt:lpstr>
      <vt:lpstr>河南</vt:lpstr>
      <vt:lpstr>湖北</vt:lpstr>
      <vt:lpstr>湖南</vt:lpstr>
      <vt:lpstr>广东</vt:lpstr>
      <vt:lpstr>广西</vt:lpstr>
      <vt:lpstr>海南</vt:lpstr>
      <vt:lpstr>重庆</vt:lpstr>
      <vt:lpstr>四川</vt:lpstr>
      <vt:lpstr>贵州</vt:lpstr>
      <vt:lpstr>云南</vt:lpstr>
      <vt:lpstr>西藏</vt:lpstr>
      <vt:lpstr>陕西</vt:lpstr>
      <vt:lpstr>甘肃</vt:lpstr>
      <vt:lpstr>青海</vt:lpstr>
      <vt:lpstr>宁夏</vt:lpstr>
      <vt:lpstr>新疆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ysy</cp:lastModifiedBy>
  <dcterms:created xsi:type="dcterms:W3CDTF">2022-08-28T10:18:00Z</dcterms:created>
  <dcterms:modified xsi:type="dcterms:W3CDTF">2023-02-10T07:44:32Z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E5CB9F350BCB4979B8E88C5644A5A3A7</vt:lpwstr>
  </property>
  <property fmtid="{D5CDD505-2E9C-101B-9397-08002B2CF9AE}" pid="3" name="KSOProductBuildVer">
    <vt:lpwstr>2052-11.1.0.12980</vt:lpwstr>
  </property>
</Properties>
</file>